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209"/>
  <workbookPr/>
  <bookViews>
    <workbookView xWindow="0" yWindow="0" windowWidth="25600" windowHeight="15000" activeTab="0"/>
  </bookViews>
  <sheets>
    <sheet name="Rekapitulace stavby" sheetId="1" r:id="rId1"/>
    <sheet name="SO 01 - Úpravy povrchů - chodby" sheetId="2" r:id="rId2"/>
    <sheet name="SO 02 - učebna č. 6" sheetId="3" r:id="rId3"/>
    <sheet name="SO 03 - učebna č.5" sheetId="4" r:id="rId4"/>
    <sheet name="SO 04 - kabinet" sheetId="5" r:id="rId5"/>
    <sheet name="SO 05 - učebna č.9" sheetId="6" r:id="rId6"/>
    <sheet name="SO 06 - učebna č.10" sheetId="7" r:id="rId7"/>
    <sheet name="SO 07 - Kadeřnictví" sheetId="9" r:id="rId8"/>
  </sheets>
  <definedNames>
    <definedName name="_xlnm.Print_Area" localSheetId="0">'Rekapitulace stavby'!$C$4:$AP$60,'Rekapitulace stavby'!$C$66:$AP$86</definedName>
    <definedName name="_xlnm.Print_Area" localSheetId="1">'SO 01 - Úpravy povrchů - chodby'!$C$4:$Q$170</definedName>
    <definedName name="_xlnm.Print_Area" localSheetId="2">'SO 02 - učebna č. 6'!$C$4:$Q$222</definedName>
    <definedName name="_xlnm.Print_Area" localSheetId="3">'SO 03 - učebna č.5'!$C$4:$Q$61,'SO 03 - učebna č.5'!$C$67:$Q$91,'SO 03 - učebna č.5'!$C$97:$Q$151</definedName>
    <definedName name="_xlnm.Print_Area" localSheetId="4">'SO 04 - kabinet'!$C$4:$Q$205</definedName>
    <definedName name="_xlnm.Print_Area" localSheetId="5">'SO 05 - učebna č.9'!$C$4:$Q$225</definedName>
    <definedName name="_xlnm.Print_Area" localSheetId="6">'SO 06 - učebna č.10'!$C$4:$Q$216</definedName>
    <definedName name="_xlnm.Print_Area" localSheetId="7">'SO 07 - Kadeřnictví'!$A$1:$R$107</definedName>
    <definedName name="_xlnm.Print_Titles" localSheetId="0">'Rekapitulace stavby'!$75:$75</definedName>
    <definedName name="_xlnm.Print_Titles" localSheetId="2">'SO 02 - učebna č. 6'!$101:$101</definedName>
    <definedName name="_xlnm.Print_Titles" localSheetId="3">'SO 03 - učebna č.5'!$107:$107</definedName>
    <definedName name="_xlnm.Print_Titles" localSheetId="4">'SO 04 - kabinet'!$101:$101</definedName>
  </definedNames>
  <calcPr calcId="191029"/>
  <extLst/>
</workbook>
</file>

<file path=xl/sharedStrings.xml><?xml version="1.0" encoding="utf-8"?>
<sst xmlns="http://schemas.openxmlformats.org/spreadsheetml/2006/main" count="2972" uniqueCount="417">
  <si>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</si>
  <si>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</si>
  <si>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</si>
  <si>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</si>
  <si>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</si>
  <si>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</si>
  <si>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</si>
  <si>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</si>
  <si>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</si>
  <si>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</si>
  <si>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</si>
  <si>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</si>
  <si>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</si>
  <si>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</si>
  <si>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</si>
  <si>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</si>
  <si>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1006</t>
  </si>
  <si>
    <t>Stavba:</t>
  </si>
  <si>
    <t>0,1</t>
  </si>
  <si>
    <t>JKSO:</t>
  </si>
  <si>
    <t>CC-CZ:</t>
  </si>
  <si>
    <t>1</t>
  </si>
  <si>
    <t>Místo:</t>
  </si>
  <si>
    <t>Karlovy Vary</t>
  </si>
  <si>
    <t>Datum:</t>
  </si>
  <si>
    <t>10</t>
  </si>
  <si>
    <t>100</t>
  </si>
  <si>
    <t>Objednatel:</t>
  </si>
  <si>
    <t>IČ:</t>
  </si>
  <si>
    <t>DIČ:</t>
  </si>
  <si>
    <t>Zhotovitel:</t>
  </si>
  <si>
    <t>Projektant: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</si>
  <si>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</si>
  <si>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</si>
  <si>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</si>
  <si>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</si>
  <si>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</si>
  <si>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</si>
  <si>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</si>
  <si>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</si>
  <si>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</si>
  <si>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</si>
  <si>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</si>
  <si>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</si>
  <si>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</si>
  <si>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</si>
  <si>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</si>
  <si>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</si>
  <si>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</si>
  <si>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</si>
  <si>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</si>
  <si>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</si>
  <si>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</si>
  <si>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</si>
  <si>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</si>
  <si>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</si>
  <si>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</si>
  <si>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</si>
  <si>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</si>
  <si>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</si>
  <si>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</si>
  <si>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</si>
  <si>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</si>
  <si>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</si>
  <si>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</si>
  <si>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</si>
  <si>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</si>
  <si>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</si>
  <si>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</si>
  <si>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</si>
  <si>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</si>
  <si>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</si>
  <si>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</si>
  <si>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</si>
  <si>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</si>
  <si>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</si>
  <si>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</si>
  <si>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{8e3e3fd4-5b4f-4f63-a988-02343f3b50f8}</t>
  </si>
  <si>
    <t>{00000000-0000-0000-0000-000000000000}</t>
  </si>
  <si>
    <t>/</t>
  </si>
  <si>
    <t>{a1cc2bf1-300c-4658-91fb-d4a68284a3a9}</t>
  </si>
  <si>
    <t>{5a38297c-a735-4079-912b-f8a30cdc87cf}</t>
  </si>
  <si>
    <t>{463be335-2203-49c8-88bf-bfc3745b5903}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</si>
  <si>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</si>
  <si>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</si>
  <si>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</si>
  <si>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</si>
  <si>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</si>
  <si>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</si>
  <si>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</si>
  <si>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</si>
  <si>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</si>
  <si>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</si>
  <si>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</si>
  <si>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</si>
  <si>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</si>
  <si>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</si>
  <si>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</si>
  <si>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6 - Úpravy povrchů, podlahy a osazování výplní</t>
  </si>
  <si>
    <t xml:space="preserve">    997 - Přesun sutě</t>
  </si>
  <si>
    <t>PSV - Práce a dodávky PSV</t>
  </si>
  <si>
    <t xml:space="preserve">    735 - Ústřední vytápění - otopná tělesa</t>
  </si>
  <si>
    <t xml:space="preserve">    783 - Dokončovací práce - nátěry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</si>
  <si>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</si>
  <si>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</si>
  <si>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</si>
  <si>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</si>
  <si>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</si>
  <si>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</si>
  <si>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</si>
  <si>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</si>
  <si>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</si>
  <si>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</si>
  <si>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</si>
  <si>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</si>
  <si>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</si>
  <si>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</si>
  <si>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</si>
  <si>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</si>
  <si>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t</t>
  </si>
  <si>
    <t>4</t>
  </si>
  <si>
    <t>VV</t>
  </si>
  <si>
    <t>True</t>
  </si>
  <si>
    <t>m2</t>
  </si>
  <si>
    <t>m</t>
  </si>
  <si>
    <t>16</t>
  </si>
  <si>
    <t>612311131</t>
  </si>
  <si>
    <t>612142001</t>
  </si>
  <si>
    <t>32</t>
  </si>
  <si>
    <t>997013501</t>
  </si>
  <si>
    <t>Odvoz suti a vybouraných hmot na skládku nebo meziskládku se složením, na vzdálenost do 1 km</t>
  </si>
  <si>
    <t>997013509</t>
  </si>
  <si>
    <t>Odvoz suti a vybouraných hmot na skládku nebo meziskládku se složením, na vzdálenost Příplatek k ceně za každý další i započatý 1 km přes 1 km</t>
  </si>
  <si>
    <t>997013831</t>
  </si>
  <si>
    <t>M</t>
  </si>
  <si>
    <t>784121001</t>
  </si>
  <si>
    <t>Oškrabání malby v místnostech výšky do 3,80 m</t>
  </si>
  <si>
    <t>784221101</t>
  </si>
  <si>
    <t>Malby z malířských směsí otěruvzdorných za sucha dvojnásobné, bílé za sucha otěruvzdorné dobře v místnostech výšky do 3,80 m</t>
  </si>
  <si>
    <t>1835431390</t>
  </si>
  <si>
    <t>-1620898097</t>
  </si>
  <si>
    <t>657502753</t>
  </si>
  <si>
    <t>7327043</t>
  </si>
  <si>
    <t>2040925693</t>
  </si>
  <si>
    <t>-1988862806</t>
  </si>
  <si>
    <t>1052366093</t>
  </si>
  <si>
    <t>-1798576019</t>
  </si>
  <si>
    <t>-1173132138</t>
  </si>
  <si>
    <t>1460079161</t>
  </si>
  <si>
    <t>1422720719</t>
  </si>
  <si>
    <t>-80374527</t>
  </si>
  <si>
    <t>594581978</t>
  </si>
  <si>
    <t>-879358643</t>
  </si>
  <si>
    <t>-1136697386</t>
  </si>
  <si>
    <t>-1543925064</t>
  </si>
  <si>
    <t>-1177539303</t>
  </si>
  <si>
    <t>-1656644482</t>
  </si>
  <si>
    <t>-1845863223</t>
  </si>
  <si>
    <t>-679284238</t>
  </si>
  <si>
    <t>741310001</t>
  </si>
  <si>
    <t>Ing. Tošovský</t>
  </si>
  <si>
    <t>SO 01</t>
  </si>
  <si>
    <t>SO 02</t>
  </si>
  <si>
    <t>Úpravy povrchů a výměna podlahových krytin - 3.NP-učebna č.6</t>
  </si>
  <si>
    <t>SO 03</t>
  </si>
  <si>
    <t>SO 04</t>
  </si>
  <si>
    <t>SO 05</t>
  </si>
  <si>
    <t>SO 06</t>
  </si>
  <si>
    <t>Úpravy povrchů a výměna podlahových krytin - 3.NP-učebna č.5</t>
  </si>
  <si>
    <t>Úpravy povrchů a výměna podlahových krytin - 3.NP-kabinet</t>
  </si>
  <si>
    <t>Úpravy povrchů a výměna podlahových krytin - 4.NP-učebna č.9</t>
  </si>
  <si>
    <t>Úpravy povrchů a výměna podlahových krytin - 4.NP-učebna č.10</t>
  </si>
  <si>
    <t xml:space="preserve">    784 - Dokončovací práce - malby a tapety</t>
  </si>
  <si>
    <t>SO 02 - Úpravy povrchů a podlahových krytin - učebna č.6 - 3.NP</t>
  </si>
  <si>
    <t>HSV</t>
  </si>
  <si>
    <t>Práce a dodávky HSV</t>
  </si>
  <si>
    <t>Úpravy povrchů, podlahy a osazování výplní</t>
  </si>
  <si>
    <t>611131121</t>
  </si>
  <si>
    <t>Penetrace akrylát-silikonová vnitřních stropů nanášená ručně</t>
  </si>
  <si>
    <t>Podkladní a spojovací vrstva vnitřních omítaných ploch penetrace akrylát-silikonová nanášená ručně stropů</t>
  </si>
  <si>
    <t>" 3.NP - učebna č.6" 36,040</t>
  </si>
  <si>
    <t>612131111</t>
  </si>
  <si>
    <t>Polymercementový spojovací můstek vnitřních stěn nanášený ručně</t>
  </si>
  <si>
    <t>Podkladní a spojovací vrstva vnitřních omítaných ploch polymercementový spojovací můstek nanášený ručně stěn</t>
  </si>
  <si>
    <t xml:space="preserve">" stěny s nátěrem" </t>
  </si>
  <si>
    <t>"3.NP - učebna č.6" (1,2*(2*8,5+2*4,25)</t>
  </si>
  <si>
    <t>612131121</t>
  </si>
  <si>
    <t>Penetrace akrylát-silikonová vnitřních stěn nanášená ručně</t>
  </si>
  <si>
    <t>Podkladní a spojovací vrstva vnitřních omítaných ploch penetrace akrylát-silikonová nanášená ručně stěn</t>
  </si>
  <si>
    <t xml:space="preserve">" stěny nad nátěrem" </t>
  </si>
  <si>
    <t>"3.NP - učebna č.6" (2*(2*8,5+2*4,25)-2*2*2,5+0,4*3*4+0,4*1,2+2*0,4*2,3+2*2,5*0,46+1,6*0,46</t>
  </si>
  <si>
    <t>Potažení vnitřních stěn sklovláknitým pletivem vtlačeným do tenkovrstvé hmoty</t>
  </si>
  <si>
    <t xml:space="preserve">" stěny na celou výšku" </t>
  </si>
  <si>
    <t>Vápenná omítka štuková jednovrstvá vnitřních stěn nanášená ručně</t>
  </si>
  <si>
    <t>Omítka vápenná vnitřních ploch nanášená ručně jednovrstvá štuková, tloušťky do 3 mm svislých konstrukcí stěn</t>
  </si>
  <si>
    <t>622143003</t>
  </si>
  <si>
    <t>Montáž omítkových plastových nebo pozinkovaných rohových profilů s tkaninou</t>
  </si>
  <si>
    <t>Montáž omítkových profilů plastových nebo pozinkovaných, upevněných vtlačením do podkladní vrstvy nebo přibitím rohových s tkaninou</t>
  </si>
  <si>
    <t>"3.NP - učebna č.6 - oken, v místnosti" 2*6,5+6</t>
  </si>
  <si>
    <t>590514800</t>
  </si>
  <si>
    <t>lišta rohová Al 10/10 cm s tkaninou bal. 2,5 m</t>
  </si>
  <si>
    <t>19,00*1,05 'Přepočtené koeficientem množství</t>
  </si>
  <si>
    <t>612325411</t>
  </si>
  <si>
    <t>Oprava vnitřní vápenocementové hladké omítky stěn v rozsahu plochy do 10%</t>
  </si>
  <si>
    <t>Oprava vápenocementové nebo vápenné omítky vnitřních ploch hladké, tloušťky do 20 mm stěn, v rozsahu opravované plochy do 10%</t>
  </si>
  <si>
    <t>997</t>
  </si>
  <si>
    <t>Přesun sutě</t>
  </si>
  <si>
    <t>997013213</t>
  </si>
  <si>
    <t>Vnitrostaveništní doprava suti a vybouraných hmot pro budovy v do 12 m ručně</t>
  </si>
  <si>
    <t>Vnitrostaveništní doprava suti a vybouraných hmot vodorovně do 50 m svisle ručně (nošením po schodech) pro budovy a haly výšky přes 9 do 12 m</t>
  </si>
  <si>
    <t>Odvoz suti na skládku a vybouraných hmot nebo meziskládku do 1 km se složením</t>
  </si>
  <si>
    <t>Příplatek k odvozu suti a vybouraných hmot na skládku ZKD 1 km přes 1 km</t>
  </si>
  <si>
    <t>Poplatek za uložení stavebního směsného odpadu na skládce (skládkovné)</t>
  </si>
  <si>
    <t>0,980*17`Přepočtené koeficientem množství</t>
  </si>
  <si>
    <t>Poplatek za uložení stavebního odpadu na skládce (skládkovné) směsného</t>
  </si>
  <si>
    <t>611142001</t>
  </si>
  <si>
    <t>Potažení vnitřních stropů sklovláknitým pletivem vtlačeným do tenkovrstvé hmoty</t>
  </si>
  <si>
    <t>Potažení vnitřních ploch pletivem v ploše nebo pruzích, na plném podkladu sklovláknitým vtlačením do tmelu stropů</t>
  </si>
  <si>
    <t>611311131</t>
  </si>
  <si>
    <t>Vápenná omítka štuková jednovrstvá vnitřních stropů rovných nanášená ručně</t>
  </si>
  <si>
    <t>Omítka vápenná vnitřních ploch nanášená ručně jednovrstvá štuková, tloušťky do 3 mm vodorovných konstrukcí stropů rovných</t>
  </si>
  <si>
    <t>776410811</t>
  </si>
  <si>
    <t>Odstranění soklíků a lišt pryžových nebo plastových</t>
  </si>
  <si>
    <t>Demontáž soklíků nebo lišt pryžových nebo plastových</t>
  </si>
  <si>
    <t>762511276</t>
  </si>
  <si>
    <t>Podlahové konstrukce podkladové z dřevoštěpných desek OSB jednovrstvých šroubovaných na pero a drážku broušených, tloušťky desky 22mm</t>
  </si>
  <si>
    <t>" 3.NP - učebna č.6" 37,134</t>
  </si>
  <si>
    <t>607262R</t>
  </si>
  <si>
    <t>deska dřevotřísková OSB pero-drážka broušená tl. 22mm</t>
  </si>
  <si>
    <t>37,134*1,08 'Přepočtené koeficientem množství</t>
  </si>
  <si>
    <t>PSV</t>
  </si>
  <si>
    <t>Práce a dodávky  PSV</t>
  </si>
  <si>
    <t>Podlahy povlakové</t>
  </si>
  <si>
    <t>776221111</t>
  </si>
  <si>
    <t>Lepení pásů z PVC standardním lepidlem</t>
  </si>
  <si>
    <t>Montáž podlahovin z PVC lepením standardním lepidlem z pásů standardních</t>
  </si>
  <si>
    <t>284121000</t>
  </si>
  <si>
    <t>podlahoviny z polyvinylchloridu na podložce novilon® vrstvená podlahovina novilon® šíře 2/3/4 m novilon® nova</t>
  </si>
  <si>
    <t>775421111</t>
  </si>
  <si>
    <t>montáž obvodových lišt lepením</t>
  </si>
  <si>
    <t>montáž lišt obvodových lepením</t>
  </si>
  <si>
    <t>284110070</t>
  </si>
  <si>
    <t>Montáž podlahové lišty přechodové připevněné vruty</t>
  </si>
  <si>
    <t>montáž lišty přechodové (vyrovnávací) připevněné vruty</t>
  </si>
  <si>
    <t>775429121</t>
  </si>
  <si>
    <t>553431240</t>
  </si>
  <si>
    <t>hliníkový přechodový profil Unifloor 30 bronz</t>
  </si>
  <si>
    <t>998776102</t>
  </si>
  <si>
    <t>Přesun hmot tonážní pro podlahy povlakové v objektech v do 12 m</t>
  </si>
  <si>
    <t>Přesun hmot pro podlahy povlakové stanovený z hmotnosti přesunovaného materiálu vodorovná dopravní vzdálenost do 50 m v objektech výšky přes 6 do 12 m</t>
  </si>
  <si>
    <t>krytina podlahová novilon® nova</t>
  </si>
  <si>
    <t>781</t>
  </si>
  <si>
    <t>Dokončovací práce - obklady keramické</t>
  </si>
  <si>
    <t>978059541</t>
  </si>
  <si>
    <t>Odsekání a odebrání obkladů stěn z vnitřních obkládaček plochy přes 1 m2</t>
  </si>
  <si>
    <t>Odsekání obkladů stěn včetně otlučení podkladní omítky až na zdivo z obkládaček vnitřních, z jakýchkoliv materiálů, plochy přes 1 m2</t>
  </si>
  <si>
    <t>" za umyvadlem" 1,46*1,8</t>
  </si>
  <si>
    <t>781474113</t>
  </si>
  <si>
    <t>Montáž obkladů vnitřních keramických hladkých do 19 ks/m2 lepených flexibilním lepidlem</t>
  </si>
  <si>
    <t>Montáž obkladů vnitřních stěn z dlaždic keramických lepených flexibilním lepidlem režných nebo glazovaných hladkých přes 12 do 19 ks/m2</t>
  </si>
  <si>
    <t>597610260R</t>
  </si>
  <si>
    <t>obkládačky keramické - dle výběru investora</t>
  </si>
  <si>
    <t>2,628*1,1 'Přepočtené koeficientem množství</t>
  </si>
  <si>
    <t>998781102</t>
  </si>
  <si>
    <t>Přesun hmot tonážní pro obklady keramické v objektech v do 12 m</t>
  </si>
  <si>
    <t>Přesun hmot pro obklady keramické stanovený z hmotnosti přesunovaného materiálu vodorovná dopravní vzdálenost do 50 m v objektech výšky přes 6 do 12 m</t>
  </si>
  <si>
    <t>783</t>
  </si>
  <si>
    <t>Dokončovací práce - nátěry</t>
  </si>
  <si>
    <t>783617117</t>
  </si>
  <si>
    <t>Krycí dvojnásobný syntetický nátěr článkových otopných těles</t>
  </si>
  <si>
    <t>Krycí nátěr (email) otopných těles článkových dvojnásobný syntetický</t>
  </si>
  <si>
    <t>"1200/400/150" 24*0,205*2</t>
  </si>
  <si>
    <t>783617611</t>
  </si>
  <si>
    <t>Krycí dvojnásobný syntetický nátěr potrubí DN do 50 mm</t>
  </si>
  <si>
    <t>Krycí nátěr (email) armatur a kovových potrubí potrubí do DN 50 mm dvojnásobný syntetický standardní</t>
  </si>
  <si>
    <t>783821122R</t>
  </si>
  <si>
    <t>Nátěry syntetické omítek a betonových povrchů barva dražší matný povrch 1x základní a 2x email</t>
  </si>
  <si>
    <t>Nátěry omítek a betonových povrchů syntetické na vzduchu schnoucí dražšími barvami (např. Düfa, …) matný povrch 1x základní 2x email</t>
  </si>
  <si>
    <t>784</t>
  </si>
  <si>
    <t>Dokončovací práce - malby a tapety</t>
  </si>
  <si>
    <t>Oškrabání malby v mísnostech výšky do 3,80 m</t>
  </si>
  <si>
    <t>"stěny nad nátěrem"52,756</t>
  </si>
  <si>
    <t>784181101</t>
  </si>
  <si>
    <t>Základní akrylátová jednonásobná penetrace podkladu v místnostech výšky do 3,80m</t>
  </si>
  <si>
    <t>Penetrace podkladu jednonásobná základní akrylátová v místnostech výšky do 3,80 m</t>
  </si>
  <si>
    <t>"stěny na celou výšku" 83,356</t>
  </si>
  <si>
    <t>"strop" 36,04</t>
  </si>
  <si>
    <t>Dvojnásobné bílé malby  ze směsí za sucha dobře otěruvzdorných v místnostech do 3,80 m</t>
  </si>
  <si>
    <t>Demontáž a zpětná montáž svítidla</t>
  </si>
  <si>
    <t>95-01</t>
  </si>
  <si>
    <t>ks</t>
  </si>
  <si>
    <t>3.NP - učebna č.6 - 5x zářivka dvojtrubicová, 1x jednotrubicová zářivka</t>
  </si>
  <si>
    <t>Elektroinstalace - silnoproud</t>
  </si>
  <si>
    <t>Montáž spínačů jedno nebo dvoupólových se zapojením vodičů, pro prostředí normální vypínačů, řazení 1-jednopólových</t>
  </si>
  <si>
    <t>Výměna stávajících spínačů za spínače TANGO</t>
  </si>
  <si>
    <t>Montáž zásuvek  domovních se zapojením vodičů zapuštěných 10/16A, provedení 2P+PE</t>
  </si>
  <si>
    <t>345355150</t>
  </si>
  <si>
    <t>ram01</t>
  </si>
  <si>
    <t>Výměna stávajících dvojzásuvek za dvojzásuvky TANGO</t>
  </si>
  <si>
    <t>vyp01</t>
  </si>
  <si>
    <t>vypínač jednopólový, barva bílá TANGO</t>
  </si>
  <si>
    <t>rámeček jednonásobný vodorovný, barva bílá, TANGO</t>
  </si>
  <si>
    <t>spínač jednopólový 10A bílý, TANGO</t>
  </si>
  <si>
    <t>dvojzásuvka 16A/230V, IP20, barva bílá, kompletní, TANGO</t>
  </si>
  <si>
    <t xml:space="preserve">    741- Elektroinstalace - silnoproud</t>
  </si>
  <si>
    <t xml:space="preserve">    776- Podlahy povlakové</t>
  </si>
  <si>
    <t xml:space="preserve">    781- Obklady keramické</t>
  </si>
  <si>
    <t xml:space="preserve">Celkové náklady za stavbu </t>
  </si>
  <si>
    <t>26,2*1,08 'Přepočtené koeficientem množství</t>
  </si>
  <si>
    <t>Ústřední vytápění - otopná tělesa</t>
  </si>
  <si>
    <t>Demontáž a zpětná montáž otopných těles</t>
  </si>
  <si>
    <t>Demontáž a zpětná montáž otopných těles z důvodu úprav zdí za tělesy, z důvodu nátěrů otopných těles. Včetně vypuštění a zpětného napuštění otopných těles</t>
  </si>
  <si>
    <t>SO 03 - Úpravy povrchů a podlahových krytin - učebna č.5 - 3.NP</t>
  </si>
  <si>
    <t>" 3.NP - učebna č.5" 14,98</t>
  </si>
  <si>
    <t>"3.NP - učebna č.5"3,23*3,48-0,87*2+4*3,23*2+3,23*3,48-2,2*2+0,68*3,08*2+0,68*2</t>
  </si>
  <si>
    <t xml:space="preserve">" stěny " </t>
  </si>
  <si>
    <t>0,045*17`Přepočtené koeficientem množství</t>
  </si>
  <si>
    <t>14,98*1,08 'Přepočtené koeficientem množství</t>
  </si>
  <si>
    <t>lišta soklová PVC  32 x 32 mm role 40 m</t>
  </si>
  <si>
    <t>9</t>
  </si>
  <si>
    <t>Ostatní konstrukce a práce - bourání</t>
  </si>
  <si>
    <t>949101111</t>
  </si>
  <si>
    <t>Lešení pomocné pro objekty pozemních staveb s lešeňovou podlahou v do 1,9 m zatížení do 150 kg/m2</t>
  </si>
  <si>
    <t>Lešení pomocné pracovní pro objekty pozemních staveb pro zatížení do 150 kg/m2, o výšce lešeňové podlahy do 1,9 m</t>
  </si>
  <si>
    <t>952901111</t>
  </si>
  <si>
    <t>Vyčištění budov bytové a občanské výstavby při výšce podlaží do 4 m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</si>
  <si>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</si>
  <si>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 xml:space="preserve">    9 - Ostatní konstrukce - bourání</t>
  </si>
  <si>
    <t xml:space="preserve">" stěny" </t>
  </si>
  <si>
    <t>"3.NP - učebna č.5 - okno" 3</t>
  </si>
  <si>
    <t>3*1,05 'Přepočtené koeficientem množství</t>
  </si>
  <si>
    <t>15,85*1,08 'Přepočtené koeficientem množství</t>
  </si>
  <si>
    <t>"strop" 14,98</t>
  </si>
  <si>
    <t>"stěny"47,73</t>
  </si>
  <si>
    <t>968072455</t>
  </si>
  <si>
    <t>Vybourání kovových rámů oken s křídly, dveřních zárubní, vrat, stěn, ostění nebo obkladů dveřních zárubní,  plochy do 2m2</t>
  </si>
  <si>
    <t>vybourání kovových zárubní</t>
  </si>
  <si>
    <t>Svislé a kompletní konstrukce</t>
  </si>
  <si>
    <t>340271025</t>
  </si>
  <si>
    <t>Zazdívka otvorů v příčkách nebo stěnách pórobetonovými tvárnicemi plochy přes 1 m2 do 4 m2, objemová hmotnost 500 kg/m3, tloušťka příčky 100mm</t>
  </si>
  <si>
    <t>" 3.NP - učebna č.5" zazdění dveřního otvoru do učebny č.6</t>
  </si>
  <si>
    <t xml:space="preserve">    3 - Svislé a kompletní konstrukce</t>
  </si>
  <si>
    <t>" 3.NP - kabinet" 10,86 + 13,04</t>
  </si>
  <si>
    <t>"3.NP - kabinet"(2*3,25*2,8-0,85*2+3,25*3,53-0,85*2+3,25*3,53-1,7*2+0,7*2,7*2+2*0,7) + (3,4*4*2-2*1,7+3,4*2,7*2-2*0,9)</t>
  </si>
  <si>
    <t>"3.NP - kabinet - okno" 4*2,5</t>
  </si>
  <si>
    <t>10*1,05 'Přepočtené koeficientem množství</t>
  </si>
  <si>
    <t>0,065*17`Přepočtené koeficientem množství</t>
  </si>
  <si>
    <t>23,9*1,08 'Přepočtené koeficientem množství</t>
  </si>
  <si>
    <t>28,74*1,08 'Přepočtené koeficientem množství</t>
  </si>
  <si>
    <t>"1200/400/150" 19*0,205*2</t>
  </si>
  <si>
    <t>"strop" 23,9</t>
  </si>
  <si>
    <t>"stěny"79,885</t>
  </si>
  <si>
    <t>"1200/400/150" 25*0,205*2</t>
  </si>
  <si>
    <t>SO 05 - Úpravy povrchů a podlahových krytin - učebna č.9 - 4.NP</t>
  </si>
  <si>
    <t>" 4.NP - učebna č.9"61,33</t>
  </si>
  <si>
    <t>"4.NP - učebna č.9" (1,7*(2*6,93+2*8,85-0,95-1,7-2*2)</t>
  </si>
  <si>
    <t>"4.NP - učebna č.9"(1,2*(2*6,93+2*8,85-0,95-1,7-2*2)</t>
  </si>
  <si>
    <t>"4.NP - učebna č.9 - oken" 6*2,5</t>
  </si>
  <si>
    <t>15,00*1,05 'Přepočtené koeficientem množství</t>
  </si>
  <si>
    <t>0,19*17`Přepočtené koeficientem množství</t>
  </si>
  <si>
    <t>4.NP - učebna č.9 - 12x zářivka dvojtrubicová, 1x jednotrubicová zářivka</t>
  </si>
  <si>
    <t>" 4.NP - učebna č.9" 62,56</t>
  </si>
  <si>
    <t>62,56*1,08 'Přepočtené koeficientem množství</t>
  </si>
  <si>
    <t>33*1,08 'Přepočtené koeficientem množství</t>
  </si>
  <si>
    <t>" za umyvadlem" 1,5*1,64</t>
  </si>
  <si>
    <t>2,46*1,1 'Přepočtené koeficientem množství</t>
  </si>
  <si>
    <t>"1200/400/150" 14*0,205*2</t>
  </si>
  <si>
    <t>"strop" 61,33</t>
  </si>
  <si>
    <t>"stěny nad nátěrem"29,892</t>
  </si>
  <si>
    <t>SO 06 - Úpravy povrchů a podlahových krytin - učebna č.10 - 4.NP</t>
  </si>
  <si>
    <t>" 4.NP - učebna č.10"85,13</t>
  </si>
  <si>
    <t>"4.NP - učebna č.10" (1,7*(5,1+0,9+0,3+0,5+0,7+0,5+0,3+3,4+2,6+0,8+0,3+4,7+3,6-1,8+0,4+1,9+0,55+2-0,9*2-0,9*2+0,5+1,3+0,5-0,9*2+6,2)</t>
  </si>
  <si>
    <t>"4.NP - učebna č.10"(1,2*(5,1+0,9+0,3+0,5+0,7+0,5+0,3+3,4+2,6+0,8+0,3+4,7+3,6-1,8+0,4+1,9+0,55+2-0,9*2-0,9*2+0,5+1,3+0,5-0,9*2+6,2)</t>
  </si>
  <si>
    <t>"4.NP - učebna č.10 - oken, v místnosti" 12*2,5</t>
  </si>
  <si>
    <t>30,00*1,05 'Přepočtené koeficientem množství</t>
  </si>
  <si>
    <t>0,25*17`Přepočtené koeficientem množství</t>
  </si>
  <si>
    <t>4.NP - učebna č.10 - 14x zářivka dvojtrubicová, 1x jednotrubicová zářivka</t>
  </si>
  <si>
    <t>" 4.NP - učebna č.10" 85,315</t>
  </si>
  <si>
    <t>85,315*1,08 'Přepočtené koeficientem množství</t>
  </si>
  <si>
    <t>30*1,08 'Přepočtené koeficientem množství</t>
  </si>
  <si>
    <t>" za umyvadlem" 2,8 x 1,5</t>
  </si>
  <si>
    <t>4,2*1,1 'Přepočtené koeficientem množství</t>
  </si>
  <si>
    <t>"1200/400/150" 22*0,205*2</t>
  </si>
  <si>
    <t>"strop" 85,315</t>
  </si>
  <si>
    <t>"stěny nad nátěrem"35,82</t>
  </si>
  <si>
    <t>Úpravy povrchů - chodba 4.NP, schodiště 1.NP, 2.NP, 4.NP, 5.NP</t>
  </si>
  <si>
    <t>SO 01 - Úpravy povrchů - chodba 4.NP, schodiště 1.NP. 2.NP, 4.NP, 5.NP</t>
  </si>
  <si>
    <t>"1.NP od mříže 11,7, 2.NP od hodin 3,95, k podestě 5,6, podesta 3,3, ze 3.NP do 4.NP 12,8, ze 4.NP do 5.NP 11,9, 4.NP chodba 63,47"* 1,3 výška soklu</t>
  </si>
  <si>
    <t>"2.NP -  stěna s hodinami" 2,1 x 3,3</t>
  </si>
  <si>
    <t>otopná tělesa v chdbě 4.NP</t>
  </si>
  <si>
    <t>"1200/400/150" 24*0,205*3</t>
  </si>
  <si>
    <t>"stěny nad nátěrem"118,609</t>
  </si>
  <si>
    <t>"stěny nad nátěrem - 4.NP chodba" 118,609</t>
  </si>
  <si>
    <t>"stěny nad nátěrem chodba 4.NP"118,609</t>
  </si>
  <si>
    <t>"25.2.2020</t>
  </si>
  <si>
    <t>SO 04 - Úpravy povrchů a podlahových krytin - kabinet - 3.NP</t>
  </si>
  <si>
    <t>735</t>
  </si>
  <si>
    <t xml:space="preserve">" stěny nad nátěrem v chodbě 4.NP" </t>
  </si>
  <si>
    <t>Střední škola stravování a služeb Karlovy Vary</t>
  </si>
  <si>
    <t>Střední škola stravování a služeb Karlovy Vary, příspěvková organizace</t>
  </si>
  <si>
    <t>Střední škola stravování a služeb Karlovy Vary , příspěvková organizace</t>
  </si>
  <si>
    <t xml:space="preserve">" 4.NP - chodba" </t>
  </si>
  <si>
    <t>"strop chodba 4.NP"</t>
  </si>
  <si>
    <t>"stěny s nátěrem" 142,245</t>
  </si>
  <si>
    <t xml:space="preserve">"strop chodba 4.NP" </t>
  </si>
  <si>
    <t>SO 07</t>
  </si>
  <si>
    <t>SO 07 - 2.NP - kadeřnictví</t>
  </si>
  <si>
    <t>783827425</t>
  </si>
  <si>
    <t>Krycí dvojnásobný omyvatelný nátěr omítek stupně členitosti 1 a 2</t>
  </si>
  <si>
    <t>Omyvatelný nátěr stěn "čekárna - do výšky 2m" - 6,57, "kadeřnictví do výšky 1,2 m" 23,22, "kadeřnictví zadní část do výšky 1,2m" 15,24</t>
  </si>
  <si>
    <t>"chodba - čekárna - stěny nad omyvatelným nátěrem (ON do 2 m)</t>
  </si>
  <si>
    <t>"kadeřnictví" - strop</t>
  </si>
  <si>
    <t>"kadeřnictví zadní část" - strop</t>
  </si>
  <si>
    <t>"kadeřnictví " - stěny nad omyvatelným nátěrem (ON do 1,2m)</t>
  </si>
  <si>
    <t>"kadeřnictví zadní část" - stěny nad omyvatelným nátěrem (ON do 1,2m)</t>
  </si>
  <si>
    <t xml:space="preserve">      9 - Ostatní konstrukce a práce</t>
  </si>
  <si>
    <t>Malby - 2.NP - kadeřnictví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</si>
</sst>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sz val="6"/>
      <color rgb="FF505050"/>
      <name val="Trebuchet MS"/>
      <family val="2"/>
    </font>
    <font>
      <sz val="6"/>
      <name val="Trebuchet MS"/>
      <family val="2"/>
    </font>
    <font>
      <sz val="6"/>
      <color rgb="FFC00000"/>
      <name val="Trebuchet MS"/>
      <family val="2"/>
    </font>
    <font>
      <i/>
      <sz val="8"/>
      <color rgb="FF2264FE"/>
      <name val="Trebuchet MS"/>
      <family val="2"/>
    </font>
    <font>
      <sz val="8"/>
      <color rgb="FF2264FE"/>
      <name val="Trebuchet MS"/>
      <family val="2"/>
    </font>
    <font>
      <i/>
      <sz val="6"/>
      <name val="Trebuchet MS"/>
      <family val="2"/>
    </font>
    <font>
      <sz val="10"/>
      <color rgb="FF505050"/>
      <name val="Trebuchet MS"/>
      <family val="2"/>
    </font>
    <font>
      <sz val="8"/>
      <color theme="3" tint="-0.24997000396251678"/>
      <name val="Trebuchet MS"/>
      <family val="2"/>
    </font>
    <font>
      <sz val="10"/>
      <color theme="3" tint="-0.24997000396251678"/>
      <name val="Trebuchet MS"/>
      <family val="2"/>
    </font>
    <font>
      <sz val="6"/>
      <color theme="3" tint="-0.24997000396251678"/>
      <name val="Trebuchet MS"/>
      <family val="2"/>
    </font>
    <font>
      <b/>
      <sz val="8"/>
      <color theme="3" tint="-0.24997000396251678"/>
      <name val="Trebuchet MS"/>
      <family val="2"/>
    </font>
    <font>
      <b/>
      <sz val="8"/>
      <color rgb="FF505050"/>
      <name val="Trebuchet MS"/>
      <family val="2"/>
    </font>
    <font>
      <b/>
      <sz val="6"/>
      <name val="Trebuchet MS"/>
      <family val="2"/>
    </font>
    <font>
      <b/>
      <sz val="10"/>
      <color theme="3" tint="-0.24997000396251678"/>
      <name val="Trebuchet MS"/>
      <family val="2"/>
    </font>
    <font>
      <b/>
      <sz val="10"/>
      <color rgb="FF505050"/>
      <name val="Trebuchet MS"/>
      <family val="2"/>
    </font>
    <font>
      <b/>
      <sz val="8"/>
      <color rgb="FF003366"/>
      <name val="Trebuchet MS"/>
      <family val="2"/>
    </font>
    <font>
      <b/>
      <sz val="10"/>
      <color rgb="FF003366"/>
      <name val="Trebuchet MS"/>
      <family val="2"/>
    </font>
    <font>
      <sz val="12"/>
      <color theme="3" tint="-0.24997000396251678"/>
      <name val="Trebuchet MS"/>
      <family val="2"/>
    </font>
    <font>
      <sz val="12"/>
      <color rgb="FF505050"/>
      <name val="Trebuchet MS"/>
      <family val="2"/>
    </font>
    <font>
      <b/>
      <sz val="12"/>
      <color theme="3" tint="-0.24997000396251678"/>
      <name val="Trebuchet MS"/>
      <family val="2"/>
    </font>
    <font>
      <b/>
      <sz val="12"/>
      <color rgb="FF505050"/>
      <name val="Trebuchet MS"/>
      <family val="2"/>
    </font>
    <font>
      <b/>
      <sz val="10"/>
      <color rgb="FF969696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/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hair">
        <color rgb="FF969696"/>
      </left>
      <right style="hair">
        <color rgb="FF969696"/>
      </right>
      <top/>
      <bottom style="hair">
        <color rgb="FF969696"/>
      </bottom>
    </border>
    <border>
      <left/>
      <right style="dotted">
        <color rgb="FF969696"/>
      </right>
      <top style="hair">
        <color rgb="FF969696"/>
      </top>
      <bottom style="hair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62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0" fillId="0" borderId="6" xfId="0" applyBorder="1"/>
    <xf numFmtId="0" fontId="18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2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2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4" fontId="24" fillId="0" borderId="13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0" fillId="0" borderId="13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29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19" fillId="0" borderId="21" xfId="0" applyNumberFormat="1" applyFont="1" applyBorder="1" applyAlignment="1" applyProtection="1">
      <alignment vertical="center"/>
      <protection locked="0"/>
    </xf>
    <xf numFmtId="4" fontId="19" fillId="0" borderId="23" xfId="0" applyNumberFormat="1" applyFont="1" applyBorder="1" applyAlignment="1" applyProtection="1">
      <alignment vertical="center"/>
      <protection locked="0"/>
    </xf>
    <xf numFmtId="4" fontId="4" fillId="0" borderId="21" xfId="0" applyNumberFormat="1" applyFont="1" applyBorder="1" applyAlignment="1" applyProtection="1">
      <alignment vertical="center"/>
      <protection locked="0"/>
    </xf>
    <xf numFmtId="4" fontId="4" fillId="0" borderId="22" xfId="0" applyNumberFormat="1" applyFont="1" applyBorder="1" applyAlignment="1" applyProtection="1">
      <alignment vertical="center"/>
      <protection locked="0"/>
    </xf>
    <xf numFmtId="4" fontId="19" fillId="0" borderId="21" xfId="0" applyNumberFormat="1" applyFont="1" applyBorder="1" applyAlignment="1" applyProtection="1">
      <alignment/>
      <protection locked="0"/>
    </xf>
    <xf numFmtId="4" fontId="19" fillId="0" borderId="22" xfId="0" applyNumberFormat="1" applyFont="1" applyBorder="1" applyAlignment="1" applyProtection="1">
      <alignment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4" fontId="12" fillId="0" borderId="21" xfId="0" applyNumberFormat="1" applyFont="1" applyBorder="1" applyAlignment="1" applyProtection="1">
      <alignment vertical="center"/>
      <protection locked="0"/>
    </xf>
    <xf numFmtId="4" fontId="12" fillId="0" borderId="23" xfId="0" applyNumberFormat="1" applyFont="1" applyBorder="1" applyAlignment="1" applyProtection="1">
      <alignment vertical="center"/>
      <protection locked="0"/>
    </xf>
    <xf numFmtId="4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4" fontId="0" fillId="0" borderId="21" xfId="0" applyNumberFormat="1" applyFont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  <protection locked="0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4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Alignment="1">
      <alignment horizontal="left" vertical="top" wrapText="1"/>
    </xf>
    <xf numFmtId="0" fontId="0" fillId="0" borderId="0" xfId="0"/>
    <xf numFmtId="4" fontId="20" fillId="0" borderId="0" xfId="0" applyNumberFormat="1" applyFont="1" applyBorder="1" applyAlignment="1">
      <alignment vertical="center"/>
    </xf>
    <xf numFmtId="0" fontId="15" fillId="5" borderId="0" xfId="0" applyFont="1" applyFill="1" applyAlignment="1">
      <alignment horizontal="center" vertical="center"/>
    </xf>
    <xf numFmtId="4" fontId="25" fillId="4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vertical="center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0" fillId="3" borderId="24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4" borderId="24" xfId="0" applyFont="1" applyFill="1" applyBorder="1" applyAlignment="1">
      <alignment horizontal="left" vertical="center"/>
    </xf>
    <xf numFmtId="4" fontId="25" fillId="0" borderId="0" xfId="0" applyNumberFormat="1" applyFont="1" applyBorder="1" applyAlignment="1">
      <alignment horizontal="right" vertical="center"/>
    </xf>
    <xf numFmtId="4" fontId="25" fillId="0" borderId="0" xfId="0" applyNumberFormat="1" applyFont="1" applyBorder="1" applyAlignment="1">
      <alignment vertical="center"/>
    </xf>
    <xf numFmtId="4" fontId="0" fillId="0" borderId="25" xfId="0" applyNumberFormat="1" applyFont="1" applyBorder="1" applyAlignment="1" applyProtection="1">
      <alignment vertical="center"/>
      <protection locked="0"/>
    </xf>
    <xf numFmtId="4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4" fontId="19" fillId="0" borderId="21" xfId="0" applyNumberFormat="1" applyFont="1" applyBorder="1" applyAlignment="1" applyProtection="1">
      <alignment horizontal="center" vertical="center"/>
      <protection locked="0"/>
    </xf>
    <xf numFmtId="4" fontId="19" fillId="0" borderId="23" xfId="0" applyNumberFormat="1" applyFont="1" applyBorder="1" applyAlignment="1" applyProtection="1">
      <alignment horizontal="center" vertical="center"/>
      <protection locked="0"/>
    </xf>
    <xf numFmtId="4" fontId="26" fillId="0" borderId="21" xfId="0" applyNumberFormat="1" applyFont="1" applyBorder="1" applyAlignment="1" applyProtection="1">
      <alignment horizontal="center" vertical="center"/>
      <protection locked="0"/>
    </xf>
    <xf numFmtId="4" fontId="26" fillId="0" borderId="23" xfId="0" applyNumberFormat="1" applyFont="1" applyBorder="1" applyAlignment="1" applyProtection="1">
      <alignment horizontal="center" vertical="center"/>
      <protection locked="0"/>
    </xf>
    <xf numFmtId="4" fontId="0" fillId="0" borderId="21" xfId="0" applyNumberFormat="1" applyFont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  <protection locked="0"/>
    </xf>
    <xf numFmtId="0" fontId="14" fillId="2" borderId="0" xfId="20" applyFont="1" applyFill="1" applyAlignment="1" applyProtection="1">
      <alignment horizontal="center" vertical="center"/>
      <protection/>
    </xf>
    <xf numFmtId="4" fontId="0" fillId="0" borderId="25" xfId="0" applyNumberFormat="1" applyFont="1" applyFill="1" applyBorder="1" applyAlignment="1" applyProtection="1">
      <alignment vertical="center"/>
      <protection locked="0"/>
    </xf>
    <xf numFmtId="4" fontId="33" fillId="0" borderId="21" xfId="0" applyNumberFormat="1" applyFont="1" applyBorder="1" applyAlignment="1" applyProtection="1">
      <alignment horizontal="center" vertical="center"/>
      <protection locked="0"/>
    </xf>
    <xf numFmtId="4" fontId="33" fillId="0" borderId="23" xfId="0" applyNumberFormat="1" applyFont="1" applyBorder="1" applyAlignment="1" applyProtection="1">
      <alignment horizontal="center" vertical="center"/>
      <protection locked="0"/>
    </xf>
    <xf numFmtId="4" fontId="33" fillId="0" borderId="25" xfId="0" applyNumberFormat="1" applyFont="1" applyBorder="1" applyAlignment="1" applyProtection="1">
      <alignment horizontal="center" vertical="center"/>
      <protection locked="0"/>
    </xf>
    <xf numFmtId="4" fontId="33" fillId="0" borderId="25" xfId="0" applyNumberFormat="1" applyFon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center" vertical="center"/>
      <protection locked="0"/>
    </xf>
    <xf numFmtId="4" fontId="39" fillId="0" borderId="25" xfId="0" applyNumberFormat="1" applyFont="1" applyFill="1" applyBorder="1" applyAlignment="1" applyProtection="1">
      <alignment vertical="center"/>
      <protection locked="0"/>
    </xf>
    <xf numFmtId="4" fontId="39" fillId="0" borderId="25" xfId="0" applyNumberFormat="1" applyFont="1" applyBorder="1" applyAlignment="1" applyProtection="1">
      <alignment vertical="center"/>
      <protection locked="0"/>
    </xf>
    <xf numFmtId="4" fontId="33" fillId="0" borderId="21" xfId="0" applyNumberFormat="1" applyFont="1" applyBorder="1" applyAlignment="1" applyProtection="1">
      <alignment horizontal="center"/>
      <protection locked="0"/>
    </xf>
    <xf numFmtId="4" fontId="33" fillId="0" borderId="23" xfId="0" applyNumberFormat="1" applyFont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right" vertical="center"/>
      <protection locked="0"/>
    </xf>
    <xf numFmtId="4" fontId="0" fillId="0" borderId="23" xfId="0" applyNumberFormat="1" applyFont="1" applyBorder="1" applyAlignment="1" applyProtection="1">
      <alignment horizontal="right" vertical="center"/>
      <protection locked="0"/>
    </xf>
    <xf numFmtId="4" fontId="33" fillId="0" borderId="22" xfId="0" applyNumberFormat="1" applyFont="1" applyBorder="1" applyAlignment="1" applyProtection="1">
      <alignment horizontal="center"/>
      <protection locked="0"/>
    </xf>
    <xf numFmtId="4" fontId="0" fillId="0" borderId="26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Protection="1"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5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4" fontId="12" fillId="0" borderId="0" xfId="0" applyNumberFormat="1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4" fontId="4" fillId="4" borderId="24" xfId="0" applyNumberFormat="1" applyFont="1" applyFill="1" applyBorder="1" applyAlignment="1" applyProtection="1">
      <alignment vertical="center"/>
      <protection/>
    </xf>
    <xf numFmtId="0" fontId="21" fillId="0" borderId="10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2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2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horizontal="left" vertical="center"/>
      <protection/>
    </xf>
    <xf numFmtId="4" fontId="6" fillId="0" borderId="0" xfId="0" applyNumberFormat="1" applyFont="1" applyBorder="1" applyAlignment="1" applyProtection="1">
      <alignment horizontal="righ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5" fillId="4" borderId="0" xfId="0" applyFont="1" applyFill="1" applyBorder="1" applyAlignment="1" applyProtection="1">
      <alignment horizontal="left" vertical="center"/>
      <protection/>
    </xf>
    <xf numFmtId="4" fontId="25" fillId="4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4" borderId="21" xfId="0" applyFont="1" applyFill="1" applyBorder="1" applyAlignment="1" applyProtection="1">
      <alignment horizontal="center" vertical="center" wrapText="1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left" vertical="center"/>
      <protection/>
    </xf>
    <xf numFmtId="4" fontId="25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166" fontId="32" fillId="0" borderId="11" xfId="0" applyNumberFormat="1" applyFont="1" applyBorder="1" applyAlignment="1" applyProtection="1">
      <alignment/>
      <protection/>
    </xf>
    <xf numFmtId="166" fontId="32" fillId="0" borderId="12" xfId="0" applyNumberFormat="1" applyFont="1" applyBorder="1" applyAlignment="1" applyProtection="1">
      <alignment/>
      <protection/>
    </xf>
    <xf numFmtId="4" fontId="33" fillId="0" borderId="0" xfId="0" applyNumberFormat="1" applyFont="1" applyAlignment="1" applyProtection="1">
      <alignment vertical="center"/>
      <protection/>
    </xf>
    <xf numFmtId="0" fontId="26" fillId="0" borderId="25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49" fontId="4" fillId="0" borderId="25" xfId="0" applyNumberFormat="1" applyFont="1" applyBorder="1" applyAlignment="1" applyProtection="1">
      <alignment horizontal="left" vertical="center" wrapText="1"/>
      <protection/>
    </xf>
    <xf numFmtId="0" fontId="55" fillId="0" borderId="21" xfId="0" applyFont="1" applyBorder="1" applyAlignment="1" applyProtection="1">
      <alignment horizontal="left" vertical="center" wrapText="1"/>
      <protection/>
    </xf>
    <xf numFmtId="0" fontId="55" fillId="0" borderId="22" xfId="0" applyFont="1" applyBorder="1" applyAlignment="1" applyProtection="1">
      <alignment horizontal="left" vertical="center" wrapText="1"/>
      <protection/>
    </xf>
    <xf numFmtId="0" fontId="55" fillId="0" borderId="23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167" fontId="4" fillId="0" borderId="25" xfId="0" applyNumberFormat="1" applyFont="1" applyBorder="1" applyAlignment="1" applyProtection="1">
      <alignment vertical="center"/>
      <protection/>
    </xf>
    <xf numFmtId="4" fontId="0" fillId="0" borderId="21" xfId="0" applyNumberFormat="1" applyFont="1" applyBorder="1" applyAlignment="1" applyProtection="1">
      <alignment horizontal="center" vertical="center"/>
      <protection/>
    </xf>
    <xf numFmtId="4" fontId="0" fillId="0" borderId="23" xfId="0" applyNumberFormat="1" applyFont="1" applyBorder="1" applyAlignment="1" applyProtection="1">
      <alignment horizontal="center" vertical="center"/>
      <protection/>
    </xf>
    <xf numFmtId="4" fontId="56" fillId="0" borderId="27" xfId="0" applyNumberFormat="1" applyFont="1" applyBorder="1" applyAlignment="1" applyProtection="1">
      <alignment horizontal="right"/>
      <protection/>
    </xf>
    <xf numFmtId="0" fontId="56" fillId="0" borderId="28" xfId="0" applyFont="1" applyBorder="1" applyAlignment="1" applyProtection="1">
      <alignment horizontal="right"/>
      <protection/>
    </xf>
    <xf numFmtId="0" fontId="56" fillId="0" borderId="29" xfId="0" applyFont="1" applyBorder="1" applyAlignment="1" applyProtection="1">
      <alignment horizontal="right"/>
      <protection/>
    </xf>
    <xf numFmtId="0" fontId="0" fillId="0" borderId="13" xfId="0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/>
      <protection/>
    </xf>
    <xf numFmtId="166" fontId="32" fillId="0" borderId="14" xfId="0" applyNumberFormat="1" applyFont="1" applyBorder="1" applyAlignment="1" applyProtection="1">
      <alignment/>
      <protection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5" xfId="0" applyNumberForma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167" fontId="0" fillId="0" borderId="25" xfId="0" applyNumberFormat="1" applyFont="1" applyBorder="1" applyAlignment="1" applyProtection="1">
      <alignment vertical="center"/>
      <protection/>
    </xf>
    <xf numFmtId="4" fontId="0" fillId="0" borderId="25" xfId="0" applyNumberFormat="1" applyFont="1" applyBorder="1" applyAlignment="1" applyProtection="1">
      <alignment vertical="center"/>
      <protection/>
    </xf>
    <xf numFmtId="0" fontId="37" fillId="0" borderId="21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3" xfId="0" applyFont="1" applyBorder="1" applyAlignment="1" applyProtection="1">
      <alignment horizontal="left" vertical="center" wrapText="1"/>
      <protection/>
    </xf>
    <xf numFmtId="167" fontId="37" fillId="0" borderId="25" xfId="0" applyNumberFormat="1" applyFont="1" applyBorder="1" applyAlignment="1" applyProtection="1">
      <alignment vertical="center"/>
      <protection/>
    </xf>
    <xf numFmtId="4" fontId="0" fillId="0" borderId="25" xfId="0" applyNumberFormat="1" applyFont="1" applyBorder="1" applyAlignment="1" applyProtection="1">
      <alignment horizontal="center" vertical="center"/>
      <protection/>
    </xf>
    <xf numFmtId="4" fontId="25" fillId="0" borderId="0" xfId="0" applyNumberFormat="1" applyFont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 vertical="center"/>
      <protection/>
    </xf>
    <xf numFmtId="0" fontId="54" fillId="0" borderId="4" xfId="0" applyFont="1" applyBorder="1" applyAlignment="1" applyProtection="1">
      <alignment vertical="center"/>
      <protection/>
    </xf>
    <xf numFmtId="0" fontId="54" fillId="0" borderId="5" xfId="0" applyFont="1" applyBorder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54" fillId="0" borderId="13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54" fillId="0" borderId="1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67" fontId="0" fillId="0" borderId="0" xfId="0" applyNumberFormat="1" applyFont="1" applyBorder="1" applyAlignment="1" applyProtection="1">
      <alignment vertical="center"/>
      <protection/>
    </xf>
    <xf numFmtId="4" fontId="0" fillId="0" borderId="0" xfId="0" applyNumberFormat="1" applyFont="1" applyBorder="1" applyAlignment="1" applyProtection="1">
      <alignment vertical="center"/>
      <protection/>
    </xf>
    <xf numFmtId="0" fontId="54" fillId="0" borderId="0" xfId="0" applyFont="1" applyAlignment="1" applyProtection="1">
      <alignment horizontal="left" vertical="center"/>
      <protection/>
    </xf>
    <xf numFmtId="0" fontId="19" fillId="0" borderId="4" xfId="0" applyFont="1" applyBorder="1" applyAlignment="1" applyProtection="1">
      <alignment vertical="center"/>
      <protection/>
    </xf>
    <xf numFmtId="0" fontId="19" fillId="6" borderId="25" xfId="0" applyFont="1" applyFill="1" applyBorder="1" applyAlignment="1" applyProtection="1">
      <alignment horizontal="center" vertical="center"/>
      <protection/>
    </xf>
    <xf numFmtId="0" fontId="49" fillId="6" borderId="25" xfId="0" applyFont="1" applyFill="1" applyBorder="1" applyAlignment="1" applyProtection="1">
      <alignment horizontal="center"/>
      <protection/>
    </xf>
    <xf numFmtId="49" fontId="49" fillId="6" borderId="25" xfId="0" applyNumberFormat="1" applyFont="1" applyFill="1" applyBorder="1" applyAlignment="1" applyProtection="1">
      <alignment horizontal="left" wrapText="1"/>
      <protection/>
    </xf>
    <xf numFmtId="0" fontId="49" fillId="6" borderId="21" xfId="0" applyFont="1" applyFill="1" applyBorder="1" applyAlignment="1" applyProtection="1">
      <alignment horizontal="left" wrapText="1"/>
      <protection/>
    </xf>
    <xf numFmtId="0" fontId="49" fillId="6" borderId="22" xfId="0" applyFont="1" applyFill="1" applyBorder="1" applyAlignment="1" applyProtection="1">
      <alignment horizontal="left" wrapText="1"/>
      <protection/>
    </xf>
    <xf numFmtId="0" fontId="49" fillId="6" borderId="23" xfId="0" applyFont="1" applyFill="1" applyBorder="1" applyAlignment="1" applyProtection="1">
      <alignment horizontal="left" wrapText="1"/>
      <protection/>
    </xf>
    <xf numFmtId="0" fontId="19" fillId="0" borderId="25" xfId="0" applyFont="1" applyBorder="1" applyAlignment="1" applyProtection="1">
      <alignment horizontal="center" vertical="center" wrapText="1"/>
      <protection/>
    </xf>
    <xf numFmtId="167" fontId="19" fillId="0" borderId="25" xfId="0" applyNumberFormat="1" applyFont="1" applyBorder="1" applyAlignment="1" applyProtection="1">
      <alignment vertical="center"/>
      <protection/>
    </xf>
    <xf numFmtId="4" fontId="19" fillId="0" borderId="21" xfId="0" applyNumberFormat="1" applyFont="1" applyFill="1" applyBorder="1" applyAlignment="1" applyProtection="1">
      <alignment horizontal="right"/>
      <protection/>
    </xf>
    <xf numFmtId="4" fontId="19" fillId="0" borderId="22" xfId="0" applyNumberFormat="1" applyFont="1" applyFill="1" applyBorder="1" applyAlignment="1" applyProtection="1">
      <alignment horizontal="right"/>
      <protection/>
    </xf>
    <xf numFmtId="4" fontId="19" fillId="0" borderId="23" xfId="0" applyNumberFormat="1" applyFont="1" applyFill="1" applyBorder="1" applyAlignment="1" applyProtection="1">
      <alignment horizontal="right"/>
      <protection/>
    </xf>
    <xf numFmtId="0" fontId="19" fillId="0" borderId="5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57" fillId="0" borderId="25" xfId="0" applyFont="1" applyBorder="1" applyAlignment="1" applyProtection="1">
      <alignment horizontal="left" vertical="center"/>
      <protection/>
    </xf>
    <xf numFmtId="0" fontId="57" fillId="0" borderId="0" xfId="0" applyFont="1" applyBorder="1" applyAlignment="1" applyProtection="1">
      <alignment horizontal="center" vertical="center"/>
      <protection/>
    </xf>
    <xf numFmtId="166" fontId="57" fillId="0" borderId="0" xfId="0" applyNumberFormat="1" applyFont="1" applyBorder="1" applyAlignment="1" applyProtection="1">
      <alignment vertical="center"/>
      <protection/>
    </xf>
    <xf numFmtId="166" fontId="57" fillId="0" borderId="14" xfId="0" applyNumberFormat="1" applyFont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horizontal="left" vertical="center" wrapText="1"/>
      <protection/>
    </xf>
    <xf numFmtId="4" fontId="0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167" fontId="0" fillId="0" borderId="25" xfId="0" applyNumberFormat="1" applyFont="1" applyFill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4" fontId="0" fillId="0" borderId="22" xfId="0" applyNumberFormat="1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6" borderId="25" xfId="0" applyFont="1" applyFill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167" fontId="12" fillId="0" borderId="25" xfId="0" applyNumberFormat="1" applyFont="1" applyBorder="1" applyAlignment="1" applyProtection="1">
      <alignment vertical="center"/>
      <protection/>
    </xf>
    <xf numFmtId="0" fontId="12" fillId="0" borderId="5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22" fillId="0" borderId="25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4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4" fontId="12" fillId="0" borderId="0" xfId="0" applyNumberFormat="1" applyFont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37" fillId="0" borderId="0" xfId="0" applyFont="1" applyProtection="1"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7" fillId="0" borderId="4" xfId="0" applyFont="1" applyBorder="1" applyAlignment="1" applyProtection="1">
      <alignment/>
      <protection/>
    </xf>
    <xf numFmtId="0" fontId="7" fillId="6" borderId="0" xfId="0" applyFont="1" applyFill="1" applyBorder="1" applyAlignment="1" applyProtection="1">
      <alignment/>
      <protection/>
    </xf>
    <xf numFmtId="0" fontId="52" fillId="6" borderId="0" xfId="0" applyFont="1" applyFill="1" applyBorder="1" applyAlignment="1" applyProtection="1">
      <alignment horizontal="left"/>
      <protection/>
    </xf>
    <xf numFmtId="0" fontId="52" fillId="6" borderId="0" xfId="0" applyFont="1" applyFill="1" applyAlignment="1" applyProtection="1">
      <alignment horizontal="left"/>
      <protection/>
    </xf>
    <xf numFmtId="0" fontId="52" fillId="0" borderId="0" xfId="0" applyFont="1" applyBorder="1" applyAlignment="1" applyProtection="1">
      <alignment horizontal="left"/>
      <protection/>
    </xf>
    <xf numFmtId="4" fontId="52" fillId="0" borderId="16" xfId="0" applyNumberFormat="1" applyFont="1" applyFill="1" applyBorder="1" applyAlignment="1" applyProtection="1">
      <alignment/>
      <protection/>
    </xf>
    <xf numFmtId="4" fontId="52" fillId="0" borderId="16" xfId="0" applyNumberFormat="1" applyFont="1" applyFill="1" applyBorder="1" applyAlignment="1" applyProtection="1">
      <alignment vertical="center"/>
      <protection/>
    </xf>
    <xf numFmtId="0" fontId="7" fillId="0" borderId="5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6" fontId="7" fillId="0" borderId="14" xfId="0" applyNumberFormat="1" applyFont="1" applyBorder="1" applyAlignment="1" applyProtection="1">
      <alignment/>
      <protection/>
    </xf>
    <xf numFmtId="0" fontId="42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4" fontId="7" fillId="0" borderId="0" xfId="0" applyNumberFormat="1" applyFont="1" applyAlignment="1" applyProtection="1">
      <alignment vertical="center"/>
      <protection/>
    </xf>
    <xf numFmtId="0" fontId="36" fillId="0" borderId="21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23" xfId="0" applyFont="1" applyBorder="1" applyAlignment="1" applyProtection="1">
      <alignment vertical="center"/>
      <protection/>
    </xf>
    <xf numFmtId="4" fontId="0" fillId="0" borderId="21" xfId="0" applyNumberFormat="1" applyFont="1" applyBorder="1" applyAlignment="1" applyProtection="1">
      <alignment vertical="center"/>
      <protection/>
    </xf>
    <xf numFmtId="4" fontId="0" fillId="0" borderId="23" xfId="0" applyNumberFormat="1" applyFont="1" applyBorder="1" applyAlignment="1" applyProtection="1">
      <alignment vertical="center"/>
      <protection/>
    </xf>
    <xf numFmtId="4" fontId="0" fillId="0" borderId="22" xfId="0" applyNumberFormat="1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horizontal="left" vertical="center" wrapText="1"/>
      <protection/>
    </xf>
    <xf numFmtId="0" fontId="36" fillId="0" borderId="0" xfId="0" applyFont="1" applyBorder="1" applyAlignment="1" applyProtection="1">
      <alignment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36" fillId="0" borderId="11" xfId="0" applyFont="1" applyBorder="1" applyAlignment="1" applyProtection="1">
      <alignment horizontal="left" vertical="center" wrapText="1"/>
      <protection/>
    </xf>
    <xf numFmtId="0" fontId="36" fillId="0" borderId="11" xfId="0" applyFont="1" applyBorder="1" applyAlignment="1" applyProtection="1">
      <alignment vertical="center"/>
      <protection/>
    </xf>
    <xf numFmtId="0" fontId="38" fillId="0" borderId="21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3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4" fontId="0" fillId="0" borderId="21" xfId="0" applyNumberFormat="1" applyFont="1" applyBorder="1" applyAlignment="1" applyProtection="1">
      <alignment vertical="center"/>
      <protection/>
    </xf>
    <xf numFmtId="4" fontId="0" fillId="0" borderId="23" xfId="0" applyNumberFormat="1" applyFont="1" applyBorder="1" applyAlignment="1" applyProtection="1">
      <alignment vertical="center"/>
      <protection/>
    </xf>
    <xf numFmtId="4" fontId="0" fillId="0" borderId="22" xfId="0" applyNumberFormat="1" applyFont="1" applyBorder="1" applyAlignment="1" applyProtection="1">
      <alignment vertical="center"/>
      <protection/>
    </xf>
    <xf numFmtId="0" fontId="34" fillId="0" borderId="25" xfId="0" applyFont="1" applyBorder="1" applyAlignment="1" applyProtection="1">
      <alignment horizontal="center" vertical="center"/>
      <protection/>
    </xf>
    <xf numFmtId="49" fontId="34" fillId="0" borderId="25" xfId="0" applyNumberFormat="1" applyFont="1" applyBorder="1" applyAlignment="1" applyProtection="1">
      <alignment horizontal="left" vertical="center" wrapText="1"/>
      <protection/>
    </xf>
    <xf numFmtId="0" fontId="39" fillId="0" borderId="25" xfId="0" applyFont="1" applyBorder="1" applyAlignment="1" applyProtection="1">
      <alignment horizontal="left" vertical="center" wrapText="1"/>
      <protection/>
    </xf>
    <xf numFmtId="0" fontId="40" fillId="0" borderId="25" xfId="0" applyFont="1" applyBorder="1" applyAlignment="1" applyProtection="1">
      <alignment horizontal="left" vertical="center" wrapText="1"/>
      <protection/>
    </xf>
    <xf numFmtId="0" fontId="39" fillId="0" borderId="25" xfId="0" applyFont="1" applyBorder="1" applyAlignment="1" applyProtection="1">
      <alignment horizontal="center" vertical="center" wrapText="1"/>
      <protection/>
    </xf>
    <xf numFmtId="167" fontId="39" fillId="0" borderId="25" xfId="0" applyNumberFormat="1" applyFont="1" applyBorder="1" applyAlignment="1" applyProtection="1">
      <alignment vertical="center"/>
      <protection/>
    </xf>
    <xf numFmtId="4" fontId="39" fillId="0" borderId="25" xfId="0" applyNumberFormat="1" applyFont="1" applyBorder="1" applyAlignment="1" applyProtection="1">
      <alignment vertical="center"/>
      <protection/>
    </xf>
    <xf numFmtId="167" fontId="41" fillId="0" borderId="25" xfId="0" applyNumberFormat="1" applyFont="1" applyBorder="1" applyAlignment="1" applyProtection="1">
      <alignment vertical="center"/>
      <protection/>
    </xf>
    <xf numFmtId="0" fontId="42" fillId="0" borderId="4" xfId="0" applyFont="1" applyBorder="1" applyAlignment="1" applyProtection="1">
      <alignment vertical="center"/>
      <protection/>
    </xf>
    <xf numFmtId="0" fontId="42" fillId="0" borderId="5" xfId="0" applyFont="1" applyBorder="1" applyAlignment="1" applyProtection="1">
      <alignment vertical="center"/>
      <protection/>
    </xf>
    <xf numFmtId="0" fontId="42" fillId="0" borderId="13" xfId="0" applyFont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 vertical="center"/>
      <protection/>
    </xf>
    <xf numFmtId="0" fontId="42" fillId="0" borderId="14" xfId="0" applyFont="1" applyBorder="1" applyAlignment="1" applyProtection="1">
      <alignment vertical="center"/>
      <protection/>
    </xf>
    <xf numFmtId="0" fontId="42" fillId="0" borderId="0" xfId="0" applyFont="1" applyAlignment="1" applyProtection="1">
      <alignment horizontal="left" vertical="center"/>
      <protection/>
    </xf>
    <xf numFmtId="0" fontId="38" fillId="0" borderId="21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3" xfId="0" applyFont="1" applyBorder="1" applyAlignment="1" applyProtection="1">
      <alignment horizontal="left" vertical="center" wrapText="1"/>
      <protection/>
    </xf>
    <xf numFmtId="4" fontId="0" fillId="0" borderId="10" xfId="0" applyNumberFormat="1" applyFont="1" applyBorder="1" applyAlignment="1" applyProtection="1">
      <alignment vertical="center"/>
      <protection/>
    </xf>
    <xf numFmtId="4" fontId="0" fillId="0" borderId="11" xfId="0" applyNumberFormat="1" applyFont="1" applyBorder="1" applyAlignment="1" applyProtection="1">
      <alignment vertical="center"/>
      <protection/>
    </xf>
    <xf numFmtId="4" fontId="0" fillId="0" borderId="12" xfId="0" applyNumberFormat="1" applyFont="1" applyBorder="1" applyAlignment="1" applyProtection="1">
      <alignment vertical="center"/>
      <protection/>
    </xf>
    <xf numFmtId="0" fontId="49" fillId="6" borderId="0" xfId="0" applyFont="1" applyFill="1" applyBorder="1" applyAlignment="1" applyProtection="1">
      <alignment horizontal="center"/>
      <protection/>
    </xf>
    <xf numFmtId="49" fontId="19" fillId="6" borderId="25" xfId="0" applyNumberFormat="1" applyFont="1" applyFill="1" applyBorder="1" applyAlignment="1" applyProtection="1">
      <alignment horizontal="left" wrapText="1"/>
      <protection/>
    </xf>
    <xf numFmtId="0" fontId="50" fillId="0" borderId="0" xfId="0" applyFont="1" applyBorder="1" applyAlignment="1" applyProtection="1">
      <alignment/>
      <protection/>
    </xf>
    <xf numFmtId="167" fontId="19" fillId="0" borderId="25" xfId="0" applyNumberFormat="1" applyFont="1" applyBorder="1" applyAlignment="1" applyProtection="1">
      <alignment/>
      <protection/>
    </xf>
    <xf numFmtId="4" fontId="50" fillId="0" borderId="27" xfId="0" applyNumberFormat="1" applyFont="1" applyFill="1" applyBorder="1" applyAlignment="1" applyProtection="1">
      <alignment horizontal="right"/>
      <protection/>
    </xf>
    <xf numFmtId="4" fontId="50" fillId="0" borderId="28" xfId="0" applyNumberFormat="1" applyFont="1" applyFill="1" applyBorder="1" applyAlignment="1" applyProtection="1">
      <alignment horizontal="right"/>
      <protection/>
    </xf>
    <xf numFmtId="4" fontId="50" fillId="0" borderId="29" xfId="0" applyNumberFormat="1" applyFont="1" applyFill="1" applyBorder="1" applyAlignment="1" applyProtection="1">
      <alignment horizontal="right"/>
      <protection/>
    </xf>
    <xf numFmtId="4" fontId="0" fillId="0" borderId="30" xfId="0" applyNumberFormat="1" applyFont="1" applyBorder="1" applyAlignment="1" applyProtection="1">
      <alignment vertical="center"/>
      <protection/>
    </xf>
    <xf numFmtId="0" fontId="45" fillId="0" borderId="21" xfId="0" applyFont="1" applyBorder="1" applyAlignment="1" applyProtection="1">
      <alignment horizontal="left" vertical="center" wrapText="1"/>
      <protection/>
    </xf>
    <xf numFmtId="0" fontId="45" fillId="0" borderId="22" xfId="0" applyFont="1" applyBorder="1" applyAlignment="1" applyProtection="1">
      <alignment horizontal="left" vertical="center" wrapText="1"/>
      <protection/>
    </xf>
    <xf numFmtId="0" fontId="45" fillId="0" borderId="23" xfId="0" applyFont="1" applyBorder="1" applyAlignment="1" applyProtection="1">
      <alignment horizontal="left" vertical="center" wrapText="1"/>
      <protection/>
    </xf>
    <xf numFmtId="0" fontId="45" fillId="0" borderId="21" xfId="0" applyFont="1" applyBorder="1" applyAlignment="1" applyProtection="1">
      <alignment horizontal="left" vertical="center" wrapText="1"/>
      <protection/>
    </xf>
    <xf numFmtId="0" fontId="45" fillId="0" borderId="22" xfId="0" applyFont="1" applyBorder="1" applyAlignment="1" applyProtection="1">
      <alignment horizontal="left" vertical="center" wrapText="1"/>
      <protection/>
    </xf>
    <xf numFmtId="0" fontId="45" fillId="0" borderId="23" xfId="0" applyFont="1" applyBorder="1" applyAlignment="1" applyProtection="1">
      <alignment horizontal="left" vertical="center" wrapText="1"/>
      <protection/>
    </xf>
    <xf numFmtId="0" fontId="19" fillId="6" borderId="25" xfId="0" applyFont="1" applyFill="1" applyBorder="1" applyAlignment="1" applyProtection="1">
      <alignment horizontal="center"/>
      <protection/>
    </xf>
    <xf numFmtId="0" fontId="49" fillId="6" borderId="0" xfId="0" applyFont="1" applyFill="1" applyBorder="1" applyAlignment="1" applyProtection="1">
      <alignment horizontal="left"/>
      <protection/>
    </xf>
    <xf numFmtId="4" fontId="0" fillId="0" borderId="27" xfId="0" applyNumberFormat="1" applyFont="1" applyBorder="1" applyAlignment="1" applyProtection="1">
      <alignment vertical="center"/>
      <protection/>
    </xf>
    <xf numFmtId="4" fontId="0" fillId="0" borderId="28" xfId="0" applyNumberFormat="1" applyFont="1" applyBorder="1" applyAlignment="1" applyProtection="1">
      <alignment vertical="center"/>
      <protection/>
    </xf>
    <xf numFmtId="4" fontId="0" fillId="0" borderId="29" xfId="0" applyNumberFormat="1" applyFont="1" applyBorder="1" applyAlignment="1" applyProtection="1">
      <alignment vertical="center"/>
      <protection/>
    </xf>
    <xf numFmtId="0" fontId="43" fillId="0" borderId="0" xfId="0" applyFont="1" applyBorder="1" applyAlignment="1" applyProtection="1">
      <alignment horizontal="left" vertical="center"/>
      <protection/>
    </xf>
    <xf numFmtId="4" fontId="0" fillId="0" borderId="15" xfId="0" applyNumberFormat="1" applyFont="1" applyBorder="1" applyAlignment="1" applyProtection="1">
      <alignment vertical="center"/>
      <protection/>
    </xf>
    <xf numFmtId="4" fontId="0" fillId="0" borderId="16" xfId="0" applyNumberFormat="1" applyFont="1" applyBorder="1" applyAlignment="1" applyProtection="1">
      <alignment vertical="center"/>
      <protection/>
    </xf>
    <xf numFmtId="4" fontId="0" fillId="0" borderId="17" xfId="0" applyNumberFormat="1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 vertical="center"/>
      <protection/>
    </xf>
    <xf numFmtId="4" fontId="50" fillId="0" borderId="21" xfId="0" applyNumberFormat="1" applyFont="1" applyFill="1" applyBorder="1" applyAlignment="1" applyProtection="1">
      <alignment horizontal="right"/>
      <protection/>
    </xf>
    <xf numFmtId="0" fontId="50" fillId="0" borderId="22" xfId="0" applyFont="1" applyFill="1" applyBorder="1" applyAlignment="1" applyProtection="1">
      <alignment horizontal="right"/>
      <protection/>
    </xf>
    <xf numFmtId="0" fontId="50" fillId="0" borderId="31" xfId="0" applyFont="1" applyFill="1" applyBorder="1" applyAlignment="1" applyProtection="1">
      <alignment horizontal="right"/>
      <protection/>
    </xf>
    <xf numFmtId="167" fontId="36" fillId="0" borderId="0" xfId="0" applyNumberFormat="1" applyFont="1" applyBorder="1" applyAlignment="1" applyProtection="1">
      <alignment vertical="center"/>
      <protection/>
    </xf>
    <xf numFmtId="167" fontId="37" fillId="0" borderId="0" xfId="0" applyNumberFormat="1" applyFont="1" applyBorder="1" applyAlignment="1" applyProtection="1">
      <alignment vertical="center"/>
      <protection/>
    </xf>
    <xf numFmtId="0" fontId="39" fillId="0" borderId="21" xfId="0" applyFont="1" applyBorder="1" applyAlignment="1" applyProtection="1">
      <alignment horizontal="center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0" fontId="39" fillId="0" borderId="23" xfId="0" applyFont="1" applyBorder="1" applyAlignment="1" applyProtection="1">
      <alignment horizontal="center" vertical="center" wrapText="1"/>
      <protection/>
    </xf>
    <xf numFmtId="49" fontId="49" fillId="6" borderId="0" xfId="0" applyNumberFormat="1" applyFont="1" applyFill="1" applyBorder="1" applyAlignment="1" applyProtection="1">
      <alignment horizontal="left" wrapText="1"/>
      <protection/>
    </xf>
    <xf numFmtId="4" fontId="19" fillId="0" borderId="27" xfId="0" applyNumberFormat="1" applyFont="1" applyFill="1" applyBorder="1" applyAlignment="1" applyProtection="1">
      <alignment horizontal="right"/>
      <protection/>
    </xf>
    <xf numFmtId="4" fontId="19" fillId="0" borderId="28" xfId="0" applyNumberFormat="1" applyFont="1" applyFill="1" applyBorder="1" applyAlignment="1" applyProtection="1">
      <alignment horizontal="right"/>
      <protection/>
    </xf>
    <xf numFmtId="4" fontId="19" fillId="0" borderId="29" xfId="0" applyNumberFormat="1" applyFont="1" applyFill="1" applyBorder="1" applyAlignment="1" applyProtection="1">
      <alignment horizontal="right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52" fillId="6" borderId="0" xfId="0" applyFont="1" applyFill="1" applyBorder="1" applyAlignment="1" applyProtection="1">
      <alignment/>
      <protection/>
    </xf>
    <xf numFmtId="0" fontId="0" fillId="0" borderId="26" xfId="0" applyFont="1" applyBorder="1" applyAlignment="1" applyProtection="1">
      <alignment horizontal="center" vertical="center"/>
      <protection/>
    </xf>
    <xf numFmtId="49" fontId="0" fillId="0" borderId="26" xfId="0" applyNumberFormat="1" applyBorder="1" applyAlignment="1" applyProtection="1">
      <alignment horizontal="left" vertical="center" wrapText="1"/>
      <protection/>
    </xf>
    <xf numFmtId="0" fontId="0" fillId="0" borderId="26" xfId="0" applyFont="1" applyBorder="1" applyAlignment="1" applyProtection="1">
      <alignment horizontal="left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167" fontId="0" fillId="0" borderId="26" xfId="0" applyNumberFormat="1" applyFont="1" applyBorder="1" applyAlignment="1" applyProtection="1">
      <alignment vertical="center"/>
      <protection/>
    </xf>
    <xf numFmtId="4" fontId="0" fillId="0" borderId="26" xfId="0" applyNumberFormat="1" applyFont="1" applyBorder="1" applyAlignment="1" applyProtection="1">
      <alignment vertical="center"/>
      <protection/>
    </xf>
    <xf numFmtId="0" fontId="9" fillId="0" borderId="32" xfId="0" applyFont="1" applyBorder="1" applyAlignment="1" applyProtection="1">
      <alignment vertical="center"/>
      <protection/>
    </xf>
    <xf numFmtId="0" fontId="9" fillId="0" borderId="32" xfId="0" applyFont="1" applyBorder="1" applyAlignment="1" applyProtection="1">
      <alignment horizontal="left" vertical="center"/>
      <protection/>
    </xf>
    <xf numFmtId="0" fontId="36" fillId="0" borderId="32" xfId="0" applyFont="1" applyBorder="1" applyAlignment="1" applyProtection="1">
      <alignment horizontal="left" vertical="center" wrapText="1"/>
      <protection/>
    </xf>
    <xf numFmtId="0" fontId="36" fillId="0" borderId="32" xfId="0" applyFont="1" applyBorder="1" applyAlignment="1" applyProtection="1">
      <alignment vertical="center"/>
      <protection/>
    </xf>
    <xf numFmtId="167" fontId="9" fillId="0" borderId="32" xfId="0" applyNumberFormat="1" applyFont="1" applyBorder="1" applyAlignment="1" applyProtection="1">
      <alignment vertic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55" fillId="0" borderId="21" xfId="0" applyFont="1" applyBorder="1" applyAlignment="1" applyProtection="1">
      <alignment horizontal="center" vertical="center"/>
      <protection/>
    </xf>
    <xf numFmtId="0" fontId="55" fillId="0" borderId="32" xfId="0" applyFont="1" applyBorder="1" applyAlignment="1" applyProtection="1">
      <alignment horizontal="left" vertical="center"/>
      <protection/>
    </xf>
    <xf numFmtId="0" fontId="56" fillId="0" borderId="32" xfId="0" applyFont="1" applyBorder="1" applyAlignment="1" applyProtection="1">
      <alignment vertical="center"/>
      <protection/>
    </xf>
    <xf numFmtId="0" fontId="50" fillId="0" borderId="32" xfId="0" applyFont="1" applyBorder="1" applyAlignment="1" applyProtection="1">
      <alignment/>
      <protection/>
    </xf>
    <xf numFmtId="0" fontId="50" fillId="0" borderId="28" xfId="0" applyFont="1" applyFill="1" applyBorder="1" applyAlignment="1" applyProtection="1">
      <alignment horizontal="right"/>
      <protection/>
    </xf>
    <xf numFmtId="0" fontId="50" fillId="0" borderId="29" xfId="0" applyFont="1" applyFill="1" applyBorder="1" applyAlignment="1" applyProtection="1">
      <alignment horizontal="right"/>
      <protection/>
    </xf>
    <xf numFmtId="0" fontId="39" fillId="0" borderId="25" xfId="0" applyFont="1" applyBorder="1" applyAlignment="1" applyProtection="1">
      <alignment horizontal="left" vertical="center" wrapText="1"/>
      <protection/>
    </xf>
    <xf numFmtId="0" fontId="40" fillId="0" borderId="25" xfId="0" applyFont="1" applyBorder="1" applyAlignment="1" applyProtection="1">
      <alignment horizontal="left" vertical="center" wrapText="1"/>
      <protection/>
    </xf>
    <xf numFmtId="49" fontId="49" fillId="6" borderId="32" xfId="0" applyNumberFormat="1" applyFont="1" applyFill="1" applyBorder="1" applyAlignment="1" applyProtection="1">
      <alignment horizontal="left" wrapText="1"/>
      <protection/>
    </xf>
    <xf numFmtId="0" fontId="50" fillId="0" borderId="32" xfId="0" applyFont="1" applyBorder="1" applyAlignment="1" applyProtection="1">
      <alignment vertical="center"/>
      <protection/>
    </xf>
    <xf numFmtId="167" fontId="50" fillId="0" borderId="32" xfId="0" applyNumberFormat="1" applyFont="1" applyBorder="1" applyAlignment="1" applyProtection="1">
      <alignment vertical="center"/>
      <protection/>
    </xf>
    <xf numFmtId="49" fontId="0" fillId="0" borderId="30" xfId="0" applyNumberFormat="1" applyBorder="1" applyAlignment="1" applyProtection="1">
      <alignment horizontal="left" vertical="center" wrapText="1"/>
      <protection/>
    </xf>
    <xf numFmtId="0" fontId="9" fillId="0" borderId="32" xfId="0" applyFont="1" applyBorder="1" applyAlignment="1" applyProtection="1">
      <alignment horizontal="center" vertical="center"/>
      <protection locked="0"/>
    </xf>
    <xf numFmtId="0" fontId="42" fillId="0" borderId="32" xfId="0" applyFont="1" applyBorder="1" applyAlignment="1" applyProtection="1">
      <alignment horizontal="center" vertical="center"/>
      <protection locked="0"/>
    </xf>
    <xf numFmtId="0" fontId="50" fillId="0" borderId="32" xfId="0" applyFont="1" applyBorder="1" applyAlignment="1" applyProtection="1">
      <alignment horizontal="center" vertical="center"/>
      <protection locked="0"/>
    </xf>
    <xf numFmtId="0" fontId="56" fillId="0" borderId="32" xfId="0" applyFont="1" applyBorder="1" applyAlignment="1" applyProtection="1">
      <alignment horizontal="center" vertical="center"/>
      <protection locked="0"/>
    </xf>
    <xf numFmtId="0" fontId="50" fillId="0" borderId="32" xfId="0" applyFont="1" applyBorder="1" applyAlignment="1" applyProtection="1">
      <alignment horizontal="center"/>
      <protection locked="0"/>
    </xf>
    <xf numFmtId="0" fontId="50" fillId="0" borderId="27" xfId="0" applyFont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 vertical="center"/>
      <protection/>
    </xf>
    <xf numFmtId="0" fontId="7" fillId="0" borderId="33" xfId="0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vertical="center"/>
      <protection/>
    </xf>
    <xf numFmtId="0" fontId="33" fillId="0" borderId="25" xfId="0" applyFont="1" applyBorder="1" applyAlignment="1" applyProtection="1">
      <alignment horizontal="center" vertical="center" wrapText="1"/>
      <protection/>
    </xf>
    <xf numFmtId="167" fontId="48" fillId="0" borderId="25" xfId="0" applyNumberFormat="1" applyFont="1" applyBorder="1" applyAlignment="1" applyProtection="1">
      <alignment vertical="center"/>
      <protection/>
    </xf>
    <xf numFmtId="0" fontId="53" fillId="0" borderId="25" xfId="0" applyFont="1" applyBorder="1" applyAlignment="1" applyProtection="1">
      <alignment horizontal="left" vertical="center"/>
      <protection/>
    </xf>
    <xf numFmtId="0" fontId="53" fillId="0" borderId="21" xfId="0" applyFont="1" applyBorder="1" applyAlignment="1" applyProtection="1">
      <alignment horizontal="left" vertical="center" wrapText="1"/>
      <protection/>
    </xf>
    <xf numFmtId="0" fontId="53" fillId="0" borderId="22" xfId="0" applyFont="1" applyBorder="1" applyAlignment="1" applyProtection="1">
      <alignment horizontal="left" vertical="center" wrapText="1"/>
      <protection/>
    </xf>
    <xf numFmtId="0" fontId="53" fillId="0" borderId="23" xfId="0" applyFont="1" applyBorder="1" applyAlignment="1" applyProtection="1">
      <alignment horizontal="left" vertical="center" wrapText="1"/>
      <protection/>
    </xf>
    <xf numFmtId="4" fontId="54" fillId="0" borderId="21" xfId="0" applyNumberFormat="1" applyFont="1" applyBorder="1" applyAlignment="1" applyProtection="1">
      <alignment horizontal="right"/>
      <protection/>
    </xf>
    <xf numFmtId="0" fontId="54" fillId="0" borderId="22" xfId="0" applyFont="1" applyBorder="1" applyAlignment="1" applyProtection="1">
      <alignment horizontal="right"/>
      <protection/>
    </xf>
    <xf numFmtId="0" fontId="54" fillId="0" borderId="23" xfId="0" applyFont="1" applyBorder="1" applyAlignment="1" applyProtection="1">
      <alignment horizontal="right"/>
      <protection/>
    </xf>
    <xf numFmtId="0" fontId="49" fillId="6" borderId="25" xfId="0" applyFont="1" applyFill="1" applyBorder="1" applyAlignment="1" applyProtection="1">
      <alignment horizontal="left"/>
      <protection/>
    </xf>
    <xf numFmtId="0" fontId="47" fillId="0" borderId="0" xfId="0" applyFont="1" applyBorder="1" applyAlignment="1" applyProtection="1">
      <alignment/>
      <protection/>
    </xf>
    <xf numFmtId="167" fontId="48" fillId="0" borderId="25" xfId="0" applyNumberFormat="1" applyFont="1" applyBorder="1" applyAlignment="1" applyProtection="1">
      <alignment/>
      <protection/>
    </xf>
    <xf numFmtId="0" fontId="50" fillId="0" borderId="23" xfId="0" applyFont="1" applyFill="1" applyBorder="1" applyAlignment="1" applyProtection="1">
      <alignment horizontal="right"/>
      <protection/>
    </xf>
    <xf numFmtId="0" fontId="50" fillId="6" borderId="25" xfId="0" applyFont="1" applyFill="1" applyBorder="1" applyAlignment="1" applyProtection="1">
      <alignment vertical="center"/>
      <protection/>
    </xf>
    <xf numFmtId="0" fontId="49" fillId="6" borderId="25" xfId="0" applyFont="1" applyFill="1" applyBorder="1" applyAlignment="1" applyProtection="1">
      <alignment horizontal="left" wrapText="1"/>
      <protection/>
    </xf>
    <xf numFmtId="0" fontId="47" fillId="0" borderId="0" xfId="0" applyFont="1" applyBorder="1" applyAlignment="1" applyProtection="1">
      <alignment vertical="center"/>
      <protection/>
    </xf>
    <xf numFmtId="0" fontId="37" fillId="0" borderId="21" xfId="0" applyFont="1" applyBorder="1" applyAlignment="1" applyProtection="1">
      <alignment vertical="center" wrapText="1"/>
      <protection/>
    </xf>
    <xf numFmtId="167" fontId="33" fillId="0" borderId="25" xfId="0" applyNumberFormat="1" applyFont="1" applyBorder="1" applyAlignment="1" applyProtection="1">
      <alignment vertical="center"/>
      <protection/>
    </xf>
    <xf numFmtId="0" fontId="9" fillId="0" borderId="25" xfId="0" applyFont="1" applyBorder="1" applyAlignment="1" applyProtection="1">
      <alignment vertical="center"/>
      <protection/>
    </xf>
    <xf numFmtId="0" fontId="9" fillId="0" borderId="25" xfId="0" applyFont="1" applyBorder="1" applyAlignment="1" applyProtection="1">
      <alignment horizontal="left" vertical="center"/>
      <protection/>
    </xf>
    <xf numFmtId="0" fontId="36" fillId="0" borderId="25" xfId="0" applyFont="1" applyBorder="1" applyAlignment="1" applyProtection="1">
      <alignment horizontal="left" vertical="center" wrapText="1"/>
      <protection/>
    </xf>
    <xf numFmtId="0" fontId="36" fillId="0" borderId="25" xfId="0" applyFont="1" applyBorder="1" applyAlignment="1" applyProtection="1">
      <alignment vertical="center"/>
      <protection/>
    </xf>
    <xf numFmtId="0" fontId="7" fillId="6" borderId="25" xfId="0" applyFont="1" applyFill="1" applyBorder="1" applyAlignment="1" applyProtection="1">
      <alignment/>
      <protection/>
    </xf>
    <xf numFmtId="0" fontId="52" fillId="6" borderId="25" xfId="0" applyFont="1" applyFill="1" applyBorder="1" applyAlignment="1" applyProtection="1">
      <alignment horizontal="left"/>
      <protection/>
    </xf>
    <xf numFmtId="0" fontId="52" fillId="6" borderId="25" xfId="0" applyFont="1" applyFill="1" applyBorder="1" applyAlignment="1" applyProtection="1">
      <alignment horizontal="left"/>
      <protection/>
    </xf>
    <xf numFmtId="4" fontId="52" fillId="0" borderId="21" xfId="0" applyNumberFormat="1" applyFont="1" applyFill="1" applyBorder="1" applyAlignment="1" applyProtection="1">
      <alignment/>
      <protection/>
    </xf>
    <xf numFmtId="4" fontId="52" fillId="0" borderId="22" xfId="0" applyNumberFormat="1" applyFont="1" applyFill="1" applyBorder="1" applyAlignment="1" applyProtection="1">
      <alignment vertical="center"/>
      <protection/>
    </xf>
    <xf numFmtId="4" fontId="52" fillId="0" borderId="23" xfId="0" applyNumberFormat="1" applyFont="1" applyFill="1" applyBorder="1" applyAlignment="1" applyProtection="1">
      <alignment vertical="center"/>
      <protection/>
    </xf>
    <xf numFmtId="0" fontId="43" fillId="0" borderId="25" xfId="0" applyFont="1" applyBorder="1" applyAlignment="1" applyProtection="1">
      <alignment horizontal="center"/>
      <protection/>
    </xf>
    <xf numFmtId="49" fontId="43" fillId="0" borderId="25" xfId="0" applyNumberFormat="1" applyFont="1" applyBorder="1" applyAlignment="1" applyProtection="1">
      <alignment horizontal="left" wrapText="1"/>
      <protection/>
    </xf>
    <xf numFmtId="0" fontId="43" fillId="0" borderId="21" xfId="0" applyFont="1" applyBorder="1" applyAlignment="1" applyProtection="1">
      <alignment horizontal="left" wrapText="1"/>
      <protection/>
    </xf>
    <xf numFmtId="0" fontId="43" fillId="0" borderId="22" xfId="0" applyFont="1" applyBorder="1" applyAlignment="1" applyProtection="1">
      <alignment horizontal="left" wrapText="1"/>
      <protection/>
    </xf>
    <xf numFmtId="0" fontId="43" fillId="0" borderId="23" xfId="0" applyFont="1" applyBorder="1" applyAlignment="1" applyProtection="1">
      <alignment horizontal="left" wrapText="1"/>
      <protection/>
    </xf>
    <xf numFmtId="0" fontId="45" fillId="0" borderId="21" xfId="0" applyFont="1" applyBorder="1" applyAlignment="1" applyProtection="1">
      <alignment horizontal="left" wrapText="1"/>
      <protection/>
    </xf>
    <xf numFmtId="0" fontId="45" fillId="0" borderId="22" xfId="0" applyFont="1" applyBorder="1" applyAlignment="1" applyProtection="1">
      <alignment horizontal="left" wrapText="1"/>
      <protection/>
    </xf>
    <xf numFmtId="0" fontId="45" fillId="0" borderId="23" xfId="0" applyFont="1" applyBorder="1" applyAlignment="1" applyProtection="1">
      <alignment horizontal="left" wrapText="1"/>
      <protection/>
    </xf>
    <xf numFmtId="0" fontId="42" fillId="0" borderId="25" xfId="0" applyFont="1" applyBorder="1" applyAlignment="1" applyProtection="1">
      <alignment vertical="center"/>
      <protection/>
    </xf>
    <xf numFmtId="0" fontId="44" fillId="0" borderId="25" xfId="0" applyFont="1" applyBorder="1" applyAlignment="1" applyProtection="1">
      <alignment horizontal="center" vertical="center"/>
      <protection/>
    </xf>
    <xf numFmtId="0" fontId="44" fillId="0" borderId="25" xfId="0" applyFont="1" applyBorder="1" applyAlignment="1" applyProtection="1">
      <alignment horizontal="left" vertical="center"/>
      <protection/>
    </xf>
    <xf numFmtId="0" fontId="44" fillId="0" borderId="21" xfId="0" applyFont="1" applyBorder="1" applyAlignment="1" applyProtection="1">
      <alignment horizontal="left" vertical="center" wrapText="1"/>
      <protection/>
    </xf>
    <xf numFmtId="0" fontId="44" fillId="0" borderId="22" xfId="0" applyFont="1" applyBorder="1" applyAlignment="1" applyProtection="1">
      <alignment horizontal="left" vertical="center" wrapText="1"/>
      <protection/>
    </xf>
    <xf numFmtId="0" fontId="44" fillId="0" borderId="23" xfId="0" applyFont="1" applyBorder="1" applyAlignment="1" applyProtection="1">
      <alignment horizontal="left" vertical="center" wrapText="1"/>
      <protection/>
    </xf>
    <xf numFmtId="4" fontId="42" fillId="0" borderId="21" xfId="0" applyNumberFormat="1" applyFont="1" applyBorder="1" applyAlignment="1" applyProtection="1">
      <alignment horizontal="right"/>
      <protection/>
    </xf>
    <xf numFmtId="0" fontId="42" fillId="0" borderId="22" xfId="0" applyFont="1" applyBorder="1" applyAlignment="1" applyProtection="1">
      <alignment horizontal="right"/>
      <protection/>
    </xf>
    <xf numFmtId="0" fontId="42" fillId="0" borderId="23" xfId="0" applyFont="1" applyBorder="1" applyAlignment="1" applyProtection="1">
      <alignment horizontal="right"/>
      <protection/>
    </xf>
    <xf numFmtId="0" fontId="42" fillId="6" borderId="25" xfId="0" applyFont="1" applyFill="1" applyBorder="1" applyAlignment="1" applyProtection="1">
      <alignment vertical="center"/>
      <protection/>
    </xf>
    <xf numFmtId="4" fontId="50" fillId="0" borderId="25" xfId="0" applyNumberFormat="1" applyFont="1" applyFill="1" applyBorder="1" applyAlignment="1" applyProtection="1">
      <alignment horizontal="right"/>
      <protection/>
    </xf>
    <xf numFmtId="0" fontId="50" fillId="0" borderId="25" xfId="0" applyFont="1" applyFill="1" applyBorder="1" applyAlignment="1" applyProtection="1">
      <alignment horizontal="right"/>
      <protection/>
    </xf>
    <xf numFmtId="0" fontId="8" fillId="6" borderId="0" xfId="0" applyFont="1" applyFill="1" applyBorder="1" applyAlignment="1" applyProtection="1">
      <alignment/>
      <protection/>
    </xf>
    <xf numFmtId="0" fontId="51" fillId="6" borderId="0" xfId="0" applyFont="1" applyFill="1" applyBorder="1" applyAlignment="1" applyProtection="1">
      <alignment horizontal="left"/>
      <protection/>
    </xf>
    <xf numFmtId="0" fontId="51" fillId="6" borderId="16" xfId="0" applyFont="1" applyFill="1" applyBorder="1" applyAlignment="1" applyProtection="1">
      <alignment horizontal="left"/>
      <protection/>
    </xf>
    <xf numFmtId="4" fontId="51" fillId="0" borderId="16" xfId="0" applyNumberFormat="1" applyFont="1" applyFill="1" applyBorder="1" applyAlignment="1" applyProtection="1">
      <alignment/>
      <protection/>
    </xf>
    <xf numFmtId="4" fontId="51" fillId="0" borderId="16" xfId="0" applyNumberFormat="1" applyFont="1" applyFill="1" applyBorder="1" applyAlignment="1" applyProtection="1">
      <alignment vertical="center"/>
      <protection/>
    </xf>
    <xf numFmtId="0" fontId="0" fillId="6" borderId="25" xfId="0" applyFont="1" applyFill="1" applyBorder="1" applyAlignment="1" applyProtection="1">
      <alignment horizontal="center" vertical="center"/>
      <protection/>
    </xf>
    <xf numFmtId="0" fontId="46" fillId="6" borderId="25" xfId="0" applyFont="1" applyFill="1" applyBorder="1" applyAlignment="1" applyProtection="1">
      <alignment horizontal="center"/>
      <protection/>
    </xf>
    <xf numFmtId="49" fontId="46" fillId="6" borderId="25" xfId="0" applyNumberFormat="1" applyFont="1" applyFill="1" applyBorder="1" applyAlignment="1" applyProtection="1">
      <alignment horizontal="left" wrapText="1"/>
      <protection/>
    </xf>
    <xf numFmtId="0" fontId="46" fillId="6" borderId="21" xfId="0" applyFont="1" applyFill="1" applyBorder="1" applyAlignment="1" applyProtection="1">
      <alignment horizontal="left" wrapText="1"/>
      <protection/>
    </xf>
    <xf numFmtId="0" fontId="46" fillId="6" borderId="22" xfId="0" applyFont="1" applyFill="1" applyBorder="1" applyAlignment="1" applyProtection="1">
      <alignment horizontal="left" wrapText="1"/>
      <protection/>
    </xf>
    <xf numFmtId="0" fontId="46" fillId="6" borderId="23" xfId="0" applyFont="1" applyFill="1" applyBorder="1" applyAlignment="1" applyProtection="1">
      <alignment horizontal="left" wrapText="1"/>
      <protection/>
    </xf>
    <xf numFmtId="4" fontId="33" fillId="0" borderId="21" xfId="0" applyNumberFormat="1" applyFont="1" applyFill="1" applyBorder="1" applyAlignment="1" applyProtection="1">
      <alignment horizontal="right"/>
      <protection/>
    </xf>
    <xf numFmtId="4" fontId="33" fillId="0" borderId="22" xfId="0" applyNumberFormat="1" applyFont="1" applyFill="1" applyBorder="1" applyAlignment="1" applyProtection="1">
      <alignment horizontal="right"/>
      <protection/>
    </xf>
    <xf numFmtId="4" fontId="33" fillId="0" borderId="23" xfId="0" applyNumberFormat="1" applyFont="1" applyFill="1" applyBorder="1" applyAlignment="1" applyProtection="1">
      <alignment horizontal="right"/>
      <protection/>
    </xf>
    <xf numFmtId="4" fontId="33" fillId="0" borderId="25" xfId="0" applyNumberFormat="1" applyFont="1" applyFill="1" applyBorder="1" applyAlignment="1" applyProtection="1">
      <alignment horizontal="right"/>
      <protection/>
    </xf>
    <xf numFmtId="4" fontId="42" fillId="0" borderId="25" xfId="0" applyNumberFormat="1" applyFont="1" applyBorder="1" applyAlignment="1" applyProtection="1">
      <alignment horizontal="right"/>
      <protection/>
    </xf>
    <xf numFmtId="0" fontId="42" fillId="0" borderId="25" xfId="0" applyFont="1" applyBorder="1" applyAlignment="1" applyProtection="1">
      <alignment horizontal="right"/>
      <protection/>
    </xf>
    <xf numFmtId="0" fontId="46" fillId="6" borderId="25" xfId="0" applyFont="1" applyFill="1" applyBorder="1" applyAlignment="1" applyProtection="1">
      <alignment horizontal="left"/>
      <protection/>
    </xf>
    <xf numFmtId="4" fontId="47" fillId="0" borderId="25" xfId="0" applyNumberFormat="1" applyFont="1" applyFill="1" applyBorder="1" applyAlignment="1" applyProtection="1">
      <alignment horizontal="right"/>
      <protection/>
    </xf>
    <xf numFmtId="0" fontId="47" fillId="0" borderId="25" xfId="0" applyFont="1" applyFill="1" applyBorder="1" applyAlignment="1" applyProtection="1">
      <alignment horizontal="right"/>
      <protection/>
    </xf>
    <xf numFmtId="0" fontId="9" fillId="6" borderId="25" xfId="0" applyFont="1" applyFill="1" applyBorder="1" applyAlignment="1" applyProtection="1">
      <alignment vertical="center"/>
      <protection/>
    </xf>
    <xf numFmtId="167" fontId="33" fillId="0" borderId="0" xfId="0" applyNumberFormat="1" applyFont="1" applyBorder="1" applyAlignment="1" applyProtection="1">
      <alignment vertical="center"/>
      <protection/>
    </xf>
    <xf numFmtId="0" fontId="37" fillId="0" borderId="25" xfId="0" applyFont="1" applyBorder="1" applyAlignment="1" applyProtection="1">
      <alignment horizontal="left" vertical="center" wrapText="1"/>
      <protection/>
    </xf>
    <xf numFmtId="0" fontId="52" fillId="0" borderId="4" xfId="0" applyFont="1" applyBorder="1" applyAlignment="1" applyProtection="1">
      <alignment/>
      <protection/>
    </xf>
    <xf numFmtId="0" fontId="52" fillId="0" borderId="5" xfId="0" applyFont="1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2" fillId="0" borderId="13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166" fontId="52" fillId="0" borderId="0" xfId="0" applyNumberFormat="1" applyFont="1" applyBorder="1" applyAlignment="1" applyProtection="1">
      <alignment/>
      <protection/>
    </xf>
    <xf numFmtId="166" fontId="52" fillId="0" borderId="14" xfId="0" applyNumberFormat="1" applyFont="1" applyBorder="1" applyAlignment="1" applyProtection="1">
      <alignment/>
      <protection/>
    </xf>
    <xf numFmtId="0" fontId="52" fillId="0" borderId="0" xfId="0" applyFont="1" applyAlignment="1" applyProtection="1">
      <alignment horizontal="left"/>
      <protection/>
    </xf>
    <xf numFmtId="0" fontId="52" fillId="0" borderId="0" xfId="0" applyFont="1" applyAlignment="1" applyProtection="1">
      <alignment horizontal="center"/>
      <protection/>
    </xf>
    <xf numFmtId="4" fontId="52" fillId="0" borderId="0" xfId="0" applyNumberFormat="1" applyFont="1" applyAlignment="1" applyProtection="1">
      <alignment vertical="center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50" fillId="0" borderId="4" xfId="0" applyFont="1" applyBorder="1" applyAlignment="1" applyProtection="1">
      <alignment vertical="center"/>
      <protection/>
    </xf>
    <xf numFmtId="167" fontId="19" fillId="0" borderId="25" xfId="0" applyNumberFormat="1" applyFont="1" applyFill="1" applyBorder="1" applyAlignment="1" applyProtection="1">
      <alignment vertical="center"/>
      <protection/>
    </xf>
    <xf numFmtId="0" fontId="50" fillId="0" borderId="5" xfId="0" applyFont="1" applyBorder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50" fillId="0" borderId="13" xfId="0" applyFont="1" applyBorder="1" applyAlignment="1" applyProtection="1">
      <alignment vertical="center"/>
      <protection/>
    </xf>
    <xf numFmtId="0" fontId="50" fillId="0" borderId="14" xfId="0" applyFont="1" applyBorder="1" applyAlignment="1" applyProtection="1">
      <alignment vertical="center"/>
      <protection/>
    </xf>
    <xf numFmtId="0" fontId="50" fillId="0" borderId="0" xfId="0" applyFont="1" applyAlignment="1" applyProtection="1">
      <alignment horizontal="left" vertical="center"/>
      <protection/>
    </xf>
    <xf numFmtId="0" fontId="54" fillId="0" borderId="25" xfId="0" applyFont="1" applyBorder="1" applyAlignment="1" applyProtection="1">
      <alignment vertical="center"/>
      <protection/>
    </xf>
    <xf numFmtId="0" fontId="53" fillId="0" borderId="25" xfId="0" applyFont="1" applyBorder="1" applyAlignment="1" applyProtection="1">
      <alignment horizontal="center" vertical="center"/>
      <protection/>
    </xf>
    <xf numFmtId="0" fontId="26" fillId="0" borderId="25" xfId="0" applyFont="1" applyBorder="1" applyAlignment="1" applyProtection="1">
      <alignment horizontal="center" vertical="center" wrapText="1"/>
      <protection/>
    </xf>
    <xf numFmtId="167" fontId="26" fillId="0" borderId="25" xfId="0" applyNumberFormat="1" applyFont="1" applyBorder="1" applyAlignment="1" applyProtection="1">
      <alignment vertical="center"/>
      <protection/>
    </xf>
    <xf numFmtId="0" fontId="49" fillId="6" borderId="25" xfId="0" applyFont="1" applyFill="1" applyBorder="1" applyAlignment="1" applyProtection="1">
      <alignment horizontal="center" vertical="center"/>
      <protection/>
    </xf>
    <xf numFmtId="0" fontId="49" fillId="6" borderId="25" xfId="0" applyFont="1" applyFill="1" applyBorder="1" applyAlignment="1" applyProtection="1">
      <alignment horizontal="left" vertical="center"/>
      <protection/>
    </xf>
    <xf numFmtId="0" fontId="49" fillId="6" borderId="21" xfId="0" applyFont="1" applyFill="1" applyBorder="1" applyAlignment="1" applyProtection="1">
      <alignment horizontal="left" vertical="center" wrapText="1"/>
      <protection/>
    </xf>
    <xf numFmtId="0" fontId="49" fillId="6" borderId="22" xfId="0" applyFont="1" applyFill="1" applyBorder="1" applyAlignment="1" applyProtection="1">
      <alignment horizontal="left" vertical="center" wrapText="1"/>
      <protection/>
    </xf>
    <xf numFmtId="0" fontId="49" fillId="6" borderId="23" xfId="0" applyFont="1" applyFill="1" applyBorder="1" applyAlignment="1" applyProtection="1">
      <alignment horizontal="left" vertical="center" wrapText="1"/>
      <protection/>
    </xf>
    <xf numFmtId="4" fontId="0" fillId="0" borderId="21" xfId="0" applyNumberFormat="1" applyFont="1" applyBorder="1" applyAlignment="1" applyProtection="1">
      <alignment horizontal="center" vertical="center"/>
      <protection/>
    </xf>
    <xf numFmtId="4" fontId="0" fillId="0" borderId="23" xfId="0" applyNumberFormat="1" applyFont="1" applyBorder="1" applyAlignment="1" applyProtection="1">
      <alignment horizontal="center" vertical="center"/>
      <protection/>
    </xf>
    <xf numFmtId="4" fontId="0" fillId="0" borderId="22" xfId="0" applyNumberFormat="1" applyFont="1" applyBorder="1" applyAlignment="1" applyProtection="1">
      <alignment horizontal="center" vertical="center"/>
      <protection/>
    </xf>
    <xf numFmtId="0" fontId="37" fillId="0" borderId="25" xfId="0" applyFont="1" applyFill="1" applyBorder="1" applyAlignment="1" applyProtection="1">
      <alignment horizontal="left" vertical="center" wrapText="1"/>
      <protection/>
    </xf>
    <xf numFmtId="167" fontId="37" fillId="0" borderId="25" xfId="0" applyNumberFormat="1" applyFont="1" applyFill="1" applyBorder="1" applyAlignment="1" applyProtection="1">
      <alignment vertical="center"/>
      <protection/>
    </xf>
    <xf numFmtId="0" fontId="37" fillId="0" borderId="21" xfId="0" applyFont="1" applyFill="1" applyBorder="1" applyAlignment="1" applyProtection="1">
      <alignment horizontal="left" vertical="center" wrapText="1"/>
      <protection/>
    </xf>
    <xf numFmtId="0" fontId="37" fillId="0" borderId="22" xfId="0" applyFont="1" applyFill="1" applyBorder="1" applyAlignment="1" applyProtection="1">
      <alignment horizontal="left" vertical="center" wrapText="1"/>
      <protection/>
    </xf>
    <xf numFmtId="0" fontId="37" fillId="0" borderId="23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X87"/>
  <sheetViews>
    <sheetView showGridLines="0" tabSelected="1" zoomScale="160" zoomScaleNormal="160" workbookViewId="0" topLeftCell="A1">
      <pane ySplit="1" topLeftCell="A2" activePane="bottomLeft" state="frozen"/>
      <selection pane="bottomLeft" activeCell="C4" sqref="C4:AP4"/>
    </sheetView>
  </sheetViews>
  <sheetFormatPr defaultColWidth="8.83203125" defaultRowHeight="13.5"/>
  <cols>
    <col min="1" max="1" width="8.16015625" style="0" customWidth="1"/>
    <col min="2" max="2" width="1.66796875" style="0" customWidth="1"/>
    <col min="3" max="3" width="4.16015625" style="0" customWidth="1"/>
    <col min="4" max="33" width="2.5" style="0" customWidth="1"/>
    <col min="34" max="34" width="3.16015625" style="0" customWidth="1"/>
    <col min="35" max="37" width="2.5" style="0" customWidth="1"/>
    <col min="38" max="38" width="8.16015625" style="0" customWidth="1"/>
    <col min="39" max="39" width="3.16015625" style="0" customWidth="1"/>
    <col min="40" max="40" width="13.160156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660156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16015625" style="0" hidden="1" customWidth="1"/>
  </cols>
  <sheetData>
    <row r="1" spans="1:73" ht="21.5" customHeight="1">
      <c r="A1" s="6" t="s">
        <v>0</v>
      </c>
      <c r="B1" s="7"/>
      <c r="C1" s="7"/>
      <c r="D1" s="8" t="s">
        <v>1</v>
      </c>
      <c r="E1" s="7"/>
      <c r="F1" s="7"/>
      <c r="G1" s="7"/>
      <c r="H1" s="7"/>
      <c r="I1" s="7"/>
      <c r="J1" s="7"/>
      <c r="K1" s="9" t="s">
        <v>2</v>
      </c>
      <c r="L1" s="9"/>
      <c r="M1" s="9"/>
      <c r="N1" s="9"/>
      <c r="O1" s="9"/>
      <c r="P1" s="9"/>
      <c r="Q1" s="9"/>
      <c r="R1" s="9"/>
      <c r="S1" s="9"/>
      <c r="T1" s="7"/>
      <c r="U1" s="7"/>
      <c r="V1" s="7"/>
      <c r="W1" s="9" t="s">
        <v>3</v>
      </c>
      <c r="X1" s="9"/>
      <c r="Y1" s="9"/>
      <c r="Z1" s="9"/>
      <c r="AA1" s="9"/>
      <c r="AB1" s="9"/>
      <c r="AC1" s="9"/>
      <c r="AD1" s="9"/>
      <c r="AE1" s="9"/>
      <c r="AF1" s="9"/>
      <c r="AG1" s="7"/>
      <c r="AH1" s="7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1" t="s">
        <v>4</v>
      </c>
      <c r="BB1" s="11" t="s">
        <v>5</v>
      </c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T1" s="12" t="s">
        <v>6</v>
      </c>
      <c r="BU1" s="12" t="s">
        <v>6</v>
      </c>
    </row>
    <row r="2" spans="3:72" ht="37" customHeight="1">
      <c r="C2" s="116" t="s">
        <v>7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R2" s="125" t="s">
        <v>8</v>
      </c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S2" s="14" t="s">
        <v>9</v>
      </c>
      <c r="BT2" s="14" t="s">
        <v>10</v>
      </c>
    </row>
    <row r="3" spans="2:72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7"/>
      <c r="BS3" s="14" t="s">
        <v>9</v>
      </c>
      <c r="BT3" s="14" t="s">
        <v>11</v>
      </c>
    </row>
    <row r="4" spans="2:71" ht="37" customHeight="1">
      <c r="B4" s="18"/>
      <c r="C4" s="118" t="s">
        <v>12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9"/>
      <c r="AS4" s="13" t="s">
        <v>13</v>
      </c>
      <c r="BS4" s="14" t="s">
        <v>14</v>
      </c>
    </row>
    <row r="5" spans="2:71" ht="14.5" customHeight="1">
      <c r="B5" s="18"/>
      <c r="C5" s="20"/>
      <c r="D5" s="21" t="s">
        <v>15</v>
      </c>
      <c r="E5" s="20"/>
      <c r="F5" s="20"/>
      <c r="G5" s="20"/>
      <c r="H5" s="20"/>
      <c r="I5" s="20"/>
      <c r="J5" s="20"/>
      <c r="K5" s="120" t="s">
        <v>16</v>
      </c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20"/>
      <c r="AQ5" s="19"/>
      <c r="BS5" s="14" t="s">
        <v>9</v>
      </c>
    </row>
    <row r="6" spans="2:71" ht="37" customHeight="1">
      <c r="B6" s="18"/>
      <c r="C6" s="20"/>
      <c r="D6" s="23" t="s">
        <v>17</v>
      </c>
      <c r="E6" s="20"/>
      <c r="F6" s="20"/>
      <c r="G6" s="20"/>
      <c r="H6" s="20"/>
      <c r="I6" s="20"/>
      <c r="J6" s="20"/>
      <c r="K6" s="122" t="s">
        <v>398</v>
      </c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20"/>
      <c r="AQ6" s="19"/>
      <c r="BS6" s="14" t="s">
        <v>18</v>
      </c>
    </row>
    <row r="7" spans="2:71" ht="14.5" customHeight="1">
      <c r="B7" s="18"/>
      <c r="C7" s="20"/>
      <c r="D7" s="24" t="s">
        <v>19</v>
      </c>
      <c r="E7" s="20"/>
      <c r="F7" s="20"/>
      <c r="G7" s="20"/>
      <c r="H7" s="20"/>
      <c r="I7" s="20"/>
      <c r="J7" s="20"/>
      <c r="K7" s="22" t="s">
        <v>5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4" t="s">
        <v>20</v>
      </c>
      <c r="AL7" s="20"/>
      <c r="AM7" s="20"/>
      <c r="AN7" s="22" t="s">
        <v>5</v>
      </c>
      <c r="AO7" s="20"/>
      <c r="AP7" s="20"/>
      <c r="AQ7" s="19"/>
      <c r="BS7" s="14" t="s">
        <v>21</v>
      </c>
    </row>
    <row r="8" spans="2:71" ht="14.5" customHeight="1">
      <c r="B8" s="18"/>
      <c r="C8" s="20"/>
      <c r="D8" s="24" t="s">
        <v>22</v>
      </c>
      <c r="E8" s="20"/>
      <c r="F8" s="20"/>
      <c r="G8" s="20"/>
      <c r="H8" s="20"/>
      <c r="I8" s="20"/>
      <c r="J8" s="20"/>
      <c r="K8" s="22" t="s">
        <v>23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4" t="s">
        <v>24</v>
      </c>
      <c r="AL8" s="20"/>
      <c r="AM8" s="20"/>
      <c r="AN8" s="94">
        <v>43886</v>
      </c>
      <c r="AO8" s="20"/>
      <c r="AP8" s="20"/>
      <c r="AQ8" s="19"/>
      <c r="BS8" s="14" t="s">
        <v>25</v>
      </c>
    </row>
    <row r="9" spans="2:71" ht="14.5" customHeight="1">
      <c r="B9" s="1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19"/>
      <c r="BS9" s="14" t="s">
        <v>26</v>
      </c>
    </row>
    <row r="10" spans="2:71" ht="14.5" customHeight="1">
      <c r="B10" s="18"/>
      <c r="C10" s="20"/>
      <c r="D10" s="24" t="s">
        <v>27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4" t="s">
        <v>28</v>
      </c>
      <c r="AL10" s="20"/>
      <c r="AM10" s="20"/>
      <c r="AN10" s="22" t="s">
        <v>5</v>
      </c>
      <c r="AO10" s="20"/>
      <c r="AP10" s="20"/>
      <c r="AQ10" s="19"/>
      <c r="BS10" s="14" t="s">
        <v>18</v>
      </c>
    </row>
    <row r="11" spans="2:71" ht="18.5" customHeight="1">
      <c r="B11" s="18"/>
      <c r="C11" s="20"/>
      <c r="D11" s="20"/>
      <c r="E11" s="95" t="s">
        <v>400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4" t="s">
        <v>29</v>
      </c>
      <c r="AL11" s="20"/>
      <c r="AM11" s="20"/>
      <c r="AN11" s="22" t="s">
        <v>5</v>
      </c>
      <c r="AO11" s="20"/>
      <c r="AP11" s="20"/>
      <c r="AQ11" s="19"/>
      <c r="BS11" s="14" t="s">
        <v>18</v>
      </c>
    </row>
    <row r="12" spans="2:71" ht="7" customHeight="1">
      <c r="B12" s="18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19"/>
      <c r="BS12" s="14" t="s">
        <v>18</v>
      </c>
    </row>
    <row r="13" spans="2:71" ht="14.5" customHeight="1">
      <c r="B13" s="18"/>
      <c r="C13" s="20"/>
      <c r="D13" s="24" t="s">
        <v>30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4" t="s">
        <v>28</v>
      </c>
      <c r="AL13" s="20"/>
      <c r="AM13" s="20"/>
      <c r="AN13" s="22"/>
      <c r="AO13" s="20"/>
      <c r="AP13" s="20"/>
      <c r="AQ13" s="19"/>
      <c r="BS13" s="14" t="s">
        <v>18</v>
      </c>
    </row>
    <row r="14" spans="2:71" ht="12">
      <c r="B14" s="18"/>
      <c r="C14" s="20"/>
      <c r="D14" s="20"/>
      <c r="E14" s="22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4" t="s">
        <v>29</v>
      </c>
      <c r="AL14" s="20"/>
      <c r="AM14" s="20"/>
      <c r="AN14" s="22" t="s">
        <v>5</v>
      </c>
      <c r="AO14" s="20"/>
      <c r="AP14" s="20"/>
      <c r="AQ14" s="19"/>
      <c r="BS14" s="14" t="s">
        <v>18</v>
      </c>
    </row>
    <row r="15" spans="2:71" ht="7" customHeight="1">
      <c r="B15" s="18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19"/>
      <c r="BS15" s="14" t="s">
        <v>6</v>
      </c>
    </row>
    <row r="16" spans="2:71" ht="14.5" customHeight="1">
      <c r="B16" s="18"/>
      <c r="C16" s="20"/>
      <c r="D16" s="24" t="s">
        <v>31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4" t="s">
        <v>28</v>
      </c>
      <c r="AL16" s="20"/>
      <c r="AM16" s="20"/>
      <c r="AN16" s="22" t="s">
        <v>5</v>
      </c>
      <c r="AO16" s="20"/>
      <c r="AP16" s="20"/>
      <c r="AQ16" s="19"/>
      <c r="BS16" s="14" t="s">
        <v>6</v>
      </c>
    </row>
    <row r="17" spans="2:71" ht="18.5" customHeight="1">
      <c r="B17" s="18"/>
      <c r="C17" s="20"/>
      <c r="D17" s="20"/>
      <c r="E17" s="22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4" t="s">
        <v>29</v>
      </c>
      <c r="AL17" s="20"/>
      <c r="AM17" s="20"/>
      <c r="AN17" s="22" t="s">
        <v>5</v>
      </c>
      <c r="AO17" s="20"/>
      <c r="AP17" s="20"/>
      <c r="AQ17" s="19"/>
      <c r="BS17" s="14" t="s">
        <v>6</v>
      </c>
    </row>
    <row r="18" spans="2:71" ht="7" customHeight="1">
      <c r="B18" s="18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19"/>
      <c r="BS18" s="14" t="s">
        <v>9</v>
      </c>
    </row>
    <row r="19" spans="2:71" ht="14.5" customHeight="1">
      <c r="B19" s="18"/>
      <c r="C19" s="20"/>
      <c r="D19" s="24" t="s">
        <v>32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4" t="s">
        <v>28</v>
      </c>
      <c r="AL19" s="20"/>
      <c r="AM19" s="20"/>
      <c r="AN19" s="22" t="s">
        <v>5</v>
      </c>
      <c r="AO19" s="20"/>
      <c r="AP19" s="20"/>
      <c r="AQ19" s="19"/>
      <c r="BS19" s="14" t="s">
        <v>9</v>
      </c>
    </row>
    <row r="20" spans="2:43" ht="18.5" customHeight="1">
      <c r="B20" s="18"/>
      <c r="C20" s="20"/>
      <c r="D20" s="20"/>
      <c r="E20" s="22" t="s">
        <v>160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4" t="s">
        <v>29</v>
      </c>
      <c r="AL20" s="20"/>
      <c r="AM20" s="20"/>
      <c r="AN20" s="22" t="s">
        <v>5</v>
      </c>
      <c r="AO20" s="20"/>
      <c r="AP20" s="20"/>
      <c r="AQ20" s="19"/>
    </row>
    <row r="21" spans="2:43" ht="7" customHeight="1">
      <c r="B21" s="18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19"/>
    </row>
    <row r="22" spans="2:43" ht="12">
      <c r="B22" s="18"/>
      <c r="C22" s="20"/>
      <c r="D22" s="24" t="s">
        <v>33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19"/>
    </row>
    <row r="23" spans="2:43" ht="71.25" customHeight="1">
      <c r="B23" s="18"/>
      <c r="C23" s="20"/>
      <c r="D23" s="20"/>
      <c r="E23" s="127" t="s">
        <v>34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20"/>
      <c r="AP23" s="20"/>
      <c r="AQ23" s="19"/>
    </row>
    <row r="24" spans="2:43" ht="7" customHeight="1">
      <c r="B24" s="18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9"/>
    </row>
    <row r="25" spans="2:43" ht="7" customHeight="1">
      <c r="B25" s="18"/>
      <c r="C25" s="20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0"/>
      <c r="AQ25" s="19"/>
    </row>
    <row r="26" spans="2:43" ht="14.5" customHeight="1">
      <c r="B26" s="18"/>
      <c r="C26" s="20"/>
      <c r="D26" s="26" t="s">
        <v>35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128">
        <f>ROUND(AG77,2)</f>
        <v>0</v>
      </c>
      <c r="AL26" s="121"/>
      <c r="AM26" s="121"/>
      <c r="AN26" s="121"/>
      <c r="AO26" s="121"/>
      <c r="AP26" s="20"/>
      <c r="AQ26" s="19"/>
    </row>
    <row r="27" spans="2:43" ht="14.5" customHeight="1">
      <c r="B27" s="18"/>
      <c r="C27" s="20"/>
      <c r="D27" s="26" t="s">
        <v>36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128"/>
      <c r="AL27" s="128"/>
      <c r="AM27" s="128"/>
      <c r="AN27" s="128"/>
      <c r="AO27" s="128"/>
      <c r="AP27" s="20"/>
      <c r="AQ27" s="19"/>
    </row>
    <row r="28" spans="2:43" s="1" customFormat="1" ht="7" customHeight="1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9"/>
    </row>
    <row r="29" spans="2:43" s="1" customFormat="1" ht="26" customHeight="1">
      <c r="B29" s="27"/>
      <c r="C29" s="28"/>
      <c r="D29" s="30" t="s">
        <v>37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129">
        <f>ROUND(AK26+AK27,2)</f>
        <v>0</v>
      </c>
      <c r="AL29" s="130"/>
      <c r="AM29" s="130"/>
      <c r="AN29" s="130"/>
      <c r="AO29" s="130"/>
      <c r="AP29" s="28"/>
      <c r="AQ29" s="29"/>
    </row>
    <row r="30" spans="2:43" s="1" customFormat="1" ht="7" customHeight="1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9"/>
    </row>
    <row r="31" spans="2:43" s="2" customFormat="1" ht="14.5" customHeight="1">
      <c r="B31" s="32"/>
      <c r="C31" s="33"/>
      <c r="D31" s="34" t="s">
        <v>38</v>
      </c>
      <c r="E31" s="33"/>
      <c r="F31" s="34" t="s">
        <v>39</v>
      </c>
      <c r="G31" s="33"/>
      <c r="H31" s="33"/>
      <c r="I31" s="33"/>
      <c r="J31" s="33"/>
      <c r="K31" s="33"/>
      <c r="L31" s="114">
        <v>0.21</v>
      </c>
      <c r="M31" s="115"/>
      <c r="N31" s="115"/>
      <c r="O31" s="115"/>
      <c r="P31" s="33"/>
      <c r="Q31" s="33"/>
      <c r="R31" s="33"/>
      <c r="S31" s="33"/>
      <c r="T31" s="35" t="s">
        <v>40</v>
      </c>
      <c r="U31" s="33"/>
      <c r="V31" s="33"/>
      <c r="W31" s="124">
        <f>AK29</f>
        <v>0</v>
      </c>
      <c r="X31" s="115"/>
      <c r="Y31" s="115"/>
      <c r="Z31" s="115"/>
      <c r="AA31" s="115"/>
      <c r="AB31" s="115"/>
      <c r="AC31" s="115"/>
      <c r="AD31" s="115"/>
      <c r="AE31" s="115"/>
      <c r="AF31" s="33"/>
      <c r="AG31" s="33"/>
      <c r="AH31" s="33"/>
      <c r="AI31" s="33"/>
      <c r="AJ31" s="33"/>
      <c r="AK31" s="124">
        <f>ROUND(AK29*0.21,2)</f>
        <v>0</v>
      </c>
      <c r="AL31" s="115"/>
      <c r="AM31" s="115"/>
      <c r="AN31" s="115"/>
      <c r="AO31" s="115"/>
      <c r="AP31" s="33"/>
      <c r="AQ31" s="36"/>
    </row>
    <row r="32" spans="2:43" s="2" customFormat="1" ht="14.5" customHeight="1">
      <c r="B32" s="32"/>
      <c r="C32" s="33"/>
      <c r="D32" s="33"/>
      <c r="E32" s="33"/>
      <c r="F32" s="34" t="s">
        <v>41</v>
      </c>
      <c r="G32" s="33"/>
      <c r="H32" s="33"/>
      <c r="I32" s="33"/>
      <c r="J32" s="33"/>
      <c r="K32" s="33"/>
      <c r="L32" s="114">
        <v>0.15</v>
      </c>
      <c r="M32" s="115"/>
      <c r="N32" s="115"/>
      <c r="O32" s="115"/>
      <c r="P32" s="33"/>
      <c r="Q32" s="33"/>
      <c r="R32" s="33"/>
      <c r="S32" s="33"/>
      <c r="T32" s="35" t="s">
        <v>40</v>
      </c>
      <c r="U32" s="33"/>
      <c r="V32" s="33"/>
      <c r="W32" s="124">
        <f>ROUND(BA77+SUM(CE85),2)</f>
        <v>0</v>
      </c>
      <c r="X32" s="115"/>
      <c r="Y32" s="115"/>
      <c r="Z32" s="115"/>
      <c r="AA32" s="115"/>
      <c r="AB32" s="115"/>
      <c r="AC32" s="115"/>
      <c r="AD32" s="115"/>
      <c r="AE32" s="115"/>
      <c r="AF32" s="33"/>
      <c r="AG32" s="33"/>
      <c r="AH32" s="33"/>
      <c r="AI32" s="33"/>
      <c r="AJ32" s="33"/>
      <c r="AK32" s="124">
        <f>ROUND(AW77+SUM(BZ85),2)</f>
        <v>0</v>
      </c>
      <c r="AL32" s="115"/>
      <c r="AM32" s="115"/>
      <c r="AN32" s="115"/>
      <c r="AO32" s="115"/>
      <c r="AP32" s="33"/>
      <c r="AQ32" s="36"/>
    </row>
    <row r="33" spans="2:43" s="2" customFormat="1" ht="14.5" customHeight="1" hidden="1">
      <c r="B33" s="32"/>
      <c r="C33" s="33"/>
      <c r="D33" s="33"/>
      <c r="E33" s="33"/>
      <c r="F33" s="34" t="s">
        <v>42</v>
      </c>
      <c r="G33" s="33"/>
      <c r="H33" s="33"/>
      <c r="I33" s="33"/>
      <c r="J33" s="33"/>
      <c r="K33" s="33"/>
      <c r="L33" s="114">
        <v>0.21</v>
      </c>
      <c r="M33" s="115"/>
      <c r="N33" s="115"/>
      <c r="O33" s="115"/>
      <c r="P33" s="33"/>
      <c r="Q33" s="33"/>
      <c r="R33" s="33"/>
      <c r="S33" s="33"/>
      <c r="T33" s="35" t="s">
        <v>40</v>
      </c>
      <c r="U33" s="33"/>
      <c r="V33" s="33"/>
      <c r="W33" s="124">
        <f>ROUND(BB77+SUM(CF85),2)</f>
        <v>0</v>
      </c>
      <c r="X33" s="115"/>
      <c r="Y33" s="115"/>
      <c r="Z33" s="115"/>
      <c r="AA33" s="115"/>
      <c r="AB33" s="115"/>
      <c r="AC33" s="115"/>
      <c r="AD33" s="115"/>
      <c r="AE33" s="115"/>
      <c r="AF33" s="33"/>
      <c r="AG33" s="33"/>
      <c r="AH33" s="33"/>
      <c r="AI33" s="33"/>
      <c r="AJ33" s="33"/>
      <c r="AK33" s="124">
        <v>0</v>
      </c>
      <c r="AL33" s="115"/>
      <c r="AM33" s="115"/>
      <c r="AN33" s="115"/>
      <c r="AO33" s="115"/>
      <c r="AP33" s="33"/>
      <c r="AQ33" s="36"/>
    </row>
    <row r="34" spans="2:43" s="2" customFormat="1" ht="14.5" customHeight="1" hidden="1">
      <c r="B34" s="32"/>
      <c r="C34" s="33"/>
      <c r="D34" s="33"/>
      <c r="E34" s="33"/>
      <c r="F34" s="34" t="s">
        <v>43</v>
      </c>
      <c r="G34" s="33"/>
      <c r="H34" s="33"/>
      <c r="I34" s="33"/>
      <c r="J34" s="33"/>
      <c r="K34" s="33"/>
      <c r="L34" s="114">
        <v>0.15</v>
      </c>
      <c r="M34" s="115"/>
      <c r="N34" s="115"/>
      <c r="O34" s="115"/>
      <c r="P34" s="33"/>
      <c r="Q34" s="33"/>
      <c r="R34" s="33"/>
      <c r="S34" s="33"/>
      <c r="T34" s="35" t="s">
        <v>40</v>
      </c>
      <c r="U34" s="33"/>
      <c r="V34" s="33"/>
      <c r="W34" s="124">
        <f>ROUND(BC77+SUM(CG85),2)</f>
        <v>0</v>
      </c>
      <c r="X34" s="115"/>
      <c r="Y34" s="115"/>
      <c r="Z34" s="115"/>
      <c r="AA34" s="115"/>
      <c r="AB34" s="115"/>
      <c r="AC34" s="115"/>
      <c r="AD34" s="115"/>
      <c r="AE34" s="115"/>
      <c r="AF34" s="33"/>
      <c r="AG34" s="33"/>
      <c r="AH34" s="33"/>
      <c r="AI34" s="33"/>
      <c r="AJ34" s="33"/>
      <c r="AK34" s="124">
        <v>0</v>
      </c>
      <c r="AL34" s="115"/>
      <c r="AM34" s="115"/>
      <c r="AN34" s="115"/>
      <c r="AO34" s="115"/>
      <c r="AP34" s="33"/>
      <c r="AQ34" s="36"/>
    </row>
    <row r="35" spans="2:43" s="2" customFormat="1" ht="14.5" customHeight="1" hidden="1">
      <c r="B35" s="32"/>
      <c r="C35" s="33"/>
      <c r="D35" s="33"/>
      <c r="E35" s="33"/>
      <c r="F35" s="34" t="s">
        <v>44</v>
      </c>
      <c r="G35" s="33"/>
      <c r="H35" s="33"/>
      <c r="I35" s="33"/>
      <c r="J35" s="33"/>
      <c r="K35" s="33"/>
      <c r="L35" s="114">
        <v>0</v>
      </c>
      <c r="M35" s="115"/>
      <c r="N35" s="115"/>
      <c r="O35" s="115"/>
      <c r="P35" s="33"/>
      <c r="Q35" s="33"/>
      <c r="R35" s="33"/>
      <c r="S35" s="33"/>
      <c r="T35" s="35" t="s">
        <v>40</v>
      </c>
      <c r="U35" s="33"/>
      <c r="V35" s="33"/>
      <c r="W35" s="124">
        <f>ROUND(BD77+SUM(CH85),2)</f>
        <v>0</v>
      </c>
      <c r="X35" s="115"/>
      <c r="Y35" s="115"/>
      <c r="Z35" s="115"/>
      <c r="AA35" s="115"/>
      <c r="AB35" s="115"/>
      <c r="AC35" s="115"/>
      <c r="AD35" s="115"/>
      <c r="AE35" s="115"/>
      <c r="AF35" s="33"/>
      <c r="AG35" s="33"/>
      <c r="AH35" s="33"/>
      <c r="AI35" s="33"/>
      <c r="AJ35" s="33"/>
      <c r="AK35" s="124">
        <v>0</v>
      </c>
      <c r="AL35" s="115"/>
      <c r="AM35" s="115"/>
      <c r="AN35" s="115"/>
      <c r="AO35" s="115"/>
      <c r="AP35" s="33"/>
      <c r="AQ35" s="36"/>
    </row>
    <row r="36" spans="2:43" s="1" customFormat="1" ht="7" customHeight="1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9"/>
    </row>
    <row r="37" spans="2:43" s="1" customFormat="1" ht="26" customHeight="1">
      <c r="B37" s="27"/>
      <c r="C37" s="37"/>
      <c r="D37" s="38" t="s">
        <v>45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s">
        <v>46</v>
      </c>
      <c r="U37" s="39"/>
      <c r="V37" s="39"/>
      <c r="W37" s="39"/>
      <c r="X37" s="141" t="s">
        <v>47</v>
      </c>
      <c r="Y37" s="132"/>
      <c r="Z37" s="132"/>
      <c r="AA37" s="132"/>
      <c r="AB37" s="132"/>
      <c r="AC37" s="39"/>
      <c r="AD37" s="39"/>
      <c r="AE37" s="39"/>
      <c r="AF37" s="39"/>
      <c r="AG37" s="39"/>
      <c r="AH37" s="39"/>
      <c r="AI37" s="39"/>
      <c r="AJ37" s="39"/>
      <c r="AK37" s="131">
        <f>SUM(AK29:AK35)</f>
        <v>0</v>
      </c>
      <c r="AL37" s="132"/>
      <c r="AM37" s="132"/>
      <c r="AN37" s="132"/>
      <c r="AO37" s="133"/>
      <c r="AP37" s="37"/>
      <c r="AQ37" s="29"/>
    </row>
    <row r="38" spans="2:43" ht="13.5">
      <c r="B38" s="18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19"/>
    </row>
    <row r="39" spans="2:43" s="1" customFormat="1" ht="13">
      <c r="B39" s="27"/>
      <c r="C39" s="28"/>
      <c r="D39" s="41" t="s">
        <v>48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3"/>
      <c r="AA39" s="28"/>
      <c r="AB39" s="28"/>
      <c r="AC39" s="41" t="s">
        <v>49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3"/>
      <c r="AP39" s="28"/>
      <c r="AQ39" s="29"/>
    </row>
    <row r="40" spans="2:43" ht="13.5">
      <c r="B40" s="18"/>
      <c r="C40" s="20"/>
      <c r="D40" s="44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45"/>
      <c r="AA40" s="20"/>
      <c r="AB40" s="20"/>
      <c r="AC40" s="44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45"/>
      <c r="AP40" s="20"/>
      <c r="AQ40" s="19"/>
    </row>
    <row r="41" spans="2:43" ht="13.5">
      <c r="B41" s="18"/>
      <c r="C41" s="20"/>
      <c r="D41" s="44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45"/>
      <c r="AA41" s="20"/>
      <c r="AB41" s="20"/>
      <c r="AC41" s="44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45"/>
      <c r="AP41" s="20"/>
      <c r="AQ41" s="19"/>
    </row>
    <row r="42" spans="2:43" ht="13.5">
      <c r="B42" s="18"/>
      <c r="C42" s="20"/>
      <c r="D42" s="44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45"/>
      <c r="AA42" s="20"/>
      <c r="AB42" s="20"/>
      <c r="AC42" s="44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45"/>
      <c r="AP42" s="20"/>
      <c r="AQ42" s="19"/>
    </row>
    <row r="43" spans="2:43" ht="13.5">
      <c r="B43" s="18"/>
      <c r="C43" s="20"/>
      <c r="D43" s="44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5"/>
      <c r="AA43" s="20"/>
      <c r="AB43" s="20"/>
      <c r="AC43" s="44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45"/>
      <c r="AP43" s="20"/>
      <c r="AQ43" s="19"/>
    </row>
    <row r="44" spans="2:43" ht="13.5">
      <c r="B44" s="18"/>
      <c r="C44" s="20"/>
      <c r="D44" s="44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5"/>
      <c r="AA44" s="20"/>
      <c r="AB44" s="20"/>
      <c r="AC44" s="44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45"/>
      <c r="AP44" s="20"/>
      <c r="AQ44" s="19"/>
    </row>
    <row r="45" spans="2:43" ht="13.5">
      <c r="B45" s="18"/>
      <c r="C45" s="20"/>
      <c r="D45" s="44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45"/>
      <c r="AA45" s="20"/>
      <c r="AB45" s="20"/>
      <c r="AC45" s="44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45"/>
      <c r="AP45" s="20"/>
      <c r="AQ45" s="19"/>
    </row>
    <row r="46" spans="2:43" ht="13.5">
      <c r="B46" s="18"/>
      <c r="C46" s="20"/>
      <c r="D46" s="44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5"/>
      <c r="AA46" s="20"/>
      <c r="AB46" s="20"/>
      <c r="AC46" s="44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45"/>
      <c r="AP46" s="20"/>
      <c r="AQ46" s="19"/>
    </row>
    <row r="47" spans="2:43" ht="13.5">
      <c r="B47" s="18"/>
      <c r="C47" s="20"/>
      <c r="D47" s="44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5"/>
      <c r="AA47" s="20"/>
      <c r="AB47" s="20"/>
      <c r="AC47" s="44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45"/>
      <c r="AP47" s="20"/>
      <c r="AQ47" s="19"/>
    </row>
    <row r="48" spans="2:43" s="1" customFormat="1" ht="13">
      <c r="B48" s="27"/>
      <c r="C48" s="28"/>
      <c r="D48" s="46" t="s">
        <v>50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8" t="s">
        <v>51</v>
      </c>
      <c r="S48" s="47"/>
      <c r="T48" s="47"/>
      <c r="U48" s="47"/>
      <c r="V48" s="47"/>
      <c r="W48" s="47"/>
      <c r="X48" s="47"/>
      <c r="Y48" s="47"/>
      <c r="Z48" s="49"/>
      <c r="AA48" s="28"/>
      <c r="AB48" s="28"/>
      <c r="AC48" s="46" t="s">
        <v>50</v>
      </c>
      <c r="AD48" s="47"/>
      <c r="AE48" s="47"/>
      <c r="AF48" s="47"/>
      <c r="AG48" s="47"/>
      <c r="AH48" s="47"/>
      <c r="AI48" s="47"/>
      <c r="AJ48" s="47"/>
      <c r="AK48" s="47"/>
      <c r="AL48" s="47"/>
      <c r="AM48" s="48" t="s">
        <v>51</v>
      </c>
      <c r="AN48" s="47"/>
      <c r="AO48" s="49"/>
      <c r="AP48" s="28"/>
      <c r="AQ48" s="29"/>
    </row>
    <row r="49" spans="2:43" ht="13.5">
      <c r="B49" s="18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19"/>
    </row>
    <row r="50" spans="2:43" s="1" customFormat="1" ht="13">
      <c r="B50" s="27"/>
      <c r="C50" s="28"/>
      <c r="D50" s="41" t="s">
        <v>52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3"/>
      <c r="AA50" s="28"/>
      <c r="AB50" s="28"/>
      <c r="AC50" s="41" t="s">
        <v>53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3"/>
      <c r="AP50" s="28"/>
      <c r="AQ50" s="29"/>
    </row>
    <row r="51" spans="2:43" ht="13.5">
      <c r="B51" s="18"/>
      <c r="C51" s="20"/>
      <c r="D51" s="44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45"/>
      <c r="AA51" s="20"/>
      <c r="AB51" s="20"/>
      <c r="AC51" s="44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45"/>
      <c r="AP51" s="20"/>
      <c r="AQ51" s="19"/>
    </row>
    <row r="52" spans="2:43" ht="13.5">
      <c r="B52" s="18"/>
      <c r="C52" s="20"/>
      <c r="D52" s="44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45"/>
      <c r="AA52" s="20"/>
      <c r="AB52" s="20"/>
      <c r="AC52" s="44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45"/>
      <c r="AP52" s="20"/>
      <c r="AQ52" s="19"/>
    </row>
    <row r="53" spans="2:43" ht="13.5">
      <c r="B53" s="18"/>
      <c r="C53" s="20"/>
      <c r="D53" s="44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45"/>
      <c r="AA53" s="20"/>
      <c r="AB53" s="20"/>
      <c r="AC53" s="44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45"/>
      <c r="AP53" s="20"/>
      <c r="AQ53" s="19"/>
    </row>
    <row r="54" spans="2:43" ht="13.5">
      <c r="B54" s="18"/>
      <c r="C54" s="20"/>
      <c r="D54" s="44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45"/>
      <c r="AA54" s="20"/>
      <c r="AB54" s="20"/>
      <c r="AC54" s="44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45"/>
      <c r="AP54" s="20"/>
      <c r="AQ54" s="19"/>
    </row>
    <row r="55" spans="2:43" ht="13.5">
      <c r="B55" s="18"/>
      <c r="C55" s="20"/>
      <c r="D55" s="44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45"/>
      <c r="AA55" s="20"/>
      <c r="AB55" s="20"/>
      <c r="AC55" s="44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45"/>
      <c r="AP55" s="20"/>
      <c r="AQ55" s="19"/>
    </row>
    <row r="56" spans="2:43" ht="13.5">
      <c r="B56" s="18"/>
      <c r="C56" s="20"/>
      <c r="D56" s="44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45"/>
      <c r="AA56" s="20"/>
      <c r="AB56" s="20"/>
      <c r="AC56" s="44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45"/>
      <c r="AP56" s="20"/>
      <c r="AQ56" s="19"/>
    </row>
    <row r="57" spans="2:43" ht="13.5">
      <c r="B57" s="18"/>
      <c r="C57" s="20"/>
      <c r="D57" s="44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45"/>
      <c r="AA57" s="20"/>
      <c r="AB57" s="20"/>
      <c r="AC57" s="44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45"/>
      <c r="AP57" s="20"/>
      <c r="AQ57" s="19"/>
    </row>
    <row r="58" spans="2:43" ht="13.5">
      <c r="B58" s="18"/>
      <c r="C58" s="20"/>
      <c r="D58" s="44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45"/>
      <c r="AA58" s="20"/>
      <c r="AB58" s="20"/>
      <c r="AC58" s="44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45"/>
      <c r="AP58" s="20"/>
      <c r="AQ58" s="19"/>
    </row>
    <row r="59" spans="2:43" s="1" customFormat="1" ht="13">
      <c r="B59" s="27"/>
      <c r="C59" s="28"/>
      <c r="D59" s="46" t="s">
        <v>50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 t="s">
        <v>51</v>
      </c>
      <c r="S59" s="47"/>
      <c r="T59" s="47"/>
      <c r="U59" s="47"/>
      <c r="V59" s="47"/>
      <c r="W59" s="47"/>
      <c r="X59" s="47"/>
      <c r="Y59" s="47"/>
      <c r="Z59" s="49"/>
      <c r="AA59" s="28"/>
      <c r="AB59" s="28"/>
      <c r="AC59" s="46" t="s">
        <v>50</v>
      </c>
      <c r="AD59" s="47"/>
      <c r="AE59" s="47"/>
      <c r="AF59" s="47"/>
      <c r="AG59" s="47"/>
      <c r="AH59" s="47"/>
      <c r="AI59" s="47"/>
      <c r="AJ59" s="47"/>
      <c r="AK59" s="47"/>
      <c r="AL59" s="47"/>
      <c r="AM59" s="48" t="s">
        <v>51</v>
      </c>
      <c r="AN59" s="47"/>
      <c r="AO59" s="49"/>
      <c r="AP59" s="28"/>
      <c r="AQ59" s="29"/>
    </row>
    <row r="60" spans="2:43" s="1" customFormat="1" ht="7" customHeight="1">
      <c r="B60" s="27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9"/>
    </row>
    <row r="61" spans="2:43" s="1" customFormat="1" ht="7" customHeight="1">
      <c r="B61" s="50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2"/>
    </row>
    <row r="65" spans="2:43" s="1" customFormat="1" ht="7" customHeight="1">
      <c r="B65" s="53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5"/>
    </row>
    <row r="66" spans="2:43" s="1" customFormat="1" ht="37" customHeight="1">
      <c r="B66" s="27"/>
      <c r="C66" s="118" t="s">
        <v>54</v>
      </c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29"/>
    </row>
    <row r="67" spans="2:43" s="3" customFormat="1" ht="14.5" customHeight="1">
      <c r="B67" s="56"/>
      <c r="C67" s="24" t="s">
        <v>15</v>
      </c>
      <c r="D67" s="57"/>
      <c r="E67" s="57"/>
      <c r="F67" s="57"/>
      <c r="G67" s="57"/>
      <c r="H67" s="57"/>
      <c r="I67" s="57"/>
      <c r="J67" s="57"/>
      <c r="K67" s="57"/>
      <c r="L67" s="57" t="str">
        <f>K5</f>
        <v>1006</v>
      </c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8"/>
    </row>
    <row r="68" spans="2:43" s="4" customFormat="1" ht="37" customHeight="1">
      <c r="B68" s="59"/>
      <c r="C68" s="60" t="s">
        <v>17</v>
      </c>
      <c r="D68" s="61"/>
      <c r="E68" s="61"/>
      <c r="F68" s="61"/>
      <c r="G68" s="61"/>
      <c r="H68" s="61"/>
      <c r="I68" s="61"/>
      <c r="J68" s="61"/>
      <c r="K68" s="61"/>
      <c r="L68" s="134" t="str">
        <f>K6</f>
        <v>Střední škola stravování a služeb Karlovy Vary</v>
      </c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61"/>
      <c r="AQ68" s="62"/>
    </row>
    <row r="69" spans="2:43" s="1" customFormat="1" ht="7" customHeight="1">
      <c r="B69" s="27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9"/>
    </row>
    <row r="70" spans="2:43" s="1" customFormat="1" ht="12">
      <c r="B70" s="27"/>
      <c r="C70" s="24" t="s">
        <v>22</v>
      </c>
      <c r="D70" s="28"/>
      <c r="E70" s="28"/>
      <c r="F70" s="28"/>
      <c r="G70" s="28"/>
      <c r="H70" s="28"/>
      <c r="I70" s="28"/>
      <c r="J70" s="28"/>
      <c r="K70" s="28"/>
      <c r="L70" s="63" t="str">
        <f>IF(K8="","",K8)</f>
        <v>Karlovy Vary</v>
      </c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4" t="s">
        <v>24</v>
      </c>
      <c r="AJ70" s="28"/>
      <c r="AK70" s="28"/>
      <c r="AL70" s="28"/>
      <c r="AM70" s="64" t="s">
        <v>394</v>
      </c>
      <c r="AN70" s="28"/>
      <c r="AO70" s="28"/>
      <c r="AP70" s="28"/>
      <c r="AQ70" s="29"/>
    </row>
    <row r="71" spans="2:43" s="1" customFormat="1" ht="7" customHeight="1">
      <c r="B71" s="27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9"/>
    </row>
    <row r="72" spans="2:56" s="1" customFormat="1" ht="12">
      <c r="B72" s="27"/>
      <c r="C72" s="24" t="s">
        <v>27</v>
      </c>
      <c r="D72" s="28"/>
      <c r="E72" s="28"/>
      <c r="F72" s="28"/>
      <c r="G72" s="28"/>
      <c r="H72" s="28"/>
      <c r="I72" s="28"/>
      <c r="J72" s="28"/>
      <c r="K72" s="28"/>
      <c r="L72" s="57" t="str">
        <f>IF(E11="","",E11)</f>
        <v>Střední škola stravování a služeb Karlovy Vary , příspěvková organizace</v>
      </c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4" t="s">
        <v>31</v>
      </c>
      <c r="AJ72" s="28"/>
      <c r="AK72" s="28"/>
      <c r="AL72" s="28"/>
      <c r="AM72" s="140" t="str">
        <f>IF(E17="","",E17)</f>
        <v/>
      </c>
      <c r="AN72" s="140"/>
      <c r="AO72" s="140"/>
      <c r="AP72" s="140"/>
      <c r="AQ72" s="29"/>
      <c r="AS72" s="142" t="s">
        <v>55</v>
      </c>
      <c r="AT72" s="143"/>
      <c r="AU72" s="42"/>
      <c r="AV72" s="42"/>
      <c r="AW72" s="42"/>
      <c r="AX72" s="42"/>
      <c r="AY72" s="42"/>
      <c r="AZ72" s="42"/>
      <c r="BA72" s="42"/>
      <c r="BB72" s="42"/>
      <c r="BC72" s="42"/>
      <c r="BD72" s="43"/>
    </row>
    <row r="73" spans="2:56" s="1" customFormat="1" ht="12">
      <c r="B73" s="27"/>
      <c r="C73" s="24" t="s">
        <v>30</v>
      </c>
      <c r="D73" s="28"/>
      <c r="E73" s="28"/>
      <c r="F73" s="28"/>
      <c r="G73" s="28"/>
      <c r="H73" s="28"/>
      <c r="I73" s="28"/>
      <c r="J73" s="28"/>
      <c r="K73" s="28"/>
      <c r="L73" s="57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4" t="s">
        <v>32</v>
      </c>
      <c r="AJ73" s="28"/>
      <c r="AK73" s="28"/>
      <c r="AL73" s="28"/>
      <c r="AM73" s="140" t="str">
        <f>IF(E20="","",E20)</f>
        <v>Ing. Tošovský</v>
      </c>
      <c r="AN73" s="140"/>
      <c r="AO73" s="140"/>
      <c r="AP73" s="140"/>
      <c r="AQ73" s="29"/>
      <c r="AS73" s="144"/>
      <c r="AT73" s="145"/>
      <c r="AU73" s="28"/>
      <c r="AV73" s="28"/>
      <c r="AW73" s="28"/>
      <c r="AX73" s="28"/>
      <c r="AY73" s="28"/>
      <c r="AZ73" s="28"/>
      <c r="BA73" s="28"/>
      <c r="BB73" s="28"/>
      <c r="BC73" s="28"/>
      <c r="BD73" s="65"/>
    </row>
    <row r="74" spans="2:56" s="1" customFormat="1" ht="11" customHeight="1">
      <c r="B74" s="27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9"/>
      <c r="AS74" s="144"/>
      <c r="AT74" s="145"/>
      <c r="AU74" s="28"/>
      <c r="AV74" s="28"/>
      <c r="AW74" s="28"/>
      <c r="AX74" s="28"/>
      <c r="AY74" s="28"/>
      <c r="AZ74" s="28"/>
      <c r="BA74" s="28"/>
      <c r="BB74" s="28"/>
      <c r="BC74" s="28"/>
      <c r="BD74" s="65"/>
    </row>
    <row r="75" spans="2:56" s="1" customFormat="1" ht="29.25" customHeight="1">
      <c r="B75" s="27"/>
      <c r="C75" s="136" t="s">
        <v>56</v>
      </c>
      <c r="D75" s="137"/>
      <c r="E75" s="137"/>
      <c r="F75" s="137"/>
      <c r="G75" s="137"/>
      <c r="H75" s="66"/>
      <c r="I75" s="138" t="s">
        <v>57</v>
      </c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8" t="s">
        <v>58</v>
      </c>
      <c r="AH75" s="137"/>
      <c r="AI75" s="137"/>
      <c r="AJ75" s="137"/>
      <c r="AK75" s="137"/>
      <c r="AL75" s="137"/>
      <c r="AM75" s="137"/>
      <c r="AN75" s="138" t="s">
        <v>59</v>
      </c>
      <c r="AO75" s="137"/>
      <c r="AP75" s="146"/>
      <c r="AQ75" s="29"/>
      <c r="AS75" s="67" t="s">
        <v>60</v>
      </c>
      <c r="AT75" s="68" t="s">
        <v>61</v>
      </c>
      <c r="AU75" s="68" t="s">
        <v>62</v>
      </c>
      <c r="AV75" s="68" t="s">
        <v>63</v>
      </c>
      <c r="AW75" s="68" t="s">
        <v>64</v>
      </c>
      <c r="AX75" s="68" t="s">
        <v>65</v>
      </c>
      <c r="AY75" s="68" t="s">
        <v>66</v>
      </c>
      <c r="AZ75" s="68" t="s">
        <v>67</v>
      </c>
      <c r="BA75" s="68" t="s">
        <v>68</v>
      </c>
      <c r="BB75" s="68" t="s">
        <v>69</v>
      </c>
      <c r="BC75" s="68" t="s">
        <v>70</v>
      </c>
      <c r="BD75" s="69" t="s">
        <v>71</v>
      </c>
    </row>
    <row r="76" spans="2:56" s="1" customFormat="1" ht="11" customHeight="1">
      <c r="B76" s="27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9"/>
      <c r="AS76" s="70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3"/>
    </row>
    <row r="77" spans="2:76" s="4" customFormat="1" ht="32.5" customHeight="1">
      <c r="B77" s="59"/>
      <c r="C77" s="71" t="s">
        <v>72</v>
      </c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147">
        <f>ROUND(SUM(AG78:AG84),2)</f>
        <v>0</v>
      </c>
      <c r="AH77" s="147"/>
      <c r="AI77" s="147"/>
      <c r="AJ77" s="147"/>
      <c r="AK77" s="147"/>
      <c r="AL77" s="147"/>
      <c r="AM77" s="147"/>
      <c r="AN77" s="148">
        <f>SUM(AN78:AP84)</f>
        <v>0</v>
      </c>
      <c r="AO77" s="148"/>
      <c r="AP77" s="148"/>
      <c r="AQ77" s="62"/>
      <c r="AS77" s="73" t="e">
        <f>ROUND(SUM(AS78:AS83),2)</f>
        <v>#REF!</v>
      </c>
      <c r="AT77" s="74">
        <f>ROUND(SUM(AV77:AW77),2)</f>
        <v>0</v>
      </c>
      <c r="AU77" s="75" t="e">
        <f>ROUND(SUM(AU78:AU83),5)</f>
        <v>#REF!</v>
      </c>
      <c r="AV77" s="74">
        <f>ROUND(AZ77*L31,2)</f>
        <v>0</v>
      </c>
      <c r="AW77" s="74">
        <f>ROUND(BA77*L32,2)</f>
        <v>0</v>
      </c>
      <c r="AX77" s="74">
        <f>ROUND(BB77*L31,2)</f>
        <v>0</v>
      </c>
      <c r="AY77" s="74">
        <f>ROUND(BC77*L32,2)</f>
        <v>0</v>
      </c>
      <c r="AZ77" s="74">
        <f>ROUND(SUM(AZ78:AZ83),2)</f>
        <v>0</v>
      </c>
      <c r="BA77" s="74">
        <f>ROUND(SUM(BA78:BA83),2)</f>
        <v>0</v>
      </c>
      <c r="BB77" s="74">
        <f>ROUND(SUM(BB78:BB83),2)</f>
        <v>0</v>
      </c>
      <c r="BC77" s="74">
        <f>ROUND(SUM(BC78:BC83),2)</f>
        <v>0</v>
      </c>
      <c r="BD77" s="76">
        <f>ROUND(SUM(BD78:BD83),2)</f>
        <v>0</v>
      </c>
      <c r="BS77" s="77" t="s">
        <v>73</v>
      </c>
      <c r="BT77" s="77" t="s">
        <v>74</v>
      </c>
      <c r="BU77" s="78" t="s">
        <v>75</v>
      </c>
      <c r="BV77" s="77" t="s">
        <v>76</v>
      </c>
      <c r="BW77" s="77" t="s">
        <v>77</v>
      </c>
      <c r="BX77" s="77" t="s">
        <v>78</v>
      </c>
    </row>
    <row r="78" spans="1:76" s="5" customFormat="1" ht="31.5" customHeight="1">
      <c r="A78" s="79" t="s">
        <v>79</v>
      </c>
      <c r="B78" s="80"/>
      <c r="C78" s="81"/>
      <c r="D78" s="139" t="s">
        <v>161</v>
      </c>
      <c r="E78" s="109"/>
      <c r="F78" s="109"/>
      <c r="G78" s="109"/>
      <c r="H78" s="109"/>
      <c r="I78" s="82"/>
      <c r="J78" s="110" t="s">
        <v>385</v>
      </c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2">
        <f>'SO 01 - Úpravy povrchů - chodby'!M29</f>
        <v>0</v>
      </c>
      <c r="AH78" s="113"/>
      <c r="AI78" s="113"/>
      <c r="AJ78" s="113"/>
      <c r="AK78" s="113"/>
      <c r="AL78" s="113"/>
      <c r="AM78" s="113"/>
      <c r="AN78" s="112">
        <f>'SO 01 - Úpravy povrchů - chodby'!M29+'SO 01 - Úpravy povrchů - chodby'!M31</f>
        <v>0</v>
      </c>
      <c r="AO78" s="113"/>
      <c r="AP78" s="113"/>
      <c r="AQ78" s="83"/>
      <c r="AS78" s="84">
        <f>'SO 01 - Úpravy povrchů - chodby'!M28</f>
        <v>0</v>
      </c>
      <c r="AT78" s="85">
        <f>ROUND(SUM(AV78:AW78),2)</f>
        <v>0</v>
      </c>
      <c r="AU78" s="86" t="e">
        <f>#REF!</f>
        <v>#REF!</v>
      </c>
      <c r="AV78" s="85">
        <f>'SO 01 - Úpravy povrchů - chodby'!M32</f>
        <v>0</v>
      </c>
      <c r="AW78" s="85">
        <f>'SO 01 - Úpravy povrchů - chodby'!M33</f>
        <v>0</v>
      </c>
      <c r="AX78" s="85">
        <f>'SO 01 - Úpravy povrchů - chodby'!M34</f>
        <v>0</v>
      </c>
      <c r="AY78" s="85">
        <f>'SO 01 - Úpravy povrchů - chodby'!M35</f>
        <v>0</v>
      </c>
      <c r="AZ78" s="85">
        <f>'SO 01 - Úpravy povrchů - chodby'!H32</f>
        <v>0</v>
      </c>
      <c r="BA78" s="85">
        <f>'SO 01 - Úpravy povrchů - chodby'!H33</f>
        <v>0</v>
      </c>
      <c r="BB78" s="85">
        <f>'SO 01 - Úpravy povrchů - chodby'!H34</f>
        <v>0</v>
      </c>
      <c r="BC78" s="85">
        <f>'SO 01 - Úpravy povrchů - chodby'!H35</f>
        <v>0</v>
      </c>
      <c r="BD78" s="87">
        <f>'SO 01 - Úpravy povrchů - chodby'!H36</f>
        <v>0</v>
      </c>
      <c r="BT78" s="88" t="s">
        <v>21</v>
      </c>
      <c r="BV78" s="88" t="s">
        <v>76</v>
      </c>
      <c r="BW78" s="88" t="s">
        <v>80</v>
      </c>
      <c r="BX78" s="88" t="s">
        <v>77</v>
      </c>
    </row>
    <row r="79" spans="1:76" s="5" customFormat="1" ht="31.5" customHeight="1">
      <c r="A79" s="79" t="s">
        <v>79</v>
      </c>
      <c r="B79" s="80"/>
      <c r="C79" s="81"/>
      <c r="D79" s="139" t="s">
        <v>162</v>
      </c>
      <c r="E79" s="109"/>
      <c r="F79" s="109"/>
      <c r="G79" s="109"/>
      <c r="H79" s="109"/>
      <c r="I79" s="82"/>
      <c r="J79" s="111" t="s">
        <v>163</v>
      </c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2">
        <f>'SO 02 - učebna č. 6'!M29</f>
        <v>0</v>
      </c>
      <c r="AH79" s="113"/>
      <c r="AI79" s="113"/>
      <c r="AJ79" s="113"/>
      <c r="AK79" s="113"/>
      <c r="AL79" s="113"/>
      <c r="AM79" s="113"/>
      <c r="AN79" s="112">
        <f>SUM(AG79,AT79)</f>
        <v>0</v>
      </c>
      <c r="AO79" s="113"/>
      <c r="AP79" s="113"/>
      <c r="AQ79" s="83"/>
      <c r="AS79" s="84" t="e">
        <f>#REF!</f>
        <v>#REF!</v>
      </c>
      <c r="AT79" s="85">
        <f>ROUND(SUM(AV79:AW79),2)</f>
        <v>0</v>
      </c>
      <c r="AU79" s="86" t="e">
        <f>'SO 02 - učebna č. 6'!W102</f>
        <v>#REF!</v>
      </c>
      <c r="AV79" s="85">
        <f>'SO 02 - učebna č. 6'!M31</f>
        <v>0</v>
      </c>
      <c r="AW79" s="85">
        <f>'SO 02 - učebna č. 6'!M32</f>
        <v>0</v>
      </c>
      <c r="AX79" s="85">
        <f>'SO 02 - učebna č. 6'!M33</f>
        <v>0</v>
      </c>
      <c r="AY79" s="85">
        <f>'SO 02 - učebna č. 6'!M34</f>
        <v>0</v>
      </c>
      <c r="AZ79" s="85">
        <f>'SO 02 - učebna č. 6'!H31</f>
        <v>0</v>
      </c>
      <c r="BA79" s="85">
        <f>'SO 02 - učebna č. 6'!H32</f>
        <v>0</v>
      </c>
      <c r="BB79" s="85">
        <f>'SO 02 - učebna č. 6'!H33</f>
        <v>0</v>
      </c>
      <c r="BC79" s="85">
        <f>'SO 02 - učebna č. 6'!H34</f>
        <v>0</v>
      </c>
      <c r="BD79" s="87">
        <f>'SO 02 - učebna č. 6'!H35</f>
        <v>0</v>
      </c>
      <c r="BT79" s="88" t="s">
        <v>21</v>
      </c>
      <c r="BV79" s="88" t="s">
        <v>76</v>
      </c>
      <c r="BW79" s="88" t="s">
        <v>81</v>
      </c>
      <c r="BX79" s="88" t="s">
        <v>77</v>
      </c>
    </row>
    <row r="80" spans="1:76" s="5" customFormat="1" ht="31.5" customHeight="1">
      <c r="A80" s="79" t="s">
        <v>79</v>
      </c>
      <c r="B80" s="80"/>
      <c r="C80" s="81"/>
      <c r="D80" s="139" t="s">
        <v>164</v>
      </c>
      <c r="E80" s="109"/>
      <c r="F80" s="109"/>
      <c r="G80" s="109"/>
      <c r="H80" s="109"/>
      <c r="I80" s="82"/>
      <c r="J80" s="111" t="s">
        <v>168</v>
      </c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2">
        <f>'SO 03 - učebna č.5'!M29</f>
        <v>0</v>
      </c>
      <c r="AH80" s="113"/>
      <c r="AI80" s="113"/>
      <c r="AJ80" s="113"/>
      <c r="AK80" s="113"/>
      <c r="AL80" s="113"/>
      <c r="AM80" s="113"/>
      <c r="AN80" s="112">
        <f>'SO 03 - učebna č.5'!M29+'SO 03 - učebna č.5'!M31</f>
        <v>0</v>
      </c>
      <c r="AO80" s="113"/>
      <c r="AP80" s="113"/>
      <c r="AQ80" s="83"/>
      <c r="AS80" s="84">
        <f>'SO 03 - učebna č.5'!M28</f>
        <v>0</v>
      </c>
      <c r="AT80" s="85">
        <f>ROUND(SUM(AV80:AW80),2)</f>
        <v>0</v>
      </c>
      <c r="AU80" s="86" t="str">
        <f>'SO 03 - učebna č.5'!W108</f>
        <v>Nh celkem [h]</v>
      </c>
      <c r="AV80" s="85">
        <f>'SO 03 - učebna č.5'!M32</f>
        <v>0</v>
      </c>
      <c r="AW80" s="85">
        <f>'SO 03 - učebna č.5'!M33</f>
        <v>0</v>
      </c>
      <c r="AX80" s="85">
        <f>'SO 03 - učebna č.5'!M34</f>
        <v>0</v>
      </c>
      <c r="AY80" s="85">
        <f>'SO 03 - učebna č.5'!M35</f>
        <v>0</v>
      </c>
      <c r="AZ80" s="85">
        <f>'SO 03 - učebna č.5'!H32</f>
        <v>0</v>
      </c>
      <c r="BA80" s="85">
        <f>'SO 03 - učebna č.5'!H33</f>
        <v>0</v>
      </c>
      <c r="BB80" s="85">
        <f>'SO 03 - učebna č.5'!H34</f>
        <v>0</v>
      </c>
      <c r="BC80" s="85">
        <f>'SO 03 - učebna č.5'!H35</f>
        <v>0</v>
      </c>
      <c r="BD80" s="87">
        <f>'SO 03 - učebna č.5'!H36</f>
        <v>0</v>
      </c>
      <c r="BT80" s="88" t="s">
        <v>21</v>
      </c>
      <c r="BV80" s="88" t="s">
        <v>76</v>
      </c>
      <c r="BW80" s="88" t="s">
        <v>82</v>
      </c>
      <c r="BX80" s="88" t="s">
        <v>77</v>
      </c>
    </row>
    <row r="81" spans="1:76" s="5" customFormat="1" ht="31.5" customHeight="1">
      <c r="A81" s="79"/>
      <c r="B81" s="80"/>
      <c r="C81" s="81"/>
      <c r="D81" s="139" t="s">
        <v>165</v>
      </c>
      <c r="E81" s="109"/>
      <c r="F81" s="109"/>
      <c r="G81" s="109"/>
      <c r="H81" s="109"/>
      <c r="I81" s="93"/>
      <c r="J81" s="111" t="s">
        <v>169</v>
      </c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2">
        <f>'SO 04 - kabinet'!M29</f>
        <v>0</v>
      </c>
      <c r="AH81" s="113"/>
      <c r="AI81" s="113"/>
      <c r="AJ81" s="113"/>
      <c r="AK81" s="113"/>
      <c r="AL81" s="113"/>
      <c r="AM81" s="113"/>
      <c r="AN81" s="112">
        <f>'SO 04 - kabinet'!M29+'SO 04 - kabinet'!M31</f>
        <v>0</v>
      </c>
      <c r="AO81" s="113"/>
      <c r="AP81" s="113"/>
      <c r="AQ81" s="83"/>
      <c r="AS81" s="84"/>
      <c r="AT81" s="85"/>
      <c r="AU81" s="86"/>
      <c r="AV81" s="85"/>
      <c r="AW81" s="85"/>
      <c r="AX81" s="85"/>
      <c r="AY81" s="85"/>
      <c r="AZ81" s="85"/>
      <c r="BA81" s="85"/>
      <c r="BB81" s="85"/>
      <c r="BC81" s="85"/>
      <c r="BD81" s="87"/>
      <c r="BT81" s="88"/>
      <c r="BV81" s="88"/>
      <c r="BW81" s="88"/>
      <c r="BX81" s="88"/>
    </row>
    <row r="82" spans="1:76" s="5" customFormat="1" ht="31.5" customHeight="1">
      <c r="A82" s="79"/>
      <c r="B82" s="80"/>
      <c r="C82" s="81"/>
      <c r="D82" s="139" t="s">
        <v>166</v>
      </c>
      <c r="E82" s="109"/>
      <c r="F82" s="109"/>
      <c r="G82" s="109"/>
      <c r="H82" s="109"/>
      <c r="I82" s="93"/>
      <c r="J82" s="111" t="s">
        <v>170</v>
      </c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2">
        <f>'SO 05 - učebna č.9'!M29</f>
        <v>0</v>
      </c>
      <c r="AH82" s="113"/>
      <c r="AI82" s="113"/>
      <c r="AJ82" s="113"/>
      <c r="AK82" s="113"/>
      <c r="AL82" s="113"/>
      <c r="AM82" s="113"/>
      <c r="AN82" s="112">
        <f>'SO 05 - učebna č.9'!M29+'SO 05 - učebna č.9'!M31</f>
        <v>0</v>
      </c>
      <c r="AO82" s="113"/>
      <c r="AP82" s="113"/>
      <c r="AQ82" s="83"/>
      <c r="AS82" s="84"/>
      <c r="AT82" s="85"/>
      <c r="AU82" s="86"/>
      <c r="AV82" s="85"/>
      <c r="AW82" s="85"/>
      <c r="AX82" s="85"/>
      <c r="AY82" s="85"/>
      <c r="AZ82" s="85"/>
      <c r="BA82" s="85"/>
      <c r="BB82" s="85"/>
      <c r="BC82" s="85"/>
      <c r="BD82" s="87"/>
      <c r="BT82" s="88"/>
      <c r="BV82" s="88"/>
      <c r="BW82" s="88"/>
      <c r="BX82" s="88"/>
    </row>
    <row r="83" spans="1:76" s="5" customFormat="1" ht="31.5" customHeight="1">
      <c r="A83" s="79"/>
      <c r="B83" s="80"/>
      <c r="C83" s="81"/>
      <c r="D83" s="139" t="s">
        <v>167</v>
      </c>
      <c r="E83" s="109"/>
      <c r="F83" s="109"/>
      <c r="G83" s="109"/>
      <c r="H83" s="109"/>
      <c r="I83" s="93"/>
      <c r="J83" s="111" t="s">
        <v>171</v>
      </c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2">
        <f>'SO 06 - učebna č.10'!M25</f>
        <v>0</v>
      </c>
      <c r="AH83" s="113"/>
      <c r="AI83" s="113"/>
      <c r="AJ83" s="113"/>
      <c r="AK83" s="113"/>
      <c r="AL83" s="113"/>
      <c r="AM83" s="113"/>
      <c r="AN83" s="112">
        <f>'SO 06 - učebna č.10'!M25+'SO 06 - učebna č.10'!M27</f>
        <v>0</v>
      </c>
      <c r="AO83" s="113"/>
      <c r="AP83" s="113"/>
      <c r="AQ83" s="83"/>
      <c r="AS83" s="84"/>
      <c r="AT83" s="85"/>
      <c r="AU83" s="86"/>
      <c r="AV83" s="85"/>
      <c r="AW83" s="85"/>
      <c r="AX83" s="85"/>
      <c r="AY83" s="85"/>
      <c r="AZ83" s="85"/>
      <c r="BA83" s="85"/>
      <c r="BB83" s="85"/>
      <c r="BC83" s="85"/>
      <c r="BD83" s="87"/>
      <c r="BT83" s="88"/>
      <c r="BV83" s="88"/>
      <c r="BW83" s="88"/>
      <c r="BX83" s="88"/>
    </row>
    <row r="84" spans="2:43" ht="31" customHeight="1">
      <c r="B84" s="18"/>
      <c r="C84" s="20"/>
      <c r="D84" s="109" t="s">
        <v>405</v>
      </c>
      <c r="E84" s="109"/>
      <c r="F84" s="109"/>
      <c r="G84" s="109"/>
      <c r="H84" s="109"/>
      <c r="I84" s="20"/>
      <c r="J84" s="110" t="s">
        <v>416</v>
      </c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2">
        <f>'SO 07 - Kadeřnictví'!M25</f>
        <v>0</v>
      </c>
      <c r="AH84" s="113"/>
      <c r="AI84" s="113"/>
      <c r="AJ84" s="113"/>
      <c r="AK84" s="113"/>
      <c r="AL84" s="113"/>
      <c r="AM84" s="113"/>
      <c r="AN84" s="112">
        <f>'SO 07 - Kadeřnictví'!M25+'SO 07 - Kadeřnictví'!M27</f>
        <v>0</v>
      </c>
      <c r="AO84" s="113"/>
      <c r="AP84" s="113"/>
      <c r="AQ84" s="19"/>
    </row>
    <row r="85" spans="2:48" s="1" customFormat="1" ht="11" customHeight="1"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9"/>
      <c r="AS85" s="89"/>
      <c r="AT85" s="47"/>
      <c r="AU85" s="47"/>
      <c r="AV85" s="49"/>
    </row>
    <row r="86" spans="2:43" s="1" customFormat="1" ht="30" customHeight="1">
      <c r="B86" s="27"/>
      <c r="C86" s="90" t="s">
        <v>307</v>
      </c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126">
        <f>AG77</f>
        <v>0</v>
      </c>
      <c r="AH86" s="126"/>
      <c r="AI86" s="126"/>
      <c r="AJ86" s="126"/>
      <c r="AK86" s="126"/>
      <c r="AL86" s="126"/>
      <c r="AM86" s="126"/>
      <c r="AN86" s="126">
        <f>AN77</f>
        <v>0</v>
      </c>
      <c r="AO86" s="126"/>
      <c r="AP86" s="126"/>
      <c r="AQ86" s="29"/>
    </row>
    <row r="87" spans="2:43" s="1" customFormat="1" ht="7" customHeight="1">
      <c r="B87" s="50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2"/>
    </row>
  </sheetData>
  <mergeCells count="67">
    <mergeCell ref="AN80:AP80"/>
    <mergeCell ref="AG80:AM80"/>
    <mergeCell ref="AG77:AM77"/>
    <mergeCell ref="AN77:AP77"/>
    <mergeCell ref="AN79:AP79"/>
    <mergeCell ref="AG79:AM79"/>
    <mergeCell ref="AS72:AT74"/>
    <mergeCell ref="AM73:AP73"/>
    <mergeCell ref="AN75:AP75"/>
    <mergeCell ref="AN78:AP78"/>
    <mergeCell ref="AG78:AM78"/>
    <mergeCell ref="L35:O35"/>
    <mergeCell ref="D82:H82"/>
    <mergeCell ref="D83:H83"/>
    <mergeCell ref="J81:AF81"/>
    <mergeCell ref="J82:AF82"/>
    <mergeCell ref="J83:AF83"/>
    <mergeCell ref="D79:H79"/>
    <mergeCell ref="J79:AF79"/>
    <mergeCell ref="D80:H80"/>
    <mergeCell ref="J80:AF80"/>
    <mergeCell ref="D81:H81"/>
    <mergeCell ref="X37:AB37"/>
    <mergeCell ref="AK37:AO37"/>
    <mergeCell ref="J78:AF78"/>
    <mergeCell ref="C66:AP66"/>
    <mergeCell ref="L68:AO68"/>
    <mergeCell ref="C75:G75"/>
    <mergeCell ref="I75:AF75"/>
    <mergeCell ref="AG75:AM75"/>
    <mergeCell ref="D78:H78"/>
    <mergeCell ref="AM72:AP72"/>
    <mergeCell ref="AR2:BE2"/>
    <mergeCell ref="AG86:AM86"/>
    <mergeCell ref="AN86:AP86"/>
    <mergeCell ref="E23:AN23"/>
    <mergeCell ref="AK26:AO26"/>
    <mergeCell ref="AK27:AO27"/>
    <mergeCell ref="AK29:AO29"/>
    <mergeCell ref="W31:AE31"/>
    <mergeCell ref="AK31:AO31"/>
    <mergeCell ref="W32:AE32"/>
    <mergeCell ref="AK32:AO32"/>
    <mergeCell ref="W33:AE33"/>
    <mergeCell ref="AK33:AO33"/>
    <mergeCell ref="W34:AE34"/>
    <mergeCell ref="W35:AE35"/>
    <mergeCell ref="AK35:AO35"/>
    <mergeCell ref="L33:O33"/>
    <mergeCell ref="L31:O31"/>
    <mergeCell ref="L32:O32"/>
    <mergeCell ref="L34:O34"/>
    <mergeCell ref="C2:AP2"/>
    <mergeCell ref="C4:AP4"/>
    <mergeCell ref="K5:AO5"/>
    <mergeCell ref="K6:AO6"/>
    <mergeCell ref="AK34:AO34"/>
    <mergeCell ref="D84:H84"/>
    <mergeCell ref="J84:AF84"/>
    <mergeCell ref="AG84:AM84"/>
    <mergeCell ref="AN84:AP84"/>
    <mergeCell ref="AG81:AM81"/>
    <mergeCell ref="AN81:AP81"/>
    <mergeCell ref="AG82:AM82"/>
    <mergeCell ref="AN82:AP82"/>
    <mergeCell ref="AG83:AM83"/>
    <mergeCell ref="AN83:AP83"/>
  </mergeCells>
  <hyperlinks>
    <hyperlink ref="K1:S1" location="C2" display="1) Souhrnný list stavby"/>
    <hyperlink ref="W1:AF1" location="C87" display="2) Rekapitulace objektů"/>
    <hyperlink ref="A78" location="'SO 01-st - Pavilon A1-Úpr...'!C2" display="/"/>
    <hyperlink ref="A79" location="'SO 01-zti - Pavilon A1 - ...'!C2" display="/"/>
    <hyperlink ref="A80" location="'SO 01-el - Pavilon A1 - Ú...'!C2" display="/"/>
  </hyperlinks>
  <printOptions/>
  <pageMargins left="0.5833333" right="0.5833333" top="0.5" bottom="0.4666667" header="0" footer="0"/>
  <pageSetup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171"/>
  <sheetViews>
    <sheetView showGridLines="0" zoomScale="160" zoomScaleNormal="160" workbookViewId="0" topLeftCell="A1">
      <selection activeCell="C4" sqref="C4:Q4"/>
    </sheetView>
  </sheetViews>
  <sheetFormatPr defaultColWidth="8.83203125" defaultRowHeight="13.5"/>
  <cols>
    <col min="1" max="1" width="8.16015625" style="175" customWidth="1"/>
    <col min="2" max="2" width="1.66796875" style="175" customWidth="1"/>
    <col min="3" max="4" width="4.16015625" style="175" customWidth="1"/>
    <col min="5" max="5" width="17.16015625" style="175" customWidth="1"/>
    <col min="6" max="7" width="11.16015625" style="175" customWidth="1"/>
    <col min="8" max="8" width="12.5" style="175" customWidth="1"/>
    <col min="9" max="9" width="17.16015625" style="175" customWidth="1"/>
    <col min="10" max="10" width="5.16015625" style="175" customWidth="1"/>
    <col min="11" max="11" width="11.5" style="175" customWidth="1"/>
    <col min="12" max="12" width="12" style="175" customWidth="1"/>
    <col min="13" max="14" width="6" style="175" customWidth="1"/>
    <col min="15" max="15" width="2" style="175" customWidth="1"/>
    <col min="16" max="16" width="12.5" style="175" customWidth="1"/>
    <col min="17" max="17" width="4.16015625" style="175" customWidth="1"/>
    <col min="18" max="18" width="1.66796875" style="175" customWidth="1"/>
    <col min="19" max="19" width="8.16015625" style="175" customWidth="1"/>
    <col min="20" max="20" width="29.66015625" style="175" hidden="1" customWidth="1"/>
    <col min="21" max="21" width="16.16015625" style="175" hidden="1" customWidth="1"/>
    <col min="22" max="22" width="12.16015625" style="175" hidden="1" customWidth="1"/>
    <col min="23" max="23" width="16.16015625" style="175" hidden="1" customWidth="1"/>
    <col min="24" max="24" width="12.16015625" style="175" hidden="1" customWidth="1"/>
    <col min="25" max="25" width="15" style="175" hidden="1" customWidth="1"/>
    <col min="26" max="26" width="11" style="175" hidden="1" customWidth="1"/>
    <col min="27" max="27" width="15" style="175" hidden="1" customWidth="1"/>
    <col min="28" max="28" width="16.16015625" style="175" hidden="1" customWidth="1"/>
    <col min="29" max="29" width="11" style="175" customWidth="1"/>
    <col min="30" max="30" width="15" style="175" customWidth="1"/>
    <col min="31" max="31" width="16.16015625" style="175" customWidth="1"/>
    <col min="32" max="62" width="8.66015625" style="175" customWidth="1"/>
    <col min="63" max="63" width="11.66015625" style="175" bestFit="1" customWidth="1"/>
    <col min="64" max="16384" width="8.66015625" style="175" customWidth="1"/>
  </cols>
  <sheetData>
    <row r="1" spans="1:66" ht="21.75" customHeight="1">
      <c r="A1" s="92"/>
      <c r="B1" s="7"/>
      <c r="C1" s="7"/>
      <c r="D1" s="8" t="s">
        <v>1</v>
      </c>
      <c r="E1" s="7"/>
      <c r="F1" s="9" t="s">
        <v>83</v>
      </c>
      <c r="G1" s="9"/>
      <c r="H1" s="159" t="s">
        <v>84</v>
      </c>
      <c r="I1" s="159"/>
      <c r="J1" s="159"/>
      <c r="K1" s="159"/>
      <c r="L1" s="9" t="s">
        <v>85</v>
      </c>
      <c r="M1" s="7"/>
      <c r="N1" s="7"/>
      <c r="O1" s="8" t="s">
        <v>86</v>
      </c>
      <c r="P1" s="7"/>
      <c r="Q1" s="7"/>
      <c r="R1" s="7"/>
      <c r="S1" s="9" t="s">
        <v>87</v>
      </c>
      <c r="T1" s="9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</row>
    <row r="2" spans="3:46" ht="37" customHeight="1">
      <c r="C2" s="176" t="s">
        <v>7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S2" s="178" t="s">
        <v>8</v>
      </c>
      <c r="T2" s="179"/>
      <c r="U2" s="179"/>
      <c r="V2" s="179"/>
      <c r="W2" s="179"/>
      <c r="X2" s="179"/>
      <c r="Y2" s="179"/>
      <c r="Z2" s="179"/>
      <c r="AA2" s="179"/>
      <c r="AB2" s="179"/>
      <c r="AC2" s="179"/>
      <c r="AT2" s="180"/>
    </row>
    <row r="3" spans="2:46" ht="7" customHeight="1">
      <c r="B3" s="181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3"/>
      <c r="AT3" s="180"/>
    </row>
    <row r="4" spans="2:46" ht="37" customHeight="1">
      <c r="B4" s="184"/>
      <c r="C4" s="185" t="s">
        <v>89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7"/>
      <c r="T4" s="188" t="s">
        <v>13</v>
      </c>
      <c r="AT4" s="180"/>
    </row>
    <row r="5" spans="2:18" ht="7" customHeight="1">
      <c r="B5" s="184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7"/>
    </row>
    <row r="6" spans="2:18" ht="25.25" customHeight="1">
      <c r="B6" s="184"/>
      <c r="C6" s="189"/>
      <c r="D6" s="190" t="s">
        <v>17</v>
      </c>
      <c r="E6" s="189"/>
      <c r="F6" s="191" t="str">
        <f>'Rekapitulace stavby'!K6</f>
        <v>Střední škola stravování a služeb Karlovy Vary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89"/>
      <c r="R6" s="187"/>
    </row>
    <row r="7" spans="2:18" s="193" customFormat="1" ht="32.75" customHeight="1">
      <c r="B7" s="194"/>
      <c r="C7" s="195"/>
      <c r="D7" s="196" t="s">
        <v>90</v>
      </c>
      <c r="E7" s="195"/>
      <c r="F7" s="197" t="s">
        <v>386</v>
      </c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5"/>
      <c r="R7" s="199"/>
    </row>
    <row r="8" spans="2:18" s="193" customFormat="1" ht="14.5" customHeight="1">
      <c r="B8" s="194"/>
      <c r="C8" s="195"/>
      <c r="D8" s="190" t="s">
        <v>19</v>
      </c>
      <c r="E8" s="195"/>
      <c r="F8" s="200" t="s">
        <v>5</v>
      </c>
      <c r="G8" s="195"/>
      <c r="H8" s="195"/>
      <c r="I8" s="195"/>
      <c r="J8" s="195"/>
      <c r="K8" s="195"/>
      <c r="L8" s="195"/>
      <c r="M8" s="190" t="s">
        <v>20</v>
      </c>
      <c r="N8" s="195"/>
      <c r="O8" s="200" t="s">
        <v>5</v>
      </c>
      <c r="P8" s="195"/>
      <c r="Q8" s="195"/>
      <c r="R8" s="199"/>
    </row>
    <row r="9" spans="2:18" s="193" customFormat="1" ht="14.5" customHeight="1">
      <c r="B9" s="194"/>
      <c r="C9" s="195"/>
      <c r="D9" s="190" t="s">
        <v>22</v>
      </c>
      <c r="E9" s="195"/>
      <c r="F9" s="200" t="s">
        <v>23</v>
      </c>
      <c r="G9" s="195"/>
      <c r="H9" s="195"/>
      <c r="I9" s="195"/>
      <c r="J9" s="195"/>
      <c r="K9" s="195"/>
      <c r="L9" s="195"/>
      <c r="M9" s="190" t="s">
        <v>24</v>
      </c>
      <c r="N9" s="195"/>
      <c r="O9" s="201">
        <f>'Rekapitulace stavby'!AN8</f>
        <v>43886</v>
      </c>
      <c r="P9" s="201"/>
      <c r="Q9" s="195"/>
      <c r="R9" s="199"/>
    </row>
    <row r="10" spans="2:18" s="193" customFormat="1" ht="11" customHeight="1">
      <c r="B10" s="194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9"/>
    </row>
    <row r="11" spans="2:18" s="193" customFormat="1" ht="14.5" customHeight="1">
      <c r="B11" s="194"/>
      <c r="C11" s="195"/>
      <c r="D11" s="190" t="s">
        <v>27</v>
      </c>
      <c r="E11" s="195"/>
      <c r="F11" s="195"/>
      <c r="G11" s="195"/>
      <c r="H11" s="195"/>
      <c r="I11" s="195"/>
      <c r="J11" s="195"/>
      <c r="K11" s="195"/>
      <c r="L11" s="195"/>
      <c r="M11" s="190" t="s">
        <v>28</v>
      </c>
      <c r="N11" s="195"/>
      <c r="O11" s="202" t="s">
        <v>5</v>
      </c>
      <c r="P11" s="202"/>
      <c r="Q11" s="195"/>
      <c r="R11" s="199"/>
    </row>
    <row r="12" spans="2:18" s="193" customFormat="1" ht="18" customHeight="1">
      <c r="B12" s="194"/>
      <c r="C12" s="195"/>
      <c r="D12" s="195"/>
      <c r="E12" s="203" t="s">
        <v>399</v>
      </c>
      <c r="F12" s="195"/>
      <c r="G12" s="195"/>
      <c r="H12" s="195"/>
      <c r="I12" s="195"/>
      <c r="J12" s="195"/>
      <c r="K12" s="195"/>
      <c r="L12" s="195"/>
      <c r="M12" s="190" t="s">
        <v>29</v>
      </c>
      <c r="N12" s="195"/>
      <c r="O12" s="202" t="s">
        <v>5</v>
      </c>
      <c r="P12" s="202"/>
      <c r="Q12" s="195"/>
      <c r="R12" s="199"/>
    </row>
    <row r="13" spans="2:18" s="193" customFormat="1" ht="7" customHeight="1">
      <c r="B13" s="194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9"/>
    </row>
    <row r="14" spans="2:18" s="193" customFormat="1" ht="14.5" customHeight="1">
      <c r="B14" s="194"/>
      <c r="C14" s="195"/>
      <c r="D14" s="190" t="s">
        <v>30</v>
      </c>
      <c r="E14" s="195"/>
      <c r="F14" s="195"/>
      <c r="G14" s="195"/>
      <c r="H14" s="195"/>
      <c r="I14" s="195"/>
      <c r="J14" s="195"/>
      <c r="K14" s="195"/>
      <c r="L14" s="195"/>
      <c r="M14" s="190" t="s">
        <v>28</v>
      </c>
      <c r="N14" s="195"/>
      <c r="O14" s="202"/>
      <c r="P14" s="202"/>
      <c r="Q14" s="195"/>
      <c r="R14" s="199"/>
    </row>
    <row r="15" spans="2:18" s="193" customFormat="1" ht="18" customHeight="1">
      <c r="B15" s="194"/>
      <c r="C15" s="195"/>
      <c r="D15" s="195"/>
      <c r="E15" s="200"/>
      <c r="F15" s="195"/>
      <c r="G15" s="195"/>
      <c r="H15" s="195"/>
      <c r="I15" s="195"/>
      <c r="J15" s="195"/>
      <c r="K15" s="195"/>
      <c r="L15" s="195"/>
      <c r="M15" s="190" t="s">
        <v>29</v>
      </c>
      <c r="N15" s="195"/>
      <c r="O15" s="202" t="s">
        <v>5</v>
      </c>
      <c r="P15" s="202"/>
      <c r="Q15" s="195"/>
      <c r="R15" s="199"/>
    </row>
    <row r="16" spans="2:18" s="193" customFormat="1" ht="7" customHeight="1">
      <c r="B16" s="194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9"/>
    </row>
    <row r="17" spans="2:18" s="193" customFormat="1" ht="14.5" customHeight="1">
      <c r="B17" s="194"/>
      <c r="C17" s="195"/>
      <c r="D17" s="190" t="s">
        <v>31</v>
      </c>
      <c r="E17" s="195"/>
      <c r="F17" s="195"/>
      <c r="G17" s="195"/>
      <c r="H17" s="195"/>
      <c r="I17" s="195"/>
      <c r="J17" s="195"/>
      <c r="K17" s="195"/>
      <c r="L17" s="195"/>
      <c r="M17" s="190" t="s">
        <v>28</v>
      </c>
      <c r="N17" s="195"/>
      <c r="O17" s="202" t="s">
        <v>5</v>
      </c>
      <c r="P17" s="202"/>
      <c r="Q17" s="195"/>
      <c r="R17" s="199"/>
    </row>
    <row r="18" spans="2:18" s="193" customFormat="1" ht="18" customHeight="1">
      <c r="B18" s="194"/>
      <c r="C18" s="195"/>
      <c r="D18" s="195"/>
      <c r="E18" s="200"/>
      <c r="F18" s="195"/>
      <c r="G18" s="195"/>
      <c r="H18" s="195"/>
      <c r="I18" s="195"/>
      <c r="J18" s="195"/>
      <c r="K18" s="195"/>
      <c r="L18" s="195"/>
      <c r="M18" s="190" t="s">
        <v>29</v>
      </c>
      <c r="N18" s="195"/>
      <c r="O18" s="202" t="s">
        <v>5</v>
      </c>
      <c r="P18" s="202"/>
      <c r="Q18" s="195"/>
      <c r="R18" s="199"/>
    </row>
    <row r="19" spans="2:18" s="193" customFormat="1" ht="7" customHeight="1">
      <c r="B19" s="194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9"/>
    </row>
    <row r="20" spans="2:18" s="193" customFormat="1" ht="14.5" customHeight="1">
      <c r="B20" s="194"/>
      <c r="C20" s="195"/>
      <c r="D20" s="190" t="s">
        <v>32</v>
      </c>
      <c r="E20" s="195"/>
      <c r="F20" s="195"/>
      <c r="G20" s="195"/>
      <c r="H20" s="195"/>
      <c r="I20" s="195"/>
      <c r="J20" s="195"/>
      <c r="K20" s="195"/>
      <c r="L20" s="195"/>
      <c r="M20" s="190" t="s">
        <v>28</v>
      </c>
      <c r="N20" s="195"/>
      <c r="O20" s="202" t="str">
        <f>IF('Rekapitulace stavby'!AN19="","",'Rekapitulace stavby'!AN19)</f>
        <v/>
      </c>
      <c r="P20" s="202"/>
      <c r="Q20" s="195"/>
      <c r="R20" s="199"/>
    </row>
    <row r="21" spans="2:18" s="193" customFormat="1" ht="18" customHeight="1">
      <c r="B21" s="194"/>
      <c r="C21" s="195"/>
      <c r="D21" s="195"/>
      <c r="E21" s="200" t="str">
        <f>IF('Rekapitulace stavby'!E20="","",'Rekapitulace stavby'!E20)</f>
        <v>Ing. Tošovský</v>
      </c>
      <c r="F21" s="195"/>
      <c r="G21" s="195"/>
      <c r="H21" s="195"/>
      <c r="I21" s="195"/>
      <c r="J21" s="195"/>
      <c r="K21" s="195"/>
      <c r="L21" s="195"/>
      <c r="M21" s="190" t="s">
        <v>29</v>
      </c>
      <c r="N21" s="195"/>
      <c r="O21" s="202" t="str">
        <f>IF('Rekapitulace stavby'!AN20="","",'Rekapitulace stavby'!AN20)</f>
        <v/>
      </c>
      <c r="P21" s="202"/>
      <c r="Q21" s="195"/>
      <c r="R21" s="199"/>
    </row>
    <row r="22" spans="2:18" s="193" customFormat="1" ht="7" customHeight="1">
      <c r="B22" s="194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9"/>
    </row>
    <row r="23" spans="2:18" s="193" customFormat="1" ht="14.5" customHeight="1">
      <c r="B23" s="194"/>
      <c r="C23" s="195"/>
      <c r="D23" s="190" t="s">
        <v>33</v>
      </c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9"/>
    </row>
    <row r="24" spans="2:18" s="193" customFormat="1" ht="85.5" customHeight="1">
      <c r="B24" s="194"/>
      <c r="C24" s="195"/>
      <c r="D24" s="195"/>
      <c r="E24" s="204" t="s">
        <v>34</v>
      </c>
      <c r="F24" s="204"/>
      <c r="G24" s="204"/>
      <c r="H24" s="204"/>
      <c r="I24" s="204"/>
      <c r="J24" s="204"/>
      <c r="K24" s="204"/>
      <c r="L24" s="204"/>
      <c r="M24" s="195"/>
      <c r="N24" s="195"/>
      <c r="O24" s="195"/>
      <c r="P24" s="195"/>
      <c r="Q24" s="195"/>
      <c r="R24" s="199"/>
    </row>
    <row r="25" spans="2:18" s="193" customFormat="1" ht="7" customHeight="1">
      <c r="B25" s="194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9"/>
    </row>
    <row r="26" spans="2:18" s="193" customFormat="1" ht="7" customHeight="1">
      <c r="B26" s="194"/>
      <c r="C26" s="19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195"/>
      <c r="R26" s="199"/>
    </row>
    <row r="27" spans="2:18" s="193" customFormat="1" ht="14.5" customHeight="1">
      <c r="B27" s="194"/>
      <c r="C27" s="195"/>
      <c r="D27" s="206" t="s">
        <v>91</v>
      </c>
      <c r="E27" s="195"/>
      <c r="F27" s="195"/>
      <c r="G27" s="195"/>
      <c r="H27" s="195"/>
      <c r="I27" s="195"/>
      <c r="J27" s="195"/>
      <c r="K27" s="195"/>
      <c r="L27" s="195"/>
      <c r="M27" s="207">
        <f>N78</f>
        <v>0</v>
      </c>
      <c r="N27" s="207"/>
      <c r="O27" s="207"/>
      <c r="P27" s="207"/>
      <c r="Q27" s="195"/>
      <c r="R27" s="199"/>
    </row>
    <row r="28" spans="2:18" s="193" customFormat="1" ht="7" customHeight="1">
      <c r="B28" s="194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9"/>
    </row>
    <row r="29" spans="2:18" s="193" customFormat="1" ht="25.25" customHeight="1">
      <c r="B29" s="194"/>
      <c r="C29" s="195"/>
      <c r="D29" s="208" t="s">
        <v>37</v>
      </c>
      <c r="E29" s="195"/>
      <c r="F29" s="195"/>
      <c r="G29" s="195"/>
      <c r="H29" s="195"/>
      <c r="I29" s="195"/>
      <c r="J29" s="195"/>
      <c r="K29" s="195"/>
      <c r="L29" s="195"/>
      <c r="M29" s="209">
        <f>M27</f>
        <v>0</v>
      </c>
      <c r="N29" s="198"/>
      <c r="O29" s="198"/>
      <c r="P29" s="198"/>
      <c r="Q29" s="195"/>
      <c r="R29" s="199"/>
    </row>
    <row r="30" spans="2:18" s="193" customFormat="1" ht="7" customHeight="1">
      <c r="B30" s="194"/>
      <c r="C30" s="19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195"/>
      <c r="R30" s="199"/>
    </row>
    <row r="31" spans="2:18" s="193" customFormat="1" ht="14.5" customHeight="1">
      <c r="B31" s="194"/>
      <c r="C31" s="195"/>
      <c r="D31" s="210" t="s">
        <v>38</v>
      </c>
      <c r="E31" s="210" t="s">
        <v>39</v>
      </c>
      <c r="F31" s="211">
        <v>0.21</v>
      </c>
      <c r="G31" s="212" t="s">
        <v>40</v>
      </c>
      <c r="H31" s="213">
        <f>M29</f>
        <v>0</v>
      </c>
      <c r="I31" s="198"/>
      <c r="J31" s="198"/>
      <c r="K31" s="195"/>
      <c r="L31" s="195"/>
      <c r="M31" s="213">
        <f>H31*0.21</f>
        <v>0</v>
      </c>
      <c r="N31" s="198"/>
      <c r="O31" s="198"/>
      <c r="P31" s="198"/>
      <c r="Q31" s="195"/>
      <c r="R31" s="199"/>
    </row>
    <row r="32" spans="2:18" s="193" customFormat="1" ht="14.5" customHeight="1">
      <c r="B32" s="194"/>
      <c r="C32" s="195"/>
      <c r="D32" s="195"/>
      <c r="E32" s="210" t="s">
        <v>41</v>
      </c>
      <c r="F32" s="211">
        <v>0.15</v>
      </c>
      <c r="G32" s="212" t="s">
        <v>40</v>
      </c>
      <c r="H32" s="213">
        <f>ROUND((SUM(BF88:BF88)+SUM(BF106:BF170)),2)</f>
        <v>0</v>
      </c>
      <c r="I32" s="198"/>
      <c r="J32" s="198"/>
      <c r="K32" s="195"/>
      <c r="L32" s="195"/>
      <c r="M32" s="213">
        <f>ROUND(ROUND((SUM(BF88:BF88)+SUM(BF106:BF170)),2)*F32,2)</f>
        <v>0</v>
      </c>
      <c r="N32" s="198"/>
      <c r="O32" s="198"/>
      <c r="P32" s="198"/>
      <c r="Q32" s="195"/>
      <c r="R32" s="199"/>
    </row>
    <row r="33" spans="2:18" s="193" customFormat="1" ht="14.5" customHeight="1" hidden="1">
      <c r="B33" s="194"/>
      <c r="C33" s="195"/>
      <c r="D33" s="195"/>
      <c r="E33" s="210" t="s">
        <v>42</v>
      </c>
      <c r="F33" s="211">
        <v>0.21</v>
      </c>
      <c r="G33" s="212" t="s">
        <v>40</v>
      </c>
      <c r="H33" s="213">
        <f>ROUND((SUM(BG88:BG88)+SUM(BG106:BG170)),2)</f>
        <v>0</v>
      </c>
      <c r="I33" s="198"/>
      <c r="J33" s="198"/>
      <c r="K33" s="195"/>
      <c r="L33" s="195"/>
      <c r="M33" s="213">
        <v>0</v>
      </c>
      <c r="N33" s="198"/>
      <c r="O33" s="198"/>
      <c r="P33" s="198"/>
      <c r="Q33" s="195"/>
      <c r="R33" s="199"/>
    </row>
    <row r="34" spans="2:18" s="193" customFormat="1" ht="14.5" customHeight="1" hidden="1">
      <c r="B34" s="194"/>
      <c r="C34" s="195"/>
      <c r="D34" s="195"/>
      <c r="E34" s="210" t="s">
        <v>43</v>
      </c>
      <c r="F34" s="211">
        <v>0.15</v>
      </c>
      <c r="G34" s="212" t="s">
        <v>40</v>
      </c>
      <c r="H34" s="213">
        <f>ROUND((SUM(BH88:BH88)+SUM(BH106:BH170)),2)</f>
        <v>0</v>
      </c>
      <c r="I34" s="198"/>
      <c r="J34" s="198"/>
      <c r="K34" s="195"/>
      <c r="L34" s="195"/>
      <c r="M34" s="213">
        <v>0</v>
      </c>
      <c r="N34" s="198"/>
      <c r="O34" s="198"/>
      <c r="P34" s="198"/>
      <c r="Q34" s="195"/>
      <c r="R34" s="199"/>
    </row>
    <row r="35" spans="2:18" s="193" customFormat="1" ht="14.5" customHeight="1" hidden="1">
      <c r="B35" s="194"/>
      <c r="C35" s="195"/>
      <c r="D35" s="195"/>
      <c r="E35" s="210" t="s">
        <v>44</v>
      </c>
      <c r="F35" s="211">
        <v>0</v>
      </c>
      <c r="G35" s="212" t="s">
        <v>40</v>
      </c>
      <c r="H35" s="213">
        <f>ROUND((SUM(BI88:BI88)+SUM(BI106:BI170)),2)</f>
        <v>0</v>
      </c>
      <c r="I35" s="198"/>
      <c r="J35" s="198"/>
      <c r="K35" s="195"/>
      <c r="L35" s="195"/>
      <c r="M35" s="213">
        <v>0</v>
      </c>
      <c r="N35" s="198"/>
      <c r="O35" s="198"/>
      <c r="P35" s="198"/>
      <c r="Q35" s="195"/>
      <c r="R35" s="199"/>
    </row>
    <row r="36" spans="2:18" s="193" customFormat="1" ht="7" customHeight="1">
      <c r="B36" s="194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9"/>
    </row>
    <row r="37" spans="2:18" s="193" customFormat="1" ht="25.25" customHeight="1">
      <c r="B37" s="194"/>
      <c r="C37" s="214"/>
      <c r="D37" s="215" t="s">
        <v>45</v>
      </c>
      <c r="E37" s="216"/>
      <c r="F37" s="216"/>
      <c r="G37" s="217" t="s">
        <v>46</v>
      </c>
      <c r="H37" s="218" t="s">
        <v>47</v>
      </c>
      <c r="I37" s="216"/>
      <c r="J37" s="216"/>
      <c r="K37" s="216"/>
      <c r="L37" s="219">
        <f>SUM(M29:M35)</f>
        <v>0</v>
      </c>
      <c r="M37" s="219"/>
      <c r="N37" s="219"/>
      <c r="O37" s="219"/>
      <c r="P37" s="220"/>
      <c r="Q37" s="214"/>
      <c r="R37" s="199"/>
    </row>
    <row r="38" spans="2:18" s="193" customFormat="1" ht="14.5" customHeight="1">
      <c r="B38" s="194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9"/>
    </row>
    <row r="39" spans="2:18" ht="13.5">
      <c r="B39" s="184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7"/>
    </row>
    <row r="40" spans="2:18" s="193" customFormat="1" ht="13">
      <c r="B40" s="194"/>
      <c r="C40" s="195"/>
      <c r="D40" s="221" t="s">
        <v>48</v>
      </c>
      <c r="E40" s="205"/>
      <c r="F40" s="205"/>
      <c r="G40" s="205"/>
      <c r="H40" s="222"/>
      <c r="I40" s="195"/>
      <c r="J40" s="221" t="s">
        <v>49</v>
      </c>
      <c r="K40" s="205"/>
      <c r="L40" s="205"/>
      <c r="M40" s="205"/>
      <c r="N40" s="205"/>
      <c r="O40" s="205"/>
      <c r="P40" s="222"/>
      <c r="Q40" s="195"/>
      <c r="R40" s="199"/>
    </row>
    <row r="41" spans="2:18" ht="13.5">
      <c r="B41" s="184"/>
      <c r="C41" s="189"/>
      <c r="D41" s="223"/>
      <c r="E41" s="189"/>
      <c r="F41" s="189"/>
      <c r="G41" s="189"/>
      <c r="H41" s="224"/>
      <c r="I41" s="189"/>
      <c r="J41" s="223"/>
      <c r="K41" s="189"/>
      <c r="L41" s="189"/>
      <c r="M41" s="189"/>
      <c r="N41" s="189"/>
      <c r="O41" s="189"/>
      <c r="P41" s="224"/>
      <c r="Q41" s="189"/>
      <c r="R41" s="187"/>
    </row>
    <row r="42" spans="2:18" ht="13.5">
      <c r="B42" s="184"/>
      <c r="C42" s="189"/>
      <c r="D42" s="223"/>
      <c r="E42" s="189"/>
      <c r="F42" s="189"/>
      <c r="G42" s="189"/>
      <c r="H42" s="224"/>
      <c r="I42" s="189"/>
      <c r="J42" s="223"/>
      <c r="K42" s="189"/>
      <c r="L42" s="189"/>
      <c r="M42" s="189"/>
      <c r="N42" s="189"/>
      <c r="O42" s="189"/>
      <c r="P42" s="224"/>
      <c r="Q42" s="189"/>
      <c r="R42" s="187"/>
    </row>
    <row r="43" spans="2:18" ht="13.5">
      <c r="B43" s="184"/>
      <c r="C43" s="189"/>
      <c r="D43" s="223"/>
      <c r="E43" s="189"/>
      <c r="F43" s="189"/>
      <c r="G43" s="189"/>
      <c r="H43" s="224"/>
      <c r="I43" s="189"/>
      <c r="J43" s="223"/>
      <c r="K43" s="189"/>
      <c r="L43" s="189"/>
      <c r="M43" s="189"/>
      <c r="N43" s="189"/>
      <c r="O43" s="189"/>
      <c r="P43" s="224"/>
      <c r="Q43" s="189"/>
      <c r="R43" s="187"/>
    </row>
    <row r="44" spans="2:18" ht="13.5">
      <c r="B44" s="184"/>
      <c r="C44" s="189"/>
      <c r="D44" s="223"/>
      <c r="E44" s="189"/>
      <c r="F44" s="189"/>
      <c r="G44" s="189"/>
      <c r="H44" s="224"/>
      <c r="I44" s="189"/>
      <c r="J44" s="223"/>
      <c r="K44" s="189"/>
      <c r="L44" s="189"/>
      <c r="M44" s="189"/>
      <c r="N44" s="189"/>
      <c r="O44" s="189"/>
      <c r="P44" s="224"/>
      <c r="Q44" s="189"/>
      <c r="R44" s="187"/>
    </row>
    <row r="45" spans="2:18" ht="13.5">
      <c r="B45" s="184"/>
      <c r="C45" s="189"/>
      <c r="D45" s="223"/>
      <c r="E45" s="189"/>
      <c r="F45" s="189"/>
      <c r="G45" s="189"/>
      <c r="H45" s="224"/>
      <c r="I45" s="189"/>
      <c r="J45" s="223"/>
      <c r="K45" s="189"/>
      <c r="L45" s="189"/>
      <c r="M45" s="189"/>
      <c r="N45" s="189"/>
      <c r="O45" s="189"/>
      <c r="P45" s="224"/>
      <c r="Q45" s="189"/>
      <c r="R45" s="187"/>
    </row>
    <row r="46" spans="2:18" ht="13.5">
      <c r="B46" s="184"/>
      <c r="C46" s="189"/>
      <c r="D46" s="223"/>
      <c r="E46" s="189"/>
      <c r="F46" s="189"/>
      <c r="G46" s="189"/>
      <c r="H46" s="224"/>
      <c r="I46" s="189"/>
      <c r="J46" s="223"/>
      <c r="K46" s="189"/>
      <c r="L46" s="189"/>
      <c r="M46" s="189"/>
      <c r="N46" s="189"/>
      <c r="O46" s="189"/>
      <c r="P46" s="224"/>
      <c r="Q46" s="189"/>
      <c r="R46" s="187"/>
    </row>
    <row r="47" spans="2:18" ht="13.5">
      <c r="B47" s="184"/>
      <c r="C47" s="189"/>
      <c r="D47" s="223"/>
      <c r="E47" s="189"/>
      <c r="F47" s="189"/>
      <c r="G47" s="189"/>
      <c r="H47" s="224"/>
      <c r="I47" s="189"/>
      <c r="J47" s="223"/>
      <c r="K47" s="189"/>
      <c r="L47" s="189"/>
      <c r="M47" s="189"/>
      <c r="N47" s="189"/>
      <c r="O47" s="189"/>
      <c r="P47" s="224"/>
      <c r="Q47" s="189"/>
      <c r="R47" s="187"/>
    </row>
    <row r="48" spans="2:18" ht="13.5">
      <c r="B48" s="184"/>
      <c r="C48" s="189"/>
      <c r="D48" s="223"/>
      <c r="E48" s="189"/>
      <c r="F48" s="189"/>
      <c r="G48" s="189"/>
      <c r="H48" s="224"/>
      <c r="I48" s="189"/>
      <c r="J48" s="223"/>
      <c r="K48" s="189"/>
      <c r="L48" s="189"/>
      <c r="M48" s="189"/>
      <c r="N48" s="189"/>
      <c r="O48" s="189"/>
      <c r="P48" s="224"/>
      <c r="Q48" s="189"/>
      <c r="R48" s="187"/>
    </row>
    <row r="49" spans="2:18" s="193" customFormat="1" ht="13">
      <c r="B49" s="194"/>
      <c r="C49" s="195"/>
      <c r="D49" s="225" t="s">
        <v>50</v>
      </c>
      <c r="E49" s="226"/>
      <c r="F49" s="226"/>
      <c r="G49" s="227" t="s">
        <v>51</v>
      </c>
      <c r="H49" s="228"/>
      <c r="I49" s="195"/>
      <c r="J49" s="225" t="s">
        <v>50</v>
      </c>
      <c r="K49" s="226"/>
      <c r="L49" s="226"/>
      <c r="M49" s="226"/>
      <c r="N49" s="227" t="s">
        <v>51</v>
      </c>
      <c r="O49" s="226"/>
      <c r="P49" s="228"/>
      <c r="Q49" s="195"/>
      <c r="R49" s="199"/>
    </row>
    <row r="50" spans="2:18" ht="13.5">
      <c r="B50" s="184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7"/>
    </row>
    <row r="51" spans="2:18" s="193" customFormat="1" ht="13">
      <c r="B51" s="194"/>
      <c r="C51" s="195"/>
      <c r="D51" s="221" t="s">
        <v>52</v>
      </c>
      <c r="E51" s="205"/>
      <c r="F51" s="205"/>
      <c r="G51" s="205"/>
      <c r="H51" s="222"/>
      <c r="I51" s="195"/>
      <c r="J51" s="221" t="s">
        <v>53</v>
      </c>
      <c r="K51" s="205"/>
      <c r="L51" s="205"/>
      <c r="M51" s="205"/>
      <c r="N51" s="205"/>
      <c r="O51" s="205"/>
      <c r="P51" s="222"/>
      <c r="Q51" s="195"/>
      <c r="R51" s="199"/>
    </row>
    <row r="52" spans="2:18" ht="13.5">
      <c r="B52" s="184"/>
      <c r="C52" s="189"/>
      <c r="D52" s="223"/>
      <c r="E52" s="189"/>
      <c r="F52" s="189"/>
      <c r="G52" s="189"/>
      <c r="H52" s="224"/>
      <c r="I52" s="189"/>
      <c r="J52" s="223"/>
      <c r="K52" s="189"/>
      <c r="L52" s="189"/>
      <c r="M52" s="189"/>
      <c r="N52" s="189"/>
      <c r="O52" s="189"/>
      <c r="P52" s="224"/>
      <c r="Q52" s="189"/>
      <c r="R52" s="187"/>
    </row>
    <row r="53" spans="2:18" ht="13.5">
      <c r="B53" s="184"/>
      <c r="C53" s="189"/>
      <c r="D53" s="223"/>
      <c r="E53" s="189"/>
      <c r="F53" s="189"/>
      <c r="G53" s="189"/>
      <c r="H53" s="224"/>
      <c r="I53" s="189"/>
      <c r="J53" s="223"/>
      <c r="K53" s="189"/>
      <c r="L53" s="189"/>
      <c r="M53" s="189"/>
      <c r="N53" s="189"/>
      <c r="O53" s="189"/>
      <c r="P53" s="224"/>
      <c r="Q53" s="189"/>
      <c r="R53" s="187"/>
    </row>
    <row r="54" spans="2:18" ht="13.5">
      <c r="B54" s="184"/>
      <c r="C54" s="189"/>
      <c r="D54" s="223"/>
      <c r="E54" s="189"/>
      <c r="F54" s="189"/>
      <c r="G54" s="189"/>
      <c r="H54" s="224"/>
      <c r="I54" s="189"/>
      <c r="J54" s="223"/>
      <c r="K54" s="189"/>
      <c r="L54" s="189"/>
      <c r="M54" s="189"/>
      <c r="N54" s="189"/>
      <c r="O54" s="189"/>
      <c r="P54" s="224"/>
      <c r="Q54" s="189"/>
      <c r="R54" s="187"/>
    </row>
    <row r="55" spans="2:18" ht="13.5">
      <c r="B55" s="184"/>
      <c r="C55" s="189"/>
      <c r="D55" s="223"/>
      <c r="E55" s="189"/>
      <c r="F55" s="189"/>
      <c r="G55" s="189"/>
      <c r="H55" s="224"/>
      <c r="I55" s="189"/>
      <c r="J55" s="223"/>
      <c r="K55" s="189"/>
      <c r="L55" s="189"/>
      <c r="M55" s="189"/>
      <c r="N55" s="189"/>
      <c r="O55" s="189"/>
      <c r="P55" s="224"/>
      <c r="Q55" s="189"/>
      <c r="R55" s="187"/>
    </row>
    <row r="56" spans="2:18" ht="13.5">
      <c r="B56" s="184"/>
      <c r="C56" s="189"/>
      <c r="D56" s="223"/>
      <c r="E56" s="189"/>
      <c r="F56" s="189"/>
      <c r="G56" s="189"/>
      <c r="H56" s="224"/>
      <c r="I56" s="189"/>
      <c r="J56" s="223"/>
      <c r="K56" s="189"/>
      <c r="L56" s="189"/>
      <c r="M56" s="189"/>
      <c r="N56" s="189"/>
      <c r="O56" s="189"/>
      <c r="P56" s="224"/>
      <c r="Q56" s="189"/>
      <c r="R56" s="187"/>
    </row>
    <row r="57" spans="2:18" ht="13.5">
      <c r="B57" s="184"/>
      <c r="C57" s="189"/>
      <c r="D57" s="223"/>
      <c r="E57" s="189"/>
      <c r="F57" s="189"/>
      <c r="G57" s="189"/>
      <c r="H57" s="224"/>
      <c r="I57" s="189"/>
      <c r="J57" s="223"/>
      <c r="K57" s="189"/>
      <c r="L57" s="189"/>
      <c r="M57" s="189"/>
      <c r="N57" s="189"/>
      <c r="O57" s="189"/>
      <c r="P57" s="224"/>
      <c r="Q57" s="189"/>
      <c r="R57" s="187"/>
    </row>
    <row r="58" spans="2:18" ht="13.5">
      <c r="B58" s="184"/>
      <c r="C58" s="189"/>
      <c r="D58" s="223"/>
      <c r="E58" s="189"/>
      <c r="F58" s="189"/>
      <c r="G58" s="189"/>
      <c r="H58" s="224"/>
      <c r="I58" s="189"/>
      <c r="J58" s="223"/>
      <c r="K58" s="189"/>
      <c r="L58" s="189"/>
      <c r="M58" s="189"/>
      <c r="N58" s="189"/>
      <c r="O58" s="189"/>
      <c r="P58" s="224"/>
      <c r="Q58" s="189"/>
      <c r="R58" s="187"/>
    </row>
    <row r="59" spans="2:18" ht="13.5">
      <c r="B59" s="184"/>
      <c r="C59" s="189"/>
      <c r="D59" s="223"/>
      <c r="E59" s="189"/>
      <c r="F59" s="189"/>
      <c r="G59" s="189"/>
      <c r="H59" s="224"/>
      <c r="I59" s="189"/>
      <c r="J59" s="223"/>
      <c r="K59" s="189"/>
      <c r="L59" s="189"/>
      <c r="M59" s="189"/>
      <c r="N59" s="189"/>
      <c r="O59" s="189"/>
      <c r="P59" s="224"/>
      <c r="Q59" s="189"/>
      <c r="R59" s="187"/>
    </row>
    <row r="60" spans="2:18" s="193" customFormat="1" ht="13">
      <c r="B60" s="194"/>
      <c r="C60" s="195"/>
      <c r="D60" s="225" t="s">
        <v>50</v>
      </c>
      <c r="E60" s="226"/>
      <c r="F60" s="226"/>
      <c r="G60" s="227" t="s">
        <v>51</v>
      </c>
      <c r="H60" s="228"/>
      <c r="I60" s="195"/>
      <c r="J60" s="225" t="s">
        <v>50</v>
      </c>
      <c r="K60" s="226"/>
      <c r="L60" s="226"/>
      <c r="M60" s="226"/>
      <c r="N60" s="227" t="s">
        <v>51</v>
      </c>
      <c r="O60" s="226"/>
      <c r="P60" s="228"/>
      <c r="Q60" s="195"/>
      <c r="R60" s="199"/>
    </row>
    <row r="61" spans="2:18" s="193" customFormat="1" ht="14.5" customHeight="1">
      <c r="B61" s="229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1"/>
    </row>
    <row r="65" spans="2:18" s="193" customFormat="1" ht="7" customHeight="1">
      <c r="B65" s="232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4"/>
    </row>
    <row r="66" spans="2:18" s="193" customFormat="1" ht="37" customHeight="1">
      <c r="B66" s="194"/>
      <c r="C66" s="185" t="s">
        <v>92</v>
      </c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99"/>
    </row>
    <row r="67" spans="2:18" s="193" customFormat="1" ht="7" customHeight="1">
      <c r="B67" s="194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9"/>
    </row>
    <row r="68" spans="2:18" s="193" customFormat="1" ht="30" customHeight="1">
      <c r="B68" s="194"/>
      <c r="C68" s="190" t="s">
        <v>17</v>
      </c>
      <c r="D68" s="195"/>
      <c r="E68" s="195"/>
      <c r="F68" s="191" t="str">
        <f>F6</f>
        <v>Střední škola stravování a služeb Karlovy Vary</v>
      </c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5"/>
      <c r="R68" s="199"/>
    </row>
    <row r="69" spans="2:18" s="193" customFormat="1" ht="37" customHeight="1">
      <c r="B69" s="194"/>
      <c r="C69" s="235" t="s">
        <v>90</v>
      </c>
      <c r="D69" s="195"/>
      <c r="E69" s="195"/>
      <c r="F69" s="236" t="str">
        <f>F7</f>
        <v>SO 01 - Úpravy povrchů - chodba 4.NP, schodiště 1.NP. 2.NP, 4.NP, 5.NP</v>
      </c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5"/>
      <c r="R69" s="199"/>
    </row>
    <row r="70" spans="2:18" s="193" customFormat="1" ht="7" customHeight="1">
      <c r="B70" s="194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9"/>
    </row>
    <row r="71" spans="2:18" s="193" customFormat="1" ht="18" customHeight="1">
      <c r="B71" s="194"/>
      <c r="C71" s="190" t="s">
        <v>22</v>
      </c>
      <c r="D71" s="195"/>
      <c r="E71" s="195"/>
      <c r="F71" s="200" t="str">
        <f>F9</f>
        <v>Karlovy Vary</v>
      </c>
      <c r="G71" s="195"/>
      <c r="H71" s="195"/>
      <c r="I71" s="195"/>
      <c r="J71" s="195"/>
      <c r="K71" s="190" t="s">
        <v>24</v>
      </c>
      <c r="L71" s="195"/>
      <c r="M71" s="201">
        <f>IF(O9="","",O9)</f>
        <v>43886</v>
      </c>
      <c r="N71" s="201"/>
      <c r="O71" s="201"/>
      <c r="P71" s="201"/>
      <c r="Q71" s="195"/>
      <c r="R71" s="199"/>
    </row>
    <row r="72" spans="2:18" s="193" customFormat="1" ht="7" customHeight="1">
      <c r="B72" s="194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9"/>
    </row>
    <row r="73" spans="2:18" s="193" customFormat="1" ht="12">
      <c r="B73" s="194"/>
      <c r="C73" s="190" t="s">
        <v>27</v>
      </c>
      <c r="D73" s="195"/>
      <c r="E73" s="195"/>
      <c r="F73" s="200" t="str">
        <f>E12</f>
        <v>Střední škola stravování a služeb Karlovy Vary, příspěvková organizace</v>
      </c>
      <c r="G73" s="195"/>
      <c r="H73" s="195"/>
      <c r="I73" s="195"/>
      <c r="J73" s="195"/>
      <c r="K73" s="190" t="s">
        <v>31</v>
      </c>
      <c r="L73" s="195"/>
      <c r="M73" s="202"/>
      <c r="N73" s="202"/>
      <c r="O73" s="202"/>
      <c r="P73" s="202"/>
      <c r="Q73" s="202"/>
      <c r="R73" s="199"/>
    </row>
    <row r="74" spans="2:18" s="193" customFormat="1" ht="14.5" customHeight="1">
      <c r="B74" s="194"/>
      <c r="C74" s="190" t="s">
        <v>30</v>
      </c>
      <c r="D74" s="195"/>
      <c r="E74" s="195"/>
      <c r="F74" s="200" t="str">
        <f>IF(E15="","",E15)</f>
        <v/>
      </c>
      <c r="G74" s="195"/>
      <c r="H74" s="195"/>
      <c r="I74" s="195"/>
      <c r="J74" s="195"/>
      <c r="K74" s="190" t="s">
        <v>32</v>
      </c>
      <c r="L74" s="195"/>
      <c r="M74" s="202" t="str">
        <f>E21</f>
        <v>Ing. Tošovský</v>
      </c>
      <c r="N74" s="202"/>
      <c r="O74" s="202"/>
      <c r="P74" s="202"/>
      <c r="Q74" s="202"/>
      <c r="R74" s="199"/>
    </row>
    <row r="75" spans="2:18" s="193" customFormat="1" ht="10.25" customHeight="1">
      <c r="B75" s="194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9"/>
    </row>
    <row r="76" spans="2:18" s="193" customFormat="1" ht="29.25" customHeight="1">
      <c r="B76" s="194"/>
      <c r="C76" s="237" t="s">
        <v>93</v>
      </c>
      <c r="D76" s="238"/>
      <c r="E76" s="238"/>
      <c r="F76" s="238"/>
      <c r="G76" s="238"/>
      <c r="H76" s="214"/>
      <c r="I76" s="214"/>
      <c r="J76" s="214"/>
      <c r="K76" s="214"/>
      <c r="L76" s="214"/>
      <c r="M76" s="214"/>
      <c r="N76" s="237" t="s">
        <v>94</v>
      </c>
      <c r="O76" s="238"/>
      <c r="P76" s="238"/>
      <c r="Q76" s="238"/>
      <c r="R76" s="199"/>
    </row>
    <row r="77" spans="2:18" s="193" customFormat="1" ht="10.25" customHeight="1">
      <c r="B77" s="194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9"/>
    </row>
    <row r="78" spans="2:47" s="193" customFormat="1" ht="29.25" customHeight="1">
      <c r="B78" s="194"/>
      <c r="C78" s="239" t="s">
        <v>95</v>
      </c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240">
        <f>N79+N83</f>
        <v>0</v>
      </c>
      <c r="O78" s="241"/>
      <c r="P78" s="241"/>
      <c r="Q78" s="241"/>
      <c r="R78" s="199"/>
      <c r="AU78" s="180"/>
    </row>
    <row r="79" spans="2:35" s="249" customFormat="1" ht="25" customHeight="1">
      <c r="B79" s="247"/>
      <c r="C79" s="243"/>
      <c r="D79" s="242" t="s">
        <v>97</v>
      </c>
      <c r="E79" s="243"/>
      <c r="F79" s="243"/>
      <c r="G79" s="243"/>
      <c r="H79" s="243"/>
      <c r="I79" s="243"/>
      <c r="J79" s="243"/>
      <c r="K79" s="243"/>
      <c r="L79" s="243"/>
      <c r="M79" s="243"/>
      <c r="N79" s="244">
        <f>N107</f>
        <v>0</v>
      </c>
      <c r="O79" s="370"/>
      <c r="P79" s="370"/>
      <c r="Q79" s="370"/>
      <c r="R79" s="248"/>
      <c r="AC79" s="250"/>
      <c r="AD79" s="243"/>
      <c r="AE79" s="243"/>
      <c r="AF79" s="243"/>
      <c r="AG79" s="243"/>
      <c r="AH79" s="243"/>
      <c r="AI79" s="481"/>
    </row>
    <row r="80" spans="2:35" s="376" customFormat="1" ht="20" customHeight="1">
      <c r="B80" s="371"/>
      <c r="C80" s="372"/>
      <c r="D80" s="245" t="s">
        <v>98</v>
      </c>
      <c r="E80" s="372"/>
      <c r="F80" s="372"/>
      <c r="G80" s="372"/>
      <c r="H80" s="372"/>
      <c r="I80" s="372"/>
      <c r="J80" s="372"/>
      <c r="K80" s="372"/>
      <c r="L80" s="372"/>
      <c r="M80" s="372"/>
      <c r="N80" s="373">
        <f>N108</f>
        <v>0</v>
      </c>
      <c r="O80" s="374"/>
      <c r="P80" s="374"/>
      <c r="Q80" s="374"/>
      <c r="R80" s="375"/>
      <c r="AC80" s="482"/>
      <c r="AD80" s="372"/>
      <c r="AE80" s="372"/>
      <c r="AF80" s="372"/>
      <c r="AG80" s="372"/>
      <c r="AH80" s="372"/>
      <c r="AI80" s="483"/>
    </row>
    <row r="81" spans="2:35" s="376" customFormat="1" ht="20" customHeight="1">
      <c r="B81" s="371"/>
      <c r="C81" s="372"/>
      <c r="D81" s="245" t="s">
        <v>327</v>
      </c>
      <c r="E81" s="372"/>
      <c r="F81" s="372"/>
      <c r="G81" s="372"/>
      <c r="H81" s="372"/>
      <c r="I81" s="372"/>
      <c r="J81" s="372"/>
      <c r="K81" s="372"/>
      <c r="L81" s="372"/>
      <c r="M81" s="372"/>
      <c r="N81" s="373">
        <f>N129</f>
        <v>0</v>
      </c>
      <c r="O81" s="374"/>
      <c r="P81" s="374"/>
      <c r="Q81" s="374"/>
      <c r="R81" s="375"/>
      <c r="AC81" s="482"/>
      <c r="AD81" s="372"/>
      <c r="AE81" s="372"/>
      <c r="AF81" s="372"/>
      <c r="AG81" s="372"/>
      <c r="AH81" s="372"/>
      <c r="AI81" s="483"/>
    </row>
    <row r="82" spans="2:35" s="376" customFormat="1" ht="20" customHeight="1">
      <c r="B82" s="371"/>
      <c r="C82" s="372"/>
      <c r="D82" s="245" t="s">
        <v>99</v>
      </c>
      <c r="E82" s="372"/>
      <c r="F82" s="372"/>
      <c r="G82" s="372"/>
      <c r="H82" s="372"/>
      <c r="I82" s="372"/>
      <c r="J82" s="372"/>
      <c r="K82" s="372"/>
      <c r="L82" s="372"/>
      <c r="M82" s="372"/>
      <c r="N82" s="373">
        <f>N134</f>
        <v>0</v>
      </c>
      <c r="O82" s="374"/>
      <c r="P82" s="374"/>
      <c r="Q82" s="374"/>
      <c r="R82" s="375"/>
      <c r="AC82" s="482"/>
      <c r="AD82" s="372"/>
      <c r="AE82" s="372"/>
      <c r="AF82" s="372"/>
      <c r="AG82" s="372"/>
      <c r="AH82" s="372"/>
      <c r="AI82" s="483"/>
    </row>
    <row r="83" spans="2:35" s="249" customFormat="1" ht="25" customHeight="1">
      <c r="B83" s="247"/>
      <c r="C83" s="243"/>
      <c r="D83" s="242" t="s">
        <v>100</v>
      </c>
      <c r="E83" s="243"/>
      <c r="F83" s="243"/>
      <c r="G83" s="243"/>
      <c r="H83" s="243"/>
      <c r="I83" s="243"/>
      <c r="J83" s="243"/>
      <c r="K83" s="243"/>
      <c r="L83" s="243"/>
      <c r="M83" s="243"/>
      <c r="N83" s="244">
        <f>N145</f>
        <v>0</v>
      </c>
      <c r="O83" s="370"/>
      <c r="P83" s="370"/>
      <c r="Q83" s="370"/>
      <c r="R83" s="248"/>
      <c r="AC83" s="250"/>
      <c r="AD83" s="243"/>
      <c r="AE83" s="243"/>
      <c r="AF83" s="243"/>
      <c r="AG83" s="243"/>
      <c r="AH83" s="243"/>
      <c r="AI83" s="481"/>
    </row>
    <row r="84" spans="2:35" s="249" customFormat="1" ht="25" customHeight="1">
      <c r="B84" s="247"/>
      <c r="C84" s="243"/>
      <c r="D84" s="245" t="s">
        <v>101</v>
      </c>
      <c r="E84" s="243"/>
      <c r="F84" s="243"/>
      <c r="G84" s="243"/>
      <c r="H84" s="243"/>
      <c r="I84" s="243"/>
      <c r="J84" s="243"/>
      <c r="K84" s="243"/>
      <c r="L84" s="243"/>
      <c r="M84" s="243"/>
      <c r="N84" s="246">
        <f>N146</f>
        <v>0</v>
      </c>
      <c r="O84" s="246"/>
      <c r="P84" s="246"/>
      <c r="Q84" s="246"/>
      <c r="R84" s="248"/>
      <c r="AC84" s="250"/>
      <c r="AD84" s="243"/>
      <c r="AE84" s="243"/>
      <c r="AF84" s="243"/>
      <c r="AG84" s="243"/>
      <c r="AH84" s="243"/>
      <c r="AI84" s="481"/>
    </row>
    <row r="85" spans="2:35" s="249" customFormat="1" ht="25" customHeight="1">
      <c r="B85" s="247"/>
      <c r="C85" s="243"/>
      <c r="D85" s="245" t="s">
        <v>102</v>
      </c>
      <c r="E85" s="243"/>
      <c r="F85" s="243"/>
      <c r="G85" s="243"/>
      <c r="H85" s="243"/>
      <c r="I85" s="243"/>
      <c r="J85" s="243"/>
      <c r="K85" s="243"/>
      <c r="L85" s="243"/>
      <c r="M85" s="243"/>
      <c r="N85" s="246">
        <f>N150</f>
        <v>0</v>
      </c>
      <c r="O85" s="246"/>
      <c r="P85" s="246"/>
      <c r="Q85" s="246"/>
      <c r="R85" s="248"/>
      <c r="AC85" s="250"/>
      <c r="AD85" s="243"/>
      <c r="AE85" s="243"/>
      <c r="AF85" s="243"/>
      <c r="AG85" s="243"/>
      <c r="AH85" s="243"/>
      <c r="AI85" s="481"/>
    </row>
    <row r="86" spans="2:35" s="249" customFormat="1" ht="25" customHeight="1">
      <c r="B86" s="247"/>
      <c r="C86" s="243"/>
      <c r="D86" s="245" t="s">
        <v>172</v>
      </c>
      <c r="E86" s="243"/>
      <c r="F86" s="243"/>
      <c r="G86" s="243"/>
      <c r="H86" s="243"/>
      <c r="I86" s="243"/>
      <c r="J86" s="243"/>
      <c r="K86" s="243"/>
      <c r="L86" s="243"/>
      <c r="M86" s="243"/>
      <c r="N86" s="246">
        <f>N158</f>
        <v>0</v>
      </c>
      <c r="O86" s="246"/>
      <c r="P86" s="246"/>
      <c r="Q86" s="246"/>
      <c r="R86" s="248"/>
      <c r="AC86" s="250"/>
      <c r="AD86" s="243"/>
      <c r="AE86" s="243"/>
      <c r="AF86" s="243"/>
      <c r="AG86" s="243"/>
      <c r="AH86" s="243"/>
      <c r="AI86" s="481"/>
    </row>
    <row r="87" spans="2:35" s="193" customFormat="1" ht="21.75" customHeight="1">
      <c r="B87" s="194"/>
      <c r="C87" s="195"/>
      <c r="D87" s="250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9"/>
      <c r="AC87" s="482"/>
      <c r="AD87" s="372"/>
      <c r="AE87" s="372"/>
      <c r="AF87" s="372"/>
      <c r="AG87" s="372"/>
      <c r="AH87" s="372"/>
      <c r="AI87" s="483"/>
    </row>
    <row r="88" spans="2:35" s="193" customFormat="1" ht="18" customHeight="1">
      <c r="B88" s="194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9"/>
      <c r="AC88" s="250"/>
      <c r="AD88" s="243"/>
      <c r="AE88" s="243"/>
      <c r="AF88" s="243"/>
      <c r="AG88" s="243"/>
      <c r="AH88" s="243"/>
      <c r="AI88" s="481"/>
    </row>
    <row r="89" spans="2:35" s="193" customFormat="1" ht="29.25" customHeight="1">
      <c r="B89" s="194"/>
      <c r="C89" s="251" t="s">
        <v>307</v>
      </c>
      <c r="D89" s="214"/>
      <c r="E89" s="214"/>
      <c r="F89" s="214"/>
      <c r="G89" s="214"/>
      <c r="H89" s="214"/>
      <c r="I89" s="214"/>
      <c r="J89" s="214"/>
      <c r="K89" s="214"/>
      <c r="L89" s="252">
        <f>N78</f>
        <v>0</v>
      </c>
      <c r="M89" s="252"/>
      <c r="N89" s="252"/>
      <c r="O89" s="252"/>
      <c r="P89" s="252"/>
      <c r="Q89" s="252"/>
      <c r="R89" s="199"/>
      <c r="AC89" s="482"/>
      <c r="AD89" s="372"/>
      <c r="AE89" s="372"/>
      <c r="AF89" s="372"/>
      <c r="AG89" s="372"/>
      <c r="AH89" s="372"/>
      <c r="AI89" s="483"/>
    </row>
    <row r="90" spans="2:35" s="193" customFormat="1" ht="7" customHeight="1">
      <c r="B90" s="229"/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R90" s="231"/>
      <c r="AC90" s="195"/>
      <c r="AD90" s="195"/>
      <c r="AE90" s="195"/>
      <c r="AF90" s="195"/>
      <c r="AG90" s="195"/>
      <c r="AH90" s="195"/>
      <c r="AI90" s="195"/>
    </row>
    <row r="91" spans="29:35" ht="13.5">
      <c r="AC91" s="189"/>
      <c r="AD91" s="189"/>
      <c r="AE91" s="189"/>
      <c r="AF91" s="189"/>
      <c r="AG91" s="189"/>
      <c r="AH91" s="189"/>
      <c r="AI91" s="189"/>
    </row>
    <row r="94" spans="2:18" s="193" customFormat="1" ht="7" customHeight="1">
      <c r="B94" s="232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4"/>
    </row>
    <row r="95" spans="2:18" s="193" customFormat="1" ht="37" customHeight="1">
      <c r="B95" s="194"/>
      <c r="C95" s="185" t="s">
        <v>103</v>
      </c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9"/>
    </row>
    <row r="96" spans="2:18" s="193" customFormat="1" ht="7" customHeight="1">
      <c r="B96" s="194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9"/>
    </row>
    <row r="97" spans="2:18" s="193" customFormat="1" ht="30" customHeight="1">
      <c r="B97" s="194"/>
      <c r="C97" s="190" t="s">
        <v>17</v>
      </c>
      <c r="D97" s="195"/>
      <c r="E97" s="195"/>
      <c r="F97" s="191" t="str">
        <f>F6</f>
        <v>Střední škola stravování a služeb Karlovy Vary</v>
      </c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5"/>
      <c r="R97" s="199"/>
    </row>
    <row r="98" spans="2:18" s="193" customFormat="1" ht="37" customHeight="1">
      <c r="B98" s="194"/>
      <c r="C98" s="235" t="s">
        <v>90</v>
      </c>
      <c r="D98" s="195"/>
      <c r="E98" s="195"/>
      <c r="F98" s="236" t="str">
        <f>F7</f>
        <v>SO 01 - Úpravy povrchů - chodba 4.NP, schodiště 1.NP. 2.NP, 4.NP, 5.NP</v>
      </c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195"/>
      <c r="R98" s="199"/>
    </row>
    <row r="99" spans="2:18" s="193" customFormat="1" ht="7" customHeight="1">
      <c r="B99" s="194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9"/>
    </row>
    <row r="100" spans="2:18" s="193" customFormat="1" ht="18" customHeight="1">
      <c r="B100" s="194"/>
      <c r="C100" s="190" t="s">
        <v>22</v>
      </c>
      <c r="D100" s="195"/>
      <c r="E100" s="195"/>
      <c r="F100" s="200" t="str">
        <f>F9</f>
        <v>Karlovy Vary</v>
      </c>
      <c r="G100" s="195"/>
      <c r="H100" s="195"/>
      <c r="I100" s="195"/>
      <c r="J100" s="195"/>
      <c r="K100" s="190" t="s">
        <v>24</v>
      </c>
      <c r="L100" s="195"/>
      <c r="M100" s="201">
        <f>IF(O9="","",O9)</f>
        <v>43886</v>
      </c>
      <c r="N100" s="201"/>
      <c r="O100" s="201"/>
      <c r="P100" s="201"/>
      <c r="Q100" s="195"/>
      <c r="R100" s="199"/>
    </row>
    <row r="101" spans="2:18" s="193" customFormat="1" ht="7" customHeight="1">
      <c r="B101" s="194"/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9"/>
    </row>
    <row r="102" spans="2:18" s="193" customFormat="1" ht="12">
      <c r="B102" s="194"/>
      <c r="C102" s="190" t="s">
        <v>27</v>
      </c>
      <c r="D102" s="195"/>
      <c r="E102" s="195"/>
      <c r="F102" s="200" t="str">
        <f>E12</f>
        <v>Střední škola stravování a služeb Karlovy Vary, příspěvková organizace</v>
      </c>
      <c r="G102" s="195"/>
      <c r="H102" s="195"/>
      <c r="I102" s="195"/>
      <c r="J102" s="195"/>
      <c r="K102" s="190" t="s">
        <v>31</v>
      </c>
      <c r="L102" s="195"/>
      <c r="M102" s="202"/>
      <c r="N102" s="202"/>
      <c r="O102" s="202"/>
      <c r="P102" s="202"/>
      <c r="Q102" s="202"/>
      <c r="R102" s="199"/>
    </row>
    <row r="103" spans="2:18" s="193" customFormat="1" ht="14.5" customHeight="1">
      <c r="B103" s="194"/>
      <c r="C103" s="190" t="s">
        <v>30</v>
      </c>
      <c r="D103" s="195"/>
      <c r="E103" s="195"/>
      <c r="F103" s="200" t="str">
        <f>IF(E15="","",E15)</f>
        <v/>
      </c>
      <c r="G103" s="195"/>
      <c r="H103" s="195"/>
      <c r="I103" s="195"/>
      <c r="J103" s="195"/>
      <c r="K103" s="190" t="s">
        <v>32</v>
      </c>
      <c r="L103" s="195"/>
      <c r="M103" s="202" t="str">
        <f>E21</f>
        <v>Ing. Tošovský</v>
      </c>
      <c r="N103" s="202"/>
      <c r="O103" s="202"/>
      <c r="P103" s="202"/>
      <c r="Q103" s="202"/>
      <c r="R103" s="199"/>
    </row>
    <row r="104" spans="2:18" s="193" customFormat="1" ht="10.25" customHeight="1">
      <c r="B104" s="194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9"/>
    </row>
    <row r="105" spans="2:27" s="253" customFormat="1" ht="29.25" customHeight="1">
      <c r="B105" s="256"/>
      <c r="C105" s="257" t="s">
        <v>104</v>
      </c>
      <c r="D105" s="258" t="s">
        <v>105</v>
      </c>
      <c r="E105" s="258" t="s">
        <v>56</v>
      </c>
      <c r="F105" s="259" t="s">
        <v>106</v>
      </c>
      <c r="G105" s="259"/>
      <c r="H105" s="259"/>
      <c r="I105" s="259"/>
      <c r="J105" s="258" t="s">
        <v>107</v>
      </c>
      <c r="K105" s="258" t="s">
        <v>108</v>
      </c>
      <c r="L105" s="259" t="s">
        <v>109</v>
      </c>
      <c r="M105" s="259"/>
      <c r="N105" s="259" t="s">
        <v>94</v>
      </c>
      <c r="O105" s="259"/>
      <c r="P105" s="259"/>
      <c r="Q105" s="260"/>
      <c r="R105" s="261"/>
      <c r="T105" s="262" t="s">
        <v>110</v>
      </c>
      <c r="U105" s="263" t="s">
        <v>38</v>
      </c>
      <c r="V105" s="263" t="s">
        <v>111</v>
      </c>
      <c r="W105" s="263" t="s">
        <v>112</v>
      </c>
      <c r="X105" s="263" t="s">
        <v>113</v>
      </c>
      <c r="Y105" s="263" t="s">
        <v>114</v>
      </c>
      <c r="Z105" s="263" t="s">
        <v>115</v>
      </c>
      <c r="AA105" s="264" t="s">
        <v>116</v>
      </c>
    </row>
    <row r="106" spans="2:63" s="193" customFormat="1" ht="29.25" customHeight="1">
      <c r="B106" s="194"/>
      <c r="C106" s="265" t="s">
        <v>91</v>
      </c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266"/>
      <c r="O106" s="267"/>
      <c r="P106" s="267"/>
      <c r="Q106" s="267"/>
      <c r="R106" s="199"/>
      <c r="T106" s="268"/>
      <c r="U106" s="205"/>
      <c r="V106" s="205"/>
      <c r="W106" s="269" t="e">
        <f>W107+#REF!</f>
        <v>#REF!</v>
      </c>
      <c r="X106" s="205"/>
      <c r="Y106" s="269" t="e">
        <f>Y107+#REF!</f>
        <v>#REF!</v>
      </c>
      <c r="Z106" s="205"/>
      <c r="AA106" s="270" t="e">
        <f>AA107+#REF!</f>
        <v>#REF!</v>
      </c>
      <c r="AT106" s="180"/>
      <c r="AU106" s="180"/>
      <c r="BK106" s="271"/>
    </row>
    <row r="107" spans="2:63" s="254" customFormat="1" ht="37.25" customHeight="1">
      <c r="B107" s="377"/>
      <c r="C107" s="378"/>
      <c r="D107" s="379" t="s">
        <v>73</v>
      </c>
      <c r="E107" s="379" t="s">
        <v>174</v>
      </c>
      <c r="F107" s="379" t="s">
        <v>175</v>
      </c>
      <c r="G107" s="379"/>
      <c r="H107" s="379"/>
      <c r="I107" s="379"/>
      <c r="J107" s="379"/>
      <c r="K107" s="379"/>
      <c r="L107" s="379"/>
      <c r="M107" s="379"/>
      <c r="N107" s="380">
        <f>N108+N134+N129</f>
        <v>0</v>
      </c>
      <c r="O107" s="244"/>
      <c r="P107" s="244"/>
      <c r="Q107" s="244"/>
      <c r="R107" s="381"/>
      <c r="T107" s="382"/>
      <c r="U107" s="378"/>
      <c r="V107" s="378"/>
      <c r="W107" s="383" t="e">
        <f>W108+#REF!+#REF!+#REF!</f>
        <v>#REF!</v>
      </c>
      <c r="X107" s="378"/>
      <c r="Y107" s="383" t="e">
        <f>Y108+#REF!+#REF!+#REF!</f>
        <v>#REF!</v>
      </c>
      <c r="Z107" s="378"/>
      <c r="AA107" s="384" t="e">
        <f>AA108+#REF!+#REF!+#REF!</f>
        <v>#REF!</v>
      </c>
      <c r="AR107" s="385"/>
      <c r="AT107" s="386"/>
      <c r="AU107" s="386"/>
      <c r="AY107" s="385"/>
      <c r="BK107" s="387"/>
    </row>
    <row r="108" spans="2:63" s="591" customFormat="1" ht="20" customHeight="1">
      <c r="B108" s="589"/>
      <c r="C108" s="484"/>
      <c r="D108" s="390" t="s">
        <v>73</v>
      </c>
      <c r="E108" s="390">
        <v>6</v>
      </c>
      <c r="F108" s="391" t="s">
        <v>176</v>
      </c>
      <c r="G108" s="390"/>
      <c r="H108" s="390"/>
      <c r="I108" s="390"/>
      <c r="J108" s="392"/>
      <c r="K108" s="392"/>
      <c r="L108" s="392"/>
      <c r="M108" s="392"/>
      <c r="N108" s="393">
        <f>N116+N120+N124+N126+N114+N112+N109</f>
        <v>0</v>
      </c>
      <c r="O108" s="394"/>
      <c r="P108" s="394"/>
      <c r="Q108" s="394"/>
      <c r="R108" s="590"/>
      <c r="T108" s="592"/>
      <c r="U108" s="593"/>
      <c r="V108" s="593"/>
      <c r="W108" s="594" t="e">
        <f>SUM(#REF!)</f>
        <v>#REF!</v>
      </c>
      <c r="X108" s="593"/>
      <c r="Y108" s="594" t="e">
        <f>SUM(#REF!)</f>
        <v>#REF!</v>
      </c>
      <c r="Z108" s="593"/>
      <c r="AA108" s="595" t="e">
        <f>SUM(#REF!)</f>
        <v>#REF!</v>
      </c>
      <c r="AR108" s="596"/>
      <c r="AT108" s="597"/>
      <c r="AU108" s="597"/>
      <c r="AY108" s="596"/>
      <c r="BK108" s="598"/>
    </row>
    <row r="109" spans="2:63" s="591" customFormat="1" ht="20" customHeight="1">
      <c r="B109" s="589"/>
      <c r="C109" s="288" t="s">
        <v>21</v>
      </c>
      <c r="D109" s="288" t="s">
        <v>118</v>
      </c>
      <c r="E109" s="289" t="s">
        <v>177</v>
      </c>
      <c r="F109" s="599" t="s">
        <v>178</v>
      </c>
      <c r="G109" s="599"/>
      <c r="H109" s="599"/>
      <c r="I109" s="599"/>
      <c r="J109" s="600" t="s">
        <v>123</v>
      </c>
      <c r="K109" s="336">
        <f>K111</f>
        <v>83.8</v>
      </c>
      <c r="L109" s="149">
        <v>0</v>
      </c>
      <c r="M109" s="149"/>
      <c r="N109" s="293">
        <f>ROUND(L109*K109,2)</f>
        <v>0</v>
      </c>
      <c r="O109" s="293"/>
      <c r="P109" s="293"/>
      <c r="Q109" s="293"/>
      <c r="R109" s="590"/>
      <c r="T109" s="592"/>
      <c r="U109" s="593"/>
      <c r="V109" s="593"/>
      <c r="W109" s="594"/>
      <c r="X109" s="593"/>
      <c r="Y109" s="594"/>
      <c r="Z109" s="593"/>
      <c r="AA109" s="595"/>
      <c r="AR109" s="596"/>
      <c r="AT109" s="597"/>
      <c r="AU109" s="597"/>
      <c r="AY109" s="596"/>
      <c r="BK109" s="598"/>
    </row>
    <row r="110" spans="2:63" s="591" customFormat="1" ht="24" customHeight="1">
      <c r="B110" s="589"/>
      <c r="C110" s="288"/>
      <c r="D110" s="288"/>
      <c r="E110" s="289"/>
      <c r="F110" s="405" t="s">
        <v>179</v>
      </c>
      <c r="G110" s="406"/>
      <c r="H110" s="406"/>
      <c r="I110" s="407"/>
      <c r="J110" s="291"/>
      <c r="K110" s="292"/>
      <c r="L110" s="150"/>
      <c r="M110" s="151"/>
      <c r="N110" s="280"/>
      <c r="O110" s="343"/>
      <c r="P110" s="343"/>
      <c r="Q110" s="281"/>
      <c r="R110" s="590"/>
      <c r="T110" s="592"/>
      <c r="U110" s="593"/>
      <c r="V110" s="593"/>
      <c r="W110" s="594"/>
      <c r="X110" s="593"/>
      <c r="Y110" s="594"/>
      <c r="Z110" s="593"/>
      <c r="AA110" s="595"/>
      <c r="AR110" s="596"/>
      <c r="AT110" s="597"/>
      <c r="AU110" s="597"/>
      <c r="AY110" s="596"/>
      <c r="BK110" s="598"/>
    </row>
    <row r="111" spans="2:63" s="591" customFormat="1" ht="16" customHeight="1">
      <c r="B111" s="589"/>
      <c r="C111" s="288"/>
      <c r="D111" s="288"/>
      <c r="E111" s="289"/>
      <c r="F111" s="411" t="s">
        <v>401</v>
      </c>
      <c r="G111" s="412"/>
      <c r="H111" s="412"/>
      <c r="I111" s="412"/>
      <c r="J111" s="291"/>
      <c r="K111" s="472">
        <v>83.8</v>
      </c>
      <c r="L111" s="150"/>
      <c r="M111" s="151"/>
      <c r="N111" s="280"/>
      <c r="O111" s="343"/>
      <c r="P111" s="343"/>
      <c r="Q111" s="281"/>
      <c r="R111" s="590"/>
      <c r="T111" s="592"/>
      <c r="U111" s="593"/>
      <c r="V111" s="593"/>
      <c r="W111" s="594"/>
      <c r="X111" s="593"/>
      <c r="Y111" s="594"/>
      <c r="Z111" s="593"/>
      <c r="AA111" s="595"/>
      <c r="AR111" s="596"/>
      <c r="AT111" s="597"/>
      <c r="AU111" s="597"/>
      <c r="AY111" s="596"/>
      <c r="BK111" s="598"/>
    </row>
    <row r="112" spans="2:63" s="591" customFormat="1" ht="20" customHeight="1">
      <c r="B112" s="589"/>
      <c r="C112" s="288">
        <v>2</v>
      </c>
      <c r="D112" s="288" t="s">
        <v>118</v>
      </c>
      <c r="E112" s="289" t="s">
        <v>215</v>
      </c>
      <c r="F112" s="599" t="s">
        <v>216</v>
      </c>
      <c r="G112" s="599"/>
      <c r="H112" s="599"/>
      <c r="I112" s="599"/>
      <c r="J112" s="600" t="s">
        <v>123</v>
      </c>
      <c r="K112" s="336">
        <v>83.8</v>
      </c>
      <c r="L112" s="149">
        <v>0</v>
      </c>
      <c r="M112" s="149"/>
      <c r="N112" s="293">
        <f>ROUND(L112*K112,2)</f>
        <v>0</v>
      </c>
      <c r="O112" s="293"/>
      <c r="P112" s="293"/>
      <c r="Q112" s="293"/>
      <c r="R112" s="590"/>
      <c r="T112" s="592"/>
      <c r="U112" s="593"/>
      <c r="V112" s="593"/>
      <c r="W112" s="594"/>
      <c r="X112" s="593"/>
      <c r="Y112" s="594"/>
      <c r="Z112" s="593"/>
      <c r="AA112" s="595"/>
      <c r="AR112" s="596"/>
      <c r="AT112" s="597"/>
      <c r="AU112" s="597"/>
      <c r="AY112" s="596"/>
      <c r="BK112" s="598"/>
    </row>
    <row r="113" spans="2:63" s="591" customFormat="1" ht="20" customHeight="1">
      <c r="B113" s="589"/>
      <c r="C113" s="288"/>
      <c r="D113" s="288"/>
      <c r="E113" s="289"/>
      <c r="F113" s="414" t="s">
        <v>217</v>
      </c>
      <c r="G113" s="415"/>
      <c r="H113" s="415"/>
      <c r="I113" s="415"/>
      <c r="J113" s="291"/>
      <c r="K113" s="292"/>
      <c r="L113" s="150"/>
      <c r="M113" s="151"/>
      <c r="N113" s="280"/>
      <c r="O113" s="343"/>
      <c r="P113" s="343"/>
      <c r="Q113" s="281"/>
      <c r="R113" s="590"/>
      <c r="T113" s="592"/>
      <c r="U113" s="593"/>
      <c r="V113" s="593"/>
      <c r="W113" s="594"/>
      <c r="X113" s="593"/>
      <c r="Y113" s="594"/>
      <c r="Z113" s="593"/>
      <c r="AA113" s="595"/>
      <c r="AR113" s="596"/>
      <c r="AT113" s="597"/>
      <c r="AU113" s="597"/>
      <c r="AY113" s="596"/>
      <c r="BK113" s="598"/>
    </row>
    <row r="114" spans="2:63" s="591" customFormat="1" ht="23" customHeight="1">
      <c r="B114" s="589"/>
      <c r="C114" s="288">
        <v>3</v>
      </c>
      <c r="D114" s="288" t="s">
        <v>118</v>
      </c>
      <c r="E114" s="289" t="s">
        <v>218</v>
      </c>
      <c r="F114" s="599" t="s">
        <v>219</v>
      </c>
      <c r="G114" s="599"/>
      <c r="H114" s="599"/>
      <c r="I114" s="599"/>
      <c r="J114" s="600" t="s">
        <v>123</v>
      </c>
      <c r="K114" s="336">
        <v>83.8</v>
      </c>
      <c r="L114" s="149">
        <v>0</v>
      </c>
      <c r="M114" s="149"/>
      <c r="N114" s="293">
        <f>ROUND(L114*K114,2)</f>
        <v>0</v>
      </c>
      <c r="O114" s="293"/>
      <c r="P114" s="293"/>
      <c r="Q114" s="293"/>
      <c r="R114" s="590"/>
      <c r="T114" s="592"/>
      <c r="U114" s="593"/>
      <c r="V114" s="593"/>
      <c r="W114" s="594"/>
      <c r="X114" s="593"/>
      <c r="Y114" s="594"/>
      <c r="Z114" s="593"/>
      <c r="AA114" s="595"/>
      <c r="AR114" s="596"/>
      <c r="AT114" s="597"/>
      <c r="AU114" s="597"/>
      <c r="AY114" s="596"/>
      <c r="BK114" s="598"/>
    </row>
    <row r="115" spans="2:63" s="591" customFormat="1" ht="20" customHeight="1">
      <c r="B115" s="589"/>
      <c r="C115" s="288"/>
      <c r="D115" s="288"/>
      <c r="E115" s="289"/>
      <c r="F115" s="414" t="s">
        <v>220</v>
      </c>
      <c r="G115" s="415"/>
      <c r="H115" s="415"/>
      <c r="I115" s="415"/>
      <c r="J115" s="291"/>
      <c r="K115" s="292"/>
      <c r="L115" s="150"/>
      <c r="M115" s="151"/>
      <c r="N115" s="280"/>
      <c r="O115" s="343"/>
      <c r="P115" s="343"/>
      <c r="Q115" s="281"/>
      <c r="R115" s="590"/>
      <c r="T115" s="592"/>
      <c r="U115" s="593"/>
      <c r="V115" s="593"/>
      <c r="W115" s="594"/>
      <c r="X115" s="593"/>
      <c r="Y115" s="594"/>
      <c r="Z115" s="593"/>
      <c r="AA115" s="595"/>
      <c r="AR115" s="596"/>
      <c r="AT115" s="597"/>
      <c r="AU115" s="597"/>
      <c r="AY115" s="596"/>
      <c r="BK115" s="598"/>
    </row>
    <row r="116" spans="2:65" s="193" customFormat="1" ht="25.5" customHeight="1">
      <c r="B116" s="194"/>
      <c r="C116" s="288">
        <v>4</v>
      </c>
      <c r="D116" s="288" t="s">
        <v>118</v>
      </c>
      <c r="E116" s="289" t="s">
        <v>181</v>
      </c>
      <c r="F116" s="290" t="s">
        <v>182</v>
      </c>
      <c r="G116" s="290"/>
      <c r="H116" s="290"/>
      <c r="I116" s="290"/>
      <c r="J116" s="291" t="s">
        <v>123</v>
      </c>
      <c r="K116" s="292">
        <v>142.246</v>
      </c>
      <c r="L116" s="149">
        <v>0</v>
      </c>
      <c r="M116" s="149"/>
      <c r="N116" s="293">
        <f aca="true" t="shared" si="0" ref="N116:N124">ROUND(L116*K116,2)</f>
        <v>0</v>
      </c>
      <c r="O116" s="293"/>
      <c r="P116" s="293"/>
      <c r="Q116" s="293"/>
      <c r="R116" s="199"/>
      <c r="T116" s="337" t="s">
        <v>5</v>
      </c>
      <c r="U116" s="338" t="s">
        <v>39</v>
      </c>
      <c r="V116" s="339">
        <v>0</v>
      </c>
      <c r="W116" s="339">
        <f aca="true" t="shared" si="1" ref="W116:W124">V116*K116</f>
        <v>0</v>
      </c>
      <c r="X116" s="339">
        <v>0.00121</v>
      </c>
      <c r="Y116" s="339">
        <f aca="true" t="shared" si="2" ref="Y116:Y124">X116*K116</f>
        <v>0.17211766</v>
      </c>
      <c r="Z116" s="339">
        <v>0</v>
      </c>
      <c r="AA116" s="340">
        <f aca="true" t="shared" si="3" ref="AA116:AA124">Z116*K116</f>
        <v>0</v>
      </c>
      <c r="AC116" s="307"/>
      <c r="AD116" s="307"/>
      <c r="AE116" s="308"/>
      <c r="AF116" s="309"/>
      <c r="AG116" s="309"/>
      <c r="AH116" s="309"/>
      <c r="AI116" s="309"/>
      <c r="AJ116" s="310"/>
      <c r="AK116" s="311"/>
      <c r="AL116" s="312"/>
      <c r="AM116" s="312"/>
      <c r="AN116" s="312"/>
      <c r="AO116" s="312"/>
      <c r="AP116" s="312"/>
      <c r="AQ116" s="312"/>
      <c r="AR116" s="180"/>
      <c r="AT116" s="180"/>
      <c r="AU116" s="180"/>
      <c r="AY116" s="180"/>
      <c r="BE116" s="341"/>
      <c r="BF116" s="341"/>
      <c r="BG116" s="341"/>
      <c r="BH116" s="341"/>
      <c r="BI116" s="341"/>
      <c r="BJ116" s="180"/>
      <c r="BK116" s="341"/>
      <c r="BL116" s="180"/>
      <c r="BM116" s="180"/>
    </row>
    <row r="117" spans="2:65" s="193" customFormat="1" ht="20" customHeight="1">
      <c r="B117" s="194"/>
      <c r="C117" s="288"/>
      <c r="D117" s="288"/>
      <c r="E117" s="289"/>
      <c r="F117" s="294" t="s">
        <v>183</v>
      </c>
      <c r="G117" s="295"/>
      <c r="H117" s="295"/>
      <c r="I117" s="296"/>
      <c r="J117" s="291"/>
      <c r="K117" s="292"/>
      <c r="L117" s="150"/>
      <c r="M117" s="151"/>
      <c r="N117" s="280"/>
      <c r="O117" s="343"/>
      <c r="P117" s="343"/>
      <c r="Q117" s="281"/>
      <c r="R117" s="199"/>
      <c r="T117" s="337"/>
      <c r="U117" s="338"/>
      <c r="V117" s="339"/>
      <c r="W117" s="339"/>
      <c r="X117" s="339"/>
      <c r="Y117" s="339"/>
      <c r="Z117" s="339"/>
      <c r="AA117" s="340"/>
      <c r="AC117" s="307"/>
      <c r="AD117" s="307"/>
      <c r="AE117" s="308"/>
      <c r="AF117" s="411"/>
      <c r="AG117" s="412"/>
      <c r="AH117" s="412"/>
      <c r="AI117" s="412"/>
      <c r="AJ117" s="310"/>
      <c r="AK117" s="311"/>
      <c r="AL117" s="333"/>
      <c r="AM117" s="333"/>
      <c r="AN117" s="333"/>
      <c r="AO117" s="333"/>
      <c r="AP117" s="333"/>
      <c r="AQ117" s="333"/>
      <c r="AR117" s="180"/>
      <c r="AT117" s="180"/>
      <c r="AU117" s="180"/>
      <c r="AY117" s="180"/>
      <c r="BE117" s="341"/>
      <c r="BF117" s="341"/>
      <c r="BG117" s="341"/>
      <c r="BH117" s="341"/>
      <c r="BI117" s="341"/>
      <c r="BJ117" s="180"/>
      <c r="BK117" s="341"/>
      <c r="BL117" s="180"/>
      <c r="BM117" s="180"/>
    </row>
    <row r="118" spans="2:65" s="193" customFormat="1" ht="13" customHeight="1">
      <c r="B118" s="194"/>
      <c r="C118" s="288"/>
      <c r="D118" s="288"/>
      <c r="E118" s="289"/>
      <c r="F118" s="416" t="s">
        <v>184</v>
      </c>
      <c r="G118" s="417"/>
      <c r="H118" s="417"/>
      <c r="I118" s="418"/>
      <c r="J118" s="291"/>
      <c r="K118" s="292"/>
      <c r="L118" s="150"/>
      <c r="M118" s="151"/>
      <c r="N118" s="280"/>
      <c r="O118" s="343"/>
      <c r="P118" s="343"/>
      <c r="Q118" s="281"/>
      <c r="R118" s="199"/>
      <c r="T118" s="337"/>
      <c r="U118" s="338"/>
      <c r="V118" s="339"/>
      <c r="W118" s="339"/>
      <c r="X118" s="339"/>
      <c r="Y118" s="339"/>
      <c r="Z118" s="339"/>
      <c r="AA118" s="340"/>
      <c r="AC118" s="307"/>
      <c r="AD118" s="307"/>
      <c r="AE118" s="308"/>
      <c r="AF118" s="411"/>
      <c r="AG118" s="412"/>
      <c r="AH118" s="412"/>
      <c r="AI118" s="412"/>
      <c r="AJ118" s="310"/>
      <c r="AK118" s="413"/>
      <c r="AL118" s="333"/>
      <c r="AM118" s="333"/>
      <c r="AN118" s="333"/>
      <c r="AO118" s="333"/>
      <c r="AP118" s="333"/>
      <c r="AQ118" s="333"/>
      <c r="AR118" s="180"/>
      <c r="AT118" s="180"/>
      <c r="AU118" s="180"/>
      <c r="AY118" s="180"/>
      <c r="BE118" s="341"/>
      <c r="BF118" s="341"/>
      <c r="BG118" s="341"/>
      <c r="BH118" s="341"/>
      <c r="BI118" s="341"/>
      <c r="BJ118" s="180"/>
      <c r="BK118" s="341"/>
      <c r="BL118" s="180"/>
      <c r="BM118" s="180"/>
    </row>
    <row r="119" spans="2:65" s="193" customFormat="1" ht="30" customHeight="1">
      <c r="B119" s="194"/>
      <c r="C119" s="288"/>
      <c r="D119" s="288"/>
      <c r="E119" s="342"/>
      <c r="F119" s="294" t="s">
        <v>387</v>
      </c>
      <c r="G119" s="295"/>
      <c r="H119" s="295"/>
      <c r="I119" s="296"/>
      <c r="J119" s="291"/>
      <c r="K119" s="297">
        <v>142.246</v>
      </c>
      <c r="L119" s="150"/>
      <c r="M119" s="151"/>
      <c r="N119" s="280"/>
      <c r="O119" s="343"/>
      <c r="P119" s="343"/>
      <c r="Q119" s="281"/>
      <c r="R119" s="199"/>
      <c r="T119" s="337"/>
      <c r="U119" s="338"/>
      <c r="V119" s="339"/>
      <c r="W119" s="339"/>
      <c r="X119" s="339"/>
      <c r="Y119" s="339"/>
      <c r="Z119" s="339"/>
      <c r="AA119" s="340"/>
      <c r="AC119" s="307"/>
      <c r="AD119" s="307"/>
      <c r="AE119" s="308"/>
      <c r="AF119" s="309"/>
      <c r="AG119" s="309"/>
      <c r="AH119" s="309"/>
      <c r="AI119" s="309"/>
      <c r="AJ119" s="310"/>
      <c r="AK119" s="311"/>
      <c r="AL119" s="312"/>
      <c r="AM119" s="312"/>
      <c r="AN119" s="312"/>
      <c r="AO119" s="312"/>
      <c r="AP119" s="312"/>
      <c r="AQ119" s="312"/>
      <c r="AR119" s="180"/>
      <c r="AT119" s="180"/>
      <c r="AU119" s="180"/>
      <c r="AY119" s="180"/>
      <c r="BE119" s="341"/>
      <c r="BF119" s="341"/>
      <c r="BG119" s="341"/>
      <c r="BH119" s="341"/>
      <c r="BI119" s="341"/>
      <c r="BJ119" s="180"/>
      <c r="BK119" s="341"/>
      <c r="BL119" s="180"/>
      <c r="BM119" s="180"/>
    </row>
    <row r="120" spans="2:65" s="193" customFormat="1" ht="25.5" customHeight="1">
      <c r="B120" s="194"/>
      <c r="C120" s="288">
        <v>6</v>
      </c>
      <c r="D120" s="288" t="s">
        <v>118</v>
      </c>
      <c r="E120" s="289" t="s">
        <v>127</v>
      </c>
      <c r="F120" s="419" t="s">
        <v>191</v>
      </c>
      <c r="G120" s="420"/>
      <c r="H120" s="420"/>
      <c r="I120" s="421"/>
      <c r="J120" s="291" t="s">
        <v>123</v>
      </c>
      <c r="K120" s="292">
        <f>K122+K123</f>
        <v>260.855</v>
      </c>
      <c r="L120" s="156">
        <v>0</v>
      </c>
      <c r="M120" s="158"/>
      <c r="N120" s="422">
        <f t="shared" si="0"/>
        <v>0</v>
      </c>
      <c r="O120" s="424"/>
      <c r="P120" s="424"/>
      <c r="Q120" s="423"/>
      <c r="R120" s="199"/>
      <c r="T120" s="337" t="s">
        <v>5</v>
      </c>
      <c r="U120" s="338" t="s">
        <v>39</v>
      </c>
      <c r="V120" s="339">
        <v>0</v>
      </c>
      <c r="W120" s="339">
        <f t="shared" si="1"/>
        <v>0</v>
      </c>
      <c r="X120" s="339">
        <v>0.00035</v>
      </c>
      <c r="Y120" s="339">
        <f t="shared" si="2"/>
        <v>0.09129925000000001</v>
      </c>
      <c r="Z120" s="339">
        <v>0</v>
      </c>
      <c r="AA120" s="340">
        <f t="shared" si="3"/>
        <v>0</v>
      </c>
      <c r="AC120" s="307"/>
      <c r="AD120" s="307"/>
      <c r="AE120" s="308"/>
      <c r="AF120" s="411"/>
      <c r="AG120" s="412"/>
      <c r="AH120" s="412"/>
      <c r="AI120" s="412"/>
      <c r="AJ120" s="310"/>
      <c r="AK120" s="311"/>
      <c r="AL120" s="333"/>
      <c r="AM120" s="333"/>
      <c r="AN120" s="333"/>
      <c r="AO120" s="333"/>
      <c r="AP120" s="333"/>
      <c r="AQ120" s="333"/>
      <c r="AR120" s="180"/>
      <c r="AT120" s="180"/>
      <c r="AU120" s="180"/>
      <c r="AY120" s="180"/>
      <c r="BE120" s="341"/>
      <c r="BF120" s="341"/>
      <c r="BG120" s="341"/>
      <c r="BH120" s="341"/>
      <c r="BI120" s="341"/>
      <c r="BJ120" s="180"/>
      <c r="BK120" s="341"/>
      <c r="BL120" s="180"/>
      <c r="BM120" s="180"/>
    </row>
    <row r="121" spans="2:65" s="193" customFormat="1" ht="25.5" customHeight="1">
      <c r="B121" s="194"/>
      <c r="C121" s="288"/>
      <c r="D121" s="288"/>
      <c r="E121" s="289"/>
      <c r="F121" s="294" t="s">
        <v>188</v>
      </c>
      <c r="G121" s="295"/>
      <c r="H121" s="295"/>
      <c r="I121" s="296"/>
      <c r="J121" s="291"/>
      <c r="K121" s="292"/>
      <c r="L121" s="150"/>
      <c r="M121" s="151"/>
      <c r="N121" s="280"/>
      <c r="O121" s="343"/>
      <c r="P121" s="343"/>
      <c r="Q121" s="281"/>
      <c r="R121" s="199"/>
      <c r="T121" s="337"/>
      <c r="U121" s="338"/>
      <c r="V121" s="339"/>
      <c r="W121" s="339"/>
      <c r="X121" s="339"/>
      <c r="Y121" s="339"/>
      <c r="Z121" s="339"/>
      <c r="AA121" s="340"/>
      <c r="AC121" s="307"/>
      <c r="AD121" s="307"/>
      <c r="AE121" s="308"/>
      <c r="AF121" s="309"/>
      <c r="AG121" s="309"/>
      <c r="AH121" s="309"/>
      <c r="AI121" s="309"/>
      <c r="AJ121" s="310"/>
      <c r="AK121" s="311"/>
      <c r="AL121" s="312"/>
      <c r="AM121" s="312"/>
      <c r="AN121" s="312"/>
      <c r="AO121" s="312"/>
      <c r="AP121" s="312"/>
      <c r="AQ121" s="312"/>
      <c r="AR121" s="180"/>
      <c r="AT121" s="180"/>
      <c r="AU121" s="180"/>
      <c r="AY121" s="180"/>
      <c r="BE121" s="341"/>
      <c r="BF121" s="341"/>
      <c r="BG121" s="341"/>
      <c r="BH121" s="341"/>
      <c r="BI121" s="341"/>
      <c r="BJ121" s="180"/>
      <c r="BK121" s="341"/>
      <c r="BL121" s="180"/>
      <c r="BM121" s="180"/>
    </row>
    <row r="122" spans="2:65" s="193" customFormat="1" ht="13" customHeight="1">
      <c r="B122" s="194"/>
      <c r="C122" s="288"/>
      <c r="D122" s="288"/>
      <c r="E122" s="289"/>
      <c r="F122" s="416" t="s">
        <v>184</v>
      </c>
      <c r="G122" s="417"/>
      <c r="H122" s="417"/>
      <c r="I122" s="418"/>
      <c r="J122" s="291"/>
      <c r="K122" s="297">
        <v>142.246</v>
      </c>
      <c r="L122" s="107"/>
      <c r="M122" s="108"/>
      <c r="N122" s="408"/>
      <c r="O122" s="410"/>
      <c r="P122" s="410"/>
      <c r="Q122" s="409"/>
      <c r="R122" s="199"/>
      <c r="T122" s="337"/>
      <c r="U122" s="338"/>
      <c r="V122" s="339"/>
      <c r="W122" s="339"/>
      <c r="X122" s="339"/>
      <c r="Y122" s="339"/>
      <c r="Z122" s="339"/>
      <c r="AA122" s="340"/>
      <c r="AC122" s="307"/>
      <c r="AD122" s="307"/>
      <c r="AE122" s="308"/>
      <c r="AF122" s="411"/>
      <c r="AG122" s="412"/>
      <c r="AH122" s="412"/>
      <c r="AI122" s="412"/>
      <c r="AJ122" s="310"/>
      <c r="AK122" s="311"/>
      <c r="AL122" s="333"/>
      <c r="AM122" s="333"/>
      <c r="AN122" s="333"/>
      <c r="AO122" s="333"/>
      <c r="AP122" s="333"/>
      <c r="AQ122" s="333"/>
      <c r="AR122" s="180"/>
      <c r="AT122" s="180"/>
      <c r="AU122" s="180"/>
      <c r="AY122" s="180"/>
      <c r="BE122" s="341"/>
      <c r="BF122" s="341"/>
      <c r="BG122" s="341"/>
      <c r="BH122" s="341"/>
      <c r="BI122" s="341"/>
      <c r="BJ122" s="180"/>
      <c r="BK122" s="341"/>
      <c r="BL122" s="180"/>
      <c r="BM122" s="180"/>
    </row>
    <row r="123" spans="2:65" s="193" customFormat="1" ht="13" customHeight="1">
      <c r="B123" s="194"/>
      <c r="C123" s="288"/>
      <c r="D123" s="288"/>
      <c r="E123" s="289"/>
      <c r="F123" s="416" t="s">
        <v>397</v>
      </c>
      <c r="G123" s="417"/>
      <c r="H123" s="417"/>
      <c r="I123" s="418"/>
      <c r="J123" s="291"/>
      <c r="K123" s="297">
        <v>118.609</v>
      </c>
      <c r="L123" s="107"/>
      <c r="M123" s="108"/>
      <c r="N123" s="408"/>
      <c r="O123" s="410"/>
      <c r="P123" s="410"/>
      <c r="Q123" s="409"/>
      <c r="R123" s="199"/>
      <c r="T123" s="337"/>
      <c r="U123" s="338"/>
      <c r="V123" s="339"/>
      <c r="W123" s="339"/>
      <c r="X123" s="339"/>
      <c r="Y123" s="339"/>
      <c r="Z123" s="339"/>
      <c r="AA123" s="340"/>
      <c r="AR123" s="180"/>
      <c r="AT123" s="180"/>
      <c r="AU123" s="180"/>
      <c r="AY123" s="180"/>
      <c r="BE123" s="341"/>
      <c r="BF123" s="341"/>
      <c r="BG123" s="341"/>
      <c r="BH123" s="341"/>
      <c r="BI123" s="341"/>
      <c r="BJ123" s="180"/>
      <c r="BK123" s="341"/>
      <c r="BL123" s="180"/>
      <c r="BM123" s="180"/>
    </row>
    <row r="124" spans="2:65" s="193" customFormat="1" ht="25.5" customHeight="1">
      <c r="B124" s="194"/>
      <c r="C124" s="288">
        <v>7</v>
      </c>
      <c r="D124" s="288" t="s">
        <v>118</v>
      </c>
      <c r="E124" s="289" t="s">
        <v>126</v>
      </c>
      <c r="F124" s="290" t="s">
        <v>193</v>
      </c>
      <c r="G124" s="290"/>
      <c r="H124" s="290"/>
      <c r="I124" s="290"/>
      <c r="J124" s="291" t="s">
        <v>123</v>
      </c>
      <c r="K124" s="292">
        <f>K125</f>
        <v>260.855</v>
      </c>
      <c r="L124" s="149">
        <v>0</v>
      </c>
      <c r="M124" s="149"/>
      <c r="N124" s="293">
        <f t="shared" si="0"/>
        <v>0</v>
      </c>
      <c r="O124" s="293"/>
      <c r="P124" s="293"/>
      <c r="Q124" s="293"/>
      <c r="R124" s="199"/>
      <c r="T124" s="337" t="s">
        <v>5</v>
      </c>
      <c r="U124" s="338" t="s">
        <v>39</v>
      </c>
      <c r="V124" s="339">
        <v>0</v>
      </c>
      <c r="W124" s="339">
        <f t="shared" si="1"/>
        <v>0</v>
      </c>
      <c r="X124" s="339">
        <v>0</v>
      </c>
      <c r="Y124" s="339">
        <f t="shared" si="2"/>
        <v>0</v>
      </c>
      <c r="Z124" s="339">
        <v>0</v>
      </c>
      <c r="AA124" s="340">
        <f t="shared" si="3"/>
        <v>0</v>
      </c>
      <c r="AR124" s="180"/>
      <c r="AT124" s="180"/>
      <c r="AU124" s="180"/>
      <c r="AY124" s="180"/>
      <c r="BE124" s="341"/>
      <c r="BF124" s="341"/>
      <c r="BG124" s="341"/>
      <c r="BH124" s="341"/>
      <c r="BI124" s="341"/>
      <c r="BJ124" s="180"/>
      <c r="BK124" s="341"/>
      <c r="BL124" s="180"/>
      <c r="BM124" s="180"/>
    </row>
    <row r="125" spans="2:51" s="255" customFormat="1" ht="19" customHeight="1">
      <c r="B125" s="356"/>
      <c r="C125" s="536"/>
      <c r="D125" s="536"/>
      <c r="E125" s="537" t="s">
        <v>5</v>
      </c>
      <c r="F125" s="414" t="s">
        <v>194</v>
      </c>
      <c r="G125" s="415"/>
      <c r="H125" s="415"/>
      <c r="I125" s="415"/>
      <c r="J125" s="291"/>
      <c r="K125" s="297">
        <v>260.855</v>
      </c>
      <c r="L125" s="150"/>
      <c r="M125" s="151"/>
      <c r="N125" s="280"/>
      <c r="O125" s="343"/>
      <c r="P125" s="343"/>
      <c r="Q125" s="281"/>
      <c r="R125" s="357"/>
      <c r="T125" s="358"/>
      <c r="U125" s="359"/>
      <c r="V125" s="359"/>
      <c r="W125" s="359"/>
      <c r="X125" s="359"/>
      <c r="Y125" s="359"/>
      <c r="Z125" s="359"/>
      <c r="AA125" s="360"/>
      <c r="AT125" s="361"/>
      <c r="AU125" s="361"/>
      <c r="AY125" s="361"/>
    </row>
    <row r="126" spans="2:65" s="193" customFormat="1" ht="25.5" customHeight="1">
      <c r="B126" s="194"/>
      <c r="C126" s="288">
        <v>10</v>
      </c>
      <c r="D126" s="288" t="s">
        <v>118</v>
      </c>
      <c r="E126" s="289" t="s">
        <v>202</v>
      </c>
      <c r="F126" s="421" t="s">
        <v>203</v>
      </c>
      <c r="G126" s="290"/>
      <c r="H126" s="290"/>
      <c r="I126" s="290"/>
      <c r="J126" s="291" t="s">
        <v>123</v>
      </c>
      <c r="K126" s="292">
        <f>K128</f>
        <v>6.93</v>
      </c>
      <c r="L126" s="149">
        <v>0</v>
      </c>
      <c r="M126" s="149"/>
      <c r="N126" s="293">
        <f>ROUND(L126*K126,2)</f>
        <v>0</v>
      </c>
      <c r="O126" s="293"/>
      <c r="P126" s="293"/>
      <c r="Q126" s="293"/>
      <c r="R126" s="199"/>
      <c r="T126" s="337" t="s">
        <v>5</v>
      </c>
      <c r="U126" s="338" t="s">
        <v>39</v>
      </c>
      <c r="V126" s="339">
        <v>0</v>
      </c>
      <c r="W126" s="339">
        <f>V126*K126</f>
        <v>0</v>
      </c>
      <c r="X126" s="339">
        <v>0</v>
      </c>
      <c r="Y126" s="339">
        <f>X126*K126</f>
        <v>0</v>
      </c>
      <c r="Z126" s="339">
        <v>0</v>
      </c>
      <c r="AA126" s="340">
        <f>Z126*K126</f>
        <v>0</v>
      </c>
      <c r="AR126" s="180"/>
      <c r="AT126" s="180"/>
      <c r="AU126" s="180"/>
      <c r="AY126" s="180"/>
      <c r="BE126" s="341"/>
      <c r="BF126" s="341"/>
      <c r="BG126" s="341"/>
      <c r="BH126" s="341"/>
      <c r="BI126" s="341"/>
      <c r="BJ126" s="180"/>
      <c r="BK126" s="341"/>
      <c r="BL126" s="180"/>
      <c r="BM126" s="180"/>
    </row>
    <row r="127" spans="2:51" s="255" customFormat="1" ht="22" customHeight="1">
      <c r="B127" s="356"/>
      <c r="C127" s="536"/>
      <c r="D127" s="536"/>
      <c r="E127" s="537" t="s">
        <v>5</v>
      </c>
      <c r="F127" s="414" t="s">
        <v>204</v>
      </c>
      <c r="G127" s="415"/>
      <c r="H127" s="415"/>
      <c r="I127" s="415"/>
      <c r="J127" s="291"/>
      <c r="K127" s="292"/>
      <c r="L127" s="150"/>
      <c r="M127" s="151"/>
      <c r="N127" s="280"/>
      <c r="O127" s="343"/>
      <c r="P127" s="343"/>
      <c r="Q127" s="281"/>
      <c r="R127" s="357"/>
      <c r="T127" s="358"/>
      <c r="U127" s="359"/>
      <c r="V127" s="359"/>
      <c r="W127" s="359"/>
      <c r="X127" s="359"/>
      <c r="Y127" s="359"/>
      <c r="Z127" s="359"/>
      <c r="AA127" s="360"/>
      <c r="AT127" s="361"/>
      <c r="AU127" s="361"/>
      <c r="AY127" s="361"/>
    </row>
    <row r="128" spans="2:51" s="255" customFormat="1" ht="15" customHeight="1">
      <c r="B128" s="356"/>
      <c r="C128" s="536"/>
      <c r="D128" s="536"/>
      <c r="E128" s="537"/>
      <c r="F128" s="417" t="s">
        <v>388</v>
      </c>
      <c r="G128" s="417"/>
      <c r="H128" s="417"/>
      <c r="I128" s="418"/>
      <c r="J128" s="359"/>
      <c r="K128" s="297">
        <v>6.93</v>
      </c>
      <c r="L128" s="150"/>
      <c r="M128" s="151"/>
      <c r="N128" s="280"/>
      <c r="O128" s="343"/>
      <c r="P128" s="343"/>
      <c r="Q128" s="281"/>
      <c r="R128" s="357"/>
      <c r="T128" s="358"/>
      <c r="U128" s="359"/>
      <c r="V128" s="359"/>
      <c r="W128" s="359"/>
      <c r="X128" s="359"/>
      <c r="Y128" s="359"/>
      <c r="Z128" s="359"/>
      <c r="AA128" s="360"/>
      <c r="AT128" s="361"/>
      <c r="AU128" s="361"/>
      <c r="AY128" s="361"/>
    </row>
    <row r="129" spans="2:51" s="604" customFormat="1" ht="20" customHeight="1">
      <c r="B129" s="601"/>
      <c r="C129" s="315"/>
      <c r="D129" s="316" t="s">
        <v>73</v>
      </c>
      <c r="E129" s="317" t="s">
        <v>319</v>
      </c>
      <c r="F129" s="319" t="s">
        <v>320</v>
      </c>
      <c r="G129" s="319"/>
      <c r="H129" s="319"/>
      <c r="I129" s="320"/>
      <c r="J129" s="321"/>
      <c r="K129" s="602"/>
      <c r="L129" s="152"/>
      <c r="M129" s="153"/>
      <c r="N129" s="323">
        <f>N130+N132</f>
        <v>0</v>
      </c>
      <c r="O129" s="324"/>
      <c r="P129" s="324"/>
      <c r="Q129" s="325"/>
      <c r="R129" s="603"/>
      <c r="T129" s="605"/>
      <c r="U129" s="468"/>
      <c r="V129" s="468"/>
      <c r="W129" s="468"/>
      <c r="X129" s="468"/>
      <c r="Y129" s="468"/>
      <c r="Z129" s="468"/>
      <c r="AA129" s="606"/>
      <c r="AT129" s="607"/>
      <c r="AU129" s="607"/>
      <c r="AY129" s="607"/>
    </row>
    <row r="130" spans="2:51" s="255" customFormat="1" ht="27" customHeight="1">
      <c r="B130" s="356"/>
      <c r="C130" s="288">
        <v>11</v>
      </c>
      <c r="D130" s="288" t="s">
        <v>118</v>
      </c>
      <c r="E130" s="289" t="s">
        <v>321</v>
      </c>
      <c r="F130" s="290" t="s">
        <v>322</v>
      </c>
      <c r="G130" s="290"/>
      <c r="H130" s="290"/>
      <c r="I130" s="290"/>
      <c r="J130" s="291" t="s">
        <v>123</v>
      </c>
      <c r="K130" s="336">
        <v>36.04</v>
      </c>
      <c r="L130" s="149">
        <v>0</v>
      </c>
      <c r="M130" s="149"/>
      <c r="N130" s="293">
        <f aca="true" t="shared" si="4" ref="N130">ROUND(L130*K130,2)</f>
        <v>0</v>
      </c>
      <c r="O130" s="293"/>
      <c r="P130" s="293"/>
      <c r="Q130" s="293"/>
      <c r="R130" s="357"/>
      <c r="T130" s="358"/>
      <c r="U130" s="359"/>
      <c r="V130" s="359"/>
      <c r="W130" s="359"/>
      <c r="X130" s="359"/>
      <c r="Y130" s="359"/>
      <c r="Z130" s="359"/>
      <c r="AA130" s="360"/>
      <c r="AT130" s="361"/>
      <c r="AU130" s="361"/>
      <c r="AY130" s="361"/>
    </row>
    <row r="131" spans="2:51" s="255" customFormat="1" ht="23" customHeight="1">
      <c r="B131" s="356"/>
      <c r="C131" s="288"/>
      <c r="D131" s="288"/>
      <c r="E131" s="289"/>
      <c r="F131" s="294" t="s">
        <v>323</v>
      </c>
      <c r="G131" s="295"/>
      <c r="H131" s="295"/>
      <c r="I131" s="296"/>
      <c r="J131" s="291"/>
      <c r="K131" s="292"/>
      <c r="L131" s="150"/>
      <c r="M131" s="151"/>
      <c r="N131" s="280"/>
      <c r="O131" s="343"/>
      <c r="P131" s="343"/>
      <c r="Q131" s="281"/>
      <c r="R131" s="357"/>
      <c r="T131" s="358"/>
      <c r="U131" s="359"/>
      <c r="V131" s="359"/>
      <c r="W131" s="359"/>
      <c r="X131" s="359"/>
      <c r="Y131" s="359"/>
      <c r="Z131" s="359"/>
      <c r="AA131" s="360"/>
      <c r="AT131" s="361"/>
      <c r="AU131" s="361"/>
      <c r="AY131" s="361"/>
    </row>
    <row r="132" spans="2:51" s="255" customFormat="1" ht="24" customHeight="1">
      <c r="B132" s="356"/>
      <c r="C132" s="288">
        <v>12</v>
      </c>
      <c r="D132" s="288" t="s">
        <v>118</v>
      </c>
      <c r="E132" s="289" t="s">
        <v>324</v>
      </c>
      <c r="F132" s="290" t="s">
        <v>325</v>
      </c>
      <c r="G132" s="290"/>
      <c r="H132" s="290"/>
      <c r="I132" s="290"/>
      <c r="J132" s="291" t="s">
        <v>123</v>
      </c>
      <c r="K132" s="336">
        <v>44.04</v>
      </c>
      <c r="L132" s="149">
        <v>0</v>
      </c>
      <c r="M132" s="149"/>
      <c r="N132" s="293">
        <f aca="true" t="shared" si="5" ref="N132">ROUND(L132*K132,2)</f>
        <v>0</v>
      </c>
      <c r="O132" s="293"/>
      <c r="P132" s="293"/>
      <c r="Q132" s="293"/>
      <c r="R132" s="357"/>
      <c r="T132" s="358"/>
      <c r="U132" s="359"/>
      <c r="V132" s="359"/>
      <c r="W132" s="359"/>
      <c r="X132" s="359"/>
      <c r="Y132" s="359"/>
      <c r="Z132" s="359"/>
      <c r="AA132" s="360"/>
      <c r="AT132" s="361"/>
      <c r="AU132" s="361"/>
      <c r="AY132" s="361"/>
    </row>
    <row r="133" spans="2:51" s="255" customFormat="1" ht="56" customHeight="1">
      <c r="B133" s="356"/>
      <c r="C133" s="288"/>
      <c r="D133" s="288"/>
      <c r="E133" s="289"/>
      <c r="F133" s="294" t="s">
        <v>326</v>
      </c>
      <c r="G133" s="295"/>
      <c r="H133" s="295"/>
      <c r="I133" s="296"/>
      <c r="J133" s="291"/>
      <c r="K133" s="292"/>
      <c r="L133" s="150"/>
      <c r="M133" s="151"/>
      <c r="N133" s="280"/>
      <c r="O133" s="343"/>
      <c r="P133" s="343"/>
      <c r="Q133" s="281"/>
      <c r="R133" s="357"/>
      <c r="T133" s="358"/>
      <c r="U133" s="359"/>
      <c r="V133" s="359"/>
      <c r="W133" s="359"/>
      <c r="X133" s="359"/>
      <c r="Y133" s="359"/>
      <c r="Z133" s="359"/>
      <c r="AA133" s="360"/>
      <c r="AT133" s="361"/>
      <c r="AU133" s="361"/>
      <c r="AY133" s="361"/>
    </row>
    <row r="134" spans="2:51" s="604" customFormat="1" ht="20" customHeight="1">
      <c r="B134" s="601"/>
      <c r="C134" s="315"/>
      <c r="D134" s="316" t="s">
        <v>73</v>
      </c>
      <c r="E134" s="317" t="s">
        <v>205</v>
      </c>
      <c r="F134" s="318" t="s">
        <v>206</v>
      </c>
      <c r="G134" s="319"/>
      <c r="H134" s="319"/>
      <c r="I134" s="320"/>
      <c r="J134" s="321"/>
      <c r="K134" s="322"/>
      <c r="L134" s="152"/>
      <c r="M134" s="153"/>
      <c r="N134" s="323">
        <f>N135+N137+N139+N142</f>
        <v>0</v>
      </c>
      <c r="O134" s="324"/>
      <c r="P134" s="324"/>
      <c r="Q134" s="325"/>
      <c r="R134" s="603"/>
      <c r="T134" s="605"/>
      <c r="U134" s="468"/>
      <c r="V134" s="468"/>
      <c r="W134" s="468"/>
      <c r="X134" s="468"/>
      <c r="Y134" s="468"/>
      <c r="Z134" s="468"/>
      <c r="AA134" s="606"/>
      <c r="AT134" s="607"/>
      <c r="AU134" s="607"/>
      <c r="AY134" s="607"/>
    </row>
    <row r="135" spans="2:51" s="255" customFormat="1" ht="23" customHeight="1">
      <c r="B135" s="356"/>
      <c r="C135" s="288">
        <v>13</v>
      </c>
      <c r="D135" s="288" t="s">
        <v>118</v>
      </c>
      <c r="E135" s="289" t="s">
        <v>207</v>
      </c>
      <c r="F135" s="290" t="s">
        <v>208</v>
      </c>
      <c r="G135" s="290"/>
      <c r="H135" s="290"/>
      <c r="I135" s="290"/>
      <c r="J135" s="291" t="s">
        <v>119</v>
      </c>
      <c r="K135" s="336">
        <v>0.098</v>
      </c>
      <c r="L135" s="149">
        <v>0</v>
      </c>
      <c r="M135" s="149"/>
      <c r="N135" s="293">
        <f aca="true" t="shared" si="6" ref="N135">ROUND(L135*K135,2)</f>
        <v>0</v>
      </c>
      <c r="O135" s="293"/>
      <c r="P135" s="293"/>
      <c r="Q135" s="293"/>
      <c r="R135" s="357"/>
      <c r="T135" s="358"/>
      <c r="U135" s="359"/>
      <c r="V135" s="359"/>
      <c r="W135" s="359"/>
      <c r="X135" s="359"/>
      <c r="Y135" s="359"/>
      <c r="Z135" s="359"/>
      <c r="AA135" s="360"/>
      <c r="AT135" s="361"/>
      <c r="AU135" s="361"/>
      <c r="AY135" s="361"/>
    </row>
    <row r="136" spans="2:51" s="255" customFormat="1" ht="29" customHeight="1">
      <c r="B136" s="356"/>
      <c r="C136" s="288"/>
      <c r="D136" s="288"/>
      <c r="E136" s="289"/>
      <c r="F136" s="294" t="s">
        <v>209</v>
      </c>
      <c r="G136" s="295"/>
      <c r="H136" s="295"/>
      <c r="I136" s="296"/>
      <c r="J136" s="291"/>
      <c r="K136" s="292"/>
      <c r="L136" s="150"/>
      <c r="M136" s="151"/>
      <c r="N136" s="280"/>
      <c r="O136" s="343"/>
      <c r="P136" s="343"/>
      <c r="Q136" s="281"/>
      <c r="R136" s="357"/>
      <c r="T136" s="358"/>
      <c r="U136" s="359"/>
      <c r="V136" s="359"/>
      <c r="W136" s="359"/>
      <c r="X136" s="359"/>
      <c r="Y136" s="359"/>
      <c r="Z136" s="359"/>
      <c r="AA136" s="360"/>
      <c r="AT136" s="361"/>
      <c r="AU136" s="361"/>
      <c r="AY136" s="361"/>
    </row>
    <row r="137" spans="2:51" s="255" customFormat="1" ht="31" customHeight="1">
      <c r="B137" s="356"/>
      <c r="C137" s="288">
        <v>14</v>
      </c>
      <c r="D137" s="288" t="s">
        <v>118</v>
      </c>
      <c r="E137" s="289" t="s">
        <v>129</v>
      </c>
      <c r="F137" s="290" t="s">
        <v>210</v>
      </c>
      <c r="G137" s="290"/>
      <c r="H137" s="290"/>
      <c r="I137" s="290"/>
      <c r="J137" s="291" t="s">
        <v>119</v>
      </c>
      <c r="K137" s="336">
        <v>0.098</v>
      </c>
      <c r="L137" s="149">
        <v>0</v>
      </c>
      <c r="M137" s="149"/>
      <c r="N137" s="293">
        <f aca="true" t="shared" si="7" ref="N137">ROUND(L137*K137,2)</f>
        <v>0</v>
      </c>
      <c r="O137" s="293"/>
      <c r="P137" s="293"/>
      <c r="Q137" s="293"/>
      <c r="R137" s="357"/>
      <c r="T137" s="358"/>
      <c r="U137" s="359"/>
      <c r="V137" s="359"/>
      <c r="W137" s="359"/>
      <c r="X137" s="359"/>
      <c r="Y137" s="359"/>
      <c r="Z137" s="359"/>
      <c r="AA137" s="360"/>
      <c r="AT137" s="361"/>
      <c r="AU137" s="361"/>
      <c r="AY137" s="361"/>
    </row>
    <row r="138" spans="2:51" s="255" customFormat="1" ht="20" customHeight="1">
      <c r="B138" s="356"/>
      <c r="C138" s="288"/>
      <c r="D138" s="288"/>
      <c r="E138" s="289"/>
      <c r="F138" s="294" t="s">
        <v>130</v>
      </c>
      <c r="G138" s="295"/>
      <c r="H138" s="295"/>
      <c r="I138" s="296"/>
      <c r="J138" s="291"/>
      <c r="K138" s="292"/>
      <c r="L138" s="150"/>
      <c r="M138" s="151"/>
      <c r="N138" s="280"/>
      <c r="O138" s="343"/>
      <c r="P138" s="343"/>
      <c r="Q138" s="281"/>
      <c r="R138" s="357"/>
      <c r="T138" s="358"/>
      <c r="U138" s="359"/>
      <c r="V138" s="359"/>
      <c r="W138" s="359"/>
      <c r="X138" s="359"/>
      <c r="Y138" s="359"/>
      <c r="Z138" s="359"/>
      <c r="AA138" s="360"/>
      <c r="AT138" s="361"/>
      <c r="AU138" s="361"/>
      <c r="AY138" s="361"/>
    </row>
    <row r="139" spans="2:51" s="255" customFormat="1" ht="27" customHeight="1">
      <c r="B139" s="356"/>
      <c r="C139" s="288">
        <v>15</v>
      </c>
      <c r="D139" s="288" t="s">
        <v>118</v>
      </c>
      <c r="E139" s="289" t="s">
        <v>131</v>
      </c>
      <c r="F139" s="290" t="s">
        <v>211</v>
      </c>
      <c r="G139" s="290"/>
      <c r="H139" s="290"/>
      <c r="I139" s="290"/>
      <c r="J139" s="291" t="s">
        <v>119</v>
      </c>
      <c r="K139" s="336">
        <v>1.666</v>
      </c>
      <c r="L139" s="149">
        <v>0</v>
      </c>
      <c r="M139" s="149"/>
      <c r="N139" s="293">
        <f aca="true" t="shared" si="8" ref="N139">ROUND(L139*K139,2)</f>
        <v>0</v>
      </c>
      <c r="O139" s="293"/>
      <c r="P139" s="293"/>
      <c r="Q139" s="293"/>
      <c r="R139" s="357"/>
      <c r="T139" s="358"/>
      <c r="U139" s="359"/>
      <c r="V139" s="359"/>
      <c r="W139" s="359"/>
      <c r="X139" s="359"/>
      <c r="Y139" s="359"/>
      <c r="Z139" s="359"/>
      <c r="AA139" s="360"/>
      <c r="AT139" s="361"/>
      <c r="AU139" s="361"/>
      <c r="AY139" s="361"/>
    </row>
    <row r="140" spans="2:51" s="255" customFormat="1" ht="20" customHeight="1">
      <c r="B140" s="356"/>
      <c r="C140" s="288"/>
      <c r="D140" s="288"/>
      <c r="E140" s="342"/>
      <c r="F140" s="294" t="s">
        <v>132</v>
      </c>
      <c r="G140" s="295"/>
      <c r="H140" s="295"/>
      <c r="I140" s="296"/>
      <c r="J140" s="291"/>
      <c r="K140" s="292"/>
      <c r="L140" s="150"/>
      <c r="M140" s="151"/>
      <c r="N140" s="280"/>
      <c r="O140" s="343"/>
      <c r="P140" s="343"/>
      <c r="Q140" s="281"/>
      <c r="R140" s="357"/>
      <c r="T140" s="358"/>
      <c r="U140" s="359"/>
      <c r="V140" s="359"/>
      <c r="W140" s="359"/>
      <c r="X140" s="359"/>
      <c r="Y140" s="359"/>
      <c r="Z140" s="359"/>
      <c r="AA140" s="360"/>
      <c r="AT140" s="361"/>
      <c r="AU140" s="361"/>
      <c r="AY140" s="361"/>
    </row>
    <row r="141" spans="2:51" s="255" customFormat="1" ht="15" customHeight="1">
      <c r="B141" s="356"/>
      <c r="C141" s="288"/>
      <c r="D141" s="288"/>
      <c r="E141" s="342"/>
      <c r="F141" s="294" t="s">
        <v>213</v>
      </c>
      <c r="G141" s="295"/>
      <c r="H141" s="295"/>
      <c r="I141" s="296"/>
      <c r="J141" s="291"/>
      <c r="K141" s="292"/>
      <c r="L141" s="150"/>
      <c r="M141" s="151"/>
      <c r="N141" s="280"/>
      <c r="O141" s="343"/>
      <c r="P141" s="343"/>
      <c r="Q141" s="281"/>
      <c r="R141" s="357"/>
      <c r="T141" s="358"/>
      <c r="U141" s="359"/>
      <c r="V141" s="359"/>
      <c r="W141" s="359"/>
      <c r="X141" s="359"/>
      <c r="Y141" s="359"/>
      <c r="Z141" s="359"/>
      <c r="AA141" s="360"/>
      <c r="AT141" s="361"/>
      <c r="AU141" s="361"/>
      <c r="AY141" s="361"/>
    </row>
    <row r="142" spans="2:51" s="255" customFormat="1" ht="24" customHeight="1">
      <c r="B142" s="356"/>
      <c r="C142" s="288">
        <v>16</v>
      </c>
      <c r="D142" s="288" t="s">
        <v>118</v>
      </c>
      <c r="E142" s="289" t="s">
        <v>133</v>
      </c>
      <c r="F142" s="290" t="s">
        <v>212</v>
      </c>
      <c r="G142" s="290"/>
      <c r="H142" s="290"/>
      <c r="I142" s="290"/>
      <c r="J142" s="291" t="s">
        <v>119</v>
      </c>
      <c r="K142" s="336">
        <v>0.098</v>
      </c>
      <c r="L142" s="149">
        <v>0</v>
      </c>
      <c r="M142" s="149"/>
      <c r="N142" s="293">
        <f aca="true" t="shared" si="9" ref="N142">ROUND(L142*K142,2)</f>
        <v>0</v>
      </c>
      <c r="O142" s="293"/>
      <c r="P142" s="293"/>
      <c r="Q142" s="293"/>
      <c r="R142" s="357"/>
      <c r="T142" s="358"/>
      <c r="U142" s="359"/>
      <c r="V142" s="359"/>
      <c r="W142" s="359"/>
      <c r="X142" s="359"/>
      <c r="Y142" s="359"/>
      <c r="Z142" s="359"/>
      <c r="AA142" s="360"/>
      <c r="AT142" s="361"/>
      <c r="AU142" s="361"/>
      <c r="AY142" s="361"/>
    </row>
    <row r="143" spans="2:51" s="255" customFormat="1" ht="15" customHeight="1">
      <c r="B143" s="356"/>
      <c r="C143" s="288"/>
      <c r="D143" s="288"/>
      <c r="E143" s="342"/>
      <c r="F143" s="294" t="s">
        <v>214</v>
      </c>
      <c r="G143" s="295"/>
      <c r="H143" s="295"/>
      <c r="I143" s="296"/>
      <c r="J143" s="291"/>
      <c r="K143" s="292"/>
      <c r="L143" s="150"/>
      <c r="M143" s="151"/>
      <c r="N143" s="280"/>
      <c r="O143" s="343"/>
      <c r="P143" s="343"/>
      <c r="Q143" s="281"/>
      <c r="R143" s="357"/>
      <c r="T143" s="358"/>
      <c r="U143" s="359"/>
      <c r="V143" s="359"/>
      <c r="W143" s="359"/>
      <c r="X143" s="359"/>
      <c r="Y143" s="359"/>
      <c r="Z143" s="359"/>
      <c r="AA143" s="360"/>
      <c r="AT143" s="361"/>
      <c r="AU143" s="361"/>
      <c r="AY143" s="361"/>
    </row>
    <row r="144" spans="2:51" s="255" customFormat="1" ht="15" customHeight="1">
      <c r="B144" s="356"/>
      <c r="C144" s="536"/>
      <c r="D144" s="536"/>
      <c r="E144" s="537"/>
      <c r="F144" s="439"/>
      <c r="G144" s="440"/>
      <c r="H144" s="440"/>
      <c r="I144" s="441"/>
      <c r="J144" s="291"/>
      <c r="K144" s="292"/>
      <c r="L144" s="150"/>
      <c r="M144" s="151"/>
      <c r="N144" s="280"/>
      <c r="O144" s="343"/>
      <c r="P144" s="343"/>
      <c r="Q144" s="281"/>
      <c r="R144" s="357"/>
      <c r="T144" s="358"/>
      <c r="U144" s="359"/>
      <c r="V144" s="359"/>
      <c r="W144" s="359"/>
      <c r="X144" s="359"/>
      <c r="Y144" s="359"/>
      <c r="Z144" s="359"/>
      <c r="AA144" s="360"/>
      <c r="AT144" s="361"/>
      <c r="AU144" s="361"/>
      <c r="AY144" s="361"/>
    </row>
    <row r="145" spans="2:51" s="303" customFormat="1" ht="25" customHeight="1">
      <c r="B145" s="301"/>
      <c r="C145" s="608"/>
      <c r="D145" s="609" t="s">
        <v>73</v>
      </c>
      <c r="E145" s="520" t="s">
        <v>230</v>
      </c>
      <c r="F145" s="521" t="s">
        <v>231</v>
      </c>
      <c r="G145" s="522"/>
      <c r="H145" s="522"/>
      <c r="I145" s="523"/>
      <c r="J145" s="610"/>
      <c r="K145" s="611"/>
      <c r="L145" s="154"/>
      <c r="M145" s="155"/>
      <c r="N145" s="524">
        <f>N150+N158+N146</f>
        <v>0</v>
      </c>
      <c r="O145" s="525"/>
      <c r="P145" s="525"/>
      <c r="Q145" s="526"/>
      <c r="R145" s="302"/>
      <c r="T145" s="304"/>
      <c r="U145" s="305"/>
      <c r="V145" s="305"/>
      <c r="W145" s="305"/>
      <c r="X145" s="305"/>
      <c r="Y145" s="305"/>
      <c r="Z145" s="305"/>
      <c r="AA145" s="306"/>
      <c r="AT145" s="313"/>
      <c r="AU145" s="313"/>
      <c r="AY145" s="313"/>
    </row>
    <row r="146" spans="2:51" s="604" customFormat="1" ht="20" customHeight="1">
      <c r="B146" s="601"/>
      <c r="C146" s="531"/>
      <c r="D146" s="612" t="s">
        <v>73</v>
      </c>
      <c r="E146" s="613">
        <v>735</v>
      </c>
      <c r="F146" s="614" t="s">
        <v>309</v>
      </c>
      <c r="G146" s="615"/>
      <c r="H146" s="615"/>
      <c r="I146" s="616"/>
      <c r="J146" s="468"/>
      <c r="K146" s="322"/>
      <c r="L146" s="152"/>
      <c r="M146" s="153"/>
      <c r="N146" s="469">
        <f>N147</f>
        <v>0</v>
      </c>
      <c r="O146" s="470"/>
      <c r="P146" s="470"/>
      <c r="Q146" s="530"/>
      <c r="R146" s="603"/>
      <c r="T146" s="605"/>
      <c r="U146" s="468"/>
      <c r="V146" s="468"/>
      <c r="W146" s="468"/>
      <c r="X146" s="468"/>
      <c r="Y146" s="468"/>
      <c r="Z146" s="468"/>
      <c r="AA146" s="606"/>
      <c r="AT146" s="607"/>
      <c r="AU146" s="607"/>
      <c r="AY146" s="607"/>
    </row>
    <row r="147" spans="2:51" s="255" customFormat="1" ht="25" customHeight="1">
      <c r="B147" s="356"/>
      <c r="C147" s="288">
        <v>17</v>
      </c>
      <c r="D147" s="288" t="s">
        <v>118</v>
      </c>
      <c r="E147" s="289"/>
      <c r="F147" s="290" t="s">
        <v>310</v>
      </c>
      <c r="G147" s="290"/>
      <c r="H147" s="290"/>
      <c r="I147" s="290"/>
      <c r="J147" s="291" t="s">
        <v>290</v>
      </c>
      <c r="K147" s="292">
        <v>3</v>
      </c>
      <c r="L147" s="149">
        <v>0</v>
      </c>
      <c r="M147" s="149"/>
      <c r="N147" s="293">
        <f aca="true" t="shared" si="10" ref="N147">ROUND(L147*K147,2)</f>
        <v>0</v>
      </c>
      <c r="O147" s="293"/>
      <c r="P147" s="293"/>
      <c r="Q147" s="293"/>
      <c r="R147" s="357"/>
      <c r="T147" s="358"/>
      <c r="U147" s="359"/>
      <c r="V147" s="359"/>
      <c r="W147" s="359"/>
      <c r="X147" s="359"/>
      <c r="Y147" s="359"/>
      <c r="Z147" s="359"/>
      <c r="AA147" s="360"/>
      <c r="AT147" s="361"/>
      <c r="AU147" s="361"/>
      <c r="AY147" s="361"/>
    </row>
    <row r="148" spans="2:51" s="255" customFormat="1" ht="30" customHeight="1">
      <c r="B148" s="356"/>
      <c r="C148" s="554"/>
      <c r="D148" s="555"/>
      <c r="E148" s="556"/>
      <c r="F148" s="453" t="s">
        <v>311</v>
      </c>
      <c r="G148" s="454"/>
      <c r="H148" s="454"/>
      <c r="I148" s="455"/>
      <c r="J148" s="291"/>
      <c r="K148" s="292"/>
      <c r="L148" s="150"/>
      <c r="M148" s="151"/>
      <c r="N148" s="280"/>
      <c r="O148" s="343"/>
      <c r="P148" s="343"/>
      <c r="Q148" s="281"/>
      <c r="R148" s="357"/>
      <c r="T148" s="358"/>
      <c r="U148" s="359"/>
      <c r="V148" s="359"/>
      <c r="W148" s="359"/>
      <c r="X148" s="359"/>
      <c r="Y148" s="359"/>
      <c r="Z148" s="359"/>
      <c r="AA148" s="360"/>
      <c r="AT148" s="361"/>
      <c r="AU148" s="361"/>
      <c r="AY148" s="361"/>
    </row>
    <row r="149" spans="2:51" s="255" customFormat="1" ht="11" customHeight="1">
      <c r="B149" s="356"/>
      <c r="C149" s="554"/>
      <c r="D149" s="555"/>
      <c r="E149" s="556"/>
      <c r="F149" s="453" t="s">
        <v>389</v>
      </c>
      <c r="G149" s="454"/>
      <c r="H149" s="454"/>
      <c r="I149" s="455"/>
      <c r="J149" s="291"/>
      <c r="K149" s="292"/>
      <c r="L149" s="150"/>
      <c r="M149" s="151"/>
      <c r="N149" s="280"/>
      <c r="O149" s="343"/>
      <c r="P149" s="343"/>
      <c r="Q149" s="281"/>
      <c r="R149" s="357"/>
      <c r="T149" s="358"/>
      <c r="U149" s="359"/>
      <c r="V149" s="359"/>
      <c r="W149" s="359"/>
      <c r="X149" s="359"/>
      <c r="Y149" s="359"/>
      <c r="Z149" s="359"/>
      <c r="AA149" s="360"/>
      <c r="AT149" s="361"/>
      <c r="AU149" s="361"/>
      <c r="AY149" s="361"/>
    </row>
    <row r="150" spans="2:65" s="327" customFormat="1" ht="20" customHeight="1">
      <c r="B150" s="314"/>
      <c r="C150" s="315"/>
      <c r="D150" s="316" t="s">
        <v>73</v>
      </c>
      <c r="E150" s="317" t="s">
        <v>266</v>
      </c>
      <c r="F150" s="318" t="s">
        <v>267</v>
      </c>
      <c r="G150" s="319"/>
      <c r="H150" s="319"/>
      <c r="I150" s="320"/>
      <c r="J150" s="321"/>
      <c r="K150" s="322"/>
      <c r="L150" s="152"/>
      <c r="M150" s="153"/>
      <c r="N150" s="323">
        <f>N151+N154+N156</f>
        <v>0</v>
      </c>
      <c r="O150" s="324"/>
      <c r="P150" s="324"/>
      <c r="Q150" s="325"/>
      <c r="R150" s="326"/>
      <c r="T150" s="328"/>
      <c r="U150" s="329"/>
      <c r="V150" s="330"/>
      <c r="W150" s="330"/>
      <c r="X150" s="330"/>
      <c r="Y150" s="330"/>
      <c r="Z150" s="330"/>
      <c r="AA150" s="331"/>
      <c r="AR150" s="334"/>
      <c r="AT150" s="334"/>
      <c r="AU150" s="334"/>
      <c r="AY150" s="334"/>
      <c r="BE150" s="335"/>
      <c r="BF150" s="335"/>
      <c r="BG150" s="335"/>
      <c r="BH150" s="335"/>
      <c r="BI150" s="335"/>
      <c r="BJ150" s="334"/>
      <c r="BK150" s="335"/>
      <c r="BL150" s="334"/>
      <c r="BM150" s="334"/>
    </row>
    <row r="151" spans="2:65" s="193" customFormat="1" ht="25.5" customHeight="1">
      <c r="B151" s="194"/>
      <c r="C151" s="288">
        <v>39</v>
      </c>
      <c r="D151" s="288" t="s">
        <v>118</v>
      </c>
      <c r="E151" s="289" t="s">
        <v>268</v>
      </c>
      <c r="F151" s="290" t="s">
        <v>269</v>
      </c>
      <c r="G151" s="290"/>
      <c r="H151" s="290"/>
      <c r="I151" s="290"/>
      <c r="J151" s="291" t="s">
        <v>123</v>
      </c>
      <c r="K151" s="292">
        <v>14.76</v>
      </c>
      <c r="L151" s="149">
        <v>0</v>
      </c>
      <c r="M151" s="149"/>
      <c r="N151" s="293">
        <f aca="true" t="shared" si="11" ref="N151:N159">ROUND(L151*K151,2)</f>
        <v>0</v>
      </c>
      <c r="O151" s="293"/>
      <c r="P151" s="293"/>
      <c r="Q151" s="293"/>
      <c r="R151" s="199"/>
      <c r="T151" s="337" t="s">
        <v>5</v>
      </c>
      <c r="U151" s="338" t="s">
        <v>39</v>
      </c>
      <c r="V151" s="339">
        <v>0</v>
      </c>
      <c r="W151" s="339">
        <f aca="true" t="shared" si="12" ref="W151:W166">V151*K151</f>
        <v>0</v>
      </c>
      <c r="X151" s="339">
        <v>0.00019</v>
      </c>
      <c r="Y151" s="339">
        <f aca="true" t="shared" si="13" ref="Y151:Y166">X151*K151</f>
        <v>0.0028044000000000003</v>
      </c>
      <c r="Z151" s="339">
        <v>0</v>
      </c>
      <c r="AA151" s="340">
        <f aca="true" t="shared" si="14" ref="AA151:AA166">Z151*K151</f>
        <v>0</v>
      </c>
      <c r="AR151" s="180"/>
      <c r="AT151" s="180"/>
      <c r="AU151" s="180"/>
      <c r="AY151" s="180"/>
      <c r="BE151" s="341"/>
      <c r="BF151" s="341"/>
      <c r="BG151" s="341"/>
      <c r="BH151" s="341"/>
      <c r="BI151" s="341"/>
      <c r="BJ151" s="180"/>
      <c r="BK151" s="341"/>
      <c r="BL151" s="180"/>
      <c r="BM151" s="180"/>
    </row>
    <row r="152" spans="2:65" s="193" customFormat="1" ht="12" customHeight="1">
      <c r="B152" s="194"/>
      <c r="C152" s="288"/>
      <c r="D152" s="288"/>
      <c r="E152" s="289"/>
      <c r="F152" s="294" t="s">
        <v>270</v>
      </c>
      <c r="G152" s="295"/>
      <c r="H152" s="295"/>
      <c r="I152" s="296"/>
      <c r="J152" s="291"/>
      <c r="K152" s="292"/>
      <c r="L152" s="150"/>
      <c r="M152" s="151"/>
      <c r="N152" s="280"/>
      <c r="O152" s="343"/>
      <c r="P152" s="343"/>
      <c r="Q152" s="281"/>
      <c r="R152" s="199"/>
      <c r="T152" s="337"/>
      <c r="U152" s="338"/>
      <c r="V152" s="339"/>
      <c r="W152" s="339"/>
      <c r="X152" s="339"/>
      <c r="Y152" s="339"/>
      <c r="Z152" s="339"/>
      <c r="AA152" s="340"/>
      <c r="AR152" s="180"/>
      <c r="AT152" s="180"/>
      <c r="AU152" s="180"/>
      <c r="AY152" s="180"/>
      <c r="BE152" s="341"/>
      <c r="BF152" s="341"/>
      <c r="BG152" s="341"/>
      <c r="BH152" s="341"/>
      <c r="BI152" s="341"/>
      <c r="BJ152" s="180"/>
      <c r="BK152" s="341"/>
      <c r="BL152" s="180"/>
      <c r="BM152" s="180"/>
    </row>
    <row r="153" spans="2:65" s="193" customFormat="1" ht="13" customHeight="1">
      <c r="B153" s="194"/>
      <c r="C153" s="288"/>
      <c r="D153" s="288"/>
      <c r="E153" s="289"/>
      <c r="F153" s="294" t="s">
        <v>390</v>
      </c>
      <c r="G153" s="295"/>
      <c r="H153" s="295"/>
      <c r="I153" s="296"/>
      <c r="J153" s="291"/>
      <c r="K153" s="292"/>
      <c r="L153" s="150"/>
      <c r="M153" s="151"/>
      <c r="N153" s="280"/>
      <c r="O153" s="343"/>
      <c r="P153" s="343"/>
      <c r="Q153" s="281"/>
      <c r="R153" s="199"/>
      <c r="T153" s="337"/>
      <c r="U153" s="338"/>
      <c r="V153" s="339"/>
      <c r="W153" s="339"/>
      <c r="X153" s="339"/>
      <c r="Y153" s="339"/>
      <c r="Z153" s="339"/>
      <c r="AA153" s="340"/>
      <c r="AR153" s="180"/>
      <c r="AT153" s="180"/>
      <c r="AU153" s="180"/>
      <c r="AY153" s="180"/>
      <c r="BE153" s="341"/>
      <c r="BF153" s="341"/>
      <c r="BG153" s="341"/>
      <c r="BH153" s="341"/>
      <c r="BI153" s="341"/>
      <c r="BJ153" s="180"/>
      <c r="BK153" s="341"/>
      <c r="BL153" s="180"/>
      <c r="BM153" s="180"/>
    </row>
    <row r="154" spans="2:65" s="193" customFormat="1" ht="25" customHeight="1">
      <c r="B154" s="194"/>
      <c r="C154" s="288">
        <v>40</v>
      </c>
      <c r="D154" s="288" t="s">
        <v>118</v>
      </c>
      <c r="E154" s="289" t="s">
        <v>272</v>
      </c>
      <c r="F154" s="290" t="s">
        <v>273</v>
      </c>
      <c r="G154" s="290"/>
      <c r="H154" s="290"/>
      <c r="I154" s="290"/>
      <c r="J154" s="291" t="s">
        <v>124</v>
      </c>
      <c r="K154" s="292">
        <v>11.2</v>
      </c>
      <c r="L154" s="149">
        <v>0</v>
      </c>
      <c r="M154" s="149"/>
      <c r="N154" s="293">
        <f t="shared" si="11"/>
        <v>0</v>
      </c>
      <c r="O154" s="293"/>
      <c r="P154" s="293"/>
      <c r="Q154" s="293"/>
      <c r="R154" s="199"/>
      <c r="T154" s="337" t="s">
        <v>5</v>
      </c>
      <c r="U154" s="338" t="s">
        <v>39</v>
      </c>
      <c r="V154" s="339">
        <v>0</v>
      </c>
      <c r="W154" s="339">
        <f t="shared" si="12"/>
        <v>0</v>
      </c>
      <c r="X154" s="339">
        <v>0.00066</v>
      </c>
      <c r="Y154" s="339">
        <f t="shared" si="13"/>
        <v>0.007391999999999999</v>
      </c>
      <c r="Z154" s="339">
        <v>0</v>
      </c>
      <c r="AA154" s="340">
        <f t="shared" si="14"/>
        <v>0</v>
      </c>
      <c r="AR154" s="180"/>
      <c r="AT154" s="180"/>
      <c r="AU154" s="180"/>
      <c r="AY154" s="180"/>
      <c r="BE154" s="341"/>
      <c r="BF154" s="341"/>
      <c r="BG154" s="341"/>
      <c r="BH154" s="341"/>
      <c r="BI154" s="341"/>
      <c r="BJ154" s="180"/>
      <c r="BK154" s="341"/>
      <c r="BL154" s="180"/>
      <c r="BM154" s="180"/>
    </row>
    <row r="155" spans="2:65" s="193" customFormat="1" ht="22" customHeight="1">
      <c r="B155" s="194"/>
      <c r="C155" s="288"/>
      <c r="D155" s="288"/>
      <c r="E155" s="289"/>
      <c r="F155" s="294" t="s">
        <v>274</v>
      </c>
      <c r="G155" s="295"/>
      <c r="H155" s="295"/>
      <c r="I155" s="296"/>
      <c r="J155" s="291"/>
      <c r="K155" s="292"/>
      <c r="L155" s="150"/>
      <c r="M155" s="151"/>
      <c r="N155" s="280"/>
      <c r="O155" s="343"/>
      <c r="P155" s="343"/>
      <c r="Q155" s="281"/>
      <c r="R155" s="199"/>
      <c r="T155" s="337"/>
      <c r="U155" s="338"/>
      <c r="V155" s="339"/>
      <c r="W155" s="339"/>
      <c r="X155" s="339"/>
      <c r="Y155" s="339"/>
      <c r="Z155" s="339"/>
      <c r="AA155" s="340"/>
      <c r="AR155" s="180"/>
      <c r="AT155" s="180"/>
      <c r="AU155" s="180"/>
      <c r="AY155" s="180"/>
      <c r="BE155" s="341"/>
      <c r="BF155" s="341"/>
      <c r="BG155" s="341"/>
      <c r="BH155" s="341"/>
      <c r="BI155" s="341"/>
      <c r="BJ155" s="180"/>
      <c r="BK155" s="341"/>
      <c r="BL155" s="180"/>
      <c r="BM155" s="180"/>
    </row>
    <row r="156" spans="2:65" s="193" customFormat="1" ht="28" customHeight="1">
      <c r="B156" s="194"/>
      <c r="C156" s="288">
        <v>41</v>
      </c>
      <c r="D156" s="288" t="s">
        <v>118</v>
      </c>
      <c r="E156" s="289" t="s">
        <v>275</v>
      </c>
      <c r="F156" s="290" t="s">
        <v>276</v>
      </c>
      <c r="G156" s="290"/>
      <c r="H156" s="290"/>
      <c r="I156" s="290"/>
      <c r="J156" s="291" t="s">
        <v>123</v>
      </c>
      <c r="K156" s="292">
        <v>142.246</v>
      </c>
      <c r="L156" s="160">
        <v>0</v>
      </c>
      <c r="M156" s="160"/>
      <c r="N156" s="293">
        <f t="shared" si="11"/>
        <v>0</v>
      </c>
      <c r="O156" s="293"/>
      <c r="P156" s="293"/>
      <c r="Q156" s="293"/>
      <c r="R156" s="199"/>
      <c r="T156" s="337" t="s">
        <v>5</v>
      </c>
      <c r="U156" s="338" t="s">
        <v>39</v>
      </c>
      <c r="V156" s="339">
        <v>0</v>
      </c>
      <c r="W156" s="339">
        <f t="shared" si="12"/>
        <v>0</v>
      </c>
      <c r="X156" s="339">
        <v>0.00091</v>
      </c>
      <c r="Y156" s="339">
        <f t="shared" si="13"/>
        <v>0.12944386000000002</v>
      </c>
      <c r="Z156" s="339">
        <v>0</v>
      </c>
      <c r="AA156" s="340">
        <f t="shared" si="14"/>
        <v>0</v>
      </c>
      <c r="AR156" s="180"/>
      <c r="AT156" s="180"/>
      <c r="AU156" s="180"/>
      <c r="AY156" s="180"/>
      <c r="BE156" s="341"/>
      <c r="BF156" s="341"/>
      <c r="BG156" s="341"/>
      <c r="BH156" s="341"/>
      <c r="BI156" s="341"/>
      <c r="BJ156" s="180"/>
      <c r="BK156" s="341"/>
      <c r="BL156" s="180"/>
      <c r="BM156" s="180"/>
    </row>
    <row r="157" spans="2:65" s="193" customFormat="1" ht="30" customHeight="1">
      <c r="B157" s="194"/>
      <c r="C157" s="288"/>
      <c r="D157" s="288"/>
      <c r="E157" s="342"/>
      <c r="F157" s="294" t="s">
        <v>277</v>
      </c>
      <c r="G157" s="295"/>
      <c r="H157" s="295"/>
      <c r="I157" s="296"/>
      <c r="J157" s="291"/>
      <c r="K157" s="292"/>
      <c r="L157" s="150"/>
      <c r="M157" s="151"/>
      <c r="N157" s="280"/>
      <c r="O157" s="343"/>
      <c r="P157" s="343"/>
      <c r="Q157" s="281"/>
      <c r="R157" s="199"/>
      <c r="T157" s="337"/>
      <c r="U157" s="338"/>
      <c r="V157" s="339"/>
      <c r="W157" s="339"/>
      <c r="X157" s="339"/>
      <c r="Y157" s="339"/>
      <c r="Z157" s="339"/>
      <c r="AA157" s="340"/>
      <c r="AR157" s="180"/>
      <c r="AT157" s="180"/>
      <c r="AU157" s="180"/>
      <c r="AY157" s="180"/>
      <c r="BE157" s="341"/>
      <c r="BF157" s="341"/>
      <c r="BG157" s="341"/>
      <c r="BH157" s="341"/>
      <c r="BI157" s="341"/>
      <c r="BJ157" s="180"/>
      <c r="BK157" s="341"/>
      <c r="BL157" s="180"/>
      <c r="BM157" s="180"/>
    </row>
    <row r="158" spans="2:65" s="327" customFormat="1" ht="20" customHeight="1">
      <c r="B158" s="314"/>
      <c r="C158" s="315"/>
      <c r="D158" s="316" t="s">
        <v>73</v>
      </c>
      <c r="E158" s="317" t="s">
        <v>278</v>
      </c>
      <c r="F158" s="318" t="s">
        <v>279</v>
      </c>
      <c r="G158" s="319"/>
      <c r="H158" s="319"/>
      <c r="I158" s="320"/>
      <c r="J158" s="321"/>
      <c r="K158" s="322"/>
      <c r="L158" s="152"/>
      <c r="M158" s="153"/>
      <c r="N158" s="323">
        <f>N159+N162+N167</f>
        <v>0</v>
      </c>
      <c r="O158" s="324"/>
      <c r="P158" s="324"/>
      <c r="Q158" s="325"/>
      <c r="R158" s="326"/>
      <c r="T158" s="328"/>
      <c r="U158" s="329"/>
      <c r="V158" s="330"/>
      <c r="W158" s="330"/>
      <c r="X158" s="330"/>
      <c r="Y158" s="330"/>
      <c r="Z158" s="330"/>
      <c r="AA158" s="331"/>
      <c r="AR158" s="334"/>
      <c r="AT158" s="334"/>
      <c r="AU158" s="334"/>
      <c r="AY158" s="334"/>
      <c r="BE158" s="335"/>
      <c r="BF158" s="335"/>
      <c r="BG158" s="335"/>
      <c r="BH158" s="335"/>
      <c r="BI158" s="335"/>
      <c r="BJ158" s="334"/>
      <c r="BK158" s="335"/>
      <c r="BL158" s="334"/>
      <c r="BM158" s="334"/>
    </row>
    <row r="159" spans="2:65" s="193" customFormat="1" ht="15" customHeight="1">
      <c r="B159" s="194"/>
      <c r="C159" s="288">
        <v>42</v>
      </c>
      <c r="D159" s="288" t="s">
        <v>118</v>
      </c>
      <c r="E159" s="289" t="s">
        <v>135</v>
      </c>
      <c r="F159" s="290" t="s">
        <v>280</v>
      </c>
      <c r="G159" s="290"/>
      <c r="H159" s="290"/>
      <c r="I159" s="290"/>
      <c r="J159" s="291" t="s">
        <v>123</v>
      </c>
      <c r="K159" s="292">
        <f>K161</f>
        <v>118.609</v>
      </c>
      <c r="L159" s="149">
        <v>0</v>
      </c>
      <c r="M159" s="149"/>
      <c r="N159" s="293">
        <f t="shared" si="11"/>
        <v>0</v>
      </c>
      <c r="O159" s="293"/>
      <c r="P159" s="293"/>
      <c r="Q159" s="293"/>
      <c r="R159" s="199"/>
      <c r="T159" s="337" t="s">
        <v>5</v>
      </c>
      <c r="U159" s="338" t="s">
        <v>39</v>
      </c>
      <c r="V159" s="339">
        <v>0</v>
      </c>
      <c r="W159" s="339">
        <f t="shared" si="12"/>
        <v>0</v>
      </c>
      <c r="X159" s="339">
        <v>0.00033</v>
      </c>
      <c r="Y159" s="339">
        <f t="shared" si="13"/>
        <v>0.03914097</v>
      </c>
      <c r="Z159" s="339">
        <v>0</v>
      </c>
      <c r="AA159" s="340">
        <f t="shared" si="14"/>
        <v>0</v>
      </c>
      <c r="AR159" s="180"/>
      <c r="AT159" s="180"/>
      <c r="AU159" s="180"/>
      <c r="AY159" s="180"/>
      <c r="BE159" s="341"/>
      <c r="BF159" s="341"/>
      <c r="BG159" s="341"/>
      <c r="BH159" s="341"/>
      <c r="BI159" s="341"/>
      <c r="BJ159" s="180"/>
      <c r="BK159" s="341"/>
      <c r="BL159" s="180"/>
      <c r="BM159" s="180"/>
    </row>
    <row r="160" spans="2:65" s="193" customFormat="1" ht="12" customHeight="1">
      <c r="B160" s="194"/>
      <c r="C160" s="288"/>
      <c r="D160" s="288"/>
      <c r="E160" s="342"/>
      <c r="F160" s="294" t="s">
        <v>136</v>
      </c>
      <c r="G160" s="295"/>
      <c r="H160" s="295"/>
      <c r="I160" s="296"/>
      <c r="J160" s="291"/>
      <c r="K160" s="292"/>
      <c r="L160" s="150"/>
      <c r="M160" s="151"/>
      <c r="N160" s="280"/>
      <c r="O160" s="343"/>
      <c r="P160" s="343"/>
      <c r="Q160" s="281"/>
      <c r="R160" s="199"/>
      <c r="T160" s="337"/>
      <c r="U160" s="338"/>
      <c r="V160" s="339"/>
      <c r="W160" s="339"/>
      <c r="X160" s="339"/>
      <c r="Y160" s="339"/>
      <c r="Z160" s="339"/>
      <c r="AA160" s="340"/>
      <c r="AR160" s="180"/>
      <c r="AT160" s="180"/>
      <c r="AU160" s="180"/>
      <c r="AY160" s="180"/>
      <c r="BE160" s="341"/>
      <c r="BF160" s="341"/>
      <c r="BG160" s="341"/>
      <c r="BH160" s="341"/>
      <c r="BI160" s="341"/>
      <c r="BJ160" s="180"/>
      <c r="BK160" s="341"/>
      <c r="BL160" s="180"/>
      <c r="BM160" s="180"/>
    </row>
    <row r="161" spans="2:65" s="193" customFormat="1" ht="13" customHeight="1">
      <c r="B161" s="194"/>
      <c r="C161" s="288"/>
      <c r="D161" s="288"/>
      <c r="E161" s="342"/>
      <c r="F161" s="294" t="s">
        <v>391</v>
      </c>
      <c r="G161" s="295"/>
      <c r="H161" s="295"/>
      <c r="I161" s="296"/>
      <c r="J161" s="291"/>
      <c r="K161" s="297">
        <v>118.609</v>
      </c>
      <c r="L161" s="150"/>
      <c r="M161" s="151"/>
      <c r="N161" s="280"/>
      <c r="O161" s="343"/>
      <c r="P161" s="343"/>
      <c r="Q161" s="281"/>
      <c r="R161" s="199"/>
      <c r="T161" s="337"/>
      <c r="U161" s="338"/>
      <c r="V161" s="339"/>
      <c r="W161" s="339"/>
      <c r="X161" s="339"/>
      <c r="Y161" s="339"/>
      <c r="Z161" s="339"/>
      <c r="AA161" s="340"/>
      <c r="AR161" s="180"/>
      <c r="AT161" s="180"/>
      <c r="AU161" s="180"/>
      <c r="AY161" s="180"/>
      <c r="BE161" s="341"/>
      <c r="BF161" s="341"/>
      <c r="BG161" s="341"/>
      <c r="BH161" s="341"/>
      <c r="BI161" s="341"/>
      <c r="BJ161" s="180"/>
      <c r="BK161" s="341"/>
      <c r="BL161" s="180"/>
      <c r="BM161" s="180"/>
    </row>
    <row r="162" spans="2:65" s="193" customFormat="1" ht="30" customHeight="1">
      <c r="B162" s="194"/>
      <c r="C162" s="288">
        <v>43</v>
      </c>
      <c r="D162" s="288" t="s">
        <v>118</v>
      </c>
      <c r="E162" s="289" t="s">
        <v>282</v>
      </c>
      <c r="F162" s="290" t="s">
        <v>283</v>
      </c>
      <c r="G162" s="290"/>
      <c r="H162" s="290"/>
      <c r="I162" s="290"/>
      <c r="J162" s="291" t="s">
        <v>123</v>
      </c>
      <c r="K162" s="292">
        <f>K164+K165+K166</f>
        <v>344.655</v>
      </c>
      <c r="L162" s="149">
        <v>0</v>
      </c>
      <c r="M162" s="149"/>
      <c r="N162" s="293">
        <f aca="true" t="shared" si="15" ref="N162">ROUND(L162*K162,2)</f>
        <v>0</v>
      </c>
      <c r="O162" s="293"/>
      <c r="P162" s="293"/>
      <c r="Q162" s="293"/>
      <c r="R162" s="199"/>
      <c r="T162" s="337" t="s">
        <v>5</v>
      </c>
      <c r="U162" s="338" t="s">
        <v>39</v>
      </c>
      <c r="V162" s="339">
        <v>0</v>
      </c>
      <c r="W162" s="339">
        <f t="shared" si="12"/>
        <v>0</v>
      </c>
      <c r="X162" s="339">
        <v>0.00015</v>
      </c>
      <c r="Y162" s="339">
        <f t="shared" si="13"/>
        <v>0.051698249999999994</v>
      </c>
      <c r="Z162" s="339">
        <v>0</v>
      </c>
      <c r="AA162" s="340">
        <f t="shared" si="14"/>
        <v>0</v>
      </c>
      <c r="AR162" s="180"/>
      <c r="AT162" s="180"/>
      <c r="AU162" s="180"/>
      <c r="AY162" s="180"/>
      <c r="BE162" s="341"/>
      <c r="BF162" s="341"/>
      <c r="BG162" s="341"/>
      <c r="BH162" s="341"/>
      <c r="BI162" s="341"/>
      <c r="BJ162" s="180"/>
      <c r="BK162" s="341"/>
      <c r="BL162" s="180"/>
      <c r="BM162" s="180"/>
    </row>
    <row r="163" spans="2:65" s="193" customFormat="1" ht="19" customHeight="1">
      <c r="B163" s="194"/>
      <c r="C163" s="288"/>
      <c r="D163" s="288"/>
      <c r="E163" s="289"/>
      <c r="F163" s="294" t="s">
        <v>284</v>
      </c>
      <c r="G163" s="295"/>
      <c r="H163" s="295"/>
      <c r="I163" s="296"/>
      <c r="J163" s="291"/>
      <c r="K163" s="292"/>
      <c r="L163" s="150"/>
      <c r="M163" s="151"/>
      <c r="N163" s="280"/>
      <c r="O163" s="343"/>
      <c r="P163" s="343"/>
      <c r="Q163" s="281"/>
      <c r="R163" s="199"/>
      <c r="T163" s="337" t="s">
        <v>5</v>
      </c>
      <c r="U163" s="338" t="s">
        <v>39</v>
      </c>
      <c r="V163" s="339">
        <v>0</v>
      </c>
      <c r="W163" s="339">
        <f t="shared" si="12"/>
        <v>0</v>
      </c>
      <c r="X163" s="339">
        <v>0.00042</v>
      </c>
      <c r="Y163" s="339">
        <f t="shared" si="13"/>
        <v>0</v>
      </c>
      <c r="Z163" s="339">
        <v>0</v>
      </c>
      <c r="AA163" s="340">
        <f t="shared" si="14"/>
        <v>0</v>
      </c>
      <c r="AR163" s="180"/>
      <c r="AT163" s="180"/>
      <c r="AU163" s="180"/>
      <c r="AY163" s="180"/>
      <c r="BE163" s="341"/>
      <c r="BF163" s="341"/>
      <c r="BG163" s="341"/>
      <c r="BH163" s="341"/>
      <c r="BI163" s="341"/>
      <c r="BJ163" s="180"/>
      <c r="BK163" s="341"/>
      <c r="BL163" s="180"/>
      <c r="BM163" s="180"/>
    </row>
    <row r="164" spans="2:65" s="193" customFormat="1" ht="11" customHeight="1">
      <c r="B164" s="194"/>
      <c r="C164" s="288"/>
      <c r="D164" s="288"/>
      <c r="E164" s="289"/>
      <c r="F164" s="588" t="s">
        <v>403</v>
      </c>
      <c r="G164" s="588"/>
      <c r="H164" s="588"/>
      <c r="I164" s="588"/>
      <c r="J164" s="291"/>
      <c r="K164" s="297">
        <v>142.246</v>
      </c>
      <c r="L164" s="105"/>
      <c r="M164" s="106"/>
      <c r="N164" s="617"/>
      <c r="O164" s="619"/>
      <c r="P164" s="619"/>
      <c r="Q164" s="618"/>
      <c r="R164" s="199"/>
      <c r="T164" s="337"/>
      <c r="U164" s="338"/>
      <c r="V164" s="339"/>
      <c r="W164" s="339"/>
      <c r="X164" s="339"/>
      <c r="Y164" s="339"/>
      <c r="Z164" s="339"/>
      <c r="AA164" s="340"/>
      <c r="AR164" s="180"/>
      <c r="AT164" s="180"/>
      <c r="AU164" s="180"/>
      <c r="AY164" s="180"/>
      <c r="BE164" s="341"/>
      <c r="BF164" s="341"/>
      <c r="BG164" s="341"/>
      <c r="BH164" s="341"/>
      <c r="BI164" s="341"/>
      <c r="BJ164" s="180"/>
      <c r="BK164" s="341"/>
      <c r="BL164" s="180"/>
      <c r="BM164" s="180"/>
    </row>
    <row r="165" spans="2:65" s="193" customFormat="1" ht="12" customHeight="1">
      <c r="B165" s="194"/>
      <c r="C165" s="288"/>
      <c r="D165" s="288"/>
      <c r="E165" s="289"/>
      <c r="F165" s="620" t="s">
        <v>404</v>
      </c>
      <c r="G165" s="620"/>
      <c r="H165" s="620"/>
      <c r="I165" s="620"/>
      <c r="J165" s="600"/>
      <c r="K165" s="621">
        <v>83.8</v>
      </c>
      <c r="L165" s="150"/>
      <c r="M165" s="151"/>
      <c r="N165" s="280"/>
      <c r="O165" s="343"/>
      <c r="P165" s="343"/>
      <c r="Q165" s="281"/>
      <c r="R165" s="199"/>
      <c r="T165" s="337"/>
      <c r="U165" s="338"/>
      <c r="V165" s="339"/>
      <c r="W165" s="339"/>
      <c r="X165" s="339"/>
      <c r="Y165" s="339"/>
      <c r="Z165" s="339"/>
      <c r="AA165" s="340"/>
      <c r="AR165" s="180"/>
      <c r="AT165" s="180"/>
      <c r="AU165" s="180"/>
      <c r="AY165" s="180"/>
      <c r="BE165" s="341"/>
      <c r="BF165" s="341"/>
      <c r="BG165" s="341"/>
      <c r="BH165" s="341"/>
      <c r="BI165" s="341"/>
      <c r="BJ165" s="180"/>
      <c r="BK165" s="341"/>
      <c r="BL165" s="180"/>
      <c r="BM165" s="180"/>
    </row>
    <row r="166" spans="2:65" s="193" customFormat="1" ht="11" customHeight="1">
      <c r="B166" s="194"/>
      <c r="C166" s="288"/>
      <c r="D166" s="288"/>
      <c r="E166" s="342"/>
      <c r="F166" s="588" t="s">
        <v>392</v>
      </c>
      <c r="G166" s="588"/>
      <c r="H166" s="588"/>
      <c r="I166" s="588"/>
      <c r="J166" s="291"/>
      <c r="K166" s="297">
        <v>118.609</v>
      </c>
      <c r="L166" s="149"/>
      <c r="M166" s="149"/>
      <c r="N166" s="293"/>
      <c r="O166" s="293"/>
      <c r="P166" s="293"/>
      <c r="Q166" s="293"/>
      <c r="R166" s="199"/>
      <c r="T166" s="337" t="s">
        <v>5</v>
      </c>
      <c r="U166" s="338" t="s">
        <v>39</v>
      </c>
      <c r="V166" s="339">
        <v>0</v>
      </c>
      <c r="W166" s="339">
        <f t="shared" si="12"/>
        <v>0</v>
      </c>
      <c r="X166" s="339">
        <v>0</v>
      </c>
      <c r="Y166" s="339">
        <f t="shared" si="13"/>
        <v>0</v>
      </c>
      <c r="Z166" s="339">
        <v>0</v>
      </c>
      <c r="AA166" s="340">
        <f t="shared" si="14"/>
        <v>0</v>
      </c>
      <c r="AR166" s="180"/>
      <c r="AT166" s="180"/>
      <c r="AU166" s="180"/>
      <c r="AY166" s="180"/>
      <c r="BE166" s="341"/>
      <c r="BF166" s="341"/>
      <c r="BG166" s="341"/>
      <c r="BH166" s="341"/>
      <c r="BI166" s="341"/>
      <c r="BJ166" s="180"/>
      <c r="BK166" s="341"/>
      <c r="BL166" s="180"/>
      <c r="BM166" s="180"/>
    </row>
    <row r="167" spans="2:51" s="255" customFormat="1" ht="28" customHeight="1">
      <c r="B167" s="356"/>
      <c r="C167" s="288">
        <v>44</v>
      </c>
      <c r="D167" s="288" t="s">
        <v>118</v>
      </c>
      <c r="E167" s="289" t="s">
        <v>137</v>
      </c>
      <c r="F167" s="290" t="s">
        <v>287</v>
      </c>
      <c r="G167" s="290"/>
      <c r="H167" s="290"/>
      <c r="I167" s="290"/>
      <c r="J167" s="291" t="s">
        <v>123</v>
      </c>
      <c r="K167" s="292">
        <f>K170+K169</f>
        <v>202.409</v>
      </c>
      <c r="L167" s="149">
        <v>0</v>
      </c>
      <c r="M167" s="149"/>
      <c r="N167" s="293">
        <f aca="true" t="shared" si="16" ref="N167">ROUND(L167*K167,2)</f>
        <v>0</v>
      </c>
      <c r="O167" s="293"/>
      <c r="P167" s="293"/>
      <c r="Q167" s="293"/>
      <c r="R167" s="357"/>
      <c r="T167" s="358"/>
      <c r="U167" s="359"/>
      <c r="V167" s="359"/>
      <c r="W167" s="359"/>
      <c r="X167" s="359"/>
      <c r="Y167" s="359"/>
      <c r="Z167" s="359"/>
      <c r="AA167" s="360"/>
      <c r="AT167" s="361"/>
      <c r="AU167" s="361"/>
      <c r="AY167" s="361"/>
    </row>
    <row r="168" spans="2:51" s="364" customFormat="1" ht="19" customHeight="1">
      <c r="B168" s="362"/>
      <c r="C168" s="288"/>
      <c r="D168" s="288"/>
      <c r="E168" s="289"/>
      <c r="F168" s="294" t="s">
        <v>138</v>
      </c>
      <c r="G168" s="295"/>
      <c r="H168" s="295"/>
      <c r="I168" s="296"/>
      <c r="J168" s="291"/>
      <c r="K168" s="292"/>
      <c r="L168" s="150"/>
      <c r="M168" s="151"/>
      <c r="N168" s="280"/>
      <c r="O168" s="343"/>
      <c r="P168" s="343"/>
      <c r="Q168" s="281"/>
      <c r="R168" s="363"/>
      <c r="T168" s="365"/>
      <c r="U168" s="366"/>
      <c r="V168" s="366"/>
      <c r="W168" s="366"/>
      <c r="X168" s="366"/>
      <c r="Y168" s="366"/>
      <c r="Z168" s="366"/>
      <c r="AA168" s="367"/>
      <c r="AT168" s="368"/>
      <c r="AU168" s="368"/>
      <c r="AY168" s="368"/>
    </row>
    <row r="169" spans="2:51" s="364" customFormat="1" ht="16" customHeight="1">
      <c r="B169" s="362"/>
      <c r="C169" s="288"/>
      <c r="D169" s="288"/>
      <c r="E169" s="289"/>
      <c r="F169" s="622" t="s">
        <v>402</v>
      </c>
      <c r="G169" s="623"/>
      <c r="H169" s="623"/>
      <c r="I169" s="624"/>
      <c r="J169" s="600"/>
      <c r="K169" s="621">
        <v>83.8</v>
      </c>
      <c r="L169" s="105"/>
      <c r="M169" s="106"/>
      <c r="N169" s="617"/>
      <c r="O169" s="619"/>
      <c r="P169" s="619"/>
      <c r="Q169" s="618"/>
      <c r="R169" s="363"/>
      <c r="T169" s="365"/>
      <c r="U169" s="366"/>
      <c r="V169" s="366"/>
      <c r="W169" s="366"/>
      <c r="X169" s="366"/>
      <c r="Y169" s="366"/>
      <c r="Z169" s="366"/>
      <c r="AA169" s="367"/>
      <c r="AT169" s="368"/>
      <c r="AU169" s="368"/>
      <c r="AY169" s="368"/>
    </row>
    <row r="170" spans="2:65" s="193" customFormat="1" ht="13" customHeight="1">
      <c r="B170" s="194"/>
      <c r="C170" s="288"/>
      <c r="D170" s="288"/>
      <c r="E170" s="342"/>
      <c r="F170" s="294" t="s">
        <v>393</v>
      </c>
      <c r="G170" s="295"/>
      <c r="H170" s="295"/>
      <c r="I170" s="296"/>
      <c r="J170" s="291"/>
      <c r="K170" s="297">
        <v>118.609</v>
      </c>
      <c r="L170" s="149"/>
      <c r="M170" s="149"/>
      <c r="N170" s="293"/>
      <c r="O170" s="293"/>
      <c r="P170" s="293"/>
      <c r="Q170" s="293"/>
      <c r="R170" s="199"/>
      <c r="T170" s="337" t="s">
        <v>5</v>
      </c>
      <c r="U170" s="338" t="s">
        <v>39</v>
      </c>
      <c r="V170" s="339">
        <v>0</v>
      </c>
      <c r="W170" s="339">
        <f>V170*K170</f>
        <v>0</v>
      </c>
      <c r="X170" s="339">
        <v>0.00025</v>
      </c>
      <c r="Y170" s="339">
        <f>X170*K170</f>
        <v>0.029652249999999998</v>
      </c>
      <c r="Z170" s="339">
        <v>0</v>
      </c>
      <c r="AA170" s="340">
        <f>Z170*K170</f>
        <v>0</v>
      </c>
      <c r="AR170" s="180"/>
      <c r="AT170" s="180"/>
      <c r="AU170" s="180"/>
      <c r="AY170" s="180"/>
      <c r="BE170" s="341"/>
      <c r="BF170" s="341"/>
      <c r="BG170" s="341"/>
      <c r="BH170" s="341"/>
      <c r="BI170" s="341"/>
      <c r="BJ170" s="180"/>
      <c r="BK170" s="341"/>
      <c r="BL170" s="180"/>
      <c r="BM170" s="180"/>
    </row>
    <row r="171" spans="2:18" s="193" customFormat="1" ht="7" customHeight="1">
      <c r="B171" s="229"/>
      <c r="C171" s="230"/>
      <c r="D171" s="230"/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0"/>
      <c r="R171" s="231"/>
    </row>
  </sheetData>
  <sheetProtection algorithmName="SHA-512" hashValue="0a3N4I159VC9cCnS0E9ARjJTOknv2QgZCrxy9gxW9I3KOBVOvlw5lULNpbVtUqqk4inDc9RIMlfIs/GT/S56Fg==" saltValue="8bY10UkpUU7RN8iQptSqYA==" spinCount="100000" sheet="1" objects="1" scenarios="1"/>
  <mergeCells count="257">
    <mergeCell ref="N151:Q151"/>
    <mergeCell ref="F154:I154"/>
    <mergeCell ref="F155:I155"/>
    <mergeCell ref="N155:Q155"/>
    <mergeCell ref="L147:M147"/>
    <mergeCell ref="N147:Q147"/>
    <mergeCell ref="F145:I145"/>
    <mergeCell ref="N145:Q145"/>
    <mergeCell ref="L142:M142"/>
    <mergeCell ref="N142:Q142"/>
    <mergeCell ref="F143:I143"/>
    <mergeCell ref="N146:Q146"/>
    <mergeCell ref="F147:I147"/>
    <mergeCell ref="F146:I146"/>
    <mergeCell ref="L144:M144"/>
    <mergeCell ref="N144:Q144"/>
    <mergeCell ref="L143:M143"/>
    <mergeCell ref="N143:Q143"/>
    <mergeCell ref="F123:I123"/>
    <mergeCell ref="F125:I125"/>
    <mergeCell ref="L125:M125"/>
    <mergeCell ref="N125:Q125"/>
    <mergeCell ref="F152:I152"/>
    <mergeCell ref="F153:I153"/>
    <mergeCell ref="L154:M154"/>
    <mergeCell ref="N154:Q154"/>
    <mergeCell ref="L156:M156"/>
    <mergeCell ref="N156:Q156"/>
    <mergeCell ref="L148:M148"/>
    <mergeCell ref="N148:Q148"/>
    <mergeCell ref="L149:M149"/>
    <mergeCell ref="N149:Q149"/>
    <mergeCell ref="L152:M152"/>
    <mergeCell ref="N152:Q152"/>
    <mergeCell ref="L153:M153"/>
    <mergeCell ref="N153:Q153"/>
    <mergeCell ref="L155:M155"/>
    <mergeCell ref="F148:I148"/>
    <mergeCell ref="F150:I150"/>
    <mergeCell ref="F151:I151"/>
    <mergeCell ref="N150:Q150"/>
    <mergeCell ref="L151:M151"/>
    <mergeCell ref="F132:I132"/>
    <mergeCell ref="F135:I135"/>
    <mergeCell ref="F133:I133"/>
    <mergeCell ref="F134:I134"/>
    <mergeCell ref="N139:Q139"/>
    <mergeCell ref="F136:I136"/>
    <mergeCell ref="F139:I139"/>
    <mergeCell ref="F137:I137"/>
    <mergeCell ref="L132:M132"/>
    <mergeCell ref="N132:Q132"/>
    <mergeCell ref="N134:Q134"/>
    <mergeCell ref="L135:M135"/>
    <mergeCell ref="N135:Q135"/>
    <mergeCell ref="L137:M137"/>
    <mergeCell ref="N137:Q137"/>
    <mergeCell ref="F138:I138"/>
    <mergeCell ref="L139:M139"/>
    <mergeCell ref="F140:I140"/>
    <mergeCell ref="F98:P98"/>
    <mergeCell ref="M100:P100"/>
    <mergeCell ref="M102:Q102"/>
    <mergeCell ref="N105:Q105"/>
    <mergeCell ref="N106:Q106"/>
    <mergeCell ref="N107:Q107"/>
    <mergeCell ref="N108:Q108"/>
    <mergeCell ref="F122:I122"/>
    <mergeCell ref="N126:Q126"/>
    <mergeCell ref="L130:M130"/>
    <mergeCell ref="N130:Q130"/>
    <mergeCell ref="L127:M127"/>
    <mergeCell ref="N127:Q127"/>
    <mergeCell ref="F124:I124"/>
    <mergeCell ref="F120:I120"/>
    <mergeCell ref="F121:I121"/>
    <mergeCell ref="L120:M120"/>
    <mergeCell ref="M103:Q103"/>
    <mergeCell ref="F105:I105"/>
    <mergeCell ref="L105:M105"/>
    <mergeCell ref="F116:I116"/>
    <mergeCell ref="F117:I117"/>
    <mergeCell ref="F118:I118"/>
    <mergeCell ref="F141:I141"/>
    <mergeCell ref="F142:I142"/>
    <mergeCell ref="L141:M141"/>
    <mergeCell ref="N141:Q141"/>
    <mergeCell ref="F69:P69"/>
    <mergeCell ref="M74:Q74"/>
    <mergeCell ref="L37:P37"/>
    <mergeCell ref="C66:Q66"/>
    <mergeCell ref="F68:P68"/>
    <mergeCell ref="M71:P71"/>
    <mergeCell ref="M73:Q73"/>
    <mergeCell ref="N79:Q79"/>
    <mergeCell ref="N80:Q80"/>
    <mergeCell ref="C76:G76"/>
    <mergeCell ref="N76:Q76"/>
    <mergeCell ref="N78:Q78"/>
    <mergeCell ref="F129:I129"/>
    <mergeCell ref="F131:I131"/>
    <mergeCell ref="F130:I130"/>
    <mergeCell ref="F128:I128"/>
    <mergeCell ref="F126:I126"/>
    <mergeCell ref="F127:I127"/>
    <mergeCell ref="N129:Q129"/>
    <mergeCell ref="L126:M126"/>
    <mergeCell ref="S2:AC2"/>
    <mergeCell ref="M27:P27"/>
    <mergeCell ref="H32:J32"/>
    <mergeCell ref="M32:P32"/>
    <mergeCell ref="H33:J33"/>
    <mergeCell ref="M33:P33"/>
    <mergeCell ref="F7:P7"/>
    <mergeCell ref="M29:P29"/>
    <mergeCell ref="H31:J31"/>
    <mergeCell ref="M31:P31"/>
    <mergeCell ref="O18:P18"/>
    <mergeCell ref="O20:P20"/>
    <mergeCell ref="O21:P21"/>
    <mergeCell ref="E24:L24"/>
    <mergeCell ref="H34:J34"/>
    <mergeCell ref="M34:P34"/>
    <mergeCell ref="H35:J35"/>
    <mergeCell ref="M35:P35"/>
    <mergeCell ref="H1:K1"/>
    <mergeCell ref="C2:Q2"/>
    <mergeCell ref="C4:Q4"/>
    <mergeCell ref="F6:P6"/>
    <mergeCell ref="O9:P9"/>
    <mergeCell ref="O11:P11"/>
    <mergeCell ref="O12:P12"/>
    <mergeCell ref="O14:P14"/>
    <mergeCell ref="O15:P15"/>
    <mergeCell ref="O17:P17"/>
    <mergeCell ref="F97:P97"/>
    <mergeCell ref="N81:Q81"/>
    <mergeCell ref="N82:Q82"/>
    <mergeCell ref="N83:Q83"/>
    <mergeCell ref="N84:Q84"/>
    <mergeCell ref="N85:Q85"/>
    <mergeCell ref="N86:Q86"/>
    <mergeCell ref="L89:Q89"/>
    <mergeCell ref="C95:Q95"/>
    <mergeCell ref="F119:I119"/>
    <mergeCell ref="L116:M116"/>
    <mergeCell ref="N116:Q116"/>
    <mergeCell ref="L117:M117"/>
    <mergeCell ref="L121:M121"/>
    <mergeCell ref="L118:M118"/>
    <mergeCell ref="N118:Q118"/>
    <mergeCell ref="L119:M119"/>
    <mergeCell ref="N119:Q119"/>
    <mergeCell ref="N120:Q120"/>
    <mergeCell ref="F170:I170"/>
    <mergeCell ref="L170:M170"/>
    <mergeCell ref="N170:Q170"/>
    <mergeCell ref="F149:I149"/>
    <mergeCell ref="F165:I165"/>
    <mergeCell ref="F166:I166"/>
    <mergeCell ref="L166:M166"/>
    <mergeCell ref="N166:Q166"/>
    <mergeCell ref="F167:I167"/>
    <mergeCell ref="L167:M167"/>
    <mergeCell ref="N167:Q167"/>
    <mergeCell ref="F168:I168"/>
    <mergeCell ref="F159:I159"/>
    <mergeCell ref="F157:I157"/>
    <mergeCell ref="F158:I158"/>
    <mergeCell ref="N158:Q158"/>
    <mergeCell ref="L159:M159"/>
    <mergeCell ref="N159:Q159"/>
    <mergeCell ref="F160:I160"/>
    <mergeCell ref="F161:I161"/>
    <mergeCell ref="F162:I162"/>
    <mergeCell ref="F163:I163"/>
    <mergeCell ref="L162:M162"/>
    <mergeCell ref="N162:Q162"/>
    <mergeCell ref="N160:Q160"/>
    <mergeCell ref="L163:M163"/>
    <mergeCell ref="N163:Q163"/>
    <mergeCell ref="F156:I156"/>
    <mergeCell ref="L168:M168"/>
    <mergeCell ref="N168:Q168"/>
    <mergeCell ref="L165:M165"/>
    <mergeCell ref="N165:Q165"/>
    <mergeCell ref="L161:M161"/>
    <mergeCell ref="N161:Q161"/>
    <mergeCell ref="L158:M158"/>
    <mergeCell ref="AN117:AQ117"/>
    <mergeCell ref="AF118:AI118"/>
    <mergeCell ref="AL118:AM118"/>
    <mergeCell ref="AN118:AQ118"/>
    <mergeCell ref="L128:M128"/>
    <mergeCell ref="N128:Q128"/>
    <mergeCell ref="L134:M134"/>
    <mergeCell ref="L129:M129"/>
    <mergeCell ref="L145:M145"/>
    <mergeCell ref="L131:M131"/>
    <mergeCell ref="N131:Q131"/>
    <mergeCell ref="L133:M133"/>
    <mergeCell ref="N133:Q133"/>
    <mergeCell ref="L136:M136"/>
    <mergeCell ref="N136:Q136"/>
    <mergeCell ref="L138:M138"/>
    <mergeCell ref="N138:Q138"/>
    <mergeCell ref="N140:Q140"/>
    <mergeCell ref="L124:M124"/>
    <mergeCell ref="N124:Q124"/>
    <mergeCell ref="F109:I109"/>
    <mergeCell ref="L109:M109"/>
    <mergeCell ref="N109:Q109"/>
    <mergeCell ref="F169:I169"/>
    <mergeCell ref="F164:I164"/>
    <mergeCell ref="F112:I112"/>
    <mergeCell ref="L112:M112"/>
    <mergeCell ref="N112:Q112"/>
    <mergeCell ref="F111:I111"/>
    <mergeCell ref="L111:M111"/>
    <mergeCell ref="N111:Q111"/>
    <mergeCell ref="F110:I110"/>
    <mergeCell ref="L110:M110"/>
    <mergeCell ref="N110:Q110"/>
    <mergeCell ref="F115:I115"/>
    <mergeCell ref="L115:M115"/>
    <mergeCell ref="N115:Q115"/>
    <mergeCell ref="F114:I114"/>
    <mergeCell ref="L114:M114"/>
    <mergeCell ref="L146:M146"/>
    <mergeCell ref="L150:M150"/>
    <mergeCell ref="L157:M157"/>
    <mergeCell ref="N157:Q157"/>
    <mergeCell ref="L160:M160"/>
    <mergeCell ref="N114:Q114"/>
    <mergeCell ref="F113:I113"/>
    <mergeCell ref="L113:M113"/>
    <mergeCell ref="N113:Q113"/>
    <mergeCell ref="L140:M140"/>
    <mergeCell ref="AF122:AI122"/>
    <mergeCell ref="AL122:AM122"/>
    <mergeCell ref="AN122:AQ122"/>
    <mergeCell ref="N117:Q117"/>
    <mergeCell ref="N121:Q121"/>
    <mergeCell ref="AF119:AI119"/>
    <mergeCell ref="AL119:AM119"/>
    <mergeCell ref="AN119:AQ119"/>
    <mergeCell ref="AF120:AI120"/>
    <mergeCell ref="AL120:AM120"/>
    <mergeCell ref="AN120:AQ120"/>
    <mergeCell ref="AF121:AI121"/>
    <mergeCell ref="AL121:AM121"/>
    <mergeCell ref="AN121:AQ121"/>
    <mergeCell ref="AF116:AI116"/>
    <mergeCell ref="AL116:AM116"/>
    <mergeCell ref="AN116:AQ116"/>
    <mergeCell ref="AF117:AI117"/>
    <mergeCell ref="AL117:AM117"/>
  </mergeCells>
  <hyperlinks>
    <hyperlink ref="F1:G1" location="C2" display="1) Krycí list rozpočtu"/>
    <hyperlink ref="H1:K1" location="C86" display="2) Rekapitulace rozpočtu"/>
    <hyperlink ref="L1" location="C114" display="3) Rozpočet"/>
    <hyperlink ref="S1:T1" location="'Rekapitulace stavby'!C2" display="Rekapitulace stavby"/>
  </hyperlinks>
  <printOptions/>
  <pageMargins left="0.5833333" right="0.5833333" top="0.5" bottom="0.4666667" header="0" footer="0"/>
  <pageSetup fitToHeight="100" fitToWidth="1" horizontalDpi="600" verticalDpi="600" orientation="portrait" paperSize="9" scale="93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223"/>
  <sheetViews>
    <sheetView showGridLines="0" zoomScale="160" zoomScaleNormal="160" workbookViewId="0" topLeftCell="A1">
      <pane ySplit="1" topLeftCell="A2" activePane="bottomLeft" state="frozen"/>
      <selection pane="bottomLeft" activeCell="C4" sqref="C4:Q4"/>
    </sheetView>
  </sheetViews>
  <sheetFormatPr defaultColWidth="8.83203125" defaultRowHeight="13.5"/>
  <cols>
    <col min="1" max="1" width="8.16015625" style="175" customWidth="1"/>
    <col min="2" max="2" width="1.66796875" style="175" customWidth="1"/>
    <col min="3" max="4" width="4.16015625" style="175" customWidth="1"/>
    <col min="5" max="5" width="17.16015625" style="175" customWidth="1"/>
    <col min="6" max="7" width="11.16015625" style="175" customWidth="1"/>
    <col min="8" max="8" width="12.5" style="175" customWidth="1"/>
    <col min="9" max="9" width="17.16015625" style="175" customWidth="1"/>
    <col min="10" max="10" width="5.16015625" style="175" customWidth="1"/>
    <col min="11" max="11" width="11.5" style="175" customWidth="1"/>
    <col min="12" max="12" width="12" style="175" customWidth="1"/>
    <col min="13" max="14" width="6" style="175" customWidth="1"/>
    <col min="15" max="15" width="2" style="175" customWidth="1"/>
    <col min="16" max="16" width="12.5" style="175" customWidth="1"/>
    <col min="17" max="17" width="4.16015625" style="175" customWidth="1"/>
    <col min="18" max="18" width="1.66796875" style="175" customWidth="1"/>
    <col min="19" max="19" width="8.16015625" style="175" customWidth="1"/>
    <col min="20" max="20" width="29.66015625" style="175" hidden="1" customWidth="1"/>
    <col min="21" max="21" width="16.16015625" style="175" hidden="1" customWidth="1"/>
    <col min="22" max="22" width="12.16015625" style="175" hidden="1" customWidth="1"/>
    <col min="23" max="23" width="16.16015625" style="175" hidden="1" customWidth="1"/>
    <col min="24" max="24" width="12.16015625" style="175" hidden="1" customWidth="1"/>
    <col min="25" max="25" width="15" style="175" hidden="1" customWidth="1"/>
    <col min="26" max="26" width="11" style="175" hidden="1" customWidth="1"/>
    <col min="27" max="27" width="15" style="175" hidden="1" customWidth="1"/>
    <col min="28" max="28" width="16.16015625" style="175" hidden="1" customWidth="1"/>
    <col min="29" max="29" width="11" style="175" customWidth="1"/>
    <col min="30" max="30" width="15" style="175" customWidth="1"/>
    <col min="31" max="31" width="16.16015625" style="175" customWidth="1"/>
    <col min="32" max="43" width="8.66015625" style="175" customWidth="1"/>
    <col min="44" max="65" width="9.16015625" style="175" hidden="1" customWidth="1"/>
    <col min="66" max="16384" width="8.66015625" style="175" customWidth="1"/>
  </cols>
  <sheetData>
    <row r="1" spans="1:66" ht="21.75" customHeight="1">
      <c r="A1" s="92"/>
      <c r="B1" s="7"/>
      <c r="C1" s="7"/>
      <c r="D1" s="8" t="s">
        <v>1</v>
      </c>
      <c r="E1" s="7"/>
      <c r="F1" s="9" t="s">
        <v>83</v>
      </c>
      <c r="G1" s="9"/>
      <c r="H1" s="159" t="s">
        <v>84</v>
      </c>
      <c r="I1" s="159"/>
      <c r="J1" s="159"/>
      <c r="K1" s="159"/>
      <c r="L1" s="9" t="s">
        <v>85</v>
      </c>
      <c r="M1" s="7"/>
      <c r="N1" s="7"/>
      <c r="O1" s="8" t="s">
        <v>86</v>
      </c>
      <c r="P1" s="7"/>
      <c r="Q1" s="7"/>
      <c r="R1" s="7"/>
      <c r="S1" s="9" t="s">
        <v>87</v>
      </c>
      <c r="T1" s="9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</row>
    <row r="2" spans="3:46" ht="37" customHeight="1">
      <c r="C2" s="176" t="s">
        <v>7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S2" s="178" t="s">
        <v>8</v>
      </c>
      <c r="T2" s="179"/>
      <c r="U2" s="179"/>
      <c r="V2" s="179"/>
      <c r="W2" s="179"/>
      <c r="X2" s="179"/>
      <c r="Y2" s="179"/>
      <c r="Z2" s="179"/>
      <c r="AA2" s="179"/>
      <c r="AB2" s="179"/>
      <c r="AC2" s="179"/>
      <c r="AT2" s="180" t="s">
        <v>81</v>
      </c>
    </row>
    <row r="3" spans="2:46" ht="7" customHeight="1">
      <c r="B3" s="181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3"/>
      <c r="AT3" s="180" t="s">
        <v>88</v>
      </c>
    </row>
    <row r="4" spans="2:46" ht="37" customHeight="1">
      <c r="B4" s="184"/>
      <c r="C4" s="185" t="s">
        <v>89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7"/>
      <c r="T4" s="188" t="s">
        <v>13</v>
      </c>
      <c r="AT4" s="180" t="s">
        <v>6</v>
      </c>
    </row>
    <row r="5" spans="2:18" ht="7" customHeight="1">
      <c r="B5" s="184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7"/>
    </row>
    <row r="6" spans="2:18" ht="25.25" customHeight="1">
      <c r="B6" s="184"/>
      <c r="C6" s="189"/>
      <c r="D6" s="190" t="s">
        <v>17</v>
      </c>
      <c r="E6" s="189"/>
      <c r="F6" s="191" t="str">
        <f>'Rekapitulace stavby'!K6</f>
        <v>Střední škola stravování a služeb Karlovy Vary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89"/>
      <c r="R6" s="187"/>
    </row>
    <row r="7" spans="2:18" s="193" customFormat="1" ht="32.75" customHeight="1">
      <c r="B7" s="194"/>
      <c r="C7" s="195"/>
      <c r="D7" s="196" t="s">
        <v>90</v>
      </c>
      <c r="E7" s="195"/>
      <c r="F7" s="197" t="s">
        <v>173</v>
      </c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5"/>
      <c r="R7" s="199"/>
    </row>
    <row r="8" spans="2:18" s="193" customFormat="1" ht="14.5" customHeight="1">
      <c r="B8" s="194"/>
      <c r="C8" s="195"/>
      <c r="D8" s="190" t="s">
        <v>19</v>
      </c>
      <c r="E8" s="195"/>
      <c r="F8" s="200" t="s">
        <v>5</v>
      </c>
      <c r="G8" s="195"/>
      <c r="H8" s="195"/>
      <c r="I8" s="195"/>
      <c r="J8" s="195"/>
      <c r="K8" s="195"/>
      <c r="L8" s="195"/>
      <c r="M8" s="190" t="s">
        <v>20</v>
      </c>
      <c r="N8" s="195"/>
      <c r="O8" s="200" t="s">
        <v>5</v>
      </c>
      <c r="P8" s="195"/>
      <c r="Q8" s="195"/>
      <c r="R8" s="199"/>
    </row>
    <row r="9" spans="2:18" s="193" customFormat="1" ht="14.5" customHeight="1">
      <c r="B9" s="194"/>
      <c r="C9" s="195"/>
      <c r="D9" s="190" t="s">
        <v>22</v>
      </c>
      <c r="E9" s="195"/>
      <c r="F9" s="200" t="s">
        <v>23</v>
      </c>
      <c r="G9" s="195"/>
      <c r="H9" s="195"/>
      <c r="I9" s="195"/>
      <c r="J9" s="195"/>
      <c r="K9" s="195"/>
      <c r="L9" s="195"/>
      <c r="M9" s="190" t="s">
        <v>24</v>
      </c>
      <c r="N9" s="195"/>
      <c r="O9" s="201">
        <f>'Rekapitulace stavby'!AN8</f>
        <v>43886</v>
      </c>
      <c r="P9" s="201"/>
      <c r="Q9" s="195"/>
      <c r="R9" s="199"/>
    </row>
    <row r="10" spans="2:18" s="193" customFormat="1" ht="11" customHeight="1">
      <c r="B10" s="194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9"/>
    </row>
    <row r="11" spans="2:18" s="193" customFormat="1" ht="14.5" customHeight="1">
      <c r="B11" s="194"/>
      <c r="C11" s="195"/>
      <c r="D11" s="190" t="s">
        <v>27</v>
      </c>
      <c r="E11" s="195"/>
      <c r="F11" s="195"/>
      <c r="G11" s="195"/>
      <c r="H11" s="195"/>
      <c r="I11" s="195"/>
      <c r="J11" s="195"/>
      <c r="K11" s="195"/>
      <c r="L11" s="195"/>
      <c r="M11" s="190" t="s">
        <v>28</v>
      </c>
      <c r="N11" s="195"/>
      <c r="O11" s="202" t="s">
        <v>5</v>
      </c>
      <c r="P11" s="202"/>
      <c r="Q11" s="195"/>
      <c r="R11" s="199"/>
    </row>
    <row r="12" spans="2:18" s="193" customFormat="1" ht="18" customHeight="1">
      <c r="B12" s="194"/>
      <c r="C12" s="195"/>
      <c r="D12" s="195"/>
      <c r="E12" s="203" t="s">
        <v>400</v>
      </c>
      <c r="F12" s="195"/>
      <c r="G12" s="195"/>
      <c r="H12" s="195"/>
      <c r="I12" s="195"/>
      <c r="J12" s="195"/>
      <c r="K12" s="195"/>
      <c r="L12" s="195"/>
      <c r="M12" s="190" t="s">
        <v>29</v>
      </c>
      <c r="N12" s="195"/>
      <c r="O12" s="202" t="s">
        <v>5</v>
      </c>
      <c r="P12" s="202"/>
      <c r="Q12" s="195"/>
      <c r="R12" s="199"/>
    </row>
    <row r="13" spans="2:18" s="193" customFormat="1" ht="7" customHeight="1">
      <c r="B13" s="194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9"/>
    </row>
    <row r="14" spans="2:18" s="193" customFormat="1" ht="14.5" customHeight="1">
      <c r="B14" s="194"/>
      <c r="C14" s="195"/>
      <c r="D14" s="190" t="s">
        <v>30</v>
      </c>
      <c r="E14" s="195"/>
      <c r="F14" s="195"/>
      <c r="G14" s="195"/>
      <c r="H14" s="195"/>
      <c r="I14" s="195"/>
      <c r="J14" s="195"/>
      <c r="K14" s="195"/>
      <c r="L14" s="195"/>
      <c r="M14" s="190" t="s">
        <v>28</v>
      </c>
      <c r="N14" s="195"/>
      <c r="O14" s="202"/>
      <c r="P14" s="202"/>
      <c r="Q14" s="195"/>
      <c r="R14" s="199"/>
    </row>
    <row r="15" spans="2:18" s="193" customFormat="1" ht="18" customHeight="1">
      <c r="B15" s="194"/>
      <c r="C15" s="195"/>
      <c r="D15" s="195"/>
      <c r="E15" s="200"/>
      <c r="F15" s="195"/>
      <c r="G15" s="195"/>
      <c r="H15" s="195"/>
      <c r="I15" s="195"/>
      <c r="J15" s="195"/>
      <c r="K15" s="195"/>
      <c r="L15" s="195"/>
      <c r="M15" s="190" t="s">
        <v>29</v>
      </c>
      <c r="N15" s="195"/>
      <c r="O15" s="202" t="s">
        <v>5</v>
      </c>
      <c r="P15" s="202"/>
      <c r="Q15" s="195"/>
      <c r="R15" s="199"/>
    </row>
    <row r="16" spans="2:18" s="193" customFormat="1" ht="7" customHeight="1">
      <c r="B16" s="194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9"/>
    </row>
    <row r="17" spans="2:18" s="193" customFormat="1" ht="14.5" customHeight="1">
      <c r="B17" s="194"/>
      <c r="C17" s="195"/>
      <c r="D17" s="190" t="s">
        <v>31</v>
      </c>
      <c r="E17" s="195"/>
      <c r="F17" s="195"/>
      <c r="G17" s="195"/>
      <c r="H17" s="195"/>
      <c r="I17" s="195"/>
      <c r="J17" s="195"/>
      <c r="K17" s="195"/>
      <c r="L17" s="195"/>
      <c r="M17" s="190" t="s">
        <v>28</v>
      </c>
      <c r="N17" s="195"/>
      <c r="O17" s="202" t="s">
        <v>5</v>
      </c>
      <c r="P17" s="202"/>
      <c r="Q17" s="195"/>
      <c r="R17" s="199"/>
    </row>
    <row r="18" spans="2:18" s="193" customFormat="1" ht="18" customHeight="1">
      <c r="B18" s="194"/>
      <c r="C18" s="195"/>
      <c r="D18" s="195"/>
      <c r="E18" s="200"/>
      <c r="F18" s="195"/>
      <c r="G18" s="195"/>
      <c r="H18" s="195"/>
      <c r="I18" s="195"/>
      <c r="J18" s="195"/>
      <c r="K18" s="195"/>
      <c r="L18" s="195"/>
      <c r="M18" s="190" t="s">
        <v>29</v>
      </c>
      <c r="N18" s="195"/>
      <c r="O18" s="202" t="s">
        <v>5</v>
      </c>
      <c r="P18" s="202"/>
      <c r="Q18" s="195"/>
      <c r="R18" s="199"/>
    </row>
    <row r="19" spans="2:18" s="193" customFormat="1" ht="7" customHeight="1">
      <c r="B19" s="194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9"/>
    </row>
    <row r="20" spans="2:18" s="193" customFormat="1" ht="14.5" customHeight="1">
      <c r="B20" s="194"/>
      <c r="C20" s="195"/>
      <c r="D20" s="190" t="s">
        <v>32</v>
      </c>
      <c r="E20" s="195"/>
      <c r="F20" s="195"/>
      <c r="G20" s="195"/>
      <c r="H20" s="195"/>
      <c r="I20" s="195"/>
      <c r="J20" s="195"/>
      <c r="K20" s="195"/>
      <c r="L20" s="195"/>
      <c r="M20" s="190" t="s">
        <v>28</v>
      </c>
      <c r="N20" s="195"/>
      <c r="O20" s="202" t="str">
        <f>IF('Rekapitulace stavby'!AN19="","",'Rekapitulace stavby'!AN19)</f>
        <v/>
      </c>
      <c r="P20" s="202"/>
      <c r="Q20" s="195"/>
      <c r="R20" s="199"/>
    </row>
    <row r="21" spans="2:18" s="193" customFormat="1" ht="18" customHeight="1">
      <c r="B21" s="194"/>
      <c r="C21" s="195"/>
      <c r="D21" s="195"/>
      <c r="E21" s="200" t="str">
        <f>IF('Rekapitulace stavby'!E20="","",'Rekapitulace stavby'!E20)</f>
        <v>Ing. Tošovský</v>
      </c>
      <c r="F21" s="195"/>
      <c r="G21" s="195"/>
      <c r="H21" s="195"/>
      <c r="I21" s="195"/>
      <c r="J21" s="195"/>
      <c r="K21" s="195"/>
      <c r="L21" s="195"/>
      <c r="M21" s="190" t="s">
        <v>29</v>
      </c>
      <c r="N21" s="195"/>
      <c r="O21" s="202" t="str">
        <f>IF('Rekapitulace stavby'!AN20="","",'Rekapitulace stavby'!AN20)</f>
        <v/>
      </c>
      <c r="P21" s="202"/>
      <c r="Q21" s="195"/>
      <c r="R21" s="199"/>
    </row>
    <row r="22" spans="2:18" s="193" customFormat="1" ht="7" customHeight="1">
      <c r="B22" s="194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9"/>
    </row>
    <row r="23" spans="2:18" s="193" customFormat="1" ht="14.5" customHeight="1">
      <c r="B23" s="194"/>
      <c r="C23" s="195"/>
      <c r="D23" s="190" t="s">
        <v>33</v>
      </c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9"/>
    </row>
    <row r="24" spans="2:18" s="193" customFormat="1" ht="85.5" customHeight="1">
      <c r="B24" s="194"/>
      <c r="C24" s="195"/>
      <c r="D24" s="195"/>
      <c r="E24" s="204" t="s">
        <v>34</v>
      </c>
      <c r="F24" s="204"/>
      <c r="G24" s="204"/>
      <c r="H24" s="204"/>
      <c r="I24" s="204"/>
      <c r="J24" s="204"/>
      <c r="K24" s="204"/>
      <c r="L24" s="204"/>
      <c r="M24" s="195"/>
      <c r="N24" s="195"/>
      <c r="O24" s="195"/>
      <c r="P24" s="195"/>
      <c r="Q24" s="195"/>
      <c r="R24" s="199"/>
    </row>
    <row r="25" spans="2:18" s="193" customFormat="1" ht="7" customHeight="1">
      <c r="B25" s="194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9"/>
    </row>
    <row r="26" spans="2:18" s="193" customFormat="1" ht="7" customHeight="1">
      <c r="B26" s="194"/>
      <c r="C26" s="19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195"/>
      <c r="R26" s="199"/>
    </row>
    <row r="27" spans="2:18" s="193" customFormat="1" ht="14.5" customHeight="1">
      <c r="B27" s="194"/>
      <c r="C27" s="195"/>
      <c r="D27" s="206" t="s">
        <v>91</v>
      </c>
      <c r="E27" s="195"/>
      <c r="F27" s="195"/>
      <c r="G27" s="195"/>
      <c r="H27" s="195"/>
      <c r="I27" s="195"/>
      <c r="J27" s="195"/>
      <c r="K27" s="195"/>
      <c r="L27" s="195"/>
      <c r="M27" s="207">
        <f>N74</f>
        <v>0</v>
      </c>
      <c r="N27" s="207"/>
      <c r="O27" s="207"/>
      <c r="P27" s="207"/>
      <c r="Q27" s="195"/>
      <c r="R27" s="199"/>
    </row>
    <row r="28" spans="2:18" s="193" customFormat="1" ht="7" customHeight="1">
      <c r="B28" s="194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9"/>
    </row>
    <row r="29" spans="2:18" s="193" customFormat="1" ht="25.25" customHeight="1">
      <c r="B29" s="194"/>
      <c r="C29" s="195"/>
      <c r="D29" s="208" t="s">
        <v>37</v>
      </c>
      <c r="E29" s="195"/>
      <c r="F29" s="195"/>
      <c r="G29" s="195"/>
      <c r="H29" s="195"/>
      <c r="I29" s="195"/>
      <c r="J29" s="195"/>
      <c r="K29" s="195"/>
      <c r="L29" s="195"/>
      <c r="M29" s="209">
        <f>M27</f>
        <v>0</v>
      </c>
      <c r="N29" s="198"/>
      <c r="O29" s="198"/>
      <c r="P29" s="198"/>
      <c r="Q29" s="195"/>
      <c r="R29" s="199"/>
    </row>
    <row r="30" spans="2:18" s="193" customFormat="1" ht="7" customHeight="1">
      <c r="B30" s="194"/>
      <c r="C30" s="19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195"/>
      <c r="R30" s="199"/>
    </row>
    <row r="31" spans="2:18" s="193" customFormat="1" ht="14.5" customHeight="1">
      <c r="B31" s="194"/>
      <c r="C31" s="195"/>
      <c r="D31" s="210" t="s">
        <v>38</v>
      </c>
      <c r="E31" s="210" t="s">
        <v>39</v>
      </c>
      <c r="F31" s="211">
        <v>0.21</v>
      </c>
      <c r="G31" s="212" t="s">
        <v>40</v>
      </c>
      <c r="H31" s="213">
        <f>M29</f>
        <v>0</v>
      </c>
      <c r="I31" s="198"/>
      <c r="J31" s="198"/>
      <c r="K31" s="195"/>
      <c r="L31" s="195"/>
      <c r="M31" s="213">
        <f>H31*0.21</f>
        <v>0</v>
      </c>
      <c r="N31" s="198"/>
      <c r="O31" s="198"/>
      <c r="P31" s="198"/>
      <c r="Q31" s="195"/>
      <c r="R31" s="199"/>
    </row>
    <row r="32" spans="2:18" s="193" customFormat="1" ht="14.5" customHeight="1">
      <c r="B32" s="194"/>
      <c r="C32" s="195"/>
      <c r="D32" s="195"/>
      <c r="E32" s="210" t="s">
        <v>41</v>
      </c>
      <c r="F32" s="211">
        <v>0.15</v>
      </c>
      <c r="G32" s="212" t="s">
        <v>40</v>
      </c>
      <c r="H32" s="213">
        <f>ROUND((SUM(BF86:BF86)+SUM(BF102:BF222)),2)</f>
        <v>0</v>
      </c>
      <c r="I32" s="198"/>
      <c r="J32" s="198"/>
      <c r="K32" s="195"/>
      <c r="L32" s="195"/>
      <c r="M32" s="213">
        <f>ROUND(ROUND((SUM(BF86:BF86)+SUM(BF102:BF222)),2)*F32,2)</f>
        <v>0</v>
      </c>
      <c r="N32" s="198"/>
      <c r="O32" s="198"/>
      <c r="P32" s="198"/>
      <c r="Q32" s="195"/>
      <c r="R32" s="199"/>
    </row>
    <row r="33" spans="2:18" s="193" customFormat="1" ht="14.5" customHeight="1" hidden="1">
      <c r="B33" s="194"/>
      <c r="C33" s="195"/>
      <c r="D33" s="195"/>
      <c r="E33" s="210" t="s">
        <v>42</v>
      </c>
      <c r="F33" s="211">
        <v>0.21</v>
      </c>
      <c r="G33" s="212" t="s">
        <v>40</v>
      </c>
      <c r="H33" s="213">
        <f>ROUND((SUM(BG86:BG86)+SUM(BG102:BG222)),2)</f>
        <v>0</v>
      </c>
      <c r="I33" s="198"/>
      <c r="J33" s="198"/>
      <c r="K33" s="195"/>
      <c r="L33" s="195"/>
      <c r="M33" s="213">
        <v>0</v>
      </c>
      <c r="N33" s="198"/>
      <c r="O33" s="198"/>
      <c r="P33" s="198"/>
      <c r="Q33" s="195"/>
      <c r="R33" s="199"/>
    </row>
    <row r="34" spans="2:18" s="193" customFormat="1" ht="14.5" customHeight="1" hidden="1">
      <c r="B34" s="194"/>
      <c r="C34" s="195"/>
      <c r="D34" s="195"/>
      <c r="E34" s="210" t="s">
        <v>43</v>
      </c>
      <c r="F34" s="211">
        <v>0.15</v>
      </c>
      <c r="G34" s="212" t="s">
        <v>40</v>
      </c>
      <c r="H34" s="213">
        <f>ROUND((SUM(BH86:BH86)+SUM(BH102:BH222)),2)</f>
        <v>0</v>
      </c>
      <c r="I34" s="198"/>
      <c r="J34" s="198"/>
      <c r="K34" s="195"/>
      <c r="L34" s="195"/>
      <c r="M34" s="213">
        <v>0</v>
      </c>
      <c r="N34" s="198"/>
      <c r="O34" s="198"/>
      <c r="P34" s="198"/>
      <c r="Q34" s="195"/>
      <c r="R34" s="199"/>
    </row>
    <row r="35" spans="2:18" s="193" customFormat="1" ht="14.5" customHeight="1" hidden="1">
      <c r="B35" s="194"/>
      <c r="C35" s="195"/>
      <c r="D35" s="195"/>
      <c r="E35" s="210" t="s">
        <v>44</v>
      </c>
      <c r="F35" s="211">
        <v>0</v>
      </c>
      <c r="G35" s="212" t="s">
        <v>40</v>
      </c>
      <c r="H35" s="213">
        <f>ROUND((SUM(BI86:BI86)+SUM(BI102:BI222)),2)</f>
        <v>0</v>
      </c>
      <c r="I35" s="198"/>
      <c r="J35" s="198"/>
      <c r="K35" s="195"/>
      <c r="L35" s="195"/>
      <c r="M35" s="213">
        <v>0</v>
      </c>
      <c r="N35" s="198"/>
      <c r="O35" s="198"/>
      <c r="P35" s="198"/>
      <c r="Q35" s="195"/>
      <c r="R35" s="199"/>
    </row>
    <row r="36" spans="2:18" s="193" customFormat="1" ht="7" customHeight="1">
      <c r="B36" s="194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9"/>
    </row>
    <row r="37" spans="2:18" s="193" customFormat="1" ht="25.25" customHeight="1">
      <c r="B37" s="194"/>
      <c r="C37" s="214"/>
      <c r="D37" s="215" t="s">
        <v>45</v>
      </c>
      <c r="E37" s="216"/>
      <c r="F37" s="216"/>
      <c r="G37" s="217" t="s">
        <v>46</v>
      </c>
      <c r="H37" s="218" t="s">
        <v>47</v>
      </c>
      <c r="I37" s="216"/>
      <c r="J37" s="216"/>
      <c r="K37" s="216"/>
      <c r="L37" s="219">
        <f>SUM(M29:M35)</f>
        <v>0</v>
      </c>
      <c r="M37" s="219"/>
      <c r="N37" s="219"/>
      <c r="O37" s="219"/>
      <c r="P37" s="220"/>
      <c r="Q37" s="214"/>
      <c r="R37" s="199"/>
    </row>
    <row r="38" spans="2:18" ht="13.5">
      <c r="B38" s="184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7"/>
    </row>
    <row r="39" spans="2:18" s="193" customFormat="1" ht="13">
      <c r="B39" s="194"/>
      <c r="C39" s="195"/>
      <c r="D39" s="221" t="s">
        <v>48</v>
      </c>
      <c r="E39" s="205"/>
      <c r="F39" s="205"/>
      <c r="G39" s="205"/>
      <c r="H39" s="222"/>
      <c r="I39" s="195"/>
      <c r="J39" s="221" t="s">
        <v>49</v>
      </c>
      <c r="K39" s="205"/>
      <c r="L39" s="205"/>
      <c r="M39" s="205"/>
      <c r="N39" s="205"/>
      <c r="O39" s="205"/>
      <c r="P39" s="222"/>
      <c r="Q39" s="195"/>
      <c r="R39" s="199"/>
    </row>
    <row r="40" spans="2:18" ht="13.5">
      <c r="B40" s="184"/>
      <c r="C40" s="189"/>
      <c r="D40" s="223"/>
      <c r="E40" s="189"/>
      <c r="F40" s="189"/>
      <c r="G40" s="189"/>
      <c r="H40" s="224"/>
      <c r="I40" s="189"/>
      <c r="J40" s="223"/>
      <c r="K40" s="189"/>
      <c r="L40" s="189"/>
      <c r="M40" s="189"/>
      <c r="N40" s="189"/>
      <c r="O40" s="189"/>
      <c r="P40" s="224"/>
      <c r="Q40" s="189"/>
      <c r="R40" s="187"/>
    </row>
    <row r="41" spans="2:18" ht="13.5">
      <c r="B41" s="184"/>
      <c r="C41" s="189"/>
      <c r="D41" s="223"/>
      <c r="E41" s="189"/>
      <c r="F41" s="189"/>
      <c r="G41" s="189"/>
      <c r="H41" s="224"/>
      <c r="I41" s="189"/>
      <c r="J41" s="223"/>
      <c r="K41" s="189"/>
      <c r="L41" s="189"/>
      <c r="M41" s="189"/>
      <c r="N41" s="189"/>
      <c r="O41" s="189"/>
      <c r="P41" s="224"/>
      <c r="Q41" s="189"/>
      <c r="R41" s="187"/>
    </row>
    <row r="42" spans="2:18" ht="13.5">
      <c r="B42" s="184"/>
      <c r="C42" s="189"/>
      <c r="D42" s="223"/>
      <c r="E42" s="189"/>
      <c r="F42" s="189"/>
      <c r="G42" s="189"/>
      <c r="H42" s="224"/>
      <c r="I42" s="189"/>
      <c r="J42" s="223"/>
      <c r="K42" s="189"/>
      <c r="L42" s="189"/>
      <c r="M42" s="189"/>
      <c r="N42" s="189"/>
      <c r="O42" s="189"/>
      <c r="P42" s="224"/>
      <c r="Q42" s="189"/>
      <c r="R42" s="187"/>
    </row>
    <row r="43" spans="2:18" ht="13.5">
      <c r="B43" s="184"/>
      <c r="C43" s="189"/>
      <c r="D43" s="223"/>
      <c r="E43" s="189"/>
      <c r="F43" s="189"/>
      <c r="G43" s="189"/>
      <c r="H43" s="224"/>
      <c r="I43" s="189"/>
      <c r="J43" s="223"/>
      <c r="K43" s="189"/>
      <c r="L43" s="189"/>
      <c r="M43" s="189"/>
      <c r="N43" s="189"/>
      <c r="O43" s="189"/>
      <c r="P43" s="224"/>
      <c r="Q43" s="189"/>
      <c r="R43" s="187"/>
    </row>
    <row r="44" spans="2:18" ht="13.5">
      <c r="B44" s="184"/>
      <c r="C44" s="189"/>
      <c r="D44" s="223"/>
      <c r="E44" s="189"/>
      <c r="F44" s="189"/>
      <c r="G44" s="189"/>
      <c r="H44" s="224"/>
      <c r="I44" s="189"/>
      <c r="J44" s="223"/>
      <c r="K44" s="189"/>
      <c r="L44" s="189"/>
      <c r="M44" s="189"/>
      <c r="N44" s="189"/>
      <c r="O44" s="189"/>
      <c r="P44" s="224"/>
      <c r="Q44" s="189"/>
      <c r="R44" s="187"/>
    </row>
    <row r="45" spans="2:18" ht="13.5">
      <c r="B45" s="184"/>
      <c r="C45" s="189"/>
      <c r="D45" s="223"/>
      <c r="E45" s="189"/>
      <c r="F45" s="189"/>
      <c r="G45" s="189"/>
      <c r="H45" s="224"/>
      <c r="I45" s="189"/>
      <c r="J45" s="223"/>
      <c r="K45" s="189"/>
      <c r="L45" s="189"/>
      <c r="M45" s="189"/>
      <c r="N45" s="189"/>
      <c r="O45" s="189"/>
      <c r="P45" s="224"/>
      <c r="Q45" s="189"/>
      <c r="R45" s="187"/>
    </row>
    <row r="46" spans="2:18" ht="13.5">
      <c r="B46" s="184"/>
      <c r="C46" s="189"/>
      <c r="D46" s="223"/>
      <c r="E46" s="189"/>
      <c r="F46" s="189"/>
      <c r="G46" s="189"/>
      <c r="H46" s="224"/>
      <c r="I46" s="189"/>
      <c r="J46" s="223"/>
      <c r="K46" s="189"/>
      <c r="L46" s="189"/>
      <c r="M46" s="189"/>
      <c r="N46" s="189"/>
      <c r="O46" s="189"/>
      <c r="P46" s="224"/>
      <c r="Q46" s="189"/>
      <c r="R46" s="187"/>
    </row>
    <row r="47" spans="2:18" ht="13.5">
      <c r="B47" s="184"/>
      <c r="C47" s="189"/>
      <c r="D47" s="223"/>
      <c r="E47" s="189"/>
      <c r="F47" s="189"/>
      <c r="G47" s="189"/>
      <c r="H47" s="224"/>
      <c r="I47" s="189"/>
      <c r="J47" s="223"/>
      <c r="K47" s="189"/>
      <c r="L47" s="189"/>
      <c r="M47" s="189"/>
      <c r="N47" s="189"/>
      <c r="O47" s="189"/>
      <c r="P47" s="224"/>
      <c r="Q47" s="189"/>
      <c r="R47" s="187"/>
    </row>
    <row r="48" spans="2:18" s="193" customFormat="1" ht="13">
      <c r="B48" s="194"/>
      <c r="C48" s="195"/>
      <c r="D48" s="225" t="s">
        <v>50</v>
      </c>
      <c r="E48" s="226"/>
      <c r="F48" s="226"/>
      <c r="G48" s="227" t="s">
        <v>51</v>
      </c>
      <c r="H48" s="228"/>
      <c r="I48" s="195"/>
      <c r="J48" s="225" t="s">
        <v>50</v>
      </c>
      <c r="K48" s="226"/>
      <c r="L48" s="226"/>
      <c r="M48" s="226"/>
      <c r="N48" s="227" t="s">
        <v>51</v>
      </c>
      <c r="O48" s="226"/>
      <c r="P48" s="228"/>
      <c r="Q48" s="195"/>
      <c r="R48" s="199"/>
    </row>
    <row r="49" spans="2:18" ht="13.5">
      <c r="B49" s="184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7"/>
    </row>
    <row r="50" spans="2:18" s="193" customFormat="1" ht="13">
      <c r="B50" s="194"/>
      <c r="C50" s="195"/>
      <c r="D50" s="221" t="s">
        <v>52</v>
      </c>
      <c r="E50" s="205"/>
      <c r="F50" s="205"/>
      <c r="G50" s="205"/>
      <c r="H50" s="222"/>
      <c r="I50" s="195"/>
      <c r="J50" s="221" t="s">
        <v>53</v>
      </c>
      <c r="K50" s="205"/>
      <c r="L50" s="205"/>
      <c r="M50" s="205"/>
      <c r="N50" s="205"/>
      <c r="O50" s="205"/>
      <c r="P50" s="222"/>
      <c r="Q50" s="195"/>
      <c r="R50" s="199"/>
    </row>
    <row r="51" spans="2:18" ht="13.5">
      <c r="B51" s="184"/>
      <c r="C51" s="189"/>
      <c r="D51" s="223"/>
      <c r="E51" s="189"/>
      <c r="F51" s="189"/>
      <c r="G51" s="189"/>
      <c r="H51" s="224"/>
      <c r="I51" s="189"/>
      <c r="J51" s="223"/>
      <c r="K51" s="189"/>
      <c r="L51" s="189"/>
      <c r="M51" s="189"/>
      <c r="N51" s="189"/>
      <c r="O51" s="189"/>
      <c r="P51" s="224"/>
      <c r="Q51" s="189"/>
      <c r="R51" s="187"/>
    </row>
    <row r="52" spans="2:18" ht="13.5">
      <c r="B52" s="184"/>
      <c r="C52" s="189"/>
      <c r="D52" s="223"/>
      <c r="E52" s="189"/>
      <c r="F52" s="189"/>
      <c r="G52" s="189"/>
      <c r="H52" s="224"/>
      <c r="I52" s="189"/>
      <c r="J52" s="223"/>
      <c r="K52" s="189"/>
      <c r="L52" s="189"/>
      <c r="M52" s="189"/>
      <c r="N52" s="189"/>
      <c r="O52" s="189"/>
      <c r="P52" s="224"/>
      <c r="Q52" s="189"/>
      <c r="R52" s="187"/>
    </row>
    <row r="53" spans="2:18" ht="13.5">
      <c r="B53" s="184"/>
      <c r="C53" s="189"/>
      <c r="D53" s="223"/>
      <c r="E53" s="189"/>
      <c r="F53" s="189"/>
      <c r="G53" s="189"/>
      <c r="H53" s="224"/>
      <c r="I53" s="189"/>
      <c r="J53" s="223"/>
      <c r="K53" s="189"/>
      <c r="L53" s="189"/>
      <c r="M53" s="189"/>
      <c r="N53" s="189"/>
      <c r="O53" s="189"/>
      <c r="P53" s="224"/>
      <c r="Q53" s="189"/>
      <c r="R53" s="187"/>
    </row>
    <row r="54" spans="2:18" ht="13.5">
      <c r="B54" s="184"/>
      <c r="C54" s="189"/>
      <c r="D54" s="223"/>
      <c r="E54" s="189"/>
      <c r="F54" s="189"/>
      <c r="G54" s="189"/>
      <c r="H54" s="224"/>
      <c r="I54" s="189"/>
      <c r="J54" s="223"/>
      <c r="K54" s="189"/>
      <c r="L54" s="189"/>
      <c r="M54" s="189"/>
      <c r="N54" s="189"/>
      <c r="O54" s="189"/>
      <c r="P54" s="224"/>
      <c r="Q54" s="189"/>
      <c r="R54" s="187"/>
    </row>
    <row r="55" spans="2:18" ht="13.5">
      <c r="B55" s="184"/>
      <c r="C55" s="189"/>
      <c r="D55" s="223"/>
      <c r="E55" s="189"/>
      <c r="F55" s="189"/>
      <c r="G55" s="189"/>
      <c r="H55" s="224"/>
      <c r="I55" s="189"/>
      <c r="J55" s="223"/>
      <c r="K55" s="189"/>
      <c r="L55" s="189"/>
      <c r="M55" s="189"/>
      <c r="N55" s="189"/>
      <c r="O55" s="189"/>
      <c r="P55" s="224"/>
      <c r="Q55" s="189"/>
      <c r="R55" s="187"/>
    </row>
    <row r="56" spans="2:18" ht="13.5">
      <c r="B56" s="184"/>
      <c r="C56" s="189"/>
      <c r="D56" s="223"/>
      <c r="E56" s="189"/>
      <c r="F56" s="189"/>
      <c r="G56" s="189"/>
      <c r="H56" s="224"/>
      <c r="I56" s="189"/>
      <c r="J56" s="223"/>
      <c r="K56" s="189"/>
      <c r="L56" s="189"/>
      <c r="M56" s="189"/>
      <c r="N56" s="189"/>
      <c r="O56" s="189"/>
      <c r="P56" s="224"/>
      <c r="Q56" s="189"/>
      <c r="R56" s="187"/>
    </row>
    <row r="57" spans="2:18" ht="13.5">
      <c r="B57" s="184"/>
      <c r="C57" s="189"/>
      <c r="D57" s="223"/>
      <c r="E57" s="189"/>
      <c r="F57" s="189"/>
      <c r="G57" s="189"/>
      <c r="H57" s="224"/>
      <c r="I57" s="189"/>
      <c r="J57" s="223"/>
      <c r="K57" s="189"/>
      <c r="L57" s="189"/>
      <c r="M57" s="189"/>
      <c r="N57" s="189"/>
      <c r="O57" s="189"/>
      <c r="P57" s="224"/>
      <c r="Q57" s="189"/>
      <c r="R57" s="187"/>
    </row>
    <row r="58" spans="2:18" ht="13.5">
      <c r="B58" s="184"/>
      <c r="C58" s="189"/>
      <c r="D58" s="223"/>
      <c r="E58" s="189"/>
      <c r="F58" s="189"/>
      <c r="G58" s="189"/>
      <c r="H58" s="224"/>
      <c r="I58" s="189"/>
      <c r="J58" s="223"/>
      <c r="K58" s="189"/>
      <c r="L58" s="189"/>
      <c r="M58" s="189"/>
      <c r="N58" s="189"/>
      <c r="O58" s="189"/>
      <c r="P58" s="224"/>
      <c r="Q58" s="189"/>
      <c r="R58" s="187"/>
    </row>
    <row r="59" spans="2:18" s="193" customFormat="1" ht="13">
      <c r="B59" s="194"/>
      <c r="C59" s="195"/>
      <c r="D59" s="225" t="s">
        <v>50</v>
      </c>
      <c r="E59" s="226"/>
      <c r="F59" s="226"/>
      <c r="G59" s="227" t="s">
        <v>51</v>
      </c>
      <c r="H59" s="228"/>
      <c r="I59" s="195"/>
      <c r="J59" s="225" t="s">
        <v>50</v>
      </c>
      <c r="K59" s="226"/>
      <c r="L59" s="226"/>
      <c r="M59" s="226"/>
      <c r="N59" s="227" t="s">
        <v>51</v>
      </c>
      <c r="O59" s="226"/>
      <c r="P59" s="228"/>
      <c r="Q59" s="195"/>
      <c r="R59" s="199"/>
    </row>
    <row r="60" spans="2:18" s="193" customFormat="1" ht="14.5" customHeight="1">
      <c r="B60" s="194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9"/>
    </row>
    <row r="61" spans="2:18" s="193" customFormat="1" ht="14.5" customHeight="1"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</row>
    <row r="62" spans="2:18" s="193" customFormat="1" ht="7" customHeight="1">
      <c r="B62" s="194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9"/>
    </row>
    <row r="63" spans="2:18" s="193" customFormat="1" ht="37" customHeight="1">
      <c r="B63" s="194"/>
      <c r="C63" s="185" t="s">
        <v>92</v>
      </c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99"/>
    </row>
    <row r="64" spans="2:18" s="193" customFormat="1" ht="17" customHeight="1">
      <c r="B64" s="194"/>
      <c r="C64" s="190" t="s">
        <v>17</v>
      </c>
      <c r="D64" s="195"/>
      <c r="E64" s="195"/>
      <c r="F64" s="191" t="str">
        <f>F6</f>
        <v>Střední škola stravování a služeb Karlovy Vary</v>
      </c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5"/>
      <c r="R64" s="199"/>
    </row>
    <row r="65" spans="2:18" s="193" customFormat="1" ht="27" customHeight="1">
      <c r="B65" s="194"/>
      <c r="C65" s="235" t="s">
        <v>90</v>
      </c>
      <c r="D65" s="195"/>
      <c r="E65" s="195"/>
      <c r="F65" s="236" t="str">
        <f>F7</f>
        <v>SO 02 - Úpravy povrchů a podlahových krytin - učebna č.6 - 3.NP</v>
      </c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5"/>
      <c r="R65" s="199"/>
    </row>
    <row r="66" spans="2:18" s="193" customFormat="1" ht="7" customHeight="1">
      <c r="B66" s="194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9"/>
    </row>
    <row r="67" spans="2:18" s="193" customFormat="1" ht="18" customHeight="1">
      <c r="B67" s="194"/>
      <c r="C67" s="190" t="s">
        <v>22</v>
      </c>
      <c r="D67" s="195"/>
      <c r="E67" s="195"/>
      <c r="F67" s="200" t="str">
        <f>F9</f>
        <v>Karlovy Vary</v>
      </c>
      <c r="G67" s="195"/>
      <c r="H67" s="195"/>
      <c r="I67" s="195"/>
      <c r="J67" s="195"/>
      <c r="K67" s="190" t="s">
        <v>24</v>
      </c>
      <c r="L67" s="195"/>
      <c r="M67" s="201">
        <f>IF(O9="","",O9)</f>
        <v>43886</v>
      </c>
      <c r="N67" s="201"/>
      <c r="O67" s="201"/>
      <c r="P67" s="201"/>
      <c r="Q67" s="195"/>
      <c r="R67" s="199"/>
    </row>
    <row r="68" spans="2:18" s="193" customFormat="1" ht="7" customHeight="1">
      <c r="B68" s="194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9"/>
    </row>
    <row r="69" spans="2:18" s="193" customFormat="1" ht="12">
      <c r="B69" s="194"/>
      <c r="C69" s="190" t="s">
        <v>27</v>
      </c>
      <c r="D69" s="195"/>
      <c r="E69" s="195"/>
      <c r="F69" s="200" t="str">
        <f>E12</f>
        <v>Střední škola stravování a služeb Karlovy Vary , příspěvková organizace</v>
      </c>
      <c r="G69" s="195"/>
      <c r="H69" s="195"/>
      <c r="I69" s="195"/>
      <c r="J69" s="195"/>
      <c r="K69" s="190" t="s">
        <v>31</v>
      </c>
      <c r="L69" s="195"/>
      <c r="M69" s="202"/>
      <c r="N69" s="202"/>
      <c r="O69" s="202"/>
      <c r="P69" s="202"/>
      <c r="Q69" s="202"/>
      <c r="R69" s="199"/>
    </row>
    <row r="70" spans="2:18" s="193" customFormat="1" ht="14.5" customHeight="1">
      <c r="B70" s="194"/>
      <c r="C70" s="190" t="s">
        <v>30</v>
      </c>
      <c r="D70" s="195"/>
      <c r="E70" s="195"/>
      <c r="F70" s="200" t="str">
        <f>IF(E15="","",E15)</f>
        <v/>
      </c>
      <c r="G70" s="195"/>
      <c r="H70" s="195"/>
      <c r="I70" s="195"/>
      <c r="J70" s="195"/>
      <c r="K70" s="190" t="s">
        <v>32</v>
      </c>
      <c r="L70" s="195"/>
      <c r="M70" s="202" t="str">
        <f>E21</f>
        <v>Ing. Tošovský</v>
      </c>
      <c r="N70" s="202"/>
      <c r="O70" s="202"/>
      <c r="P70" s="202"/>
      <c r="Q70" s="202"/>
      <c r="R70" s="199"/>
    </row>
    <row r="71" spans="2:18" s="193" customFormat="1" ht="10.25" customHeight="1">
      <c r="B71" s="194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9"/>
    </row>
    <row r="72" spans="2:18" s="193" customFormat="1" ht="29.25" customHeight="1">
      <c r="B72" s="194"/>
      <c r="C72" s="237" t="s">
        <v>93</v>
      </c>
      <c r="D72" s="238"/>
      <c r="E72" s="238"/>
      <c r="F72" s="238"/>
      <c r="G72" s="238"/>
      <c r="H72" s="214"/>
      <c r="I72" s="214"/>
      <c r="J72" s="214"/>
      <c r="K72" s="214"/>
      <c r="L72" s="214"/>
      <c r="M72" s="214"/>
      <c r="N72" s="237" t="s">
        <v>94</v>
      </c>
      <c r="O72" s="238"/>
      <c r="P72" s="238"/>
      <c r="Q72" s="238"/>
      <c r="R72" s="199"/>
    </row>
    <row r="73" spans="2:18" s="193" customFormat="1" ht="10.25" customHeight="1">
      <c r="B73" s="194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9"/>
    </row>
    <row r="74" spans="2:47" s="193" customFormat="1" ht="20" customHeight="1">
      <c r="B74" s="194"/>
      <c r="C74" s="239" t="s">
        <v>95</v>
      </c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240">
        <f>N75+N79</f>
        <v>0</v>
      </c>
      <c r="O74" s="241"/>
      <c r="P74" s="241"/>
      <c r="Q74" s="241"/>
      <c r="R74" s="199"/>
      <c r="AU74" s="180" t="s">
        <v>96</v>
      </c>
    </row>
    <row r="75" spans="2:36" s="249" customFormat="1" ht="25" customHeight="1">
      <c r="B75" s="247"/>
      <c r="C75" s="243"/>
      <c r="D75" s="242" t="s">
        <v>97</v>
      </c>
      <c r="E75" s="243"/>
      <c r="F75" s="243"/>
      <c r="G75" s="243"/>
      <c r="H75" s="243"/>
      <c r="I75" s="243"/>
      <c r="J75" s="243"/>
      <c r="K75" s="243"/>
      <c r="L75" s="243"/>
      <c r="M75" s="243"/>
      <c r="N75" s="244">
        <f>N103</f>
        <v>0</v>
      </c>
      <c r="O75" s="370"/>
      <c r="P75" s="370"/>
      <c r="Q75" s="370"/>
      <c r="R75" s="243"/>
      <c r="S75" s="515"/>
      <c r="T75" s="243"/>
      <c r="U75" s="243"/>
      <c r="V75" s="243"/>
      <c r="W75" s="243"/>
      <c r="X75" s="243"/>
      <c r="Y75" s="243"/>
      <c r="Z75" s="243"/>
      <c r="AA75" s="243"/>
      <c r="AB75" s="243"/>
      <c r="AC75" s="250"/>
      <c r="AD75" s="243"/>
      <c r="AE75" s="243"/>
      <c r="AF75" s="243"/>
      <c r="AG75" s="243"/>
      <c r="AH75" s="243"/>
      <c r="AI75" s="481"/>
      <c r="AJ75" s="243"/>
    </row>
    <row r="76" spans="2:36" s="376" customFormat="1" ht="20" customHeight="1">
      <c r="B76" s="371"/>
      <c r="C76" s="372"/>
      <c r="D76" s="245" t="s">
        <v>98</v>
      </c>
      <c r="E76" s="372"/>
      <c r="F76" s="372"/>
      <c r="G76" s="372"/>
      <c r="H76" s="372"/>
      <c r="I76" s="372"/>
      <c r="J76" s="372"/>
      <c r="K76" s="372"/>
      <c r="L76" s="372"/>
      <c r="M76" s="372"/>
      <c r="N76" s="373">
        <f>N104</f>
        <v>0</v>
      </c>
      <c r="O76" s="374"/>
      <c r="P76" s="374"/>
      <c r="Q76" s="374"/>
      <c r="R76" s="372"/>
      <c r="S76" s="516"/>
      <c r="T76" s="372"/>
      <c r="U76" s="372"/>
      <c r="V76" s="372"/>
      <c r="W76" s="372"/>
      <c r="X76" s="372"/>
      <c r="Y76" s="372"/>
      <c r="Z76" s="372"/>
      <c r="AA76" s="372"/>
      <c r="AB76" s="372"/>
      <c r="AC76" s="482"/>
      <c r="AD76" s="372"/>
      <c r="AE76" s="372"/>
      <c r="AF76" s="372"/>
      <c r="AG76" s="372"/>
      <c r="AH76" s="372"/>
      <c r="AI76" s="483"/>
      <c r="AJ76" s="372"/>
    </row>
    <row r="77" spans="2:36" s="376" customFormat="1" ht="20" customHeight="1">
      <c r="B77" s="371"/>
      <c r="C77" s="372"/>
      <c r="D77" s="245" t="s">
        <v>327</v>
      </c>
      <c r="E77" s="372"/>
      <c r="F77" s="372"/>
      <c r="G77" s="372"/>
      <c r="H77" s="372"/>
      <c r="I77" s="372"/>
      <c r="J77" s="372"/>
      <c r="K77" s="372"/>
      <c r="L77" s="372"/>
      <c r="M77" s="372"/>
      <c r="N77" s="373">
        <f>N136</f>
        <v>0</v>
      </c>
      <c r="O77" s="374"/>
      <c r="P77" s="374"/>
      <c r="Q77" s="374"/>
      <c r="R77" s="372"/>
      <c r="S77" s="516"/>
      <c r="T77" s="372"/>
      <c r="U77" s="372"/>
      <c r="V77" s="372"/>
      <c r="W77" s="372"/>
      <c r="X77" s="372"/>
      <c r="Y77" s="372"/>
      <c r="Z77" s="372"/>
      <c r="AA77" s="372"/>
      <c r="AB77" s="372"/>
      <c r="AC77" s="482"/>
      <c r="AD77" s="372"/>
      <c r="AE77" s="372"/>
      <c r="AF77" s="372"/>
      <c r="AG77" s="372"/>
      <c r="AH77" s="372"/>
      <c r="AI77" s="483"/>
      <c r="AJ77" s="372"/>
    </row>
    <row r="78" spans="2:36" s="376" customFormat="1" ht="20" customHeight="1">
      <c r="B78" s="371"/>
      <c r="C78" s="372"/>
      <c r="D78" s="245" t="s">
        <v>99</v>
      </c>
      <c r="E78" s="372"/>
      <c r="F78" s="372"/>
      <c r="G78" s="372"/>
      <c r="H78" s="372"/>
      <c r="I78" s="372"/>
      <c r="J78" s="372"/>
      <c r="K78" s="372"/>
      <c r="L78" s="372"/>
      <c r="M78" s="372"/>
      <c r="N78" s="373">
        <f>N141</f>
        <v>0</v>
      </c>
      <c r="O78" s="374"/>
      <c r="P78" s="374"/>
      <c r="Q78" s="374"/>
      <c r="R78" s="372"/>
      <c r="S78" s="516"/>
      <c r="T78" s="372"/>
      <c r="U78" s="372"/>
      <c r="V78" s="372"/>
      <c r="W78" s="372"/>
      <c r="X78" s="372"/>
      <c r="Y78" s="372"/>
      <c r="Z78" s="372"/>
      <c r="AA78" s="372"/>
      <c r="AB78" s="372"/>
      <c r="AC78" s="482"/>
      <c r="AD78" s="372"/>
      <c r="AE78" s="372"/>
      <c r="AF78" s="372"/>
      <c r="AG78" s="372"/>
      <c r="AH78" s="372"/>
      <c r="AI78" s="483"/>
      <c r="AJ78" s="372"/>
    </row>
    <row r="79" spans="2:36" s="249" customFormat="1" ht="25" customHeight="1">
      <c r="B79" s="247"/>
      <c r="C79" s="243"/>
      <c r="D79" s="242" t="s">
        <v>100</v>
      </c>
      <c r="E79" s="243"/>
      <c r="F79" s="243"/>
      <c r="G79" s="243"/>
      <c r="H79" s="243"/>
      <c r="I79" s="243"/>
      <c r="J79" s="243"/>
      <c r="K79" s="243"/>
      <c r="L79" s="243"/>
      <c r="M79" s="243"/>
      <c r="N79" s="244">
        <f>N152</f>
        <v>0</v>
      </c>
      <c r="O79" s="370"/>
      <c r="P79" s="370"/>
      <c r="Q79" s="370"/>
      <c r="R79" s="243"/>
      <c r="S79" s="515"/>
      <c r="T79" s="243"/>
      <c r="U79" s="243"/>
      <c r="V79" s="243"/>
      <c r="W79" s="243"/>
      <c r="X79" s="243"/>
      <c r="Y79" s="243"/>
      <c r="Z79" s="243"/>
      <c r="AA79" s="243"/>
      <c r="AB79" s="243"/>
      <c r="AC79" s="250"/>
      <c r="AD79" s="243"/>
      <c r="AE79" s="243"/>
      <c r="AF79" s="243"/>
      <c r="AG79" s="243"/>
      <c r="AH79" s="243"/>
      <c r="AI79" s="481"/>
      <c r="AJ79" s="243"/>
    </row>
    <row r="80" spans="2:36" s="249" customFormat="1" ht="25" customHeight="1">
      <c r="B80" s="247"/>
      <c r="C80" s="243"/>
      <c r="D80" s="245" t="s">
        <v>101</v>
      </c>
      <c r="E80" s="243"/>
      <c r="F80" s="243"/>
      <c r="G80" s="243"/>
      <c r="H80" s="243"/>
      <c r="I80" s="243"/>
      <c r="J80" s="243"/>
      <c r="K80" s="243"/>
      <c r="L80" s="243"/>
      <c r="M80" s="243"/>
      <c r="N80" s="246">
        <f>N153</f>
        <v>0</v>
      </c>
      <c r="O80" s="246"/>
      <c r="P80" s="246"/>
      <c r="Q80" s="246"/>
      <c r="R80" s="243"/>
      <c r="S80" s="515"/>
      <c r="T80" s="243"/>
      <c r="U80" s="243"/>
      <c r="V80" s="243"/>
      <c r="W80" s="243"/>
      <c r="X80" s="243"/>
      <c r="Y80" s="243"/>
      <c r="Z80" s="243"/>
      <c r="AA80" s="243"/>
      <c r="AB80" s="243"/>
      <c r="AC80" s="250"/>
      <c r="AD80" s="243"/>
      <c r="AE80" s="243"/>
      <c r="AF80" s="243"/>
      <c r="AG80" s="243"/>
      <c r="AH80" s="243"/>
      <c r="AI80" s="481"/>
      <c r="AJ80" s="243"/>
    </row>
    <row r="81" spans="2:36" s="249" customFormat="1" ht="25" customHeight="1">
      <c r="B81" s="247"/>
      <c r="C81" s="243"/>
      <c r="D81" s="245" t="s">
        <v>304</v>
      </c>
      <c r="E81" s="243"/>
      <c r="F81" s="243"/>
      <c r="G81" s="243"/>
      <c r="H81" s="243"/>
      <c r="I81" s="243"/>
      <c r="J81" s="243"/>
      <c r="K81" s="243"/>
      <c r="L81" s="243"/>
      <c r="M81" s="243"/>
      <c r="N81" s="246">
        <f>N157</f>
        <v>0</v>
      </c>
      <c r="O81" s="246"/>
      <c r="P81" s="246"/>
      <c r="Q81" s="246"/>
      <c r="R81" s="243"/>
      <c r="S81" s="515"/>
      <c r="T81" s="243"/>
      <c r="U81" s="243"/>
      <c r="V81" s="243"/>
      <c r="W81" s="243"/>
      <c r="X81" s="243"/>
      <c r="Y81" s="243"/>
      <c r="Z81" s="243"/>
      <c r="AA81" s="243"/>
      <c r="AB81" s="243"/>
      <c r="AC81" s="250"/>
      <c r="AD81" s="243"/>
      <c r="AE81" s="243"/>
      <c r="AF81" s="243"/>
      <c r="AG81" s="243"/>
      <c r="AH81" s="243"/>
      <c r="AI81" s="481"/>
      <c r="AJ81" s="243"/>
    </row>
    <row r="82" spans="2:36" s="249" customFormat="1" ht="25" customHeight="1">
      <c r="B82" s="247"/>
      <c r="C82" s="243"/>
      <c r="D82" s="245" t="s">
        <v>305</v>
      </c>
      <c r="E82" s="243"/>
      <c r="F82" s="243"/>
      <c r="G82" s="243"/>
      <c r="H82" s="243"/>
      <c r="I82" s="243"/>
      <c r="J82" s="243"/>
      <c r="K82" s="243"/>
      <c r="L82" s="243"/>
      <c r="M82" s="243"/>
      <c r="N82" s="246">
        <f>N168</f>
        <v>0</v>
      </c>
      <c r="O82" s="246"/>
      <c r="P82" s="246"/>
      <c r="Q82" s="246"/>
      <c r="R82" s="243"/>
      <c r="S82" s="515"/>
      <c r="T82" s="243"/>
      <c r="U82" s="243"/>
      <c r="V82" s="243"/>
      <c r="W82" s="243"/>
      <c r="X82" s="243"/>
      <c r="Y82" s="243"/>
      <c r="Z82" s="243"/>
      <c r="AA82" s="243"/>
      <c r="AB82" s="243"/>
      <c r="AC82" s="250"/>
      <c r="AD82" s="243"/>
      <c r="AE82" s="243"/>
      <c r="AF82" s="243"/>
      <c r="AG82" s="243"/>
      <c r="AH82" s="243"/>
      <c r="AI82" s="481"/>
      <c r="AJ82" s="243"/>
    </row>
    <row r="83" spans="2:36" s="249" customFormat="1" ht="25" customHeight="1">
      <c r="B83" s="247"/>
      <c r="C83" s="243"/>
      <c r="D83" s="245" t="s">
        <v>306</v>
      </c>
      <c r="E83" s="243"/>
      <c r="F83" s="243"/>
      <c r="G83" s="243"/>
      <c r="H83" s="243"/>
      <c r="I83" s="243"/>
      <c r="J83" s="243"/>
      <c r="K83" s="243"/>
      <c r="L83" s="243"/>
      <c r="M83" s="243"/>
      <c r="N83" s="246">
        <f>N191</f>
        <v>0</v>
      </c>
      <c r="O83" s="246"/>
      <c r="P83" s="246"/>
      <c r="Q83" s="246"/>
      <c r="R83" s="243"/>
      <c r="S83" s="515"/>
      <c r="T83" s="243"/>
      <c r="U83" s="243"/>
      <c r="V83" s="243"/>
      <c r="W83" s="243"/>
      <c r="X83" s="243"/>
      <c r="Y83" s="243"/>
      <c r="Z83" s="243"/>
      <c r="AA83" s="243"/>
      <c r="AB83" s="243"/>
      <c r="AC83" s="250"/>
      <c r="AD83" s="243"/>
      <c r="AE83" s="243"/>
      <c r="AF83" s="243"/>
      <c r="AG83" s="243"/>
      <c r="AH83" s="243"/>
      <c r="AI83" s="481"/>
      <c r="AJ83" s="243"/>
    </row>
    <row r="84" spans="2:36" s="249" customFormat="1" ht="25" customHeight="1">
      <c r="B84" s="247"/>
      <c r="C84" s="243"/>
      <c r="D84" s="245" t="s">
        <v>102</v>
      </c>
      <c r="E84" s="243"/>
      <c r="F84" s="243"/>
      <c r="G84" s="243"/>
      <c r="H84" s="243"/>
      <c r="I84" s="243"/>
      <c r="J84" s="243"/>
      <c r="K84" s="243"/>
      <c r="L84" s="243"/>
      <c r="M84" s="243"/>
      <c r="N84" s="246">
        <f>N202</f>
        <v>0</v>
      </c>
      <c r="O84" s="246"/>
      <c r="P84" s="246"/>
      <c r="Q84" s="246"/>
      <c r="R84" s="243"/>
      <c r="S84" s="515"/>
      <c r="T84" s="243"/>
      <c r="U84" s="243"/>
      <c r="V84" s="243"/>
      <c r="W84" s="243"/>
      <c r="X84" s="243"/>
      <c r="Y84" s="243"/>
      <c r="Z84" s="243"/>
      <c r="AA84" s="243"/>
      <c r="AB84" s="243"/>
      <c r="AC84" s="250"/>
      <c r="AD84" s="243"/>
      <c r="AE84" s="243"/>
      <c r="AF84" s="243"/>
      <c r="AG84" s="243"/>
      <c r="AH84" s="243"/>
      <c r="AI84" s="481"/>
      <c r="AJ84" s="243"/>
    </row>
    <row r="85" spans="2:36" s="249" customFormat="1" ht="25" customHeight="1">
      <c r="B85" s="247"/>
      <c r="C85" s="243"/>
      <c r="D85" s="245" t="s">
        <v>172</v>
      </c>
      <c r="E85" s="243"/>
      <c r="F85" s="243"/>
      <c r="G85" s="243"/>
      <c r="H85" s="243"/>
      <c r="I85" s="243"/>
      <c r="J85" s="243"/>
      <c r="K85" s="243"/>
      <c r="L85" s="243"/>
      <c r="M85" s="243"/>
      <c r="N85" s="246">
        <f>N210</f>
        <v>0</v>
      </c>
      <c r="O85" s="246"/>
      <c r="P85" s="246"/>
      <c r="Q85" s="246"/>
      <c r="R85" s="243"/>
      <c r="S85" s="515"/>
      <c r="T85" s="243"/>
      <c r="U85" s="243"/>
      <c r="V85" s="243"/>
      <c r="W85" s="243"/>
      <c r="X85" s="243"/>
      <c r="Y85" s="243"/>
      <c r="Z85" s="243"/>
      <c r="AA85" s="243"/>
      <c r="AB85" s="243"/>
      <c r="AC85" s="250"/>
      <c r="AD85" s="243"/>
      <c r="AE85" s="243"/>
      <c r="AF85" s="243"/>
      <c r="AG85" s="243"/>
      <c r="AH85" s="243"/>
      <c r="AI85" s="481"/>
      <c r="AJ85" s="243"/>
    </row>
    <row r="86" spans="2:36" s="193" customFormat="1" ht="18" customHeight="1">
      <c r="B86" s="194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517"/>
      <c r="T86" s="195"/>
      <c r="U86" s="195"/>
      <c r="V86" s="195"/>
      <c r="W86" s="195"/>
      <c r="X86" s="195"/>
      <c r="Y86" s="195"/>
      <c r="Z86" s="195"/>
      <c r="AA86" s="195"/>
      <c r="AB86" s="195"/>
      <c r="AC86" s="250"/>
      <c r="AD86" s="243"/>
      <c r="AE86" s="243"/>
      <c r="AF86" s="243"/>
      <c r="AG86" s="243"/>
      <c r="AH86" s="243"/>
      <c r="AI86" s="481"/>
      <c r="AJ86" s="195"/>
    </row>
    <row r="87" spans="2:36" s="193" customFormat="1" ht="29.25" customHeight="1">
      <c r="B87" s="194"/>
      <c r="C87" s="251" t="s">
        <v>307</v>
      </c>
      <c r="D87" s="214"/>
      <c r="E87" s="214"/>
      <c r="F87" s="214"/>
      <c r="G87" s="214"/>
      <c r="H87" s="214"/>
      <c r="I87" s="214"/>
      <c r="J87" s="214"/>
      <c r="K87" s="214"/>
      <c r="L87" s="252">
        <f>N74</f>
        <v>0</v>
      </c>
      <c r="M87" s="252"/>
      <c r="N87" s="252"/>
      <c r="O87" s="252"/>
      <c r="P87" s="252"/>
      <c r="Q87" s="252"/>
      <c r="R87" s="195"/>
      <c r="S87" s="517"/>
      <c r="T87" s="195"/>
      <c r="U87" s="195"/>
      <c r="V87" s="195"/>
      <c r="W87" s="195"/>
      <c r="X87" s="195"/>
      <c r="Y87" s="195"/>
      <c r="Z87" s="195"/>
      <c r="AA87" s="195"/>
      <c r="AB87" s="195"/>
      <c r="AC87" s="482"/>
      <c r="AD87" s="372"/>
      <c r="AE87" s="372"/>
      <c r="AF87" s="372"/>
      <c r="AG87" s="372"/>
      <c r="AH87" s="372"/>
      <c r="AI87" s="483"/>
      <c r="AJ87" s="195"/>
    </row>
    <row r="88" spans="2:36" s="193" customFormat="1" ht="7" customHeight="1">
      <c r="B88" s="229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517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</row>
    <row r="90" spans="2:18" s="193" customFormat="1" ht="7" customHeight="1">
      <c r="B90" s="232"/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4"/>
    </row>
    <row r="91" spans="2:18" s="193" customFormat="1" ht="37" customHeight="1">
      <c r="B91" s="194"/>
      <c r="C91" s="185" t="s">
        <v>103</v>
      </c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9"/>
    </row>
    <row r="92" spans="2:18" s="193" customFormat="1" ht="7" customHeight="1">
      <c r="B92" s="194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9"/>
    </row>
    <row r="93" spans="2:18" s="193" customFormat="1" ht="30" customHeight="1">
      <c r="B93" s="194"/>
      <c r="C93" s="190" t="s">
        <v>17</v>
      </c>
      <c r="D93" s="195"/>
      <c r="E93" s="195"/>
      <c r="F93" s="191" t="str">
        <f>F6</f>
        <v>Střední škola stravování a služeb Karlovy Vary</v>
      </c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5"/>
      <c r="R93" s="199"/>
    </row>
    <row r="94" spans="2:18" s="193" customFormat="1" ht="37" customHeight="1">
      <c r="B94" s="194"/>
      <c r="C94" s="235" t="s">
        <v>90</v>
      </c>
      <c r="D94" s="195"/>
      <c r="E94" s="195"/>
      <c r="F94" s="236" t="str">
        <f>F7</f>
        <v>SO 02 - Úpravy povrchů a podlahových krytin - učebna č.6 - 3.NP</v>
      </c>
      <c r="G94" s="236"/>
      <c r="H94" s="236"/>
      <c r="I94" s="236"/>
      <c r="J94" s="236"/>
      <c r="K94" s="236"/>
      <c r="L94" s="236"/>
      <c r="M94" s="236"/>
      <c r="N94" s="236"/>
      <c r="O94" s="236"/>
      <c r="P94" s="236"/>
      <c r="Q94" s="195"/>
      <c r="R94" s="199"/>
    </row>
    <row r="95" spans="2:18" s="193" customFormat="1" ht="7" customHeight="1">
      <c r="B95" s="194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9"/>
    </row>
    <row r="96" spans="2:18" s="193" customFormat="1" ht="18" customHeight="1">
      <c r="B96" s="194"/>
      <c r="C96" s="190" t="s">
        <v>22</v>
      </c>
      <c r="D96" s="195"/>
      <c r="E96" s="195"/>
      <c r="F96" s="200" t="str">
        <f>F9</f>
        <v>Karlovy Vary</v>
      </c>
      <c r="G96" s="195"/>
      <c r="H96" s="195"/>
      <c r="I96" s="195"/>
      <c r="J96" s="195"/>
      <c r="K96" s="190" t="s">
        <v>24</v>
      </c>
      <c r="L96" s="195"/>
      <c r="M96" s="201">
        <f>IF(O9="","",O9)</f>
        <v>43886</v>
      </c>
      <c r="N96" s="201"/>
      <c r="O96" s="201"/>
      <c r="P96" s="201"/>
      <c r="Q96" s="195"/>
      <c r="R96" s="199"/>
    </row>
    <row r="97" spans="2:18" s="193" customFormat="1" ht="7" customHeight="1">
      <c r="B97" s="194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9"/>
    </row>
    <row r="98" spans="2:18" s="193" customFormat="1" ht="12">
      <c r="B98" s="194"/>
      <c r="C98" s="190" t="s">
        <v>27</v>
      </c>
      <c r="D98" s="195"/>
      <c r="E98" s="195"/>
      <c r="F98" s="200" t="str">
        <f>E12</f>
        <v>Střední škola stravování a služeb Karlovy Vary , příspěvková organizace</v>
      </c>
      <c r="G98" s="195"/>
      <c r="H98" s="195"/>
      <c r="I98" s="195"/>
      <c r="J98" s="195"/>
      <c r="K98" s="190" t="s">
        <v>31</v>
      </c>
      <c r="L98" s="195"/>
      <c r="M98" s="202"/>
      <c r="N98" s="202"/>
      <c r="O98" s="202"/>
      <c r="P98" s="202"/>
      <c r="Q98" s="202"/>
      <c r="R98" s="199"/>
    </row>
    <row r="99" spans="2:18" s="193" customFormat="1" ht="14.5" customHeight="1">
      <c r="B99" s="194"/>
      <c r="C99" s="190" t="s">
        <v>30</v>
      </c>
      <c r="D99" s="195"/>
      <c r="E99" s="195"/>
      <c r="F99" s="200" t="str">
        <f>IF(E15="","",E15)</f>
        <v/>
      </c>
      <c r="G99" s="195"/>
      <c r="H99" s="195"/>
      <c r="I99" s="195"/>
      <c r="J99" s="195"/>
      <c r="K99" s="190" t="s">
        <v>32</v>
      </c>
      <c r="L99" s="195"/>
      <c r="M99" s="202" t="str">
        <f>E21</f>
        <v>Ing. Tošovský</v>
      </c>
      <c r="N99" s="202"/>
      <c r="O99" s="202"/>
      <c r="P99" s="202"/>
      <c r="Q99" s="202"/>
      <c r="R99" s="199"/>
    </row>
    <row r="100" spans="2:18" s="193" customFormat="1" ht="10.25" customHeight="1">
      <c r="B100" s="194"/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9"/>
    </row>
    <row r="101" spans="2:27" s="253" customFormat="1" ht="29.25" customHeight="1">
      <c r="B101" s="256"/>
      <c r="C101" s="257" t="s">
        <v>104</v>
      </c>
      <c r="D101" s="258" t="s">
        <v>105</v>
      </c>
      <c r="E101" s="258" t="s">
        <v>56</v>
      </c>
      <c r="F101" s="259" t="s">
        <v>106</v>
      </c>
      <c r="G101" s="259"/>
      <c r="H101" s="259"/>
      <c r="I101" s="259"/>
      <c r="J101" s="258" t="s">
        <v>107</v>
      </c>
      <c r="K101" s="258" t="s">
        <v>108</v>
      </c>
      <c r="L101" s="259" t="s">
        <v>109</v>
      </c>
      <c r="M101" s="259"/>
      <c r="N101" s="259" t="s">
        <v>94</v>
      </c>
      <c r="O101" s="259"/>
      <c r="P101" s="259"/>
      <c r="Q101" s="260"/>
      <c r="R101" s="261"/>
      <c r="T101" s="262" t="s">
        <v>110</v>
      </c>
      <c r="U101" s="263" t="s">
        <v>38</v>
      </c>
      <c r="V101" s="263" t="s">
        <v>111</v>
      </c>
      <c r="W101" s="263" t="s">
        <v>112</v>
      </c>
      <c r="X101" s="263" t="s">
        <v>113</v>
      </c>
      <c r="Y101" s="263" t="s">
        <v>114</v>
      </c>
      <c r="Z101" s="263" t="s">
        <v>115</v>
      </c>
      <c r="AA101" s="264" t="s">
        <v>116</v>
      </c>
    </row>
    <row r="102" spans="2:63" s="193" customFormat="1" ht="29.25" customHeight="1">
      <c r="B102" s="194"/>
      <c r="C102" s="265" t="s">
        <v>91</v>
      </c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266"/>
      <c r="O102" s="267"/>
      <c r="P102" s="267"/>
      <c r="Q102" s="267"/>
      <c r="R102" s="199"/>
      <c r="T102" s="268"/>
      <c r="U102" s="205"/>
      <c r="V102" s="205"/>
      <c r="W102" s="269" t="e">
        <f>W103+#REF!</f>
        <v>#REF!</v>
      </c>
      <c r="X102" s="205"/>
      <c r="Y102" s="269" t="e">
        <f>Y103+#REF!</f>
        <v>#REF!</v>
      </c>
      <c r="Z102" s="205"/>
      <c r="AA102" s="270" t="e">
        <f>AA103+#REF!</f>
        <v>#REF!</v>
      </c>
      <c r="AT102" s="180" t="s">
        <v>73</v>
      </c>
      <c r="AU102" s="180" t="s">
        <v>96</v>
      </c>
      <c r="BK102" s="271" t="e">
        <f>BK103+#REF!</f>
        <v>#REF!</v>
      </c>
    </row>
    <row r="103" spans="2:63" s="254" customFormat="1" ht="37.25" customHeight="1">
      <c r="B103" s="377"/>
      <c r="C103" s="378"/>
      <c r="D103" s="379" t="s">
        <v>73</v>
      </c>
      <c r="E103" s="379" t="s">
        <v>174</v>
      </c>
      <c r="F103" s="379" t="s">
        <v>175</v>
      </c>
      <c r="G103" s="379"/>
      <c r="H103" s="379"/>
      <c r="I103" s="379"/>
      <c r="J103" s="379"/>
      <c r="K103" s="379"/>
      <c r="L103" s="379"/>
      <c r="M103" s="379"/>
      <c r="N103" s="380">
        <f>N104+N141+N136</f>
        <v>0</v>
      </c>
      <c r="O103" s="244"/>
      <c r="P103" s="244"/>
      <c r="Q103" s="244"/>
      <c r="R103" s="381"/>
      <c r="T103" s="382"/>
      <c r="U103" s="378"/>
      <c r="V103" s="378"/>
      <c r="W103" s="383" t="e">
        <f>W104+#REF!+#REF!+#REF!</f>
        <v>#REF!</v>
      </c>
      <c r="X103" s="378"/>
      <c r="Y103" s="383" t="e">
        <f>Y104+#REF!+#REF!+#REF!</f>
        <v>#REF!</v>
      </c>
      <c r="Z103" s="378"/>
      <c r="AA103" s="384" t="e">
        <f>AA104+#REF!+#REF!+#REF!</f>
        <v>#REF!</v>
      </c>
      <c r="AR103" s="385" t="s">
        <v>88</v>
      </c>
      <c r="AT103" s="386" t="s">
        <v>73</v>
      </c>
      <c r="AU103" s="386" t="s">
        <v>74</v>
      </c>
      <c r="AY103" s="385" t="s">
        <v>117</v>
      </c>
      <c r="BK103" s="387" t="e">
        <f>BK104+#REF!+#REF!+#REF!</f>
        <v>#REF!</v>
      </c>
    </row>
    <row r="104" spans="2:63" s="254" customFormat="1" ht="20" customHeight="1">
      <c r="B104" s="377"/>
      <c r="C104" s="566"/>
      <c r="D104" s="567" t="s">
        <v>73</v>
      </c>
      <c r="E104" s="567">
        <v>6</v>
      </c>
      <c r="F104" s="568" t="s">
        <v>176</v>
      </c>
      <c r="G104" s="568"/>
      <c r="H104" s="568"/>
      <c r="I104" s="568"/>
      <c r="J104" s="392"/>
      <c r="K104" s="392"/>
      <c r="L104" s="392"/>
      <c r="M104" s="392"/>
      <c r="N104" s="569">
        <f>N105+N108+N110+N112+N116+N120+N125+N130+N133+N127</f>
        <v>0</v>
      </c>
      <c r="O104" s="570"/>
      <c r="P104" s="570"/>
      <c r="Q104" s="570"/>
      <c r="R104" s="381"/>
      <c r="T104" s="382"/>
      <c r="U104" s="378"/>
      <c r="V104" s="378"/>
      <c r="W104" s="383">
        <f>SUM(W105:W107)</f>
        <v>0</v>
      </c>
      <c r="X104" s="378"/>
      <c r="Y104" s="383">
        <f>SUM(Y105:Y107)</f>
        <v>0</v>
      </c>
      <c r="Z104" s="378"/>
      <c r="AA104" s="384">
        <f>SUM(AA105:AA107)</f>
        <v>0</v>
      </c>
      <c r="AR104" s="385" t="s">
        <v>88</v>
      </c>
      <c r="AT104" s="386" t="s">
        <v>73</v>
      </c>
      <c r="AU104" s="386" t="s">
        <v>21</v>
      </c>
      <c r="AY104" s="385" t="s">
        <v>117</v>
      </c>
      <c r="BK104" s="387">
        <f>SUM(BK105:BK107)</f>
        <v>0</v>
      </c>
    </row>
    <row r="105" spans="2:65" s="193" customFormat="1" ht="26" customHeight="1">
      <c r="B105" s="194"/>
      <c r="C105" s="288" t="s">
        <v>21</v>
      </c>
      <c r="D105" s="288" t="s">
        <v>118</v>
      </c>
      <c r="E105" s="289" t="s">
        <v>177</v>
      </c>
      <c r="F105" s="290" t="s">
        <v>178</v>
      </c>
      <c r="G105" s="290"/>
      <c r="H105" s="290"/>
      <c r="I105" s="290"/>
      <c r="J105" s="291" t="s">
        <v>123</v>
      </c>
      <c r="K105" s="292">
        <v>36.04</v>
      </c>
      <c r="L105" s="149">
        <v>0</v>
      </c>
      <c r="M105" s="149"/>
      <c r="N105" s="293">
        <f>ROUND(L105*K105,2)</f>
        <v>0</v>
      </c>
      <c r="O105" s="293"/>
      <c r="P105" s="293"/>
      <c r="Q105" s="293"/>
      <c r="R105" s="199"/>
      <c r="T105" s="337"/>
      <c r="U105" s="338"/>
      <c r="V105" s="339"/>
      <c r="W105" s="339"/>
      <c r="X105" s="339"/>
      <c r="Y105" s="339"/>
      <c r="Z105" s="339"/>
      <c r="AA105" s="340"/>
      <c r="AR105" s="180" t="s">
        <v>125</v>
      </c>
      <c r="AT105" s="180" t="s">
        <v>118</v>
      </c>
      <c r="AU105" s="180" t="s">
        <v>88</v>
      </c>
      <c r="AY105" s="180" t="s">
        <v>117</v>
      </c>
      <c r="BE105" s="341">
        <f>IF(U105="základní",N105,0)</f>
        <v>0</v>
      </c>
      <c r="BF105" s="341">
        <f>IF(U105="snížená",N105,0)</f>
        <v>0</v>
      </c>
      <c r="BG105" s="341">
        <f>IF(U105="zákl. přenesená",N105,0)</f>
        <v>0</v>
      </c>
      <c r="BH105" s="341">
        <f>IF(U105="sníž. přenesená",N105,0)</f>
        <v>0</v>
      </c>
      <c r="BI105" s="341">
        <f>IF(U105="nulová",N105,0)</f>
        <v>0</v>
      </c>
      <c r="BJ105" s="180" t="s">
        <v>21</v>
      </c>
      <c r="BK105" s="341">
        <f>ROUND(L105*K105,2)</f>
        <v>0</v>
      </c>
      <c r="BL105" s="180" t="s">
        <v>125</v>
      </c>
      <c r="BM105" s="180" t="s">
        <v>139</v>
      </c>
    </row>
    <row r="106" spans="2:51" s="255" customFormat="1" ht="24" customHeight="1">
      <c r="B106" s="356"/>
      <c r="C106" s="288"/>
      <c r="D106" s="288"/>
      <c r="E106" s="289"/>
      <c r="F106" s="414" t="s">
        <v>179</v>
      </c>
      <c r="G106" s="415"/>
      <c r="H106" s="415"/>
      <c r="I106" s="415"/>
      <c r="J106" s="291"/>
      <c r="K106" s="292"/>
      <c r="L106" s="150"/>
      <c r="M106" s="151"/>
      <c r="N106" s="280"/>
      <c r="O106" s="343"/>
      <c r="P106" s="343"/>
      <c r="Q106" s="281"/>
      <c r="R106" s="357"/>
      <c r="T106" s="358"/>
      <c r="U106" s="359"/>
      <c r="V106" s="359"/>
      <c r="W106" s="359"/>
      <c r="X106" s="359"/>
      <c r="Y106" s="359"/>
      <c r="Z106" s="359"/>
      <c r="AA106" s="360"/>
      <c r="AT106" s="361" t="s">
        <v>121</v>
      </c>
      <c r="AU106" s="361" t="s">
        <v>88</v>
      </c>
      <c r="AV106" s="255" t="s">
        <v>88</v>
      </c>
      <c r="AW106" s="255" t="s">
        <v>122</v>
      </c>
      <c r="AX106" s="255" t="s">
        <v>74</v>
      </c>
      <c r="AY106" s="361" t="s">
        <v>117</v>
      </c>
    </row>
    <row r="107" spans="2:51" s="255" customFormat="1" ht="13" customHeight="1">
      <c r="B107" s="356"/>
      <c r="C107" s="288"/>
      <c r="D107" s="288"/>
      <c r="E107" s="289"/>
      <c r="F107" s="411" t="s">
        <v>180</v>
      </c>
      <c r="G107" s="412"/>
      <c r="H107" s="412"/>
      <c r="I107" s="412"/>
      <c r="J107" s="291"/>
      <c r="K107" s="413">
        <v>36.04</v>
      </c>
      <c r="L107" s="150"/>
      <c r="M107" s="151"/>
      <c r="N107" s="280"/>
      <c r="O107" s="343"/>
      <c r="P107" s="343"/>
      <c r="Q107" s="281"/>
      <c r="R107" s="357"/>
      <c r="T107" s="358"/>
      <c r="U107" s="359"/>
      <c r="V107" s="359"/>
      <c r="W107" s="359"/>
      <c r="X107" s="359"/>
      <c r="Y107" s="359"/>
      <c r="Z107" s="359"/>
      <c r="AA107" s="360"/>
      <c r="AT107" s="361" t="s">
        <v>121</v>
      </c>
      <c r="AU107" s="361" t="s">
        <v>88</v>
      </c>
      <c r="AV107" s="255" t="s">
        <v>88</v>
      </c>
      <c r="AW107" s="255" t="s">
        <v>122</v>
      </c>
      <c r="AX107" s="255" t="s">
        <v>74</v>
      </c>
      <c r="AY107" s="361" t="s">
        <v>117</v>
      </c>
    </row>
    <row r="108" spans="2:51" s="255" customFormat="1" ht="24" customHeight="1">
      <c r="B108" s="356"/>
      <c r="C108" s="288">
        <v>2</v>
      </c>
      <c r="D108" s="288" t="s">
        <v>118</v>
      </c>
      <c r="E108" s="289" t="s">
        <v>215</v>
      </c>
      <c r="F108" s="290" t="s">
        <v>216</v>
      </c>
      <c r="G108" s="290"/>
      <c r="H108" s="290"/>
      <c r="I108" s="290"/>
      <c r="J108" s="291" t="s">
        <v>123</v>
      </c>
      <c r="K108" s="292">
        <v>36.04</v>
      </c>
      <c r="L108" s="149">
        <v>0</v>
      </c>
      <c r="M108" s="149"/>
      <c r="N108" s="293">
        <f>ROUND(L108*K108,2)</f>
        <v>0</v>
      </c>
      <c r="O108" s="293"/>
      <c r="P108" s="293"/>
      <c r="Q108" s="293"/>
      <c r="R108" s="357"/>
      <c r="T108" s="358"/>
      <c r="U108" s="359"/>
      <c r="V108" s="359"/>
      <c r="W108" s="359"/>
      <c r="X108" s="359"/>
      <c r="Y108" s="359"/>
      <c r="Z108" s="359"/>
      <c r="AA108" s="360"/>
      <c r="AT108" s="361"/>
      <c r="AU108" s="361"/>
      <c r="AY108" s="361"/>
    </row>
    <row r="109" spans="2:51" s="255" customFormat="1" ht="19" customHeight="1">
      <c r="B109" s="356"/>
      <c r="C109" s="288"/>
      <c r="D109" s="288"/>
      <c r="E109" s="289"/>
      <c r="F109" s="414" t="s">
        <v>217</v>
      </c>
      <c r="G109" s="415"/>
      <c r="H109" s="415"/>
      <c r="I109" s="415"/>
      <c r="J109" s="291"/>
      <c r="K109" s="292"/>
      <c r="L109" s="150"/>
      <c r="M109" s="151"/>
      <c r="N109" s="280"/>
      <c r="O109" s="343"/>
      <c r="P109" s="343"/>
      <c r="Q109" s="281"/>
      <c r="R109" s="357"/>
      <c r="T109" s="358"/>
      <c r="U109" s="359"/>
      <c r="V109" s="359"/>
      <c r="W109" s="359"/>
      <c r="X109" s="359"/>
      <c r="Y109" s="359"/>
      <c r="Z109" s="359"/>
      <c r="AA109" s="360"/>
      <c r="AT109" s="361"/>
      <c r="AU109" s="361"/>
      <c r="AY109" s="361"/>
    </row>
    <row r="110" spans="2:51" s="255" customFormat="1" ht="24" customHeight="1">
      <c r="B110" s="356"/>
      <c r="C110" s="288">
        <v>3</v>
      </c>
      <c r="D110" s="288" t="s">
        <v>118</v>
      </c>
      <c r="E110" s="289" t="s">
        <v>218</v>
      </c>
      <c r="F110" s="290" t="s">
        <v>219</v>
      </c>
      <c r="G110" s="290"/>
      <c r="H110" s="290"/>
      <c r="I110" s="290"/>
      <c r="J110" s="291" t="s">
        <v>123</v>
      </c>
      <c r="K110" s="292">
        <v>36.04</v>
      </c>
      <c r="L110" s="149">
        <v>0</v>
      </c>
      <c r="M110" s="149"/>
      <c r="N110" s="293">
        <f>ROUND(L110*K110,2)</f>
        <v>0</v>
      </c>
      <c r="O110" s="293"/>
      <c r="P110" s="293"/>
      <c r="Q110" s="293"/>
      <c r="R110" s="357"/>
      <c r="T110" s="358"/>
      <c r="U110" s="359"/>
      <c r="V110" s="359"/>
      <c r="W110" s="359"/>
      <c r="X110" s="359"/>
      <c r="Y110" s="359"/>
      <c r="Z110" s="359"/>
      <c r="AA110" s="360"/>
      <c r="AT110" s="361"/>
      <c r="AU110" s="361"/>
      <c r="AY110" s="361"/>
    </row>
    <row r="111" spans="2:51" s="255" customFormat="1" ht="19" customHeight="1">
      <c r="B111" s="356"/>
      <c r="C111" s="288"/>
      <c r="D111" s="288"/>
      <c r="E111" s="289"/>
      <c r="F111" s="414" t="s">
        <v>220</v>
      </c>
      <c r="G111" s="415"/>
      <c r="H111" s="415"/>
      <c r="I111" s="415"/>
      <c r="J111" s="291"/>
      <c r="K111" s="292"/>
      <c r="L111" s="150"/>
      <c r="M111" s="151"/>
      <c r="N111" s="280"/>
      <c r="O111" s="343"/>
      <c r="P111" s="343"/>
      <c r="Q111" s="281"/>
      <c r="R111" s="357"/>
      <c r="T111" s="358"/>
      <c r="U111" s="359"/>
      <c r="V111" s="359"/>
      <c r="W111" s="359"/>
      <c r="X111" s="359"/>
      <c r="Y111" s="359"/>
      <c r="Z111" s="359"/>
      <c r="AA111" s="360"/>
      <c r="AT111" s="361"/>
      <c r="AU111" s="361"/>
      <c r="AY111" s="361"/>
    </row>
    <row r="112" spans="2:65" s="193" customFormat="1" ht="25.5" customHeight="1">
      <c r="B112" s="194"/>
      <c r="C112" s="288">
        <v>4</v>
      </c>
      <c r="D112" s="288" t="s">
        <v>118</v>
      </c>
      <c r="E112" s="289" t="s">
        <v>181</v>
      </c>
      <c r="F112" s="290" t="s">
        <v>182</v>
      </c>
      <c r="G112" s="290"/>
      <c r="H112" s="290"/>
      <c r="I112" s="290"/>
      <c r="J112" s="291" t="s">
        <v>123</v>
      </c>
      <c r="K112" s="292">
        <v>30.6</v>
      </c>
      <c r="L112" s="149">
        <v>0</v>
      </c>
      <c r="M112" s="149"/>
      <c r="N112" s="293">
        <f aca="true" t="shared" si="0" ref="N112:N125">ROUND(L112*K112,2)</f>
        <v>0</v>
      </c>
      <c r="O112" s="293"/>
      <c r="P112" s="293"/>
      <c r="Q112" s="293"/>
      <c r="R112" s="199"/>
      <c r="T112" s="337"/>
      <c r="U112" s="338"/>
      <c r="V112" s="339"/>
      <c r="W112" s="339"/>
      <c r="X112" s="339"/>
      <c r="Y112" s="339"/>
      <c r="Z112" s="339"/>
      <c r="AA112" s="340"/>
      <c r="AR112" s="180" t="s">
        <v>125</v>
      </c>
      <c r="AT112" s="180" t="s">
        <v>118</v>
      </c>
      <c r="AU112" s="180" t="s">
        <v>88</v>
      </c>
      <c r="AY112" s="180" t="s">
        <v>117</v>
      </c>
      <c r="BE112" s="341">
        <f aca="true" t="shared" si="1" ref="BE112:BE125">IF(U112="základní",N112,0)</f>
        <v>0</v>
      </c>
      <c r="BF112" s="341">
        <f aca="true" t="shared" si="2" ref="BF112:BF125">IF(U112="snížená",N112,0)</f>
        <v>0</v>
      </c>
      <c r="BG112" s="341">
        <f aca="true" t="shared" si="3" ref="BG112:BG125">IF(U112="zákl. přenesená",N112,0)</f>
        <v>0</v>
      </c>
      <c r="BH112" s="341">
        <f aca="true" t="shared" si="4" ref="BH112:BH125">IF(U112="sníž. přenesená",N112,0)</f>
        <v>0</v>
      </c>
      <c r="BI112" s="341">
        <f aca="true" t="shared" si="5" ref="BI112:BI125">IF(U112="nulová",N112,0)</f>
        <v>0</v>
      </c>
      <c r="BJ112" s="180" t="s">
        <v>21</v>
      </c>
      <c r="BK112" s="341">
        <f aca="true" t="shared" si="6" ref="BK112:BK125">ROUND(L112*K112,2)</f>
        <v>0</v>
      </c>
      <c r="BL112" s="180" t="s">
        <v>125</v>
      </c>
      <c r="BM112" s="180" t="s">
        <v>140</v>
      </c>
    </row>
    <row r="113" spans="2:65" s="193" customFormat="1" ht="20" customHeight="1">
      <c r="B113" s="194"/>
      <c r="C113" s="288"/>
      <c r="D113" s="288"/>
      <c r="E113" s="289"/>
      <c r="F113" s="294" t="s">
        <v>183</v>
      </c>
      <c r="G113" s="295"/>
      <c r="H113" s="295"/>
      <c r="I113" s="296"/>
      <c r="J113" s="291"/>
      <c r="K113" s="292"/>
      <c r="L113" s="150"/>
      <c r="M113" s="151"/>
      <c r="N113" s="280"/>
      <c r="O113" s="343"/>
      <c r="P113" s="343"/>
      <c r="Q113" s="281"/>
      <c r="R113" s="199"/>
      <c r="T113" s="337"/>
      <c r="U113" s="338"/>
      <c r="V113" s="339"/>
      <c r="W113" s="339"/>
      <c r="X113" s="339"/>
      <c r="Y113" s="339"/>
      <c r="Z113" s="339"/>
      <c r="AA113" s="340"/>
      <c r="AR113" s="180"/>
      <c r="AT113" s="180"/>
      <c r="AU113" s="180"/>
      <c r="AY113" s="180"/>
      <c r="BE113" s="341"/>
      <c r="BF113" s="341"/>
      <c r="BG113" s="341"/>
      <c r="BH113" s="341"/>
      <c r="BI113" s="341"/>
      <c r="BJ113" s="180"/>
      <c r="BK113" s="341"/>
      <c r="BL113" s="180"/>
      <c r="BM113" s="180"/>
    </row>
    <row r="114" spans="2:65" s="193" customFormat="1" ht="13" customHeight="1">
      <c r="B114" s="194"/>
      <c r="C114" s="288"/>
      <c r="D114" s="288"/>
      <c r="E114" s="289"/>
      <c r="F114" s="416" t="s">
        <v>184</v>
      </c>
      <c r="G114" s="417"/>
      <c r="H114" s="417"/>
      <c r="I114" s="418"/>
      <c r="J114" s="291"/>
      <c r="K114" s="292"/>
      <c r="L114" s="150"/>
      <c r="M114" s="151"/>
      <c r="N114" s="280"/>
      <c r="O114" s="343"/>
      <c r="P114" s="343"/>
      <c r="Q114" s="281"/>
      <c r="R114" s="199"/>
      <c r="T114" s="337"/>
      <c r="U114" s="338"/>
      <c r="V114" s="339"/>
      <c r="W114" s="339"/>
      <c r="X114" s="339"/>
      <c r="Y114" s="339"/>
      <c r="Z114" s="339"/>
      <c r="AA114" s="340"/>
      <c r="AR114" s="180"/>
      <c r="AT114" s="180"/>
      <c r="AU114" s="180"/>
      <c r="AY114" s="180"/>
      <c r="BE114" s="341"/>
      <c r="BF114" s="341"/>
      <c r="BG114" s="341"/>
      <c r="BH114" s="341"/>
      <c r="BI114" s="341"/>
      <c r="BJ114" s="180"/>
      <c r="BK114" s="341"/>
      <c r="BL114" s="180"/>
      <c r="BM114" s="180"/>
    </row>
    <row r="115" spans="2:65" s="193" customFormat="1" ht="13" customHeight="1">
      <c r="B115" s="194"/>
      <c r="C115" s="288"/>
      <c r="D115" s="288"/>
      <c r="E115" s="342"/>
      <c r="F115" s="294" t="s">
        <v>185</v>
      </c>
      <c r="G115" s="295"/>
      <c r="H115" s="295"/>
      <c r="I115" s="296"/>
      <c r="J115" s="291"/>
      <c r="K115" s="297">
        <v>30.6</v>
      </c>
      <c r="L115" s="150"/>
      <c r="M115" s="151"/>
      <c r="N115" s="280"/>
      <c r="O115" s="343"/>
      <c r="P115" s="343"/>
      <c r="Q115" s="281"/>
      <c r="R115" s="199"/>
      <c r="T115" s="337"/>
      <c r="U115" s="338"/>
      <c r="V115" s="339"/>
      <c r="W115" s="339"/>
      <c r="X115" s="339"/>
      <c r="Y115" s="339"/>
      <c r="Z115" s="339"/>
      <c r="AA115" s="340"/>
      <c r="AR115" s="180"/>
      <c r="AT115" s="180"/>
      <c r="AU115" s="180"/>
      <c r="AY115" s="180"/>
      <c r="BE115" s="341"/>
      <c r="BF115" s="341"/>
      <c r="BG115" s="341"/>
      <c r="BH115" s="341"/>
      <c r="BI115" s="341"/>
      <c r="BJ115" s="180"/>
      <c r="BK115" s="341"/>
      <c r="BL115" s="180"/>
      <c r="BM115" s="180"/>
    </row>
    <row r="116" spans="2:65" s="193" customFormat="1" ht="25.5" customHeight="1">
      <c r="B116" s="194"/>
      <c r="C116" s="288">
        <v>5</v>
      </c>
      <c r="D116" s="288" t="s">
        <v>118</v>
      </c>
      <c r="E116" s="289" t="s">
        <v>186</v>
      </c>
      <c r="F116" s="290" t="s">
        <v>187</v>
      </c>
      <c r="G116" s="290"/>
      <c r="H116" s="290"/>
      <c r="I116" s="290"/>
      <c r="J116" s="291" t="s">
        <v>123</v>
      </c>
      <c r="K116" s="292">
        <v>52.756</v>
      </c>
      <c r="L116" s="149">
        <v>0</v>
      </c>
      <c r="M116" s="149"/>
      <c r="N116" s="293">
        <f t="shared" si="0"/>
        <v>0</v>
      </c>
      <c r="O116" s="293"/>
      <c r="P116" s="293"/>
      <c r="Q116" s="293"/>
      <c r="R116" s="199"/>
      <c r="T116" s="337"/>
      <c r="U116" s="338"/>
      <c r="V116" s="339"/>
      <c r="W116" s="339"/>
      <c r="X116" s="339"/>
      <c r="Y116" s="339"/>
      <c r="Z116" s="339"/>
      <c r="AA116" s="340"/>
      <c r="AR116" s="180" t="s">
        <v>125</v>
      </c>
      <c r="AT116" s="180" t="s">
        <v>118</v>
      </c>
      <c r="AU116" s="180" t="s">
        <v>88</v>
      </c>
      <c r="AY116" s="180" t="s">
        <v>117</v>
      </c>
      <c r="BE116" s="341">
        <f t="shared" si="1"/>
        <v>0</v>
      </c>
      <c r="BF116" s="341">
        <f t="shared" si="2"/>
        <v>0</v>
      </c>
      <c r="BG116" s="341">
        <f t="shared" si="3"/>
        <v>0</v>
      </c>
      <c r="BH116" s="341">
        <f t="shared" si="4"/>
        <v>0</v>
      </c>
      <c r="BI116" s="341">
        <f t="shared" si="5"/>
        <v>0</v>
      </c>
      <c r="BJ116" s="180" t="s">
        <v>21</v>
      </c>
      <c r="BK116" s="341">
        <f t="shared" si="6"/>
        <v>0</v>
      </c>
      <c r="BL116" s="180" t="s">
        <v>125</v>
      </c>
      <c r="BM116" s="180" t="s">
        <v>141</v>
      </c>
    </row>
    <row r="117" spans="2:65" s="193" customFormat="1" ht="25.5" customHeight="1">
      <c r="B117" s="194"/>
      <c r="C117" s="288"/>
      <c r="D117" s="288"/>
      <c r="E117" s="289"/>
      <c r="F117" s="294" t="s">
        <v>188</v>
      </c>
      <c r="G117" s="295"/>
      <c r="H117" s="295"/>
      <c r="I117" s="296"/>
      <c r="J117" s="291"/>
      <c r="K117" s="292"/>
      <c r="L117" s="150"/>
      <c r="M117" s="151"/>
      <c r="N117" s="280"/>
      <c r="O117" s="343"/>
      <c r="P117" s="343"/>
      <c r="Q117" s="281"/>
      <c r="R117" s="199"/>
      <c r="T117" s="337"/>
      <c r="U117" s="338"/>
      <c r="V117" s="339"/>
      <c r="W117" s="339"/>
      <c r="X117" s="339"/>
      <c r="Y117" s="339"/>
      <c r="Z117" s="339"/>
      <c r="AA117" s="340"/>
      <c r="AR117" s="180"/>
      <c r="AT117" s="180"/>
      <c r="AU117" s="180"/>
      <c r="AY117" s="180"/>
      <c r="BE117" s="341"/>
      <c r="BF117" s="341"/>
      <c r="BG117" s="341"/>
      <c r="BH117" s="341"/>
      <c r="BI117" s="341"/>
      <c r="BJ117" s="180"/>
      <c r="BK117" s="341"/>
      <c r="BL117" s="180"/>
      <c r="BM117" s="180"/>
    </row>
    <row r="118" spans="2:65" s="193" customFormat="1" ht="14" customHeight="1">
      <c r="B118" s="194"/>
      <c r="C118" s="288"/>
      <c r="D118" s="288"/>
      <c r="E118" s="289"/>
      <c r="F118" s="416" t="s">
        <v>189</v>
      </c>
      <c r="G118" s="417"/>
      <c r="H118" s="417"/>
      <c r="I118" s="418"/>
      <c r="J118" s="291"/>
      <c r="K118" s="292"/>
      <c r="L118" s="150"/>
      <c r="M118" s="151"/>
      <c r="N118" s="280"/>
      <c r="O118" s="343"/>
      <c r="P118" s="343"/>
      <c r="Q118" s="281"/>
      <c r="R118" s="199"/>
      <c r="T118" s="337"/>
      <c r="U118" s="338"/>
      <c r="V118" s="339"/>
      <c r="W118" s="339"/>
      <c r="X118" s="339"/>
      <c r="Y118" s="339"/>
      <c r="Z118" s="339"/>
      <c r="AA118" s="340"/>
      <c r="AR118" s="180"/>
      <c r="AT118" s="180"/>
      <c r="AU118" s="180"/>
      <c r="AY118" s="180"/>
      <c r="BE118" s="341"/>
      <c r="BF118" s="341"/>
      <c r="BG118" s="341"/>
      <c r="BH118" s="341"/>
      <c r="BI118" s="341"/>
      <c r="BJ118" s="180"/>
      <c r="BK118" s="341"/>
      <c r="BL118" s="180"/>
      <c r="BM118" s="180"/>
    </row>
    <row r="119" spans="2:65" s="193" customFormat="1" ht="25" customHeight="1">
      <c r="B119" s="194"/>
      <c r="C119" s="288"/>
      <c r="D119" s="288"/>
      <c r="E119" s="289"/>
      <c r="F119" s="294" t="s">
        <v>190</v>
      </c>
      <c r="G119" s="295"/>
      <c r="H119" s="295"/>
      <c r="I119" s="296"/>
      <c r="J119" s="291"/>
      <c r="K119" s="297">
        <v>52.756</v>
      </c>
      <c r="L119" s="150"/>
      <c r="M119" s="151"/>
      <c r="N119" s="280"/>
      <c r="O119" s="343"/>
      <c r="P119" s="343"/>
      <c r="Q119" s="281"/>
      <c r="R119" s="199"/>
      <c r="T119" s="337"/>
      <c r="U119" s="338"/>
      <c r="V119" s="339"/>
      <c r="W119" s="339"/>
      <c r="X119" s="339"/>
      <c r="Y119" s="339"/>
      <c r="Z119" s="339"/>
      <c r="AA119" s="340"/>
      <c r="AR119" s="180"/>
      <c r="AT119" s="180"/>
      <c r="AU119" s="180"/>
      <c r="AY119" s="180"/>
      <c r="BE119" s="341"/>
      <c r="BF119" s="341"/>
      <c r="BG119" s="341"/>
      <c r="BH119" s="341"/>
      <c r="BI119" s="341"/>
      <c r="BJ119" s="180"/>
      <c r="BK119" s="341"/>
      <c r="BL119" s="180"/>
      <c r="BM119" s="180"/>
    </row>
    <row r="120" spans="2:65" s="193" customFormat="1" ht="25.5" customHeight="1">
      <c r="B120" s="194"/>
      <c r="C120" s="288">
        <v>6</v>
      </c>
      <c r="D120" s="288" t="s">
        <v>118</v>
      </c>
      <c r="E120" s="289" t="s">
        <v>127</v>
      </c>
      <c r="F120" s="419" t="s">
        <v>191</v>
      </c>
      <c r="G120" s="420"/>
      <c r="H120" s="420"/>
      <c r="I120" s="421"/>
      <c r="J120" s="291" t="s">
        <v>123</v>
      </c>
      <c r="K120" s="292">
        <v>83.356</v>
      </c>
      <c r="L120" s="156">
        <v>0</v>
      </c>
      <c r="M120" s="158"/>
      <c r="N120" s="422">
        <f t="shared" si="0"/>
        <v>0</v>
      </c>
      <c r="O120" s="424"/>
      <c r="P120" s="424"/>
      <c r="Q120" s="423"/>
      <c r="R120" s="199"/>
      <c r="T120" s="337"/>
      <c r="U120" s="338"/>
      <c r="V120" s="339"/>
      <c r="W120" s="339"/>
      <c r="X120" s="339"/>
      <c r="Y120" s="339"/>
      <c r="Z120" s="339"/>
      <c r="AA120" s="340"/>
      <c r="AR120" s="180" t="s">
        <v>125</v>
      </c>
      <c r="AT120" s="180" t="s">
        <v>118</v>
      </c>
      <c r="AU120" s="180" t="s">
        <v>88</v>
      </c>
      <c r="AY120" s="180" t="s">
        <v>117</v>
      </c>
      <c r="BE120" s="341">
        <f t="shared" si="1"/>
        <v>0</v>
      </c>
      <c r="BF120" s="341">
        <f t="shared" si="2"/>
        <v>0</v>
      </c>
      <c r="BG120" s="341">
        <f t="shared" si="3"/>
        <v>0</v>
      </c>
      <c r="BH120" s="341">
        <f t="shared" si="4"/>
        <v>0</v>
      </c>
      <c r="BI120" s="341">
        <f t="shared" si="5"/>
        <v>0</v>
      </c>
      <c r="BJ120" s="180" t="s">
        <v>21</v>
      </c>
      <c r="BK120" s="341">
        <f t="shared" si="6"/>
        <v>0</v>
      </c>
      <c r="BL120" s="180" t="s">
        <v>125</v>
      </c>
      <c r="BM120" s="180" t="s">
        <v>142</v>
      </c>
    </row>
    <row r="121" spans="2:65" s="193" customFormat="1" ht="25.5" customHeight="1">
      <c r="B121" s="194"/>
      <c r="C121" s="288"/>
      <c r="D121" s="288"/>
      <c r="E121" s="289"/>
      <c r="F121" s="294" t="s">
        <v>188</v>
      </c>
      <c r="G121" s="295"/>
      <c r="H121" s="295"/>
      <c r="I121" s="296"/>
      <c r="J121" s="291"/>
      <c r="K121" s="292"/>
      <c r="L121" s="150"/>
      <c r="M121" s="151"/>
      <c r="N121" s="280"/>
      <c r="O121" s="343"/>
      <c r="P121" s="343"/>
      <c r="Q121" s="281"/>
      <c r="R121" s="199"/>
      <c r="T121" s="337"/>
      <c r="U121" s="338"/>
      <c r="V121" s="339"/>
      <c r="W121" s="339"/>
      <c r="X121" s="339"/>
      <c r="Y121" s="339"/>
      <c r="Z121" s="339"/>
      <c r="AA121" s="340"/>
      <c r="AR121" s="180"/>
      <c r="AT121" s="180"/>
      <c r="AU121" s="180"/>
      <c r="AY121" s="180"/>
      <c r="BE121" s="341"/>
      <c r="BF121" s="341"/>
      <c r="BG121" s="341"/>
      <c r="BH121" s="341"/>
      <c r="BI121" s="341"/>
      <c r="BJ121" s="180"/>
      <c r="BK121" s="341"/>
      <c r="BL121" s="180"/>
      <c r="BM121" s="180"/>
    </row>
    <row r="122" spans="2:65" s="193" customFormat="1" ht="13" customHeight="1">
      <c r="B122" s="194"/>
      <c r="C122" s="288"/>
      <c r="D122" s="288"/>
      <c r="E122" s="289"/>
      <c r="F122" s="416" t="s">
        <v>192</v>
      </c>
      <c r="G122" s="417"/>
      <c r="H122" s="417"/>
      <c r="I122" s="418"/>
      <c r="J122" s="291"/>
      <c r="K122" s="292"/>
      <c r="L122" s="150"/>
      <c r="M122" s="151"/>
      <c r="N122" s="280"/>
      <c r="O122" s="343"/>
      <c r="P122" s="343"/>
      <c r="Q122" s="281"/>
      <c r="R122" s="199"/>
      <c r="T122" s="337"/>
      <c r="U122" s="338"/>
      <c r="V122" s="339"/>
      <c r="W122" s="339"/>
      <c r="X122" s="339"/>
      <c r="Y122" s="339"/>
      <c r="Z122" s="339"/>
      <c r="AA122" s="340"/>
      <c r="AR122" s="180"/>
      <c r="AT122" s="180"/>
      <c r="AU122" s="180"/>
      <c r="AY122" s="180"/>
      <c r="BE122" s="341"/>
      <c r="BF122" s="341"/>
      <c r="BG122" s="341"/>
      <c r="BH122" s="341"/>
      <c r="BI122" s="341"/>
      <c r="BJ122" s="180"/>
      <c r="BK122" s="341"/>
      <c r="BL122" s="180"/>
      <c r="BM122" s="180"/>
    </row>
    <row r="123" spans="2:65" s="193" customFormat="1" ht="13" customHeight="1">
      <c r="B123" s="194"/>
      <c r="C123" s="288"/>
      <c r="D123" s="288"/>
      <c r="E123" s="289"/>
      <c r="F123" s="416" t="s">
        <v>184</v>
      </c>
      <c r="G123" s="417"/>
      <c r="H123" s="417"/>
      <c r="I123" s="418"/>
      <c r="J123" s="291"/>
      <c r="K123" s="297">
        <v>30.6</v>
      </c>
      <c r="L123" s="150"/>
      <c r="M123" s="151"/>
      <c r="N123" s="280"/>
      <c r="O123" s="343"/>
      <c r="P123" s="343"/>
      <c r="Q123" s="281"/>
      <c r="R123" s="199"/>
      <c r="T123" s="337"/>
      <c r="U123" s="338"/>
      <c r="V123" s="339"/>
      <c r="W123" s="339"/>
      <c r="X123" s="339"/>
      <c r="Y123" s="339"/>
      <c r="Z123" s="339"/>
      <c r="AA123" s="340"/>
      <c r="AR123" s="180"/>
      <c r="AT123" s="180"/>
      <c r="AU123" s="180"/>
      <c r="AY123" s="180"/>
      <c r="BE123" s="341"/>
      <c r="BF123" s="341"/>
      <c r="BG123" s="341"/>
      <c r="BH123" s="341"/>
      <c r="BI123" s="341"/>
      <c r="BJ123" s="180"/>
      <c r="BK123" s="341"/>
      <c r="BL123" s="180"/>
      <c r="BM123" s="180"/>
    </row>
    <row r="124" spans="2:65" s="193" customFormat="1" ht="13" customHeight="1">
      <c r="B124" s="194"/>
      <c r="C124" s="288"/>
      <c r="D124" s="288"/>
      <c r="E124" s="289"/>
      <c r="F124" s="416" t="s">
        <v>189</v>
      </c>
      <c r="G124" s="417"/>
      <c r="H124" s="417"/>
      <c r="I124" s="418"/>
      <c r="J124" s="291"/>
      <c r="K124" s="297">
        <v>52.756</v>
      </c>
      <c r="L124" s="150"/>
      <c r="M124" s="151"/>
      <c r="N124" s="280"/>
      <c r="O124" s="343"/>
      <c r="P124" s="343"/>
      <c r="Q124" s="281"/>
      <c r="R124" s="199"/>
      <c r="T124" s="337"/>
      <c r="U124" s="338"/>
      <c r="V124" s="339"/>
      <c r="W124" s="339"/>
      <c r="X124" s="339"/>
      <c r="Y124" s="339"/>
      <c r="Z124" s="339"/>
      <c r="AA124" s="340"/>
      <c r="AR124" s="180"/>
      <c r="AT124" s="180"/>
      <c r="AU124" s="180"/>
      <c r="AY124" s="180"/>
      <c r="BE124" s="341"/>
      <c r="BF124" s="341"/>
      <c r="BG124" s="341"/>
      <c r="BH124" s="341"/>
      <c r="BI124" s="341"/>
      <c r="BJ124" s="180"/>
      <c r="BK124" s="341"/>
      <c r="BL124" s="180"/>
      <c r="BM124" s="180"/>
    </row>
    <row r="125" spans="2:65" s="193" customFormat="1" ht="25.5" customHeight="1">
      <c r="B125" s="194"/>
      <c r="C125" s="288">
        <v>7</v>
      </c>
      <c r="D125" s="288" t="s">
        <v>118</v>
      </c>
      <c r="E125" s="289" t="s">
        <v>126</v>
      </c>
      <c r="F125" s="290" t="s">
        <v>193</v>
      </c>
      <c r="G125" s="290"/>
      <c r="H125" s="290"/>
      <c r="I125" s="290"/>
      <c r="J125" s="291" t="s">
        <v>123</v>
      </c>
      <c r="K125" s="292">
        <v>83.356</v>
      </c>
      <c r="L125" s="149">
        <v>0</v>
      </c>
      <c r="M125" s="149"/>
      <c r="N125" s="293">
        <f t="shared" si="0"/>
        <v>0</v>
      </c>
      <c r="O125" s="293"/>
      <c r="P125" s="293"/>
      <c r="Q125" s="293"/>
      <c r="R125" s="199"/>
      <c r="T125" s="337"/>
      <c r="U125" s="338"/>
      <c r="V125" s="339"/>
      <c r="W125" s="339"/>
      <c r="X125" s="339"/>
      <c r="Y125" s="339"/>
      <c r="Z125" s="339"/>
      <c r="AA125" s="340"/>
      <c r="AR125" s="180" t="s">
        <v>125</v>
      </c>
      <c r="AT125" s="180" t="s">
        <v>118</v>
      </c>
      <c r="AU125" s="180" t="s">
        <v>88</v>
      </c>
      <c r="AY125" s="180" t="s">
        <v>117</v>
      </c>
      <c r="BE125" s="341">
        <f t="shared" si="1"/>
        <v>0</v>
      </c>
      <c r="BF125" s="341">
        <f t="shared" si="2"/>
        <v>0</v>
      </c>
      <c r="BG125" s="341">
        <f t="shared" si="3"/>
        <v>0</v>
      </c>
      <c r="BH125" s="341">
        <f t="shared" si="4"/>
        <v>0</v>
      </c>
      <c r="BI125" s="341">
        <f t="shared" si="5"/>
        <v>0</v>
      </c>
      <c r="BJ125" s="180" t="s">
        <v>21</v>
      </c>
      <c r="BK125" s="341">
        <f t="shared" si="6"/>
        <v>0</v>
      </c>
      <c r="BL125" s="180" t="s">
        <v>125</v>
      </c>
      <c r="BM125" s="180" t="s">
        <v>143</v>
      </c>
    </row>
    <row r="126" spans="2:51" s="255" customFormat="1" ht="19" customHeight="1">
      <c r="B126" s="356"/>
      <c r="C126" s="288"/>
      <c r="D126" s="288"/>
      <c r="E126" s="289"/>
      <c r="F126" s="414" t="s">
        <v>194</v>
      </c>
      <c r="G126" s="415"/>
      <c r="H126" s="415"/>
      <c r="I126" s="415"/>
      <c r="J126" s="291"/>
      <c r="K126" s="472">
        <v>83.356</v>
      </c>
      <c r="L126" s="150"/>
      <c r="M126" s="151"/>
      <c r="N126" s="280"/>
      <c r="O126" s="343"/>
      <c r="P126" s="343"/>
      <c r="Q126" s="281"/>
      <c r="R126" s="357"/>
      <c r="T126" s="358"/>
      <c r="U126" s="359"/>
      <c r="V126" s="359"/>
      <c r="W126" s="359"/>
      <c r="X126" s="359"/>
      <c r="Y126" s="359"/>
      <c r="Z126" s="359"/>
      <c r="AA126" s="360"/>
      <c r="AT126" s="361" t="s">
        <v>121</v>
      </c>
      <c r="AU126" s="361" t="s">
        <v>88</v>
      </c>
      <c r="AV126" s="255" t="s">
        <v>88</v>
      </c>
      <c r="AW126" s="255" t="s">
        <v>122</v>
      </c>
      <c r="AX126" s="255" t="s">
        <v>21</v>
      </c>
      <c r="AY126" s="361" t="s">
        <v>117</v>
      </c>
    </row>
    <row r="127" spans="2:65" s="193" customFormat="1" ht="25.5" customHeight="1">
      <c r="B127" s="194"/>
      <c r="C127" s="288">
        <v>8</v>
      </c>
      <c r="D127" s="288" t="s">
        <v>118</v>
      </c>
      <c r="E127" s="289" t="s">
        <v>195</v>
      </c>
      <c r="F127" s="290" t="s">
        <v>196</v>
      </c>
      <c r="G127" s="290"/>
      <c r="H127" s="290"/>
      <c r="I127" s="290"/>
      <c r="J127" s="291" t="s">
        <v>124</v>
      </c>
      <c r="K127" s="292">
        <v>19</v>
      </c>
      <c r="L127" s="149">
        <v>0</v>
      </c>
      <c r="M127" s="149"/>
      <c r="N127" s="293">
        <f>ROUND(L127*K127,2)</f>
        <v>0</v>
      </c>
      <c r="O127" s="293"/>
      <c r="P127" s="293"/>
      <c r="Q127" s="293"/>
      <c r="R127" s="199"/>
      <c r="T127" s="337" t="s">
        <v>5</v>
      </c>
      <c r="U127" s="338" t="s">
        <v>39</v>
      </c>
      <c r="V127" s="339">
        <v>0</v>
      </c>
      <c r="W127" s="339">
        <f>V127*K127</f>
        <v>0</v>
      </c>
      <c r="X127" s="339">
        <v>0</v>
      </c>
      <c r="Y127" s="339">
        <f>X127*K127</f>
        <v>0</v>
      </c>
      <c r="Z127" s="339">
        <v>0</v>
      </c>
      <c r="AA127" s="340">
        <f>Z127*K127</f>
        <v>0</v>
      </c>
      <c r="AR127" s="180" t="s">
        <v>125</v>
      </c>
      <c r="AT127" s="180" t="s">
        <v>118</v>
      </c>
      <c r="AU127" s="180" t="s">
        <v>88</v>
      </c>
      <c r="AY127" s="180" t="s">
        <v>117</v>
      </c>
      <c r="BE127" s="341">
        <f>IF(U127="základní",N127,0)</f>
        <v>0</v>
      </c>
      <c r="BF127" s="341">
        <f>IF(U127="snížená",N127,0)</f>
        <v>0</v>
      </c>
      <c r="BG127" s="341">
        <f>IF(U127="zákl. přenesená",N127,0)</f>
        <v>0</v>
      </c>
      <c r="BH127" s="341">
        <f>IF(U127="sníž. přenesená",N127,0)</f>
        <v>0</v>
      </c>
      <c r="BI127" s="341">
        <f>IF(U127="nulová",N127,0)</f>
        <v>0</v>
      </c>
      <c r="BJ127" s="180" t="s">
        <v>21</v>
      </c>
      <c r="BK127" s="341">
        <f>ROUND(L127*K127,2)</f>
        <v>0</v>
      </c>
      <c r="BL127" s="180" t="s">
        <v>125</v>
      </c>
      <c r="BM127" s="180" t="s">
        <v>144</v>
      </c>
    </row>
    <row r="128" spans="2:65" s="193" customFormat="1" ht="28" customHeight="1">
      <c r="B128" s="194"/>
      <c r="C128" s="288"/>
      <c r="D128" s="288"/>
      <c r="E128" s="289"/>
      <c r="F128" s="414" t="s">
        <v>197</v>
      </c>
      <c r="G128" s="415"/>
      <c r="H128" s="415"/>
      <c r="I128" s="415"/>
      <c r="J128" s="291"/>
      <c r="K128" s="292"/>
      <c r="L128" s="150"/>
      <c r="M128" s="151"/>
      <c r="N128" s="280"/>
      <c r="O128" s="343"/>
      <c r="P128" s="343"/>
      <c r="Q128" s="281"/>
      <c r="R128" s="199"/>
      <c r="T128" s="337"/>
      <c r="U128" s="338"/>
      <c r="V128" s="339"/>
      <c r="W128" s="339"/>
      <c r="X128" s="339"/>
      <c r="Y128" s="339"/>
      <c r="Z128" s="339"/>
      <c r="AA128" s="340"/>
      <c r="AR128" s="180"/>
      <c r="AT128" s="180"/>
      <c r="AU128" s="180"/>
      <c r="AY128" s="180"/>
      <c r="BE128" s="341"/>
      <c r="BF128" s="341"/>
      <c r="BG128" s="341"/>
      <c r="BH128" s="341"/>
      <c r="BI128" s="341"/>
      <c r="BJ128" s="180"/>
      <c r="BK128" s="341"/>
      <c r="BL128" s="180"/>
      <c r="BM128" s="180"/>
    </row>
    <row r="129" spans="2:65" s="193" customFormat="1" ht="14" customHeight="1">
      <c r="B129" s="194"/>
      <c r="C129" s="288"/>
      <c r="D129" s="288"/>
      <c r="E129" s="289"/>
      <c r="F129" s="294" t="s">
        <v>198</v>
      </c>
      <c r="G129" s="295"/>
      <c r="H129" s="295"/>
      <c r="I129" s="296"/>
      <c r="J129" s="291"/>
      <c r="K129" s="297">
        <v>19</v>
      </c>
      <c r="L129" s="150"/>
      <c r="M129" s="151"/>
      <c r="N129" s="280"/>
      <c r="O129" s="343"/>
      <c r="P129" s="343"/>
      <c r="Q129" s="281"/>
      <c r="R129" s="199"/>
      <c r="T129" s="337"/>
      <c r="U129" s="338"/>
      <c r="V129" s="339"/>
      <c r="W129" s="339"/>
      <c r="X129" s="339"/>
      <c r="Y129" s="339"/>
      <c r="Z129" s="339"/>
      <c r="AA129" s="340"/>
      <c r="AR129" s="180"/>
      <c r="AT129" s="180"/>
      <c r="AU129" s="180"/>
      <c r="AY129" s="180"/>
      <c r="BE129" s="341"/>
      <c r="BF129" s="341"/>
      <c r="BG129" s="341"/>
      <c r="BH129" s="341"/>
      <c r="BI129" s="341"/>
      <c r="BJ129" s="180"/>
      <c r="BK129" s="341"/>
      <c r="BL129" s="180"/>
      <c r="BM129" s="180"/>
    </row>
    <row r="130" spans="2:65" s="193" customFormat="1" ht="16" customHeight="1">
      <c r="B130" s="194"/>
      <c r="C130" s="425">
        <v>9</v>
      </c>
      <c r="D130" s="425" t="s">
        <v>134</v>
      </c>
      <c r="E130" s="426" t="s">
        <v>199</v>
      </c>
      <c r="F130" s="427" t="s">
        <v>200</v>
      </c>
      <c r="G130" s="428"/>
      <c r="H130" s="428"/>
      <c r="I130" s="428"/>
      <c r="J130" s="429" t="s">
        <v>124</v>
      </c>
      <c r="K130" s="430">
        <v>19.95</v>
      </c>
      <c r="L130" s="167">
        <v>0</v>
      </c>
      <c r="M130" s="167"/>
      <c r="N130" s="431">
        <f>ROUND(L130*K130,2)</f>
        <v>0</v>
      </c>
      <c r="O130" s="431"/>
      <c r="P130" s="431"/>
      <c r="Q130" s="431"/>
      <c r="R130" s="199"/>
      <c r="T130" s="337" t="s">
        <v>5</v>
      </c>
      <c r="U130" s="338" t="s">
        <v>39</v>
      </c>
      <c r="V130" s="339">
        <v>0</v>
      </c>
      <c r="W130" s="339">
        <f>V130*K130</f>
        <v>0</v>
      </c>
      <c r="X130" s="339">
        <v>0</v>
      </c>
      <c r="Y130" s="339">
        <f>X130*K130</f>
        <v>0</v>
      </c>
      <c r="Z130" s="339">
        <v>0</v>
      </c>
      <c r="AA130" s="340">
        <f>Z130*K130</f>
        <v>0</v>
      </c>
      <c r="AR130" s="180" t="s">
        <v>125</v>
      </c>
      <c r="AT130" s="180" t="s">
        <v>118</v>
      </c>
      <c r="AU130" s="180" t="s">
        <v>88</v>
      </c>
      <c r="AY130" s="180" t="s">
        <v>117</v>
      </c>
      <c r="BE130" s="341">
        <f>IF(U130="základní",N130,0)</f>
        <v>0</v>
      </c>
      <c r="BF130" s="341">
        <f>IF(U130="snížená",N130,0)</f>
        <v>0</v>
      </c>
      <c r="BG130" s="341">
        <f>IF(U130="zákl. přenesená",N130,0)</f>
        <v>0</v>
      </c>
      <c r="BH130" s="341">
        <f>IF(U130="sníž. přenesená",N130,0)</f>
        <v>0</v>
      </c>
      <c r="BI130" s="341">
        <f>IF(U130="nulová",N130,0)</f>
        <v>0</v>
      </c>
      <c r="BJ130" s="180" t="s">
        <v>21</v>
      </c>
      <c r="BK130" s="341">
        <f>ROUND(L130*K130,2)</f>
        <v>0</v>
      </c>
      <c r="BL130" s="180" t="s">
        <v>125</v>
      </c>
      <c r="BM130" s="180" t="s">
        <v>145</v>
      </c>
    </row>
    <row r="131" spans="2:65" s="193" customFormat="1" ht="13" customHeight="1">
      <c r="B131" s="194"/>
      <c r="C131" s="425"/>
      <c r="D131" s="425"/>
      <c r="E131" s="426"/>
      <c r="F131" s="294" t="s">
        <v>200</v>
      </c>
      <c r="G131" s="295"/>
      <c r="H131" s="295"/>
      <c r="I131" s="296"/>
      <c r="J131" s="429"/>
      <c r="K131" s="292"/>
      <c r="L131" s="150"/>
      <c r="M131" s="151"/>
      <c r="N131" s="280"/>
      <c r="O131" s="343"/>
      <c r="P131" s="343"/>
      <c r="Q131" s="281"/>
      <c r="R131" s="199"/>
      <c r="T131" s="337"/>
      <c r="U131" s="338"/>
      <c r="V131" s="339"/>
      <c r="W131" s="339"/>
      <c r="X131" s="339"/>
      <c r="Y131" s="339"/>
      <c r="Z131" s="339"/>
      <c r="AA131" s="340"/>
      <c r="AR131" s="180"/>
      <c r="AT131" s="180"/>
      <c r="AU131" s="180"/>
      <c r="AY131" s="180"/>
      <c r="BE131" s="341"/>
      <c r="BF131" s="341"/>
      <c r="BG131" s="341"/>
      <c r="BH131" s="341"/>
      <c r="BI131" s="341"/>
      <c r="BJ131" s="180"/>
      <c r="BK131" s="341"/>
      <c r="BL131" s="180"/>
      <c r="BM131" s="180"/>
    </row>
    <row r="132" spans="2:65" s="193" customFormat="1" ht="16" customHeight="1">
      <c r="B132" s="194"/>
      <c r="C132" s="425"/>
      <c r="D132" s="425"/>
      <c r="E132" s="426"/>
      <c r="F132" s="294" t="s">
        <v>201</v>
      </c>
      <c r="G132" s="295"/>
      <c r="H132" s="295"/>
      <c r="I132" s="296"/>
      <c r="J132" s="429"/>
      <c r="K132" s="432">
        <v>19.95</v>
      </c>
      <c r="L132" s="150"/>
      <c r="M132" s="151"/>
      <c r="N132" s="280"/>
      <c r="O132" s="343"/>
      <c r="P132" s="343"/>
      <c r="Q132" s="281"/>
      <c r="R132" s="199"/>
      <c r="T132" s="337"/>
      <c r="U132" s="338"/>
      <c r="V132" s="339"/>
      <c r="W132" s="339"/>
      <c r="X132" s="339"/>
      <c r="Y132" s="339"/>
      <c r="Z132" s="339"/>
      <c r="AA132" s="340"/>
      <c r="AR132" s="180"/>
      <c r="AT132" s="180"/>
      <c r="AU132" s="180"/>
      <c r="AY132" s="180"/>
      <c r="BE132" s="341"/>
      <c r="BF132" s="341"/>
      <c r="BG132" s="341"/>
      <c r="BH132" s="341"/>
      <c r="BI132" s="341"/>
      <c r="BJ132" s="180"/>
      <c r="BK132" s="341"/>
      <c r="BL132" s="180"/>
      <c r="BM132" s="180"/>
    </row>
    <row r="133" spans="2:65" s="193" customFormat="1" ht="25.5" customHeight="1">
      <c r="B133" s="194"/>
      <c r="C133" s="288">
        <v>10</v>
      </c>
      <c r="D133" s="288" t="s">
        <v>118</v>
      </c>
      <c r="E133" s="289" t="s">
        <v>202</v>
      </c>
      <c r="F133" s="290" t="s">
        <v>203</v>
      </c>
      <c r="G133" s="290"/>
      <c r="H133" s="290"/>
      <c r="I133" s="290"/>
      <c r="J133" s="291" t="s">
        <v>123</v>
      </c>
      <c r="K133" s="292">
        <v>52.756</v>
      </c>
      <c r="L133" s="149">
        <v>0</v>
      </c>
      <c r="M133" s="149"/>
      <c r="N133" s="293">
        <f>ROUND(L133*K133,2)</f>
        <v>0</v>
      </c>
      <c r="O133" s="293"/>
      <c r="P133" s="293"/>
      <c r="Q133" s="293"/>
      <c r="R133" s="199"/>
      <c r="T133" s="337" t="s">
        <v>5</v>
      </c>
      <c r="U133" s="338" t="s">
        <v>39</v>
      </c>
      <c r="V133" s="339">
        <v>0</v>
      </c>
      <c r="W133" s="339">
        <f>V133*K133</f>
        <v>0</v>
      </c>
      <c r="X133" s="339">
        <v>0</v>
      </c>
      <c r="Y133" s="339">
        <f>X133*K133</f>
        <v>0</v>
      </c>
      <c r="Z133" s="339">
        <v>0</v>
      </c>
      <c r="AA133" s="340">
        <f>Z133*K133</f>
        <v>0</v>
      </c>
      <c r="AR133" s="180" t="s">
        <v>125</v>
      </c>
      <c r="AT133" s="180" t="s">
        <v>118</v>
      </c>
      <c r="AU133" s="180" t="s">
        <v>88</v>
      </c>
      <c r="AY133" s="180" t="s">
        <v>117</v>
      </c>
      <c r="BE133" s="341">
        <f>IF(U133="základní",N133,0)</f>
        <v>0</v>
      </c>
      <c r="BF133" s="341">
        <f>IF(U133="snížená",N133,0)</f>
        <v>0</v>
      </c>
      <c r="BG133" s="341">
        <f>IF(U133="zákl. přenesená",N133,0)</f>
        <v>0</v>
      </c>
      <c r="BH133" s="341">
        <f>IF(U133="sníž. přenesená",N133,0)</f>
        <v>0</v>
      </c>
      <c r="BI133" s="341">
        <f>IF(U133="nulová",N133,0)</f>
        <v>0</v>
      </c>
      <c r="BJ133" s="180" t="s">
        <v>21</v>
      </c>
      <c r="BK133" s="341">
        <f>ROUND(L133*K133,2)</f>
        <v>0</v>
      </c>
      <c r="BL133" s="180" t="s">
        <v>125</v>
      </c>
      <c r="BM133" s="180" t="s">
        <v>146</v>
      </c>
    </row>
    <row r="134" spans="2:51" s="255" customFormat="1" ht="22" customHeight="1">
      <c r="B134" s="356"/>
      <c r="C134" s="288"/>
      <c r="D134" s="288"/>
      <c r="E134" s="289"/>
      <c r="F134" s="414" t="s">
        <v>204</v>
      </c>
      <c r="G134" s="415"/>
      <c r="H134" s="415"/>
      <c r="I134" s="415"/>
      <c r="J134" s="291"/>
      <c r="K134" s="292"/>
      <c r="L134" s="150"/>
      <c r="M134" s="151"/>
      <c r="N134" s="280"/>
      <c r="O134" s="343"/>
      <c r="P134" s="343"/>
      <c r="Q134" s="281"/>
      <c r="R134" s="357"/>
      <c r="T134" s="358"/>
      <c r="U134" s="359"/>
      <c r="V134" s="359"/>
      <c r="W134" s="359"/>
      <c r="X134" s="359"/>
      <c r="Y134" s="359"/>
      <c r="Z134" s="359"/>
      <c r="AA134" s="360"/>
      <c r="AT134" s="361" t="s">
        <v>121</v>
      </c>
      <c r="AU134" s="361" t="s">
        <v>88</v>
      </c>
      <c r="AV134" s="255" t="s">
        <v>88</v>
      </c>
      <c r="AW134" s="255" t="s">
        <v>122</v>
      </c>
      <c r="AX134" s="255" t="s">
        <v>21</v>
      </c>
      <c r="AY134" s="361" t="s">
        <v>117</v>
      </c>
    </row>
    <row r="135" spans="2:51" s="255" customFormat="1" ht="15" customHeight="1">
      <c r="B135" s="356"/>
      <c r="C135" s="288"/>
      <c r="D135" s="288"/>
      <c r="E135" s="289"/>
      <c r="F135" s="416" t="s">
        <v>189</v>
      </c>
      <c r="G135" s="417"/>
      <c r="H135" s="417"/>
      <c r="I135" s="418"/>
      <c r="J135" s="359"/>
      <c r="K135" s="297">
        <v>52.756</v>
      </c>
      <c r="L135" s="150"/>
      <c r="M135" s="151"/>
      <c r="N135" s="359"/>
      <c r="O135" s="359"/>
      <c r="P135" s="359"/>
      <c r="Q135" s="359"/>
      <c r="R135" s="357"/>
      <c r="T135" s="358"/>
      <c r="U135" s="359"/>
      <c r="V135" s="359"/>
      <c r="W135" s="359"/>
      <c r="X135" s="359"/>
      <c r="Y135" s="359"/>
      <c r="Z135" s="359"/>
      <c r="AA135" s="360"/>
      <c r="AT135" s="361"/>
      <c r="AU135" s="361"/>
      <c r="AY135" s="361"/>
    </row>
    <row r="136" spans="2:51" s="255" customFormat="1" ht="20" customHeight="1">
      <c r="B136" s="356"/>
      <c r="C136" s="571"/>
      <c r="D136" s="572" t="s">
        <v>73</v>
      </c>
      <c r="E136" s="573" t="s">
        <v>319</v>
      </c>
      <c r="F136" s="574" t="s">
        <v>320</v>
      </c>
      <c r="G136" s="575"/>
      <c r="H136" s="575"/>
      <c r="I136" s="576"/>
      <c r="J136" s="518"/>
      <c r="K136" s="519"/>
      <c r="L136" s="161"/>
      <c r="M136" s="162"/>
      <c r="N136" s="577">
        <f>N137+N139</f>
        <v>0</v>
      </c>
      <c r="O136" s="578"/>
      <c r="P136" s="578"/>
      <c r="Q136" s="579"/>
      <c r="R136" s="357"/>
      <c r="T136" s="358"/>
      <c r="U136" s="359"/>
      <c r="V136" s="359"/>
      <c r="W136" s="359"/>
      <c r="X136" s="359"/>
      <c r="Y136" s="359"/>
      <c r="Z136" s="359"/>
      <c r="AA136" s="360"/>
      <c r="AT136" s="361"/>
      <c r="AU136" s="361"/>
      <c r="AY136" s="361"/>
    </row>
    <row r="137" spans="2:51" s="255" customFormat="1" ht="27" customHeight="1">
      <c r="B137" s="356"/>
      <c r="C137" s="288">
        <v>11</v>
      </c>
      <c r="D137" s="288" t="s">
        <v>118</v>
      </c>
      <c r="E137" s="289" t="s">
        <v>321</v>
      </c>
      <c r="F137" s="290" t="s">
        <v>322</v>
      </c>
      <c r="G137" s="290"/>
      <c r="H137" s="290"/>
      <c r="I137" s="290"/>
      <c r="J137" s="291" t="s">
        <v>123</v>
      </c>
      <c r="K137" s="292">
        <v>36.04</v>
      </c>
      <c r="L137" s="149">
        <v>0</v>
      </c>
      <c r="M137" s="149"/>
      <c r="N137" s="293">
        <f aca="true" t="shared" si="7" ref="N137">ROUND(L137*K137,2)</f>
        <v>0</v>
      </c>
      <c r="O137" s="293"/>
      <c r="P137" s="293"/>
      <c r="Q137" s="293"/>
      <c r="R137" s="357"/>
      <c r="T137" s="358"/>
      <c r="U137" s="359"/>
      <c r="V137" s="359"/>
      <c r="W137" s="359"/>
      <c r="X137" s="359"/>
      <c r="Y137" s="359"/>
      <c r="Z137" s="359"/>
      <c r="AA137" s="360"/>
      <c r="AT137" s="361"/>
      <c r="AU137" s="361"/>
      <c r="AY137" s="361"/>
    </row>
    <row r="138" spans="2:51" s="255" customFormat="1" ht="23" customHeight="1">
      <c r="B138" s="356"/>
      <c r="C138" s="288"/>
      <c r="D138" s="288"/>
      <c r="E138" s="289"/>
      <c r="F138" s="294" t="s">
        <v>323</v>
      </c>
      <c r="G138" s="295"/>
      <c r="H138" s="295"/>
      <c r="I138" s="296"/>
      <c r="J138" s="291"/>
      <c r="K138" s="292"/>
      <c r="L138" s="150"/>
      <c r="M138" s="151"/>
      <c r="N138" s="280"/>
      <c r="O138" s="343"/>
      <c r="P138" s="343"/>
      <c r="Q138" s="281"/>
      <c r="R138" s="357"/>
      <c r="T138" s="358"/>
      <c r="U138" s="359"/>
      <c r="V138" s="359"/>
      <c r="W138" s="359"/>
      <c r="X138" s="359"/>
      <c r="Y138" s="359"/>
      <c r="Z138" s="359"/>
      <c r="AA138" s="360"/>
      <c r="AT138" s="361"/>
      <c r="AU138" s="361"/>
      <c r="AY138" s="361"/>
    </row>
    <row r="139" spans="2:51" s="255" customFormat="1" ht="24" customHeight="1">
      <c r="B139" s="356"/>
      <c r="C139" s="288">
        <v>12</v>
      </c>
      <c r="D139" s="288" t="s">
        <v>118</v>
      </c>
      <c r="E139" s="289" t="s">
        <v>324</v>
      </c>
      <c r="F139" s="290" t="s">
        <v>325</v>
      </c>
      <c r="G139" s="290"/>
      <c r="H139" s="290"/>
      <c r="I139" s="290"/>
      <c r="J139" s="291" t="s">
        <v>123</v>
      </c>
      <c r="K139" s="292">
        <v>44.04</v>
      </c>
      <c r="L139" s="149">
        <v>0</v>
      </c>
      <c r="M139" s="149"/>
      <c r="N139" s="293">
        <f aca="true" t="shared" si="8" ref="N139">ROUND(L139*K139,2)</f>
        <v>0</v>
      </c>
      <c r="O139" s="293"/>
      <c r="P139" s="293"/>
      <c r="Q139" s="293"/>
      <c r="R139" s="357"/>
      <c r="T139" s="358"/>
      <c r="U139" s="359"/>
      <c r="V139" s="359"/>
      <c r="W139" s="359"/>
      <c r="X139" s="359"/>
      <c r="Y139" s="359"/>
      <c r="Z139" s="359"/>
      <c r="AA139" s="360"/>
      <c r="AT139" s="361"/>
      <c r="AU139" s="361"/>
      <c r="AY139" s="361"/>
    </row>
    <row r="140" spans="2:51" s="255" customFormat="1" ht="56" customHeight="1">
      <c r="B140" s="356"/>
      <c r="C140" s="288"/>
      <c r="D140" s="288"/>
      <c r="E140" s="289"/>
      <c r="F140" s="294" t="s">
        <v>326</v>
      </c>
      <c r="G140" s="295"/>
      <c r="H140" s="295"/>
      <c r="I140" s="296"/>
      <c r="J140" s="291"/>
      <c r="K140" s="292"/>
      <c r="L140" s="165"/>
      <c r="M140" s="165"/>
      <c r="N140" s="298"/>
      <c r="O140" s="298"/>
      <c r="P140" s="298"/>
      <c r="Q140" s="298"/>
      <c r="R140" s="357"/>
      <c r="T140" s="358"/>
      <c r="U140" s="359"/>
      <c r="V140" s="359"/>
      <c r="W140" s="359"/>
      <c r="X140" s="359"/>
      <c r="Y140" s="359"/>
      <c r="Z140" s="359"/>
      <c r="AA140" s="360"/>
      <c r="AT140" s="361"/>
      <c r="AU140" s="361"/>
      <c r="AY140" s="361"/>
    </row>
    <row r="141" spans="2:51" s="255" customFormat="1" ht="20" customHeight="1">
      <c r="B141" s="356"/>
      <c r="C141" s="571"/>
      <c r="D141" s="572" t="s">
        <v>73</v>
      </c>
      <c r="E141" s="573" t="s">
        <v>205</v>
      </c>
      <c r="F141" s="574" t="s">
        <v>206</v>
      </c>
      <c r="G141" s="575"/>
      <c r="H141" s="575"/>
      <c r="I141" s="576"/>
      <c r="J141" s="518"/>
      <c r="K141" s="519"/>
      <c r="L141" s="163"/>
      <c r="M141" s="163"/>
      <c r="N141" s="580">
        <f>N142+N144+N146+N149</f>
        <v>0</v>
      </c>
      <c r="O141" s="580"/>
      <c r="P141" s="580"/>
      <c r="Q141" s="580"/>
      <c r="R141" s="357"/>
      <c r="T141" s="358"/>
      <c r="U141" s="359"/>
      <c r="V141" s="359"/>
      <c r="W141" s="359"/>
      <c r="X141" s="359"/>
      <c r="Y141" s="359"/>
      <c r="Z141" s="359"/>
      <c r="AA141" s="360"/>
      <c r="AT141" s="361"/>
      <c r="AU141" s="361"/>
      <c r="AY141" s="361"/>
    </row>
    <row r="142" spans="2:51" s="255" customFormat="1" ht="23" customHeight="1">
      <c r="B142" s="356"/>
      <c r="C142" s="288">
        <v>13</v>
      </c>
      <c r="D142" s="288" t="s">
        <v>118</v>
      </c>
      <c r="E142" s="289" t="s">
        <v>207</v>
      </c>
      <c r="F142" s="290" t="s">
        <v>208</v>
      </c>
      <c r="G142" s="290"/>
      <c r="H142" s="290"/>
      <c r="I142" s="290"/>
      <c r="J142" s="291" t="s">
        <v>119</v>
      </c>
      <c r="K142" s="292">
        <v>0.098</v>
      </c>
      <c r="L142" s="149">
        <v>0</v>
      </c>
      <c r="M142" s="149"/>
      <c r="N142" s="293">
        <f aca="true" t="shared" si="9" ref="N142">ROUND(L142*K142,2)</f>
        <v>0</v>
      </c>
      <c r="O142" s="293"/>
      <c r="P142" s="293"/>
      <c r="Q142" s="293"/>
      <c r="R142" s="357"/>
      <c r="T142" s="358"/>
      <c r="U142" s="359"/>
      <c r="V142" s="359"/>
      <c r="W142" s="359"/>
      <c r="X142" s="359"/>
      <c r="Y142" s="359"/>
      <c r="Z142" s="359"/>
      <c r="AA142" s="360"/>
      <c r="AT142" s="361"/>
      <c r="AU142" s="361"/>
      <c r="AY142" s="361"/>
    </row>
    <row r="143" spans="2:51" s="255" customFormat="1" ht="23" customHeight="1">
      <c r="B143" s="356"/>
      <c r="C143" s="288"/>
      <c r="D143" s="288"/>
      <c r="E143" s="289"/>
      <c r="F143" s="294" t="s">
        <v>209</v>
      </c>
      <c r="G143" s="295"/>
      <c r="H143" s="295"/>
      <c r="I143" s="296"/>
      <c r="J143" s="291"/>
      <c r="K143" s="292"/>
      <c r="L143" s="165"/>
      <c r="M143" s="165"/>
      <c r="N143" s="298"/>
      <c r="O143" s="298"/>
      <c r="P143" s="298"/>
      <c r="Q143" s="298"/>
      <c r="R143" s="357"/>
      <c r="T143" s="358"/>
      <c r="U143" s="359"/>
      <c r="V143" s="359"/>
      <c r="W143" s="359"/>
      <c r="X143" s="359"/>
      <c r="Y143" s="359"/>
      <c r="Z143" s="359"/>
      <c r="AA143" s="360"/>
      <c r="AT143" s="361"/>
      <c r="AU143" s="361"/>
      <c r="AY143" s="361"/>
    </row>
    <row r="144" spans="2:51" s="255" customFormat="1" ht="31" customHeight="1">
      <c r="B144" s="356"/>
      <c r="C144" s="288">
        <v>14</v>
      </c>
      <c r="D144" s="288" t="s">
        <v>118</v>
      </c>
      <c r="E144" s="289" t="s">
        <v>129</v>
      </c>
      <c r="F144" s="290" t="s">
        <v>210</v>
      </c>
      <c r="G144" s="290"/>
      <c r="H144" s="290"/>
      <c r="I144" s="290"/>
      <c r="J144" s="291" t="s">
        <v>119</v>
      </c>
      <c r="K144" s="292">
        <v>0.098</v>
      </c>
      <c r="L144" s="149">
        <v>0</v>
      </c>
      <c r="M144" s="149"/>
      <c r="N144" s="293">
        <f aca="true" t="shared" si="10" ref="N144">ROUND(L144*K144,2)</f>
        <v>0</v>
      </c>
      <c r="O144" s="293"/>
      <c r="P144" s="293"/>
      <c r="Q144" s="293"/>
      <c r="R144" s="357"/>
      <c r="T144" s="358"/>
      <c r="U144" s="359"/>
      <c r="V144" s="359"/>
      <c r="W144" s="359"/>
      <c r="X144" s="359"/>
      <c r="Y144" s="359"/>
      <c r="Z144" s="359"/>
      <c r="AA144" s="360"/>
      <c r="AT144" s="361"/>
      <c r="AU144" s="361"/>
      <c r="AY144" s="361"/>
    </row>
    <row r="145" spans="2:51" s="255" customFormat="1" ht="20" customHeight="1">
      <c r="B145" s="356"/>
      <c r="C145" s="288"/>
      <c r="D145" s="288"/>
      <c r="E145" s="289"/>
      <c r="F145" s="294" t="s">
        <v>130</v>
      </c>
      <c r="G145" s="295"/>
      <c r="H145" s="295"/>
      <c r="I145" s="296"/>
      <c r="J145" s="291"/>
      <c r="K145" s="292"/>
      <c r="L145" s="165"/>
      <c r="M145" s="165"/>
      <c r="N145" s="298"/>
      <c r="O145" s="298"/>
      <c r="P145" s="298"/>
      <c r="Q145" s="298"/>
      <c r="R145" s="357"/>
      <c r="T145" s="358"/>
      <c r="U145" s="359"/>
      <c r="V145" s="359"/>
      <c r="W145" s="359"/>
      <c r="X145" s="359"/>
      <c r="Y145" s="359"/>
      <c r="Z145" s="359"/>
      <c r="AA145" s="360"/>
      <c r="AT145" s="361"/>
      <c r="AU145" s="361"/>
      <c r="AY145" s="361"/>
    </row>
    <row r="146" spans="2:51" s="255" customFormat="1" ht="27" customHeight="1">
      <c r="B146" s="356"/>
      <c r="C146" s="288">
        <v>15</v>
      </c>
      <c r="D146" s="288" t="s">
        <v>118</v>
      </c>
      <c r="E146" s="289" t="s">
        <v>131</v>
      </c>
      <c r="F146" s="290" t="s">
        <v>211</v>
      </c>
      <c r="G146" s="290"/>
      <c r="H146" s="290"/>
      <c r="I146" s="290"/>
      <c r="J146" s="291" t="s">
        <v>119</v>
      </c>
      <c r="K146" s="292">
        <v>1.666</v>
      </c>
      <c r="L146" s="149">
        <v>0</v>
      </c>
      <c r="M146" s="149"/>
      <c r="N146" s="293">
        <f aca="true" t="shared" si="11" ref="N146">ROUND(L146*K146,2)</f>
        <v>0</v>
      </c>
      <c r="O146" s="293"/>
      <c r="P146" s="293"/>
      <c r="Q146" s="293"/>
      <c r="R146" s="357"/>
      <c r="T146" s="358"/>
      <c r="U146" s="359"/>
      <c r="V146" s="359"/>
      <c r="W146" s="359"/>
      <c r="X146" s="359"/>
      <c r="Y146" s="359"/>
      <c r="Z146" s="359"/>
      <c r="AA146" s="360"/>
      <c r="AT146" s="361"/>
      <c r="AU146" s="361"/>
      <c r="AY146" s="361"/>
    </row>
    <row r="147" spans="2:51" s="255" customFormat="1" ht="20" customHeight="1">
      <c r="B147" s="356"/>
      <c r="C147" s="288"/>
      <c r="D147" s="288"/>
      <c r="E147" s="342"/>
      <c r="F147" s="294" t="s">
        <v>132</v>
      </c>
      <c r="G147" s="295"/>
      <c r="H147" s="295"/>
      <c r="I147" s="296"/>
      <c r="J147" s="291"/>
      <c r="K147" s="292"/>
      <c r="L147" s="165"/>
      <c r="M147" s="165"/>
      <c r="N147" s="298"/>
      <c r="O147" s="298"/>
      <c r="P147" s="298"/>
      <c r="Q147" s="298"/>
      <c r="R147" s="357"/>
      <c r="T147" s="358"/>
      <c r="U147" s="359"/>
      <c r="V147" s="359"/>
      <c r="W147" s="359"/>
      <c r="X147" s="359"/>
      <c r="Y147" s="359"/>
      <c r="Z147" s="359"/>
      <c r="AA147" s="360"/>
      <c r="AT147" s="361"/>
      <c r="AU147" s="361"/>
      <c r="AY147" s="361"/>
    </row>
    <row r="148" spans="2:51" s="255" customFormat="1" ht="15" customHeight="1">
      <c r="B148" s="356"/>
      <c r="C148" s="288"/>
      <c r="D148" s="288"/>
      <c r="E148" s="342"/>
      <c r="F148" s="294" t="s">
        <v>213</v>
      </c>
      <c r="G148" s="295"/>
      <c r="H148" s="295"/>
      <c r="I148" s="296"/>
      <c r="J148" s="291"/>
      <c r="K148" s="292"/>
      <c r="L148" s="165"/>
      <c r="M148" s="165"/>
      <c r="N148" s="298"/>
      <c r="O148" s="298"/>
      <c r="P148" s="298"/>
      <c r="Q148" s="298"/>
      <c r="R148" s="357"/>
      <c r="T148" s="358"/>
      <c r="U148" s="359"/>
      <c r="V148" s="359"/>
      <c r="W148" s="359"/>
      <c r="X148" s="359"/>
      <c r="Y148" s="359"/>
      <c r="Z148" s="359"/>
      <c r="AA148" s="360"/>
      <c r="AT148" s="361"/>
      <c r="AU148" s="361"/>
      <c r="AY148" s="361"/>
    </row>
    <row r="149" spans="2:51" s="255" customFormat="1" ht="24" customHeight="1">
      <c r="B149" s="356"/>
      <c r="C149" s="288">
        <v>16</v>
      </c>
      <c r="D149" s="288" t="s">
        <v>118</v>
      </c>
      <c r="E149" s="289" t="s">
        <v>133</v>
      </c>
      <c r="F149" s="290" t="s">
        <v>212</v>
      </c>
      <c r="G149" s="290"/>
      <c r="H149" s="290"/>
      <c r="I149" s="290"/>
      <c r="J149" s="291" t="s">
        <v>119</v>
      </c>
      <c r="K149" s="292">
        <v>0.098</v>
      </c>
      <c r="L149" s="149">
        <v>0</v>
      </c>
      <c r="M149" s="149"/>
      <c r="N149" s="293">
        <f aca="true" t="shared" si="12" ref="N149">ROUND(L149*K149,2)</f>
        <v>0</v>
      </c>
      <c r="O149" s="293"/>
      <c r="P149" s="293"/>
      <c r="Q149" s="293"/>
      <c r="R149" s="357"/>
      <c r="T149" s="358"/>
      <c r="U149" s="359"/>
      <c r="V149" s="359"/>
      <c r="W149" s="359"/>
      <c r="X149" s="359"/>
      <c r="Y149" s="359"/>
      <c r="Z149" s="359"/>
      <c r="AA149" s="360"/>
      <c r="AT149" s="361"/>
      <c r="AU149" s="361"/>
      <c r="AY149" s="361"/>
    </row>
    <row r="150" spans="2:51" s="255" customFormat="1" ht="15" customHeight="1">
      <c r="B150" s="356"/>
      <c r="C150" s="288"/>
      <c r="D150" s="288"/>
      <c r="E150" s="342"/>
      <c r="F150" s="294" t="s">
        <v>214</v>
      </c>
      <c r="G150" s="295"/>
      <c r="H150" s="295"/>
      <c r="I150" s="296"/>
      <c r="J150" s="291"/>
      <c r="K150" s="292"/>
      <c r="L150" s="165"/>
      <c r="M150" s="165"/>
      <c r="N150" s="298"/>
      <c r="O150" s="298"/>
      <c r="P150" s="298"/>
      <c r="Q150" s="298"/>
      <c r="R150" s="357"/>
      <c r="T150" s="358"/>
      <c r="U150" s="359"/>
      <c r="V150" s="359"/>
      <c r="W150" s="359"/>
      <c r="X150" s="359"/>
      <c r="Y150" s="359"/>
      <c r="Z150" s="359"/>
      <c r="AA150" s="360"/>
      <c r="AT150" s="361"/>
      <c r="AU150" s="361"/>
      <c r="AY150" s="361"/>
    </row>
    <row r="151" spans="2:51" s="255" customFormat="1" ht="15" customHeight="1">
      <c r="B151" s="356"/>
      <c r="C151" s="288"/>
      <c r="D151" s="288"/>
      <c r="E151" s="289"/>
      <c r="F151" s="439"/>
      <c r="G151" s="440"/>
      <c r="H151" s="440"/>
      <c r="I151" s="441"/>
      <c r="J151" s="291"/>
      <c r="K151" s="292"/>
      <c r="L151" s="165"/>
      <c r="M151" s="165"/>
      <c r="N151" s="298"/>
      <c r="O151" s="298"/>
      <c r="P151" s="298"/>
      <c r="Q151" s="298"/>
      <c r="R151" s="357"/>
      <c r="T151" s="358"/>
      <c r="U151" s="359"/>
      <c r="V151" s="359"/>
      <c r="W151" s="359"/>
      <c r="X151" s="359"/>
      <c r="Y151" s="359"/>
      <c r="Z151" s="359"/>
      <c r="AA151" s="360"/>
      <c r="AT151" s="361"/>
      <c r="AU151" s="361"/>
      <c r="AY151" s="361"/>
    </row>
    <row r="152" spans="2:51" s="255" customFormat="1" ht="25" customHeight="1">
      <c r="B152" s="356"/>
      <c r="C152" s="554"/>
      <c r="D152" s="555" t="s">
        <v>73</v>
      </c>
      <c r="E152" s="556" t="s">
        <v>230</v>
      </c>
      <c r="F152" s="557" t="s">
        <v>231</v>
      </c>
      <c r="G152" s="558"/>
      <c r="H152" s="558"/>
      <c r="I152" s="559"/>
      <c r="J152" s="291"/>
      <c r="K152" s="297"/>
      <c r="L152" s="165"/>
      <c r="M152" s="165"/>
      <c r="N152" s="581">
        <f>N157+N168+N191+N202+N210+N153</f>
        <v>0</v>
      </c>
      <c r="O152" s="582"/>
      <c r="P152" s="582"/>
      <c r="Q152" s="582"/>
      <c r="R152" s="357"/>
      <c r="T152" s="358"/>
      <c r="U152" s="359"/>
      <c r="V152" s="359"/>
      <c r="W152" s="359"/>
      <c r="X152" s="359"/>
      <c r="Y152" s="359"/>
      <c r="Z152" s="359"/>
      <c r="AA152" s="360"/>
      <c r="AT152" s="361"/>
      <c r="AU152" s="361"/>
      <c r="AY152" s="361"/>
    </row>
    <row r="153" spans="2:51" s="255" customFormat="1" ht="20" customHeight="1">
      <c r="B153" s="356"/>
      <c r="C153" s="563"/>
      <c r="D153" s="572" t="s">
        <v>73</v>
      </c>
      <c r="E153" s="583">
        <v>735</v>
      </c>
      <c r="F153" s="574" t="s">
        <v>309</v>
      </c>
      <c r="G153" s="575"/>
      <c r="H153" s="575"/>
      <c r="I153" s="576"/>
      <c r="J153" s="528"/>
      <c r="K153" s="529"/>
      <c r="L153" s="164"/>
      <c r="M153" s="164"/>
      <c r="N153" s="584">
        <f>N154</f>
        <v>0</v>
      </c>
      <c r="O153" s="585"/>
      <c r="P153" s="585"/>
      <c r="Q153" s="585"/>
      <c r="R153" s="357"/>
      <c r="T153" s="358"/>
      <c r="U153" s="359"/>
      <c r="V153" s="359"/>
      <c r="W153" s="359"/>
      <c r="X153" s="359"/>
      <c r="Y153" s="359"/>
      <c r="Z153" s="359"/>
      <c r="AA153" s="360"/>
      <c r="AT153" s="361"/>
      <c r="AU153" s="361"/>
      <c r="AY153" s="361"/>
    </row>
    <row r="154" spans="2:51" s="255" customFormat="1" ht="25" customHeight="1">
      <c r="B154" s="356"/>
      <c r="C154" s="288">
        <v>17</v>
      </c>
      <c r="D154" s="288" t="s">
        <v>118</v>
      </c>
      <c r="E154" s="289"/>
      <c r="F154" s="290" t="s">
        <v>310</v>
      </c>
      <c r="G154" s="290"/>
      <c r="H154" s="290"/>
      <c r="I154" s="290"/>
      <c r="J154" s="291" t="s">
        <v>290</v>
      </c>
      <c r="K154" s="292">
        <v>2</v>
      </c>
      <c r="L154" s="149">
        <v>0</v>
      </c>
      <c r="M154" s="149"/>
      <c r="N154" s="293">
        <f aca="true" t="shared" si="13" ref="N154">ROUND(L154*K154,2)</f>
        <v>0</v>
      </c>
      <c r="O154" s="293"/>
      <c r="P154" s="293"/>
      <c r="Q154" s="293"/>
      <c r="R154" s="357"/>
      <c r="T154" s="358"/>
      <c r="U154" s="359"/>
      <c r="V154" s="359"/>
      <c r="W154" s="359"/>
      <c r="X154" s="359"/>
      <c r="Y154" s="359"/>
      <c r="Z154" s="359"/>
      <c r="AA154" s="360"/>
      <c r="AT154" s="361"/>
      <c r="AU154" s="361"/>
      <c r="AY154" s="361"/>
    </row>
    <row r="155" spans="2:51" s="255" customFormat="1" ht="30" customHeight="1">
      <c r="B155" s="356"/>
      <c r="C155" s="288"/>
      <c r="D155" s="288"/>
      <c r="E155" s="289"/>
      <c r="F155" s="453" t="s">
        <v>311</v>
      </c>
      <c r="G155" s="454"/>
      <c r="H155" s="454"/>
      <c r="I155" s="455"/>
      <c r="J155" s="291"/>
      <c r="K155" s="292"/>
      <c r="L155" s="165"/>
      <c r="M155" s="165"/>
      <c r="N155" s="298"/>
      <c r="O155" s="298"/>
      <c r="P155" s="298"/>
      <c r="Q155" s="298"/>
      <c r="R155" s="357"/>
      <c r="T155" s="358"/>
      <c r="U155" s="359"/>
      <c r="V155" s="359"/>
      <c r="W155" s="359"/>
      <c r="X155" s="359"/>
      <c r="Y155" s="359"/>
      <c r="Z155" s="359"/>
      <c r="AA155" s="360"/>
      <c r="AT155" s="361"/>
      <c r="AU155" s="361"/>
      <c r="AY155" s="361"/>
    </row>
    <row r="156" spans="2:51" s="255" customFormat="1" ht="8" customHeight="1">
      <c r="B156" s="356"/>
      <c r="C156" s="554"/>
      <c r="D156" s="555"/>
      <c r="E156" s="556"/>
      <c r="F156" s="456"/>
      <c r="G156" s="457"/>
      <c r="H156" s="457"/>
      <c r="I156" s="458"/>
      <c r="J156" s="291"/>
      <c r="K156" s="292"/>
      <c r="L156" s="165"/>
      <c r="M156" s="165"/>
      <c r="N156" s="298"/>
      <c r="O156" s="298"/>
      <c r="P156" s="298"/>
      <c r="Q156" s="298"/>
      <c r="R156" s="357"/>
      <c r="T156" s="358"/>
      <c r="U156" s="359"/>
      <c r="V156" s="359"/>
      <c r="W156" s="359"/>
      <c r="X156" s="359"/>
      <c r="Y156" s="359"/>
      <c r="Z156" s="359"/>
      <c r="AA156" s="360"/>
      <c r="AT156" s="361"/>
      <c r="AU156" s="361"/>
      <c r="AY156" s="361"/>
    </row>
    <row r="157" spans="2:51" s="255" customFormat="1" ht="20" customHeight="1">
      <c r="B157" s="356"/>
      <c r="C157" s="563"/>
      <c r="D157" s="583" t="s">
        <v>73</v>
      </c>
      <c r="E157" s="583">
        <v>741</v>
      </c>
      <c r="F157" s="574" t="s">
        <v>292</v>
      </c>
      <c r="G157" s="575"/>
      <c r="H157" s="575"/>
      <c r="I157" s="576"/>
      <c r="J157" s="528"/>
      <c r="K157" s="529"/>
      <c r="L157" s="164"/>
      <c r="M157" s="164"/>
      <c r="N157" s="584">
        <f>N158+N160+N161+N162+N163+N165+N166</f>
        <v>0</v>
      </c>
      <c r="O157" s="585"/>
      <c r="P157" s="585"/>
      <c r="Q157" s="585"/>
      <c r="R157" s="357"/>
      <c r="T157" s="358"/>
      <c r="U157" s="359"/>
      <c r="V157" s="359"/>
      <c r="W157" s="359"/>
      <c r="X157" s="359"/>
      <c r="Y157" s="359"/>
      <c r="Z157" s="359"/>
      <c r="AA157" s="360"/>
      <c r="AT157" s="361"/>
      <c r="AU157" s="361"/>
      <c r="AY157" s="361"/>
    </row>
    <row r="158" spans="2:51" s="255" customFormat="1" ht="34" customHeight="1">
      <c r="B158" s="356"/>
      <c r="C158" s="288">
        <v>18</v>
      </c>
      <c r="D158" s="288" t="s">
        <v>118</v>
      </c>
      <c r="E158" s="289" t="s">
        <v>159</v>
      </c>
      <c r="F158" s="290" t="s">
        <v>293</v>
      </c>
      <c r="G158" s="290"/>
      <c r="H158" s="290"/>
      <c r="I158" s="290"/>
      <c r="J158" s="291" t="s">
        <v>290</v>
      </c>
      <c r="K158" s="292">
        <v>2</v>
      </c>
      <c r="L158" s="149">
        <v>0</v>
      </c>
      <c r="M158" s="149"/>
      <c r="N158" s="293">
        <f aca="true" t="shared" si="14" ref="N158">ROUND(L158*K158,2)</f>
        <v>0</v>
      </c>
      <c r="O158" s="293"/>
      <c r="P158" s="293"/>
      <c r="Q158" s="293"/>
      <c r="R158" s="357"/>
      <c r="T158" s="358"/>
      <c r="U158" s="359"/>
      <c r="V158" s="359"/>
      <c r="W158" s="359"/>
      <c r="X158" s="359"/>
      <c r="Y158" s="359"/>
      <c r="Z158" s="359"/>
      <c r="AA158" s="360"/>
      <c r="AT158" s="361"/>
      <c r="AU158" s="361"/>
      <c r="AY158" s="361"/>
    </row>
    <row r="159" spans="2:51" s="255" customFormat="1" ht="11" customHeight="1">
      <c r="B159" s="356"/>
      <c r="C159" s="288"/>
      <c r="D159" s="288"/>
      <c r="E159" s="289"/>
      <c r="F159" s="453" t="s">
        <v>294</v>
      </c>
      <c r="G159" s="454"/>
      <c r="H159" s="454"/>
      <c r="I159" s="455"/>
      <c r="J159" s="359"/>
      <c r="K159" s="297">
        <v>2</v>
      </c>
      <c r="L159" s="165"/>
      <c r="M159" s="165"/>
      <c r="N159" s="298"/>
      <c r="O159" s="298"/>
      <c r="P159" s="298"/>
      <c r="Q159" s="298"/>
      <c r="R159" s="357"/>
      <c r="T159" s="358"/>
      <c r="U159" s="359"/>
      <c r="V159" s="359"/>
      <c r="W159" s="359"/>
      <c r="X159" s="359"/>
      <c r="Y159" s="359"/>
      <c r="Z159" s="359"/>
      <c r="AA159" s="360"/>
      <c r="AT159" s="361"/>
      <c r="AU159" s="361"/>
      <c r="AY159" s="361"/>
    </row>
    <row r="160" spans="2:51" s="255" customFormat="1" ht="11" customHeight="1">
      <c r="B160" s="356"/>
      <c r="C160" s="425">
        <v>19</v>
      </c>
      <c r="D160" s="425" t="s">
        <v>134</v>
      </c>
      <c r="E160" s="426" t="s">
        <v>296</v>
      </c>
      <c r="F160" s="427" t="s">
        <v>302</v>
      </c>
      <c r="G160" s="428"/>
      <c r="H160" s="428"/>
      <c r="I160" s="428"/>
      <c r="J160" s="429" t="s">
        <v>290</v>
      </c>
      <c r="K160" s="430">
        <v>2</v>
      </c>
      <c r="L160" s="166">
        <v>0</v>
      </c>
      <c r="M160" s="166"/>
      <c r="N160" s="431">
        <f>ROUND(L160*K160,2)</f>
        <v>0</v>
      </c>
      <c r="O160" s="431"/>
      <c r="P160" s="431"/>
      <c r="Q160" s="431"/>
      <c r="R160" s="357"/>
      <c r="T160" s="358"/>
      <c r="U160" s="359"/>
      <c r="V160" s="359"/>
      <c r="W160" s="359"/>
      <c r="X160" s="359"/>
      <c r="Y160" s="359"/>
      <c r="Z160" s="359"/>
      <c r="AA160" s="360"/>
      <c r="AT160" s="361"/>
      <c r="AU160" s="361"/>
      <c r="AY160" s="361"/>
    </row>
    <row r="161" spans="2:51" s="255" customFormat="1" ht="11" customHeight="1">
      <c r="B161" s="356"/>
      <c r="C161" s="425">
        <v>20</v>
      </c>
      <c r="D161" s="425" t="s">
        <v>134</v>
      </c>
      <c r="E161" s="426" t="s">
        <v>297</v>
      </c>
      <c r="F161" s="427" t="s">
        <v>301</v>
      </c>
      <c r="G161" s="428"/>
      <c r="H161" s="428"/>
      <c r="I161" s="428"/>
      <c r="J161" s="429" t="s">
        <v>290</v>
      </c>
      <c r="K161" s="430">
        <v>2</v>
      </c>
      <c r="L161" s="166">
        <v>0</v>
      </c>
      <c r="M161" s="166"/>
      <c r="N161" s="431">
        <f>ROUND(L161*K161,2)</f>
        <v>0</v>
      </c>
      <c r="O161" s="431"/>
      <c r="P161" s="431"/>
      <c r="Q161" s="431"/>
      <c r="R161" s="357"/>
      <c r="T161" s="358"/>
      <c r="U161" s="359"/>
      <c r="V161" s="359"/>
      <c r="W161" s="359"/>
      <c r="X161" s="359"/>
      <c r="Y161" s="359"/>
      <c r="Z161" s="359"/>
      <c r="AA161" s="360"/>
      <c r="AT161" s="361"/>
      <c r="AU161" s="361"/>
      <c r="AY161" s="361"/>
    </row>
    <row r="162" spans="2:51" s="255" customFormat="1" ht="11" customHeight="1">
      <c r="B162" s="356"/>
      <c r="C162" s="425">
        <v>21</v>
      </c>
      <c r="D162" s="425" t="s">
        <v>134</v>
      </c>
      <c r="E162" s="426" t="s">
        <v>299</v>
      </c>
      <c r="F162" s="427" t="s">
        <v>300</v>
      </c>
      <c r="G162" s="428"/>
      <c r="H162" s="428"/>
      <c r="I162" s="428"/>
      <c r="J162" s="429" t="s">
        <v>290</v>
      </c>
      <c r="K162" s="430">
        <v>2</v>
      </c>
      <c r="L162" s="166">
        <v>0</v>
      </c>
      <c r="M162" s="166"/>
      <c r="N162" s="431">
        <f>ROUND(L162*K162,2)</f>
        <v>0</v>
      </c>
      <c r="O162" s="431"/>
      <c r="P162" s="431"/>
      <c r="Q162" s="431"/>
      <c r="R162" s="357"/>
      <c r="T162" s="358"/>
      <c r="U162" s="359"/>
      <c r="V162" s="359"/>
      <c r="W162" s="359"/>
      <c r="X162" s="359"/>
      <c r="Y162" s="359"/>
      <c r="Z162" s="359"/>
      <c r="AA162" s="360"/>
      <c r="AT162" s="361"/>
      <c r="AU162" s="361"/>
      <c r="AY162" s="361"/>
    </row>
    <row r="163" spans="2:51" s="255" customFormat="1" ht="26" customHeight="1">
      <c r="B163" s="356"/>
      <c r="C163" s="288">
        <v>22</v>
      </c>
      <c r="D163" s="288" t="s">
        <v>118</v>
      </c>
      <c r="E163" s="289" t="s">
        <v>159</v>
      </c>
      <c r="F163" s="290" t="s">
        <v>295</v>
      </c>
      <c r="G163" s="290"/>
      <c r="H163" s="290"/>
      <c r="I163" s="290"/>
      <c r="J163" s="291" t="s">
        <v>290</v>
      </c>
      <c r="K163" s="292">
        <v>2</v>
      </c>
      <c r="L163" s="149">
        <v>0</v>
      </c>
      <c r="M163" s="149"/>
      <c r="N163" s="293">
        <f aca="true" t="shared" si="15" ref="N163">ROUND(L163*K163,2)</f>
        <v>0</v>
      </c>
      <c r="O163" s="293"/>
      <c r="P163" s="293"/>
      <c r="Q163" s="293"/>
      <c r="R163" s="357"/>
      <c r="T163" s="358"/>
      <c r="U163" s="359"/>
      <c r="V163" s="359"/>
      <c r="W163" s="359"/>
      <c r="X163" s="359"/>
      <c r="Y163" s="359"/>
      <c r="Z163" s="359"/>
      <c r="AA163" s="360"/>
      <c r="AT163" s="361"/>
      <c r="AU163" s="361"/>
      <c r="AY163" s="361"/>
    </row>
    <row r="164" spans="2:51" s="255" customFormat="1" ht="16" customHeight="1">
      <c r="B164" s="356"/>
      <c r="C164" s="288"/>
      <c r="D164" s="288"/>
      <c r="E164" s="289"/>
      <c r="F164" s="453" t="s">
        <v>298</v>
      </c>
      <c r="G164" s="454"/>
      <c r="H164" s="454"/>
      <c r="I164" s="455"/>
      <c r="J164" s="359"/>
      <c r="K164" s="297">
        <v>2</v>
      </c>
      <c r="L164" s="165"/>
      <c r="M164" s="165"/>
      <c r="N164" s="298"/>
      <c r="O164" s="298"/>
      <c r="P164" s="298"/>
      <c r="Q164" s="298"/>
      <c r="R164" s="357"/>
      <c r="T164" s="358"/>
      <c r="U164" s="359"/>
      <c r="V164" s="359"/>
      <c r="W164" s="359"/>
      <c r="X164" s="359"/>
      <c r="Y164" s="359"/>
      <c r="Z164" s="359"/>
      <c r="AA164" s="360"/>
      <c r="AT164" s="361"/>
      <c r="AU164" s="361"/>
      <c r="AY164" s="361"/>
    </row>
    <row r="165" spans="2:51" s="255" customFormat="1" ht="20" customHeight="1">
      <c r="B165" s="356"/>
      <c r="C165" s="425">
        <v>23</v>
      </c>
      <c r="D165" s="425" t="s">
        <v>134</v>
      </c>
      <c r="E165" s="426" t="s">
        <v>299</v>
      </c>
      <c r="F165" s="427" t="s">
        <v>303</v>
      </c>
      <c r="G165" s="428"/>
      <c r="H165" s="428"/>
      <c r="I165" s="428"/>
      <c r="J165" s="429" t="s">
        <v>290</v>
      </c>
      <c r="K165" s="430">
        <v>2</v>
      </c>
      <c r="L165" s="166">
        <v>0</v>
      </c>
      <c r="M165" s="166"/>
      <c r="N165" s="431">
        <f>ROUND(L165*K165,2)</f>
        <v>0</v>
      </c>
      <c r="O165" s="431"/>
      <c r="P165" s="431"/>
      <c r="Q165" s="431"/>
      <c r="R165" s="357"/>
      <c r="T165" s="358"/>
      <c r="U165" s="359"/>
      <c r="V165" s="359"/>
      <c r="W165" s="359"/>
      <c r="X165" s="359"/>
      <c r="Y165" s="359"/>
      <c r="Z165" s="359"/>
      <c r="AA165" s="360"/>
      <c r="AT165" s="361"/>
      <c r="AU165" s="361"/>
      <c r="AY165" s="361"/>
    </row>
    <row r="166" spans="2:51" s="255" customFormat="1" ht="16" customHeight="1">
      <c r="B166" s="356"/>
      <c r="C166" s="288">
        <v>24</v>
      </c>
      <c r="D166" s="288" t="s">
        <v>118</v>
      </c>
      <c r="E166" s="289" t="s">
        <v>289</v>
      </c>
      <c r="F166" s="290" t="s">
        <v>288</v>
      </c>
      <c r="G166" s="290"/>
      <c r="H166" s="290"/>
      <c r="I166" s="290"/>
      <c r="J166" s="291" t="s">
        <v>290</v>
      </c>
      <c r="K166" s="292">
        <v>6</v>
      </c>
      <c r="L166" s="149">
        <v>0</v>
      </c>
      <c r="M166" s="149"/>
      <c r="N166" s="293">
        <f aca="true" t="shared" si="16" ref="N166">ROUND(L166*K166,2)</f>
        <v>0</v>
      </c>
      <c r="O166" s="293"/>
      <c r="P166" s="293"/>
      <c r="Q166" s="293"/>
      <c r="R166" s="357"/>
      <c r="T166" s="358"/>
      <c r="U166" s="359"/>
      <c r="V166" s="359"/>
      <c r="W166" s="359"/>
      <c r="X166" s="359"/>
      <c r="Y166" s="359"/>
      <c r="Z166" s="359"/>
      <c r="AA166" s="360"/>
      <c r="AT166" s="361"/>
      <c r="AU166" s="361"/>
      <c r="AY166" s="361"/>
    </row>
    <row r="167" spans="2:51" s="255" customFormat="1" ht="12" customHeight="1">
      <c r="B167" s="356"/>
      <c r="C167" s="288"/>
      <c r="D167" s="288"/>
      <c r="E167" s="342"/>
      <c r="F167" s="294" t="s">
        <v>291</v>
      </c>
      <c r="G167" s="295"/>
      <c r="H167" s="295"/>
      <c r="I167" s="296"/>
      <c r="J167" s="291"/>
      <c r="K167" s="292"/>
      <c r="L167" s="165"/>
      <c r="M167" s="165"/>
      <c r="N167" s="298"/>
      <c r="O167" s="298"/>
      <c r="P167" s="298"/>
      <c r="Q167" s="298"/>
      <c r="R167" s="357"/>
      <c r="T167" s="358"/>
      <c r="U167" s="359"/>
      <c r="V167" s="359"/>
      <c r="W167" s="359"/>
      <c r="X167" s="359"/>
      <c r="Y167" s="359"/>
      <c r="Z167" s="359"/>
      <c r="AA167" s="360"/>
      <c r="AT167" s="361"/>
      <c r="AU167" s="361"/>
      <c r="AY167" s="361"/>
    </row>
    <row r="168" spans="2:51" s="255" customFormat="1" ht="20" customHeight="1">
      <c r="B168" s="356"/>
      <c r="C168" s="586"/>
      <c r="D168" s="572" t="s">
        <v>73</v>
      </c>
      <c r="E168" s="583">
        <v>776</v>
      </c>
      <c r="F168" s="574" t="s">
        <v>232</v>
      </c>
      <c r="G168" s="575"/>
      <c r="H168" s="575"/>
      <c r="I168" s="576"/>
      <c r="J168" s="533"/>
      <c r="K168" s="519"/>
      <c r="L168" s="163"/>
      <c r="M168" s="163"/>
      <c r="N168" s="584">
        <f>N169+N172+N174+N176+N178+N181+N183+N185+N187+N189</f>
        <v>0</v>
      </c>
      <c r="O168" s="585"/>
      <c r="P168" s="585"/>
      <c r="Q168" s="585"/>
      <c r="R168" s="357"/>
      <c r="T168" s="358"/>
      <c r="U168" s="359"/>
      <c r="V168" s="359"/>
      <c r="W168" s="359"/>
      <c r="X168" s="359"/>
      <c r="Y168" s="359"/>
      <c r="Z168" s="359"/>
      <c r="AA168" s="360"/>
      <c r="AT168" s="361"/>
      <c r="AU168" s="361"/>
      <c r="AY168" s="361"/>
    </row>
    <row r="169" spans="2:51" s="255" customFormat="1" ht="16" customHeight="1">
      <c r="B169" s="356"/>
      <c r="C169" s="288">
        <v>25</v>
      </c>
      <c r="D169" s="288" t="s">
        <v>118</v>
      </c>
      <c r="E169" s="289" t="s">
        <v>221</v>
      </c>
      <c r="F169" s="290" t="s">
        <v>222</v>
      </c>
      <c r="G169" s="290"/>
      <c r="H169" s="290"/>
      <c r="I169" s="290"/>
      <c r="J169" s="291" t="s">
        <v>124</v>
      </c>
      <c r="K169" s="292">
        <v>26.2</v>
      </c>
      <c r="L169" s="149">
        <v>0</v>
      </c>
      <c r="M169" s="149"/>
      <c r="N169" s="293">
        <f>ROUND(L169*K169,2)</f>
        <v>0</v>
      </c>
      <c r="O169" s="293"/>
      <c r="P169" s="293"/>
      <c r="Q169" s="293"/>
      <c r="R169" s="357"/>
      <c r="T169" s="358"/>
      <c r="U169" s="359"/>
      <c r="V169" s="359"/>
      <c r="W169" s="359"/>
      <c r="X169" s="359"/>
      <c r="Y169" s="359"/>
      <c r="Z169" s="359"/>
      <c r="AA169" s="360"/>
      <c r="AT169" s="361"/>
      <c r="AU169" s="361"/>
      <c r="AY169" s="361"/>
    </row>
    <row r="170" spans="2:51" s="255" customFormat="1" ht="14" customHeight="1">
      <c r="B170" s="356"/>
      <c r="C170" s="288"/>
      <c r="D170" s="288"/>
      <c r="E170" s="289"/>
      <c r="F170" s="414" t="s">
        <v>223</v>
      </c>
      <c r="G170" s="415"/>
      <c r="H170" s="415"/>
      <c r="I170" s="415"/>
      <c r="J170" s="291"/>
      <c r="K170" s="311"/>
      <c r="L170" s="165"/>
      <c r="M170" s="165"/>
      <c r="N170" s="298"/>
      <c r="O170" s="298"/>
      <c r="P170" s="298"/>
      <c r="Q170" s="298"/>
      <c r="R170" s="357"/>
      <c r="T170" s="358"/>
      <c r="U170" s="359"/>
      <c r="V170" s="359"/>
      <c r="W170" s="359"/>
      <c r="X170" s="359"/>
      <c r="Y170" s="359"/>
      <c r="Z170" s="359"/>
      <c r="AA170" s="360"/>
      <c r="AT170" s="361"/>
      <c r="AU170" s="361"/>
      <c r="AY170" s="361"/>
    </row>
    <row r="171" spans="2:51" s="255" customFormat="1" ht="13" customHeight="1">
      <c r="B171" s="356"/>
      <c r="C171" s="288"/>
      <c r="D171" s="288"/>
      <c r="E171" s="289"/>
      <c r="F171" s="414">
        <v>31.6</v>
      </c>
      <c r="G171" s="415"/>
      <c r="H171" s="415"/>
      <c r="I171" s="415"/>
      <c r="J171" s="291"/>
      <c r="K171" s="472">
        <v>31.6</v>
      </c>
      <c r="L171" s="165"/>
      <c r="M171" s="165"/>
      <c r="N171" s="298"/>
      <c r="O171" s="298"/>
      <c r="P171" s="298"/>
      <c r="Q171" s="298"/>
      <c r="R171" s="357"/>
      <c r="T171" s="358"/>
      <c r="U171" s="359"/>
      <c r="V171" s="359"/>
      <c r="W171" s="359"/>
      <c r="X171" s="359"/>
      <c r="Y171" s="359"/>
      <c r="Z171" s="359"/>
      <c r="AA171" s="360"/>
      <c r="AT171" s="361"/>
      <c r="AU171" s="361"/>
      <c r="AY171" s="361"/>
    </row>
    <row r="172" spans="2:51" s="255" customFormat="1" ht="36" customHeight="1">
      <c r="B172" s="356"/>
      <c r="C172" s="288">
        <v>26</v>
      </c>
      <c r="D172" s="288" t="s">
        <v>118</v>
      </c>
      <c r="E172" s="289" t="s">
        <v>224</v>
      </c>
      <c r="F172" s="290" t="s">
        <v>225</v>
      </c>
      <c r="G172" s="290"/>
      <c r="H172" s="290"/>
      <c r="I172" s="290"/>
      <c r="J172" s="291" t="s">
        <v>123</v>
      </c>
      <c r="K172" s="292">
        <v>37.1342</v>
      </c>
      <c r="L172" s="149">
        <v>0</v>
      </c>
      <c r="M172" s="149"/>
      <c r="N172" s="293">
        <f>ROUND(L172*K172,2)</f>
        <v>0</v>
      </c>
      <c r="O172" s="293"/>
      <c r="P172" s="293"/>
      <c r="Q172" s="293"/>
      <c r="R172" s="357"/>
      <c r="T172" s="358"/>
      <c r="U172" s="359"/>
      <c r="V172" s="359"/>
      <c r="W172" s="359"/>
      <c r="X172" s="359"/>
      <c r="Y172" s="359"/>
      <c r="Z172" s="359"/>
      <c r="AA172" s="360"/>
      <c r="AT172" s="361"/>
      <c r="AU172" s="361"/>
      <c r="AY172" s="361"/>
    </row>
    <row r="173" spans="2:51" s="255" customFormat="1" ht="15" customHeight="1">
      <c r="B173" s="356"/>
      <c r="C173" s="288"/>
      <c r="D173" s="288"/>
      <c r="E173" s="289"/>
      <c r="F173" s="411" t="s">
        <v>226</v>
      </c>
      <c r="G173" s="412"/>
      <c r="H173" s="412"/>
      <c r="I173" s="412"/>
      <c r="J173" s="291"/>
      <c r="K173" s="472">
        <v>37.134</v>
      </c>
      <c r="L173" s="165"/>
      <c r="M173" s="165"/>
      <c r="N173" s="298"/>
      <c r="O173" s="298"/>
      <c r="P173" s="298"/>
      <c r="Q173" s="298"/>
      <c r="R173" s="357"/>
      <c r="T173" s="358"/>
      <c r="U173" s="359"/>
      <c r="V173" s="359"/>
      <c r="W173" s="359"/>
      <c r="X173" s="359"/>
      <c r="Y173" s="359"/>
      <c r="Z173" s="359"/>
      <c r="AA173" s="360"/>
      <c r="AT173" s="361"/>
      <c r="AU173" s="361"/>
      <c r="AY173" s="361"/>
    </row>
    <row r="174" spans="2:51" s="255" customFormat="1" ht="24" customHeight="1">
      <c r="B174" s="356"/>
      <c r="C174" s="425">
        <v>27</v>
      </c>
      <c r="D174" s="425" t="s">
        <v>134</v>
      </c>
      <c r="E174" s="426" t="s">
        <v>227</v>
      </c>
      <c r="F174" s="427" t="s">
        <v>228</v>
      </c>
      <c r="G174" s="428"/>
      <c r="H174" s="428"/>
      <c r="I174" s="428"/>
      <c r="J174" s="429" t="s">
        <v>123</v>
      </c>
      <c r="K174" s="430">
        <v>40.105</v>
      </c>
      <c r="L174" s="167">
        <v>0</v>
      </c>
      <c r="M174" s="167"/>
      <c r="N174" s="431">
        <f>ROUND(L174*K174,2)</f>
        <v>0</v>
      </c>
      <c r="O174" s="431"/>
      <c r="P174" s="431"/>
      <c r="Q174" s="431"/>
      <c r="R174" s="357"/>
      <c r="T174" s="358"/>
      <c r="U174" s="359"/>
      <c r="V174" s="359"/>
      <c r="W174" s="359"/>
      <c r="X174" s="359"/>
      <c r="Y174" s="359"/>
      <c r="Z174" s="359"/>
      <c r="AA174" s="360"/>
      <c r="AT174" s="361"/>
      <c r="AU174" s="361"/>
      <c r="AY174" s="361"/>
    </row>
    <row r="175" spans="2:51" s="255" customFormat="1" ht="15" customHeight="1">
      <c r="B175" s="356"/>
      <c r="C175" s="288"/>
      <c r="D175" s="288"/>
      <c r="E175" s="289"/>
      <c r="F175" s="294" t="s">
        <v>229</v>
      </c>
      <c r="G175" s="295"/>
      <c r="H175" s="295"/>
      <c r="I175" s="296"/>
      <c r="J175" s="291"/>
      <c r="K175" s="472">
        <v>40.105</v>
      </c>
      <c r="L175" s="165"/>
      <c r="M175" s="165"/>
      <c r="N175" s="298"/>
      <c r="O175" s="298"/>
      <c r="P175" s="298"/>
      <c r="Q175" s="298"/>
      <c r="R175" s="357"/>
      <c r="T175" s="358"/>
      <c r="U175" s="359"/>
      <c r="V175" s="359"/>
      <c r="W175" s="359"/>
      <c r="X175" s="359"/>
      <c r="Y175" s="359"/>
      <c r="Z175" s="359"/>
      <c r="AA175" s="360"/>
      <c r="AT175" s="361"/>
      <c r="AU175" s="361"/>
      <c r="AY175" s="361"/>
    </row>
    <row r="176" spans="2:51" s="255" customFormat="1" ht="21" customHeight="1">
      <c r="B176" s="356"/>
      <c r="C176" s="288">
        <v>28</v>
      </c>
      <c r="D176" s="288" t="s">
        <v>118</v>
      </c>
      <c r="E176" s="289" t="s">
        <v>233</v>
      </c>
      <c r="F176" s="290" t="s">
        <v>234</v>
      </c>
      <c r="G176" s="290"/>
      <c r="H176" s="290"/>
      <c r="I176" s="290"/>
      <c r="J176" s="291" t="s">
        <v>123</v>
      </c>
      <c r="K176" s="292">
        <v>37.134</v>
      </c>
      <c r="L176" s="149">
        <v>0</v>
      </c>
      <c r="M176" s="149"/>
      <c r="N176" s="293">
        <f>ROUND(L176*K176,2)</f>
        <v>0</v>
      </c>
      <c r="O176" s="293"/>
      <c r="P176" s="293"/>
      <c r="Q176" s="293"/>
      <c r="R176" s="357"/>
      <c r="T176" s="358"/>
      <c r="U176" s="359"/>
      <c r="V176" s="359"/>
      <c r="W176" s="359"/>
      <c r="X176" s="359"/>
      <c r="Y176" s="359"/>
      <c r="Z176" s="359"/>
      <c r="AA176" s="360"/>
      <c r="AT176" s="361"/>
      <c r="AU176" s="361"/>
      <c r="AY176" s="361"/>
    </row>
    <row r="177" spans="2:51" s="255" customFormat="1" ht="14" customHeight="1">
      <c r="B177" s="356"/>
      <c r="C177" s="288"/>
      <c r="D177" s="288"/>
      <c r="E177" s="289"/>
      <c r="F177" s="414" t="s">
        <v>235</v>
      </c>
      <c r="G177" s="415"/>
      <c r="H177" s="415"/>
      <c r="I177" s="415"/>
      <c r="J177" s="291"/>
      <c r="K177" s="311"/>
      <c r="L177" s="165"/>
      <c r="M177" s="165"/>
      <c r="N177" s="298"/>
      <c r="O177" s="298"/>
      <c r="P177" s="298"/>
      <c r="Q177" s="298"/>
      <c r="R177" s="357"/>
      <c r="T177" s="358"/>
      <c r="U177" s="359"/>
      <c r="V177" s="359"/>
      <c r="W177" s="359"/>
      <c r="X177" s="359"/>
      <c r="Y177" s="359"/>
      <c r="Z177" s="359"/>
      <c r="AA177" s="360"/>
      <c r="AT177" s="361"/>
      <c r="AU177" s="361"/>
      <c r="AY177" s="361"/>
    </row>
    <row r="178" spans="2:65" s="193" customFormat="1" ht="18" customHeight="1">
      <c r="B178" s="194"/>
      <c r="C178" s="425">
        <v>29</v>
      </c>
      <c r="D178" s="425" t="s">
        <v>134</v>
      </c>
      <c r="E178" s="426" t="s">
        <v>236</v>
      </c>
      <c r="F178" s="427" t="s">
        <v>250</v>
      </c>
      <c r="G178" s="428"/>
      <c r="H178" s="428"/>
      <c r="I178" s="428"/>
      <c r="J178" s="429" t="s">
        <v>123</v>
      </c>
      <c r="K178" s="430">
        <v>40.105</v>
      </c>
      <c r="L178" s="166">
        <v>0</v>
      </c>
      <c r="M178" s="166"/>
      <c r="N178" s="431">
        <f>ROUND(L178*K178,2)</f>
        <v>0</v>
      </c>
      <c r="O178" s="431"/>
      <c r="P178" s="431"/>
      <c r="Q178" s="431"/>
      <c r="R178" s="199"/>
      <c r="T178" s="337" t="s">
        <v>5</v>
      </c>
      <c r="U178" s="338" t="s">
        <v>39</v>
      </c>
      <c r="V178" s="339">
        <v>0</v>
      </c>
      <c r="W178" s="339">
        <f aca="true" t="shared" si="17" ref="W178:W218">V178*K178</f>
        <v>0</v>
      </c>
      <c r="X178" s="339">
        <v>0.00648</v>
      </c>
      <c r="Y178" s="339">
        <f aca="true" t="shared" si="18" ref="Y178:Y218">X178*K178</f>
        <v>0.25988039999999996</v>
      </c>
      <c r="Z178" s="339">
        <v>0</v>
      </c>
      <c r="AA178" s="340">
        <f aca="true" t="shared" si="19" ref="AA178:AA218">Z178*K178</f>
        <v>0</v>
      </c>
      <c r="AR178" s="180" t="s">
        <v>125</v>
      </c>
      <c r="AT178" s="180" t="s">
        <v>118</v>
      </c>
      <c r="AU178" s="180" t="s">
        <v>88</v>
      </c>
      <c r="AY178" s="180" t="s">
        <v>117</v>
      </c>
      <c r="BE178" s="341">
        <f aca="true" t="shared" si="20" ref="BE178:BE218">IF(U178="základní",N178,0)</f>
        <v>0</v>
      </c>
      <c r="BF178" s="341">
        <f aca="true" t="shared" si="21" ref="BF178:BF218">IF(U178="snížená",N178,0)</f>
        <v>0</v>
      </c>
      <c r="BG178" s="341">
        <f aca="true" t="shared" si="22" ref="BG178:BG218">IF(U178="zákl. přenesená",N178,0)</f>
        <v>0</v>
      </c>
      <c r="BH178" s="341">
        <f aca="true" t="shared" si="23" ref="BH178:BH218">IF(U178="sníž. přenesená",N178,0)</f>
        <v>0</v>
      </c>
      <c r="BI178" s="341">
        <f aca="true" t="shared" si="24" ref="BI178:BI218">IF(U178="nulová",N178,0)</f>
        <v>0</v>
      </c>
      <c r="BJ178" s="180" t="s">
        <v>21</v>
      </c>
      <c r="BK178" s="341">
        <f aca="true" t="shared" si="25" ref="BK178:BK218">ROUND(L178*K178,2)</f>
        <v>0</v>
      </c>
      <c r="BL178" s="180" t="s">
        <v>125</v>
      </c>
      <c r="BM178" s="180" t="s">
        <v>147</v>
      </c>
    </row>
    <row r="179" spans="2:65" s="193" customFormat="1" ht="18" customHeight="1">
      <c r="B179" s="194"/>
      <c r="C179" s="288"/>
      <c r="D179" s="288"/>
      <c r="E179" s="289"/>
      <c r="F179" s="294" t="s">
        <v>237</v>
      </c>
      <c r="G179" s="295"/>
      <c r="H179" s="295"/>
      <c r="I179" s="296"/>
      <c r="J179" s="291"/>
      <c r="K179" s="292"/>
      <c r="L179" s="165"/>
      <c r="M179" s="165"/>
      <c r="N179" s="298"/>
      <c r="O179" s="298"/>
      <c r="P179" s="298"/>
      <c r="Q179" s="298"/>
      <c r="R179" s="199"/>
      <c r="T179" s="337"/>
      <c r="U179" s="338"/>
      <c r="V179" s="339"/>
      <c r="W179" s="339"/>
      <c r="X179" s="339"/>
      <c r="Y179" s="339"/>
      <c r="Z179" s="339"/>
      <c r="AA179" s="340"/>
      <c r="AR179" s="180"/>
      <c r="AT179" s="180"/>
      <c r="AU179" s="180"/>
      <c r="AY179" s="180"/>
      <c r="BE179" s="341"/>
      <c r="BF179" s="341"/>
      <c r="BG179" s="341"/>
      <c r="BH179" s="341"/>
      <c r="BI179" s="341"/>
      <c r="BJ179" s="180"/>
      <c r="BK179" s="341"/>
      <c r="BL179" s="180"/>
      <c r="BM179" s="180"/>
    </row>
    <row r="180" spans="2:65" s="193" customFormat="1" ht="14" customHeight="1">
      <c r="B180" s="194"/>
      <c r="C180" s="288"/>
      <c r="D180" s="288"/>
      <c r="E180" s="289"/>
      <c r="F180" s="294" t="s">
        <v>229</v>
      </c>
      <c r="G180" s="295"/>
      <c r="H180" s="295"/>
      <c r="I180" s="296"/>
      <c r="J180" s="291"/>
      <c r="K180" s="534">
        <v>40.105</v>
      </c>
      <c r="L180" s="165"/>
      <c r="M180" s="165"/>
      <c r="N180" s="298"/>
      <c r="O180" s="298"/>
      <c r="P180" s="298"/>
      <c r="Q180" s="298"/>
      <c r="R180" s="199"/>
      <c r="T180" s="337"/>
      <c r="U180" s="338"/>
      <c r="V180" s="339"/>
      <c r="W180" s="339"/>
      <c r="X180" s="339"/>
      <c r="Y180" s="339"/>
      <c r="Z180" s="339"/>
      <c r="AA180" s="340"/>
      <c r="AR180" s="180"/>
      <c r="AT180" s="180"/>
      <c r="AU180" s="180"/>
      <c r="AY180" s="180"/>
      <c r="BE180" s="341"/>
      <c r="BF180" s="341"/>
      <c r="BG180" s="341"/>
      <c r="BH180" s="341"/>
      <c r="BI180" s="341"/>
      <c r="BJ180" s="180"/>
      <c r="BK180" s="341"/>
      <c r="BL180" s="180"/>
      <c r="BM180" s="180"/>
    </row>
    <row r="181" spans="2:65" s="193" customFormat="1" ht="14" customHeight="1">
      <c r="B181" s="194"/>
      <c r="C181" s="288">
        <v>30</v>
      </c>
      <c r="D181" s="288" t="s">
        <v>118</v>
      </c>
      <c r="E181" s="289" t="s">
        <v>238</v>
      </c>
      <c r="F181" s="290" t="s">
        <v>239</v>
      </c>
      <c r="G181" s="290"/>
      <c r="H181" s="290"/>
      <c r="I181" s="290"/>
      <c r="J181" s="291" t="s">
        <v>124</v>
      </c>
      <c r="K181" s="292">
        <v>26.2</v>
      </c>
      <c r="L181" s="149">
        <v>0</v>
      </c>
      <c r="M181" s="149"/>
      <c r="N181" s="293">
        <f>ROUND(L181*K181,2)</f>
        <v>0</v>
      </c>
      <c r="O181" s="293"/>
      <c r="P181" s="293"/>
      <c r="Q181" s="293"/>
      <c r="R181" s="199"/>
      <c r="T181" s="337"/>
      <c r="U181" s="338"/>
      <c r="V181" s="339"/>
      <c r="W181" s="339"/>
      <c r="X181" s="339"/>
      <c r="Y181" s="339"/>
      <c r="Z181" s="339"/>
      <c r="AA181" s="340"/>
      <c r="AR181" s="180"/>
      <c r="AT181" s="180"/>
      <c r="AU181" s="180"/>
      <c r="AY181" s="180"/>
      <c r="BE181" s="341"/>
      <c r="BF181" s="341"/>
      <c r="BG181" s="341"/>
      <c r="BH181" s="341"/>
      <c r="BI181" s="341"/>
      <c r="BJ181" s="180"/>
      <c r="BK181" s="341"/>
      <c r="BL181" s="180"/>
      <c r="BM181" s="180"/>
    </row>
    <row r="182" spans="2:65" s="193" customFormat="1" ht="14" customHeight="1">
      <c r="B182" s="194"/>
      <c r="C182" s="288"/>
      <c r="D182" s="288"/>
      <c r="E182" s="289"/>
      <c r="F182" s="414" t="s">
        <v>240</v>
      </c>
      <c r="G182" s="415"/>
      <c r="H182" s="415"/>
      <c r="I182" s="415"/>
      <c r="J182" s="291"/>
      <c r="K182" s="292"/>
      <c r="L182" s="165"/>
      <c r="M182" s="165"/>
      <c r="N182" s="298"/>
      <c r="O182" s="298"/>
      <c r="P182" s="298"/>
      <c r="Q182" s="298"/>
      <c r="R182" s="199"/>
      <c r="T182" s="337"/>
      <c r="U182" s="338"/>
      <c r="V182" s="339"/>
      <c r="W182" s="339"/>
      <c r="X182" s="339"/>
      <c r="Y182" s="339"/>
      <c r="Z182" s="339"/>
      <c r="AA182" s="340"/>
      <c r="AR182" s="180"/>
      <c r="AT182" s="180"/>
      <c r="AU182" s="180"/>
      <c r="AY182" s="180"/>
      <c r="BE182" s="341"/>
      <c r="BF182" s="341"/>
      <c r="BG182" s="341"/>
      <c r="BH182" s="341"/>
      <c r="BI182" s="341"/>
      <c r="BJ182" s="180"/>
      <c r="BK182" s="341"/>
      <c r="BL182" s="180"/>
      <c r="BM182" s="180"/>
    </row>
    <row r="183" spans="2:65" s="193" customFormat="1" ht="14" customHeight="1">
      <c r="B183" s="194"/>
      <c r="C183" s="425">
        <v>31</v>
      </c>
      <c r="D183" s="425" t="s">
        <v>134</v>
      </c>
      <c r="E183" s="426" t="s">
        <v>241</v>
      </c>
      <c r="F183" s="427" t="s">
        <v>318</v>
      </c>
      <c r="G183" s="428"/>
      <c r="H183" s="428"/>
      <c r="I183" s="428"/>
      <c r="J183" s="429" t="s">
        <v>124</v>
      </c>
      <c r="K183" s="430">
        <v>28.3</v>
      </c>
      <c r="L183" s="166">
        <v>0</v>
      </c>
      <c r="M183" s="166"/>
      <c r="N183" s="431">
        <f>ROUND(L183*K183,2)</f>
        <v>0</v>
      </c>
      <c r="O183" s="431"/>
      <c r="P183" s="431"/>
      <c r="Q183" s="431"/>
      <c r="R183" s="199"/>
      <c r="T183" s="337"/>
      <c r="U183" s="338"/>
      <c r="V183" s="339"/>
      <c r="W183" s="339"/>
      <c r="X183" s="339"/>
      <c r="Y183" s="339"/>
      <c r="Z183" s="339"/>
      <c r="AA183" s="340"/>
      <c r="AR183" s="180"/>
      <c r="AT183" s="180"/>
      <c r="AU183" s="180"/>
      <c r="AY183" s="180"/>
      <c r="BE183" s="341"/>
      <c r="BF183" s="341"/>
      <c r="BG183" s="341"/>
      <c r="BH183" s="341"/>
      <c r="BI183" s="341"/>
      <c r="BJ183" s="180"/>
      <c r="BK183" s="341"/>
      <c r="BL183" s="180"/>
      <c r="BM183" s="180"/>
    </row>
    <row r="184" spans="2:65" s="193" customFormat="1" ht="14" customHeight="1">
      <c r="B184" s="194"/>
      <c r="C184" s="288"/>
      <c r="D184" s="288"/>
      <c r="E184" s="289"/>
      <c r="F184" s="294" t="s">
        <v>308</v>
      </c>
      <c r="G184" s="295"/>
      <c r="H184" s="295"/>
      <c r="I184" s="296"/>
      <c r="J184" s="291"/>
      <c r="K184" s="473">
        <v>28.3</v>
      </c>
      <c r="L184" s="165"/>
      <c r="M184" s="165"/>
      <c r="N184" s="298"/>
      <c r="O184" s="298"/>
      <c r="P184" s="298"/>
      <c r="Q184" s="298"/>
      <c r="R184" s="199"/>
      <c r="T184" s="337"/>
      <c r="U184" s="338"/>
      <c r="V184" s="339"/>
      <c r="W184" s="339"/>
      <c r="X184" s="339"/>
      <c r="Y184" s="339"/>
      <c r="Z184" s="339"/>
      <c r="AA184" s="340"/>
      <c r="AR184" s="180"/>
      <c r="AT184" s="180"/>
      <c r="AU184" s="180"/>
      <c r="AY184" s="180"/>
      <c r="BE184" s="341"/>
      <c r="BF184" s="341"/>
      <c r="BG184" s="341"/>
      <c r="BH184" s="341"/>
      <c r="BI184" s="341"/>
      <c r="BJ184" s="180"/>
      <c r="BK184" s="341"/>
      <c r="BL184" s="180"/>
      <c r="BM184" s="180"/>
    </row>
    <row r="185" spans="2:65" s="193" customFormat="1" ht="14" customHeight="1">
      <c r="B185" s="194"/>
      <c r="C185" s="288">
        <v>32</v>
      </c>
      <c r="D185" s="288" t="s">
        <v>118</v>
      </c>
      <c r="E185" s="289" t="s">
        <v>244</v>
      </c>
      <c r="F185" s="290" t="s">
        <v>242</v>
      </c>
      <c r="G185" s="290"/>
      <c r="H185" s="290"/>
      <c r="I185" s="290"/>
      <c r="J185" s="291" t="s">
        <v>124</v>
      </c>
      <c r="K185" s="292">
        <v>0.9</v>
      </c>
      <c r="L185" s="149">
        <v>0</v>
      </c>
      <c r="M185" s="149"/>
      <c r="N185" s="293">
        <f>ROUND(L185*K185,2)</f>
        <v>0</v>
      </c>
      <c r="O185" s="293"/>
      <c r="P185" s="293"/>
      <c r="Q185" s="293"/>
      <c r="R185" s="199"/>
      <c r="T185" s="337"/>
      <c r="U185" s="338"/>
      <c r="V185" s="339"/>
      <c r="W185" s="339"/>
      <c r="X185" s="339"/>
      <c r="Y185" s="339"/>
      <c r="Z185" s="339"/>
      <c r="AA185" s="340"/>
      <c r="AR185" s="180"/>
      <c r="AT185" s="180"/>
      <c r="AU185" s="180"/>
      <c r="AY185" s="180"/>
      <c r="BE185" s="341"/>
      <c r="BF185" s="341"/>
      <c r="BG185" s="341"/>
      <c r="BH185" s="341"/>
      <c r="BI185" s="341"/>
      <c r="BJ185" s="180"/>
      <c r="BK185" s="341"/>
      <c r="BL185" s="180"/>
      <c r="BM185" s="180"/>
    </row>
    <row r="186" spans="2:65" s="193" customFormat="1" ht="14" customHeight="1">
      <c r="B186" s="194"/>
      <c r="C186" s="288"/>
      <c r="D186" s="288"/>
      <c r="E186" s="289"/>
      <c r="F186" s="414" t="s">
        <v>243</v>
      </c>
      <c r="G186" s="415"/>
      <c r="H186" s="415"/>
      <c r="I186" s="415"/>
      <c r="J186" s="291"/>
      <c r="K186" s="292"/>
      <c r="L186" s="165"/>
      <c r="M186" s="165"/>
      <c r="N186" s="298"/>
      <c r="O186" s="298"/>
      <c r="P186" s="298"/>
      <c r="Q186" s="298"/>
      <c r="R186" s="199"/>
      <c r="T186" s="337"/>
      <c r="U186" s="338"/>
      <c r="V186" s="339"/>
      <c r="W186" s="339"/>
      <c r="X186" s="339"/>
      <c r="Y186" s="339"/>
      <c r="Z186" s="339"/>
      <c r="AA186" s="340"/>
      <c r="AR186" s="180"/>
      <c r="AT186" s="180"/>
      <c r="AU186" s="180"/>
      <c r="AY186" s="180"/>
      <c r="BE186" s="341"/>
      <c r="BF186" s="341"/>
      <c r="BG186" s="341"/>
      <c r="BH186" s="341"/>
      <c r="BI186" s="341"/>
      <c r="BJ186" s="180"/>
      <c r="BK186" s="341"/>
      <c r="BL186" s="180"/>
      <c r="BM186" s="180"/>
    </row>
    <row r="187" spans="2:65" s="193" customFormat="1" ht="14" customHeight="1">
      <c r="B187" s="194"/>
      <c r="C187" s="425">
        <v>33</v>
      </c>
      <c r="D187" s="425" t="s">
        <v>134</v>
      </c>
      <c r="E187" s="426" t="s">
        <v>245</v>
      </c>
      <c r="F187" s="427" t="s">
        <v>246</v>
      </c>
      <c r="G187" s="428"/>
      <c r="H187" s="428"/>
      <c r="I187" s="428"/>
      <c r="J187" s="429" t="s">
        <v>124</v>
      </c>
      <c r="K187" s="430">
        <v>0.9</v>
      </c>
      <c r="L187" s="166">
        <v>0</v>
      </c>
      <c r="M187" s="166"/>
      <c r="N187" s="431">
        <f>ROUND(L187*K187,2)</f>
        <v>0</v>
      </c>
      <c r="O187" s="431"/>
      <c r="P187" s="431"/>
      <c r="Q187" s="431"/>
      <c r="R187" s="199"/>
      <c r="T187" s="337"/>
      <c r="U187" s="338"/>
      <c r="V187" s="339"/>
      <c r="W187" s="339"/>
      <c r="X187" s="339"/>
      <c r="Y187" s="339"/>
      <c r="Z187" s="339"/>
      <c r="AA187" s="340"/>
      <c r="AR187" s="180"/>
      <c r="AT187" s="180"/>
      <c r="AU187" s="180"/>
      <c r="AY187" s="180"/>
      <c r="BE187" s="341"/>
      <c r="BF187" s="341"/>
      <c r="BG187" s="341"/>
      <c r="BH187" s="341"/>
      <c r="BI187" s="341"/>
      <c r="BJ187" s="180"/>
      <c r="BK187" s="341"/>
      <c r="BL187" s="180"/>
      <c r="BM187" s="180"/>
    </row>
    <row r="188" spans="2:65" s="193" customFormat="1" ht="8" customHeight="1">
      <c r="B188" s="194"/>
      <c r="C188" s="425"/>
      <c r="D188" s="425"/>
      <c r="E188" s="426"/>
      <c r="F188" s="474"/>
      <c r="G188" s="475"/>
      <c r="H188" s="475"/>
      <c r="I188" s="476"/>
      <c r="J188" s="429"/>
      <c r="K188" s="292"/>
      <c r="L188" s="165"/>
      <c r="M188" s="165"/>
      <c r="N188" s="298"/>
      <c r="O188" s="298"/>
      <c r="P188" s="298"/>
      <c r="Q188" s="298"/>
      <c r="R188" s="199"/>
      <c r="T188" s="337"/>
      <c r="U188" s="338"/>
      <c r="V188" s="339"/>
      <c r="W188" s="339"/>
      <c r="X188" s="339"/>
      <c r="Y188" s="339"/>
      <c r="Z188" s="339"/>
      <c r="AA188" s="340"/>
      <c r="AR188" s="180"/>
      <c r="AT188" s="180"/>
      <c r="AU188" s="180"/>
      <c r="AY188" s="180"/>
      <c r="BE188" s="341"/>
      <c r="BF188" s="341"/>
      <c r="BG188" s="341"/>
      <c r="BH188" s="341"/>
      <c r="BI188" s="341"/>
      <c r="BJ188" s="180"/>
      <c r="BK188" s="341"/>
      <c r="BL188" s="180"/>
      <c r="BM188" s="180"/>
    </row>
    <row r="189" spans="2:65" s="193" customFormat="1" ht="23" customHeight="1">
      <c r="B189" s="194"/>
      <c r="C189" s="288">
        <v>34</v>
      </c>
      <c r="D189" s="288" t="s">
        <v>118</v>
      </c>
      <c r="E189" s="289" t="s">
        <v>247</v>
      </c>
      <c r="F189" s="290" t="s">
        <v>248</v>
      </c>
      <c r="G189" s="290"/>
      <c r="H189" s="290"/>
      <c r="I189" s="290"/>
      <c r="J189" s="291" t="s">
        <v>119</v>
      </c>
      <c r="K189" s="292">
        <v>1.6</v>
      </c>
      <c r="L189" s="149">
        <v>0</v>
      </c>
      <c r="M189" s="149"/>
      <c r="N189" s="293">
        <f>ROUND(L189*K189,2)</f>
        <v>0</v>
      </c>
      <c r="O189" s="293"/>
      <c r="P189" s="293"/>
      <c r="Q189" s="293"/>
      <c r="R189" s="199"/>
      <c r="T189" s="337"/>
      <c r="U189" s="338"/>
      <c r="V189" s="339"/>
      <c r="W189" s="339"/>
      <c r="X189" s="339"/>
      <c r="Y189" s="339"/>
      <c r="Z189" s="339"/>
      <c r="AA189" s="340"/>
      <c r="AR189" s="180"/>
      <c r="AT189" s="180"/>
      <c r="AU189" s="180"/>
      <c r="AY189" s="180"/>
      <c r="BE189" s="341"/>
      <c r="BF189" s="341"/>
      <c r="BG189" s="341"/>
      <c r="BH189" s="341"/>
      <c r="BI189" s="341"/>
      <c r="BJ189" s="180"/>
      <c r="BK189" s="341"/>
      <c r="BL189" s="180"/>
      <c r="BM189" s="180"/>
    </row>
    <row r="190" spans="2:65" s="193" customFormat="1" ht="30" customHeight="1">
      <c r="B190" s="194"/>
      <c r="C190" s="288"/>
      <c r="D190" s="288"/>
      <c r="E190" s="289"/>
      <c r="F190" s="414" t="s">
        <v>249</v>
      </c>
      <c r="G190" s="415"/>
      <c r="H190" s="415"/>
      <c r="I190" s="415"/>
      <c r="J190" s="291"/>
      <c r="K190" s="292"/>
      <c r="L190" s="165"/>
      <c r="M190" s="165"/>
      <c r="N190" s="298"/>
      <c r="O190" s="298"/>
      <c r="P190" s="298"/>
      <c r="Q190" s="298"/>
      <c r="R190" s="199"/>
      <c r="T190" s="337"/>
      <c r="U190" s="338"/>
      <c r="V190" s="339"/>
      <c r="W190" s="339"/>
      <c r="X190" s="339"/>
      <c r="Y190" s="339"/>
      <c r="Z190" s="339"/>
      <c r="AA190" s="340"/>
      <c r="AR190" s="180"/>
      <c r="AT190" s="180"/>
      <c r="AU190" s="180"/>
      <c r="AY190" s="180"/>
      <c r="BE190" s="341"/>
      <c r="BF190" s="341"/>
      <c r="BG190" s="341"/>
      <c r="BH190" s="341"/>
      <c r="BI190" s="341"/>
      <c r="BJ190" s="180"/>
      <c r="BK190" s="341"/>
      <c r="BL190" s="180"/>
      <c r="BM190" s="180"/>
    </row>
    <row r="191" spans="2:65" s="193" customFormat="1" ht="20" customHeight="1">
      <c r="B191" s="194"/>
      <c r="C191" s="571"/>
      <c r="D191" s="572" t="s">
        <v>73</v>
      </c>
      <c r="E191" s="573" t="s">
        <v>251</v>
      </c>
      <c r="F191" s="575" t="s">
        <v>252</v>
      </c>
      <c r="G191" s="575"/>
      <c r="H191" s="575"/>
      <c r="I191" s="575"/>
      <c r="J191" s="518"/>
      <c r="K191" s="587"/>
      <c r="L191" s="163"/>
      <c r="M191" s="163"/>
      <c r="N191" s="580">
        <f>N192+N195+N198+N200</f>
        <v>0</v>
      </c>
      <c r="O191" s="580"/>
      <c r="P191" s="580"/>
      <c r="Q191" s="580"/>
      <c r="R191" s="199"/>
      <c r="T191" s="337"/>
      <c r="U191" s="338"/>
      <c r="V191" s="339"/>
      <c r="W191" s="339"/>
      <c r="X191" s="339"/>
      <c r="Y191" s="339"/>
      <c r="Z191" s="339"/>
      <c r="AA191" s="340"/>
      <c r="AR191" s="180"/>
      <c r="AT191" s="180"/>
      <c r="AU191" s="180"/>
      <c r="AY191" s="180"/>
      <c r="BE191" s="341"/>
      <c r="BF191" s="341"/>
      <c r="BG191" s="341"/>
      <c r="BH191" s="341"/>
      <c r="BI191" s="341"/>
      <c r="BJ191" s="180"/>
      <c r="BK191" s="341"/>
      <c r="BL191" s="180"/>
      <c r="BM191" s="180"/>
    </row>
    <row r="192" spans="2:65" s="193" customFormat="1" ht="29" customHeight="1">
      <c r="B192" s="194"/>
      <c r="C192" s="288">
        <v>34</v>
      </c>
      <c r="D192" s="288" t="s">
        <v>118</v>
      </c>
      <c r="E192" s="289" t="s">
        <v>253</v>
      </c>
      <c r="F192" s="290" t="s">
        <v>254</v>
      </c>
      <c r="G192" s="290"/>
      <c r="H192" s="290"/>
      <c r="I192" s="290"/>
      <c r="J192" s="291" t="s">
        <v>123</v>
      </c>
      <c r="K192" s="292">
        <v>2.628</v>
      </c>
      <c r="L192" s="149">
        <v>0</v>
      </c>
      <c r="M192" s="149"/>
      <c r="N192" s="293">
        <f aca="true" t="shared" si="26" ref="N192:N211">ROUND(L192*K192,2)</f>
        <v>0</v>
      </c>
      <c r="O192" s="293"/>
      <c r="P192" s="293"/>
      <c r="Q192" s="293"/>
      <c r="R192" s="199"/>
      <c r="T192" s="337" t="s">
        <v>5</v>
      </c>
      <c r="U192" s="338" t="s">
        <v>39</v>
      </c>
      <c r="V192" s="339">
        <v>0</v>
      </c>
      <c r="W192" s="339">
        <f t="shared" si="17"/>
        <v>0</v>
      </c>
      <c r="X192" s="339">
        <v>0.00155</v>
      </c>
      <c r="Y192" s="339">
        <f t="shared" si="18"/>
        <v>0.0040734000000000005</v>
      </c>
      <c r="Z192" s="339">
        <v>0</v>
      </c>
      <c r="AA192" s="340">
        <f t="shared" si="19"/>
        <v>0</v>
      </c>
      <c r="AR192" s="180" t="s">
        <v>125</v>
      </c>
      <c r="AT192" s="180" t="s">
        <v>118</v>
      </c>
      <c r="AU192" s="180" t="s">
        <v>88</v>
      </c>
      <c r="AY192" s="180" t="s">
        <v>117</v>
      </c>
      <c r="BE192" s="341">
        <f t="shared" si="20"/>
        <v>0</v>
      </c>
      <c r="BF192" s="341">
        <f t="shared" si="21"/>
        <v>0</v>
      </c>
      <c r="BG192" s="341">
        <f t="shared" si="22"/>
        <v>0</v>
      </c>
      <c r="BH192" s="341">
        <f t="shared" si="23"/>
        <v>0</v>
      </c>
      <c r="BI192" s="341">
        <f t="shared" si="24"/>
        <v>0</v>
      </c>
      <c r="BJ192" s="180" t="s">
        <v>21</v>
      </c>
      <c r="BK192" s="341">
        <f t="shared" si="25"/>
        <v>0</v>
      </c>
      <c r="BL192" s="180" t="s">
        <v>125</v>
      </c>
      <c r="BM192" s="180" t="s">
        <v>148</v>
      </c>
    </row>
    <row r="193" spans="2:65" s="193" customFormat="1" ht="21" customHeight="1">
      <c r="B193" s="194"/>
      <c r="C193" s="288"/>
      <c r="D193" s="288"/>
      <c r="E193" s="289"/>
      <c r="F193" s="294" t="s">
        <v>255</v>
      </c>
      <c r="G193" s="295"/>
      <c r="H193" s="295"/>
      <c r="I193" s="296"/>
      <c r="J193" s="291"/>
      <c r="K193" s="292"/>
      <c r="L193" s="150"/>
      <c r="M193" s="151"/>
      <c r="N193" s="280"/>
      <c r="O193" s="343"/>
      <c r="P193" s="343"/>
      <c r="Q193" s="281"/>
      <c r="R193" s="199"/>
      <c r="T193" s="337"/>
      <c r="U193" s="338"/>
      <c r="V193" s="339"/>
      <c r="W193" s="339"/>
      <c r="X193" s="339"/>
      <c r="Y193" s="339"/>
      <c r="Z193" s="339"/>
      <c r="AA193" s="340"/>
      <c r="AR193" s="180"/>
      <c r="AT193" s="180"/>
      <c r="AU193" s="180"/>
      <c r="AY193" s="180"/>
      <c r="BE193" s="341"/>
      <c r="BF193" s="341"/>
      <c r="BG193" s="341"/>
      <c r="BH193" s="341"/>
      <c r="BI193" s="341"/>
      <c r="BJ193" s="180"/>
      <c r="BK193" s="341"/>
      <c r="BL193" s="180"/>
      <c r="BM193" s="180"/>
    </row>
    <row r="194" spans="2:65" s="193" customFormat="1" ht="14" customHeight="1">
      <c r="B194" s="194"/>
      <c r="C194" s="288"/>
      <c r="D194" s="288"/>
      <c r="E194" s="289"/>
      <c r="F194" s="294" t="s">
        <v>256</v>
      </c>
      <c r="G194" s="295"/>
      <c r="H194" s="295"/>
      <c r="I194" s="296"/>
      <c r="J194" s="291"/>
      <c r="K194" s="297">
        <v>2.628</v>
      </c>
      <c r="L194" s="150"/>
      <c r="M194" s="151"/>
      <c r="N194" s="280"/>
      <c r="O194" s="343"/>
      <c r="P194" s="343"/>
      <c r="Q194" s="281"/>
      <c r="R194" s="199"/>
      <c r="T194" s="337"/>
      <c r="U194" s="338"/>
      <c r="V194" s="339"/>
      <c r="W194" s="339"/>
      <c r="X194" s="339"/>
      <c r="Y194" s="339"/>
      <c r="Z194" s="339"/>
      <c r="AA194" s="340"/>
      <c r="AR194" s="180"/>
      <c r="AT194" s="180"/>
      <c r="AU194" s="180"/>
      <c r="AY194" s="180"/>
      <c r="BE194" s="341"/>
      <c r="BF194" s="341"/>
      <c r="BG194" s="341"/>
      <c r="BH194" s="341"/>
      <c r="BI194" s="341"/>
      <c r="BJ194" s="180"/>
      <c r="BK194" s="341"/>
      <c r="BL194" s="180"/>
      <c r="BM194" s="180"/>
    </row>
    <row r="195" spans="2:65" s="193" customFormat="1" ht="31" customHeight="1">
      <c r="B195" s="194"/>
      <c r="C195" s="288">
        <v>36</v>
      </c>
      <c r="D195" s="288" t="s">
        <v>118</v>
      </c>
      <c r="E195" s="289" t="s">
        <v>257</v>
      </c>
      <c r="F195" s="290" t="s">
        <v>258</v>
      </c>
      <c r="G195" s="290"/>
      <c r="H195" s="290"/>
      <c r="I195" s="290"/>
      <c r="J195" s="291" t="s">
        <v>123</v>
      </c>
      <c r="K195" s="292">
        <v>2.628</v>
      </c>
      <c r="L195" s="149">
        <v>0</v>
      </c>
      <c r="M195" s="149"/>
      <c r="N195" s="293">
        <f aca="true" t="shared" si="27" ref="N195">ROUND(L195*K195,2)</f>
        <v>0</v>
      </c>
      <c r="O195" s="293"/>
      <c r="P195" s="293"/>
      <c r="Q195" s="293"/>
      <c r="R195" s="199"/>
      <c r="T195" s="337"/>
      <c r="U195" s="338"/>
      <c r="V195" s="339"/>
      <c r="W195" s="339"/>
      <c r="X195" s="339"/>
      <c r="Y195" s="339"/>
      <c r="Z195" s="339"/>
      <c r="AA195" s="340"/>
      <c r="AR195" s="180"/>
      <c r="AT195" s="180"/>
      <c r="AU195" s="180"/>
      <c r="AY195" s="180"/>
      <c r="BE195" s="341"/>
      <c r="BF195" s="341"/>
      <c r="BG195" s="341"/>
      <c r="BH195" s="341"/>
      <c r="BI195" s="341"/>
      <c r="BJ195" s="180"/>
      <c r="BK195" s="341"/>
      <c r="BL195" s="180"/>
      <c r="BM195" s="180"/>
    </row>
    <row r="196" spans="2:65" s="193" customFormat="1" ht="19" customHeight="1">
      <c r="B196" s="194"/>
      <c r="C196" s="288"/>
      <c r="D196" s="288"/>
      <c r="E196" s="289"/>
      <c r="F196" s="294" t="s">
        <v>259</v>
      </c>
      <c r="G196" s="295"/>
      <c r="H196" s="295"/>
      <c r="I196" s="296"/>
      <c r="J196" s="291"/>
      <c r="K196" s="292"/>
      <c r="L196" s="150"/>
      <c r="M196" s="151"/>
      <c r="N196" s="280"/>
      <c r="O196" s="343"/>
      <c r="P196" s="343"/>
      <c r="Q196" s="281"/>
      <c r="R196" s="199"/>
      <c r="T196" s="337"/>
      <c r="U196" s="338"/>
      <c r="V196" s="339"/>
      <c r="W196" s="339"/>
      <c r="X196" s="339"/>
      <c r="Y196" s="339"/>
      <c r="Z196" s="339"/>
      <c r="AA196" s="340"/>
      <c r="AR196" s="180"/>
      <c r="AT196" s="180"/>
      <c r="AU196" s="180"/>
      <c r="AY196" s="180"/>
      <c r="BE196" s="341"/>
      <c r="BF196" s="341"/>
      <c r="BG196" s="341"/>
      <c r="BH196" s="341"/>
      <c r="BI196" s="341"/>
      <c r="BJ196" s="180"/>
      <c r="BK196" s="341"/>
      <c r="BL196" s="180"/>
      <c r="BM196" s="180"/>
    </row>
    <row r="197" spans="2:65" s="193" customFormat="1" ht="14" customHeight="1">
      <c r="B197" s="194"/>
      <c r="C197" s="288"/>
      <c r="D197" s="288"/>
      <c r="E197" s="289"/>
      <c r="F197" s="294" t="s">
        <v>256</v>
      </c>
      <c r="G197" s="295"/>
      <c r="H197" s="295"/>
      <c r="I197" s="296"/>
      <c r="J197" s="291"/>
      <c r="K197" s="297">
        <v>2.628</v>
      </c>
      <c r="L197" s="150"/>
      <c r="M197" s="151"/>
      <c r="N197" s="280"/>
      <c r="O197" s="343"/>
      <c r="P197" s="343"/>
      <c r="Q197" s="281"/>
      <c r="R197" s="199"/>
      <c r="T197" s="337"/>
      <c r="U197" s="338"/>
      <c r="V197" s="339"/>
      <c r="W197" s="339"/>
      <c r="X197" s="339"/>
      <c r="Y197" s="339"/>
      <c r="Z197" s="339"/>
      <c r="AA197" s="340"/>
      <c r="AR197" s="180"/>
      <c r="AT197" s="180"/>
      <c r="AU197" s="180"/>
      <c r="AY197" s="180"/>
      <c r="BE197" s="341"/>
      <c r="BF197" s="341"/>
      <c r="BG197" s="341"/>
      <c r="BH197" s="341"/>
      <c r="BI197" s="341"/>
      <c r="BJ197" s="180"/>
      <c r="BK197" s="341"/>
      <c r="BL197" s="180"/>
      <c r="BM197" s="180"/>
    </row>
    <row r="198" spans="2:65" s="193" customFormat="1" ht="14" customHeight="1">
      <c r="B198" s="194"/>
      <c r="C198" s="425">
        <v>37</v>
      </c>
      <c r="D198" s="425" t="s">
        <v>134</v>
      </c>
      <c r="E198" s="426" t="s">
        <v>260</v>
      </c>
      <c r="F198" s="427" t="s">
        <v>261</v>
      </c>
      <c r="G198" s="428"/>
      <c r="H198" s="428"/>
      <c r="I198" s="428"/>
      <c r="J198" s="429" t="s">
        <v>123</v>
      </c>
      <c r="K198" s="430">
        <v>2.89</v>
      </c>
      <c r="L198" s="166">
        <v>0</v>
      </c>
      <c r="M198" s="166"/>
      <c r="N198" s="431">
        <f>ROUND(L198*K198,2)</f>
        <v>0</v>
      </c>
      <c r="O198" s="431"/>
      <c r="P198" s="431"/>
      <c r="Q198" s="431"/>
      <c r="R198" s="199"/>
      <c r="T198" s="337"/>
      <c r="U198" s="338"/>
      <c r="V198" s="339"/>
      <c r="W198" s="339"/>
      <c r="X198" s="339"/>
      <c r="Y198" s="339"/>
      <c r="Z198" s="339"/>
      <c r="AA198" s="340"/>
      <c r="AR198" s="180"/>
      <c r="AT198" s="180"/>
      <c r="AU198" s="180"/>
      <c r="AY198" s="180"/>
      <c r="BE198" s="341"/>
      <c r="BF198" s="341"/>
      <c r="BG198" s="341"/>
      <c r="BH198" s="341"/>
      <c r="BI198" s="341"/>
      <c r="BJ198" s="180"/>
      <c r="BK198" s="341"/>
      <c r="BL198" s="180"/>
      <c r="BM198" s="180"/>
    </row>
    <row r="199" spans="2:65" s="193" customFormat="1" ht="14" customHeight="1">
      <c r="B199" s="194"/>
      <c r="C199" s="288"/>
      <c r="D199" s="288"/>
      <c r="E199" s="289"/>
      <c r="F199" s="294" t="s">
        <v>262</v>
      </c>
      <c r="G199" s="295"/>
      <c r="H199" s="295"/>
      <c r="I199" s="296"/>
      <c r="J199" s="291"/>
      <c r="K199" s="292"/>
      <c r="L199" s="150"/>
      <c r="M199" s="151"/>
      <c r="N199" s="280"/>
      <c r="O199" s="343"/>
      <c r="P199" s="343"/>
      <c r="Q199" s="281"/>
      <c r="R199" s="199"/>
      <c r="T199" s="337"/>
      <c r="U199" s="338"/>
      <c r="V199" s="339"/>
      <c r="W199" s="339"/>
      <c r="X199" s="339"/>
      <c r="Y199" s="339"/>
      <c r="Z199" s="339"/>
      <c r="AA199" s="340"/>
      <c r="AR199" s="180"/>
      <c r="AT199" s="180"/>
      <c r="AU199" s="180"/>
      <c r="AY199" s="180"/>
      <c r="BE199" s="341"/>
      <c r="BF199" s="341"/>
      <c r="BG199" s="341"/>
      <c r="BH199" s="341"/>
      <c r="BI199" s="341"/>
      <c r="BJ199" s="180"/>
      <c r="BK199" s="341"/>
      <c r="BL199" s="180"/>
      <c r="BM199" s="180"/>
    </row>
    <row r="200" spans="2:65" s="193" customFormat="1" ht="25" customHeight="1">
      <c r="B200" s="194"/>
      <c r="C200" s="288">
        <v>38</v>
      </c>
      <c r="D200" s="288" t="s">
        <v>118</v>
      </c>
      <c r="E200" s="289" t="s">
        <v>263</v>
      </c>
      <c r="F200" s="290" t="s">
        <v>264</v>
      </c>
      <c r="G200" s="290"/>
      <c r="H200" s="290"/>
      <c r="I200" s="290"/>
      <c r="J200" s="291" t="s">
        <v>119</v>
      </c>
      <c r="K200" s="292">
        <v>0.045</v>
      </c>
      <c r="L200" s="149">
        <v>0</v>
      </c>
      <c r="M200" s="149"/>
      <c r="N200" s="293">
        <f aca="true" t="shared" si="28" ref="N200">ROUND(L200*K200,2)</f>
        <v>0</v>
      </c>
      <c r="O200" s="293"/>
      <c r="P200" s="293"/>
      <c r="Q200" s="293"/>
      <c r="R200" s="199"/>
      <c r="T200" s="337"/>
      <c r="U200" s="338"/>
      <c r="V200" s="339"/>
      <c r="W200" s="339"/>
      <c r="X200" s="339"/>
      <c r="Y200" s="339"/>
      <c r="Z200" s="339"/>
      <c r="AA200" s="340"/>
      <c r="AR200" s="180"/>
      <c r="AT200" s="180"/>
      <c r="AU200" s="180"/>
      <c r="AY200" s="180"/>
      <c r="BE200" s="341"/>
      <c r="BF200" s="341"/>
      <c r="BG200" s="341"/>
      <c r="BH200" s="341"/>
      <c r="BI200" s="341"/>
      <c r="BJ200" s="180"/>
      <c r="BK200" s="341"/>
      <c r="BL200" s="180"/>
      <c r="BM200" s="180"/>
    </row>
    <row r="201" spans="2:65" s="193" customFormat="1" ht="31" customHeight="1">
      <c r="B201" s="194"/>
      <c r="C201" s="288"/>
      <c r="D201" s="288"/>
      <c r="E201" s="289"/>
      <c r="F201" s="294" t="s">
        <v>265</v>
      </c>
      <c r="G201" s="295"/>
      <c r="H201" s="295"/>
      <c r="I201" s="296"/>
      <c r="J201" s="291"/>
      <c r="K201" s="292"/>
      <c r="L201" s="150"/>
      <c r="M201" s="151"/>
      <c r="N201" s="280"/>
      <c r="O201" s="343"/>
      <c r="P201" s="343"/>
      <c r="Q201" s="281"/>
      <c r="R201" s="199"/>
      <c r="T201" s="337"/>
      <c r="U201" s="338"/>
      <c r="V201" s="339"/>
      <c r="W201" s="339"/>
      <c r="X201" s="339"/>
      <c r="Y201" s="339"/>
      <c r="Z201" s="339"/>
      <c r="AA201" s="340"/>
      <c r="AR201" s="180"/>
      <c r="AT201" s="180"/>
      <c r="AU201" s="180"/>
      <c r="AY201" s="180"/>
      <c r="BE201" s="341"/>
      <c r="BF201" s="341"/>
      <c r="BG201" s="341"/>
      <c r="BH201" s="341"/>
      <c r="BI201" s="341"/>
      <c r="BJ201" s="180"/>
      <c r="BK201" s="341"/>
      <c r="BL201" s="180"/>
      <c r="BM201" s="180"/>
    </row>
    <row r="202" spans="2:65" s="193" customFormat="1" ht="20" customHeight="1">
      <c r="B202" s="194"/>
      <c r="C202" s="571"/>
      <c r="D202" s="572" t="s">
        <v>73</v>
      </c>
      <c r="E202" s="573" t="s">
        <v>266</v>
      </c>
      <c r="F202" s="574" t="s">
        <v>267</v>
      </c>
      <c r="G202" s="575"/>
      <c r="H202" s="575"/>
      <c r="I202" s="576"/>
      <c r="J202" s="518"/>
      <c r="K202" s="519"/>
      <c r="L202" s="161"/>
      <c r="M202" s="162"/>
      <c r="N202" s="577">
        <f>N203+N206+N208</f>
        <v>0</v>
      </c>
      <c r="O202" s="578"/>
      <c r="P202" s="578"/>
      <c r="Q202" s="579"/>
      <c r="R202" s="199"/>
      <c r="T202" s="337"/>
      <c r="U202" s="338"/>
      <c r="V202" s="339"/>
      <c r="W202" s="339"/>
      <c r="X202" s="339"/>
      <c r="Y202" s="339"/>
      <c r="Z202" s="339"/>
      <c r="AA202" s="340"/>
      <c r="AR202" s="180"/>
      <c r="AT202" s="180"/>
      <c r="AU202" s="180"/>
      <c r="AY202" s="180"/>
      <c r="BE202" s="341"/>
      <c r="BF202" s="341"/>
      <c r="BG202" s="341"/>
      <c r="BH202" s="341"/>
      <c r="BI202" s="341"/>
      <c r="BJ202" s="180"/>
      <c r="BK202" s="341"/>
      <c r="BL202" s="180"/>
      <c r="BM202" s="180"/>
    </row>
    <row r="203" spans="2:65" s="193" customFormat="1" ht="25.5" customHeight="1">
      <c r="B203" s="194"/>
      <c r="C203" s="288">
        <v>39</v>
      </c>
      <c r="D203" s="288" t="s">
        <v>118</v>
      </c>
      <c r="E203" s="289" t="s">
        <v>268</v>
      </c>
      <c r="F203" s="290" t="s">
        <v>269</v>
      </c>
      <c r="G203" s="290"/>
      <c r="H203" s="290"/>
      <c r="I203" s="290"/>
      <c r="J203" s="291" t="s">
        <v>123</v>
      </c>
      <c r="K203" s="292">
        <v>9.84</v>
      </c>
      <c r="L203" s="149">
        <v>0</v>
      </c>
      <c r="M203" s="149"/>
      <c r="N203" s="293">
        <f t="shared" si="26"/>
        <v>0</v>
      </c>
      <c r="O203" s="293"/>
      <c r="P203" s="293"/>
      <c r="Q203" s="293"/>
      <c r="R203" s="199"/>
      <c r="T203" s="337" t="s">
        <v>5</v>
      </c>
      <c r="U203" s="338" t="s">
        <v>39</v>
      </c>
      <c r="V203" s="339">
        <v>0</v>
      </c>
      <c r="W203" s="339">
        <f t="shared" si="17"/>
        <v>0</v>
      </c>
      <c r="X203" s="339">
        <v>0.00019</v>
      </c>
      <c r="Y203" s="339">
        <f t="shared" si="18"/>
        <v>0.0018696000000000001</v>
      </c>
      <c r="Z203" s="339">
        <v>0</v>
      </c>
      <c r="AA203" s="340">
        <f t="shared" si="19"/>
        <v>0</v>
      </c>
      <c r="AR203" s="180" t="s">
        <v>128</v>
      </c>
      <c r="AT203" s="180" t="s">
        <v>134</v>
      </c>
      <c r="AU203" s="180" t="s">
        <v>88</v>
      </c>
      <c r="AY203" s="180" t="s">
        <v>117</v>
      </c>
      <c r="BE203" s="341">
        <f t="shared" si="20"/>
        <v>0</v>
      </c>
      <c r="BF203" s="341">
        <f t="shared" si="21"/>
        <v>0</v>
      </c>
      <c r="BG203" s="341">
        <f t="shared" si="22"/>
        <v>0</v>
      </c>
      <c r="BH203" s="341">
        <f t="shared" si="23"/>
        <v>0</v>
      </c>
      <c r="BI203" s="341">
        <f t="shared" si="24"/>
        <v>0</v>
      </c>
      <c r="BJ203" s="180" t="s">
        <v>21</v>
      </c>
      <c r="BK203" s="341">
        <f t="shared" si="25"/>
        <v>0</v>
      </c>
      <c r="BL203" s="180" t="s">
        <v>125</v>
      </c>
      <c r="BM203" s="180" t="s">
        <v>149</v>
      </c>
    </row>
    <row r="204" spans="2:65" s="193" customFormat="1" ht="12" customHeight="1">
      <c r="B204" s="194"/>
      <c r="C204" s="288"/>
      <c r="D204" s="288"/>
      <c r="E204" s="289"/>
      <c r="F204" s="294" t="s">
        <v>270</v>
      </c>
      <c r="G204" s="295"/>
      <c r="H204" s="295"/>
      <c r="I204" s="296"/>
      <c r="J204" s="291"/>
      <c r="K204" s="292"/>
      <c r="L204" s="150"/>
      <c r="M204" s="151"/>
      <c r="N204" s="280"/>
      <c r="O204" s="343"/>
      <c r="P204" s="343"/>
      <c r="Q204" s="281"/>
      <c r="R204" s="199"/>
      <c r="T204" s="337"/>
      <c r="U204" s="338"/>
      <c r="V204" s="339"/>
      <c r="W204" s="339"/>
      <c r="X204" s="339"/>
      <c r="Y204" s="339"/>
      <c r="Z204" s="339"/>
      <c r="AA204" s="340"/>
      <c r="AR204" s="180"/>
      <c r="AT204" s="180"/>
      <c r="AU204" s="180"/>
      <c r="AY204" s="180"/>
      <c r="BE204" s="341"/>
      <c r="BF204" s="341"/>
      <c r="BG204" s="341"/>
      <c r="BH204" s="341"/>
      <c r="BI204" s="341"/>
      <c r="BJ204" s="180"/>
      <c r="BK204" s="341"/>
      <c r="BL204" s="180"/>
      <c r="BM204" s="180"/>
    </row>
    <row r="205" spans="2:65" s="193" customFormat="1" ht="13" customHeight="1">
      <c r="B205" s="194"/>
      <c r="C205" s="288"/>
      <c r="D205" s="288"/>
      <c r="E205" s="289"/>
      <c r="F205" s="294" t="s">
        <v>271</v>
      </c>
      <c r="G205" s="295"/>
      <c r="H205" s="295"/>
      <c r="I205" s="296"/>
      <c r="J205" s="291"/>
      <c r="K205" s="292"/>
      <c r="L205" s="150"/>
      <c r="M205" s="151"/>
      <c r="N205" s="280"/>
      <c r="O205" s="343"/>
      <c r="P205" s="343"/>
      <c r="Q205" s="281"/>
      <c r="R205" s="199"/>
      <c r="T205" s="337"/>
      <c r="U205" s="338"/>
      <c r="V205" s="339"/>
      <c r="W205" s="339"/>
      <c r="X205" s="339"/>
      <c r="Y205" s="339"/>
      <c r="Z205" s="339"/>
      <c r="AA205" s="340"/>
      <c r="AR205" s="180"/>
      <c r="AT205" s="180"/>
      <c r="AU205" s="180"/>
      <c r="AY205" s="180"/>
      <c r="BE205" s="341"/>
      <c r="BF205" s="341"/>
      <c r="BG205" s="341"/>
      <c r="BH205" s="341"/>
      <c r="BI205" s="341"/>
      <c r="BJ205" s="180"/>
      <c r="BK205" s="341"/>
      <c r="BL205" s="180"/>
      <c r="BM205" s="180"/>
    </row>
    <row r="206" spans="2:65" s="193" customFormat="1" ht="25" customHeight="1">
      <c r="B206" s="194"/>
      <c r="C206" s="288">
        <v>40</v>
      </c>
      <c r="D206" s="288" t="s">
        <v>118</v>
      </c>
      <c r="E206" s="289" t="s">
        <v>272</v>
      </c>
      <c r="F206" s="290" t="s">
        <v>273</v>
      </c>
      <c r="G206" s="290"/>
      <c r="H206" s="290"/>
      <c r="I206" s="290"/>
      <c r="J206" s="291" t="s">
        <v>124</v>
      </c>
      <c r="K206" s="292">
        <v>11.2</v>
      </c>
      <c r="L206" s="149">
        <v>0</v>
      </c>
      <c r="M206" s="149"/>
      <c r="N206" s="293">
        <f t="shared" si="26"/>
        <v>0</v>
      </c>
      <c r="O206" s="293"/>
      <c r="P206" s="293"/>
      <c r="Q206" s="293"/>
      <c r="R206" s="199"/>
      <c r="T206" s="337" t="s">
        <v>5</v>
      </c>
      <c r="U206" s="338" t="s">
        <v>39</v>
      </c>
      <c r="V206" s="339">
        <v>0</v>
      </c>
      <c r="W206" s="339">
        <f t="shared" si="17"/>
        <v>0</v>
      </c>
      <c r="X206" s="339">
        <v>0.00066</v>
      </c>
      <c r="Y206" s="339">
        <f t="shared" si="18"/>
        <v>0.007391999999999999</v>
      </c>
      <c r="Z206" s="339">
        <v>0</v>
      </c>
      <c r="AA206" s="340">
        <f t="shared" si="19"/>
        <v>0</v>
      </c>
      <c r="AR206" s="180" t="s">
        <v>125</v>
      </c>
      <c r="AT206" s="180" t="s">
        <v>118</v>
      </c>
      <c r="AU206" s="180" t="s">
        <v>88</v>
      </c>
      <c r="AY206" s="180" t="s">
        <v>117</v>
      </c>
      <c r="BE206" s="341">
        <f t="shared" si="20"/>
        <v>0</v>
      </c>
      <c r="BF206" s="341">
        <f t="shared" si="21"/>
        <v>0</v>
      </c>
      <c r="BG206" s="341">
        <f t="shared" si="22"/>
        <v>0</v>
      </c>
      <c r="BH206" s="341">
        <f t="shared" si="23"/>
        <v>0</v>
      </c>
      <c r="BI206" s="341">
        <f t="shared" si="24"/>
        <v>0</v>
      </c>
      <c r="BJ206" s="180" t="s">
        <v>21</v>
      </c>
      <c r="BK206" s="341">
        <f t="shared" si="25"/>
        <v>0</v>
      </c>
      <c r="BL206" s="180" t="s">
        <v>125</v>
      </c>
      <c r="BM206" s="180" t="s">
        <v>150</v>
      </c>
    </row>
    <row r="207" spans="2:65" s="193" customFormat="1" ht="22" customHeight="1">
      <c r="B207" s="194"/>
      <c r="C207" s="288"/>
      <c r="D207" s="288"/>
      <c r="E207" s="289"/>
      <c r="F207" s="294" t="s">
        <v>274</v>
      </c>
      <c r="G207" s="295"/>
      <c r="H207" s="295"/>
      <c r="I207" s="296"/>
      <c r="J207" s="291"/>
      <c r="K207" s="292"/>
      <c r="L207" s="150"/>
      <c r="M207" s="151"/>
      <c r="N207" s="280"/>
      <c r="O207" s="343"/>
      <c r="P207" s="343"/>
      <c r="Q207" s="281"/>
      <c r="R207" s="199"/>
      <c r="T207" s="337"/>
      <c r="U207" s="338"/>
      <c r="V207" s="339"/>
      <c r="W207" s="339"/>
      <c r="X207" s="339"/>
      <c r="Y207" s="339"/>
      <c r="Z207" s="339"/>
      <c r="AA207" s="340"/>
      <c r="AR207" s="180"/>
      <c r="AT207" s="180"/>
      <c r="AU207" s="180"/>
      <c r="AY207" s="180"/>
      <c r="BE207" s="341"/>
      <c r="BF207" s="341"/>
      <c r="BG207" s="341"/>
      <c r="BH207" s="341"/>
      <c r="BI207" s="341"/>
      <c r="BJ207" s="180"/>
      <c r="BK207" s="341"/>
      <c r="BL207" s="180"/>
      <c r="BM207" s="180"/>
    </row>
    <row r="208" spans="2:65" s="193" customFormat="1" ht="28" customHeight="1">
      <c r="B208" s="194"/>
      <c r="C208" s="288">
        <v>41</v>
      </c>
      <c r="D208" s="288" t="s">
        <v>118</v>
      </c>
      <c r="E208" s="289" t="s">
        <v>275</v>
      </c>
      <c r="F208" s="290" t="s">
        <v>276</v>
      </c>
      <c r="G208" s="290"/>
      <c r="H208" s="290"/>
      <c r="I208" s="290"/>
      <c r="J208" s="291" t="s">
        <v>123</v>
      </c>
      <c r="K208" s="292">
        <v>30.6</v>
      </c>
      <c r="L208" s="160">
        <v>0</v>
      </c>
      <c r="M208" s="160"/>
      <c r="N208" s="293">
        <f t="shared" si="26"/>
        <v>0</v>
      </c>
      <c r="O208" s="293"/>
      <c r="P208" s="293"/>
      <c r="Q208" s="293"/>
      <c r="R208" s="199"/>
      <c r="T208" s="337" t="s">
        <v>5</v>
      </c>
      <c r="U208" s="338" t="s">
        <v>39</v>
      </c>
      <c r="V208" s="339">
        <v>0</v>
      </c>
      <c r="W208" s="339">
        <f t="shared" si="17"/>
        <v>0</v>
      </c>
      <c r="X208" s="339">
        <v>0.00091</v>
      </c>
      <c r="Y208" s="339">
        <f t="shared" si="18"/>
        <v>0.027846000000000003</v>
      </c>
      <c r="Z208" s="339">
        <v>0</v>
      </c>
      <c r="AA208" s="340">
        <f t="shared" si="19"/>
        <v>0</v>
      </c>
      <c r="AR208" s="180" t="s">
        <v>125</v>
      </c>
      <c r="AT208" s="180" t="s">
        <v>118</v>
      </c>
      <c r="AU208" s="180" t="s">
        <v>88</v>
      </c>
      <c r="AY208" s="180" t="s">
        <v>117</v>
      </c>
      <c r="BE208" s="341">
        <f t="shared" si="20"/>
        <v>0</v>
      </c>
      <c r="BF208" s="341">
        <f t="shared" si="21"/>
        <v>0</v>
      </c>
      <c r="BG208" s="341">
        <f t="shared" si="22"/>
        <v>0</v>
      </c>
      <c r="BH208" s="341">
        <f t="shared" si="23"/>
        <v>0</v>
      </c>
      <c r="BI208" s="341">
        <f t="shared" si="24"/>
        <v>0</v>
      </c>
      <c r="BJ208" s="180" t="s">
        <v>21</v>
      </c>
      <c r="BK208" s="341">
        <f t="shared" si="25"/>
        <v>0</v>
      </c>
      <c r="BL208" s="180" t="s">
        <v>125</v>
      </c>
      <c r="BM208" s="180" t="s">
        <v>151</v>
      </c>
    </row>
    <row r="209" spans="2:65" s="193" customFormat="1" ht="30" customHeight="1">
      <c r="B209" s="194"/>
      <c r="C209" s="288"/>
      <c r="D209" s="288"/>
      <c r="E209" s="342"/>
      <c r="F209" s="294" t="s">
        <v>277</v>
      </c>
      <c r="G209" s="295"/>
      <c r="H209" s="295"/>
      <c r="I209" s="296"/>
      <c r="J209" s="291"/>
      <c r="K209" s="292"/>
      <c r="L209" s="150"/>
      <c r="M209" s="151"/>
      <c r="N209" s="280"/>
      <c r="O209" s="343"/>
      <c r="P209" s="343"/>
      <c r="Q209" s="281"/>
      <c r="R209" s="199"/>
      <c r="T209" s="337"/>
      <c r="U209" s="338"/>
      <c r="V209" s="339"/>
      <c r="W209" s="339"/>
      <c r="X209" s="339"/>
      <c r="Y209" s="339"/>
      <c r="Z209" s="339"/>
      <c r="AA209" s="340"/>
      <c r="AR209" s="180"/>
      <c r="AT209" s="180"/>
      <c r="AU209" s="180"/>
      <c r="AY209" s="180"/>
      <c r="BE209" s="341"/>
      <c r="BF209" s="341"/>
      <c r="BG209" s="341"/>
      <c r="BH209" s="341"/>
      <c r="BI209" s="341"/>
      <c r="BJ209" s="180"/>
      <c r="BK209" s="341"/>
      <c r="BL209" s="180"/>
      <c r="BM209" s="180"/>
    </row>
    <row r="210" spans="2:65" s="193" customFormat="1" ht="20" customHeight="1">
      <c r="B210" s="194"/>
      <c r="C210" s="571"/>
      <c r="D210" s="572" t="s">
        <v>73</v>
      </c>
      <c r="E210" s="573" t="s">
        <v>278</v>
      </c>
      <c r="F210" s="574" t="s">
        <v>279</v>
      </c>
      <c r="G210" s="575"/>
      <c r="H210" s="575"/>
      <c r="I210" s="576"/>
      <c r="J210" s="518"/>
      <c r="K210" s="535"/>
      <c r="L210" s="161"/>
      <c r="M210" s="162"/>
      <c r="N210" s="577">
        <f>N211+N215+N219</f>
        <v>0</v>
      </c>
      <c r="O210" s="578"/>
      <c r="P210" s="578"/>
      <c r="Q210" s="579"/>
      <c r="R210" s="199"/>
      <c r="T210" s="337"/>
      <c r="U210" s="338"/>
      <c r="V210" s="339"/>
      <c r="W210" s="339"/>
      <c r="X210" s="339"/>
      <c r="Y210" s="339"/>
      <c r="Z210" s="339"/>
      <c r="AA210" s="340"/>
      <c r="AR210" s="180"/>
      <c r="AT210" s="180"/>
      <c r="AU210" s="180"/>
      <c r="AY210" s="180"/>
      <c r="BE210" s="341"/>
      <c r="BF210" s="341"/>
      <c r="BG210" s="341"/>
      <c r="BH210" s="341"/>
      <c r="BI210" s="341"/>
      <c r="BJ210" s="180"/>
      <c r="BK210" s="341"/>
      <c r="BL210" s="180"/>
      <c r="BM210" s="180"/>
    </row>
    <row r="211" spans="2:65" s="193" customFormat="1" ht="15" customHeight="1">
      <c r="B211" s="194"/>
      <c r="C211" s="288">
        <v>42</v>
      </c>
      <c r="D211" s="288" t="s">
        <v>118</v>
      </c>
      <c r="E211" s="289" t="s">
        <v>135</v>
      </c>
      <c r="F211" s="290" t="s">
        <v>280</v>
      </c>
      <c r="G211" s="290"/>
      <c r="H211" s="290"/>
      <c r="I211" s="290"/>
      <c r="J211" s="291" t="s">
        <v>123</v>
      </c>
      <c r="K211" s="292">
        <v>88.796</v>
      </c>
      <c r="L211" s="149">
        <v>0</v>
      </c>
      <c r="M211" s="149"/>
      <c r="N211" s="293">
        <f t="shared" si="26"/>
        <v>0</v>
      </c>
      <c r="O211" s="293"/>
      <c r="P211" s="293"/>
      <c r="Q211" s="293"/>
      <c r="R211" s="199"/>
      <c r="T211" s="337" t="s">
        <v>5</v>
      </c>
      <c r="U211" s="338" t="s">
        <v>39</v>
      </c>
      <c r="V211" s="339">
        <v>0</v>
      </c>
      <c r="W211" s="339">
        <f t="shared" si="17"/>
        <v>0</v>
      </c>
      <c r="X211" s="339">
        <v>0.00033</v>
      </c>
      <c r="Y211" s="339">
        <f t="shared" si="18"/>
        <v>0.02930268</v>
      </c>
      <c r="Z211" s="339">
        <v>0</v>
      </c>
      <c r="AA211" s="340">
        <f t="shared" si="19"/>
        <v>0</v>
      </c>
      <c r="AR211" s="180" t="s">
        <v>125</v>
      </c>
      <c r="AT211" s="180" t="s">
        <v>118</v>
      </c>
      <c r="AU211" s="180" t="s">
        <v>88</v>
      </c>
      <c r="AY211" s="180" t="s">
        <v>117</v>
      </c>
      <c r="BE211" s="341">
        <f t="shared" si="20"/>
        <v>0</v>
      </c>
      <c r="BF211" s="341">
        <f t="shared" si="21"/>
        <v>0</v>
      </c>
      <c r="BG211" s="341">
        <f t="shared" si="22"/>
        <v>0</v>
      </c>
      <c r="BH211" s="341">
        <f t="shared" si="23"/>
        <v>0</v>
      </c>
      <c r="BI211" s="341">
        <f t="shared" si="24"/>
        <v>0</v>
      </c>
      <c r="BJ211" s="180" t="s">
        <v>21</v>
      </c>
      <c r="BK211" s="341">
        <f t="shared" si="25"/>
        <v>0</v>
      </c>
      <c r="BL211" s="180" t="s">
        <v>125</v>
      </c>
      <c r="BM211" s="180" t="s">
        <v>152</v>
      </c>
    </row>
    <row r="212" spans="2:65" s="193" customFormat="1" ht="12" customHeight="1">
      <c r="B212" s="194"/>
      <c r="C212" s="288"/>
      <c r="D212" s="288"/>
      <c r="E212" s="342"/>
      <c r="F212" s="294" t="s">
        <v>136</v>
      </c>
      <c r="G212" s="295"/>
      <c r="H212" s="295"/>
      <c r="I212" s="296"/>
      <c r="J212" s="291"/>
      <c r="K212" s="292"/>
      <c r="L212" s="150"/>
      <c r="M212" s="151"/>
      <c r="N212" s="280"/>
      <c r="O212" s="343"/>
      <c r="P212" s="343"/>
      <c r="Q212" s="281"/>
      <c r="R212" s="199"/>
      <c r="T212" s="337"/>
      <c r="U212" s="338"/>
      <c r="V212" s="339"/>
      <c r="W212" s="339"/>
      <c r="X212" s="339"/>
      <c r="Y212" s="339"/>
      <c r="Z212" s="339"/>
      <c r="AA212" s="340"/>
      <c r="AR212" s="180"/>
      <c r="AT212" s="180"/>
      <c r="AU212" s="180"/>
      <c r="AY212" s="180"/>
      <c r="BE212" s="341"/>
      <c r="BF212" s="341"/>
      <c r="BG212" s="341"/>
      <c r="BH212" s="341"/>
      <c r="BI212" s="341"/>
      <c r="BJ212" s="180"/>
      <c r="BK212" s="341"/>
      <c r="BL212" s="180"/>
      <c r="BM212" s="180"/>
    </row>
    <row r="213" spans="2:65" s="193" customFormat="1" ht="12" customHeight="1">
      <c r="B213" s="194"/>
      <c r="C213" s="288"/>
      <c r="D213" s="288"/>
      <c r="E213" s="342"/>
      <c r="F213" s="294" t="s">
        <v>286</v>
      </c>
      <c r="G213" s="295"/>
      <c r="H213" s="295"/>
      <c r="I213" s="296"/>
      <c r="J213" s="291"/>
      <c r="K213" s="297">
        <v>36.04</v>
      </c>
      <c r="L213" s="150"/>
      <c r="M213" s="151"/>
      <c r="N213" s="280"/>
      <c r="O213" s="343"/>
      <c r="P213" s="343"/>
      <c r="Q213" s="281"/>
      <c r="R213" s="199"/>
      <c r="T213" s="337"/>
      <c r="U213" s="338"/>
      <c r="V213" s="339"/>
      <c r="W213" s="339"/>
      <c r="X213" s="339"/>
      <c r="Y213" s="339"/>
      <c r="Z213" s="339"/>
      <c r="AA213" s="340"/>
      <c r="AR213" s="180"/>
      <c r="AT213" s="180"/>
      <c r="AU213" s="180"/>
      <c r="AY213" s="180"/>
      <c r="BE213" s="341"/>
      <c r="BF213" s="341"/>
      <c r="BG213" s="341"/>
      <c r="BH213" s="341"/>
      <c r="BI213" s="341"/>
      <c r="BJ213" s="180"/>
      <c r="BK213" s="341"/>
      <c r="BL213" s="180"/>
      <c r="BM213" s="180"/>
    </row>
    <row r="214" spans="2:65" s="193" customFormat="1" ht="13" customHeight="1">
      <c r="B214" s="194"/>
      <c r="C214" s="288"/>
      <c r="D214" s="288"/>
      <c r="E214" s="342"/>
      <c r="F214" s="294" t="s">
        <v>281</v>
      </c>
      <c r="G214" s="295"/>
      <c r="H214" s="295"/>
      <c r="I214" s="296"/>
      <c r="J214" s="291"/>
      <c r="K214" s="297">
        <v>52.756</v>
      </c>
      <c r="L214" s="150"/>
      <c r="M214" s="151"/>
      <c r="N214" s="280"/>
      <c r="O214" s="343"/>
      <c r="P214" s="343"/>
      <c r="Q214" s="281"/>
      <c r="R214" s="199"/>
      <c r="T214" s="337"/>
      <c r="U214" s="338"/>
      <c r="V214" s="339"/>
      <c r="W214" s="339"/>
      <c r="X214" s="339"/>
      <c r="Y214" s="339"/>
      <c r="Z214" s="339"/>
      <c r="AA214" s="340"/>
      <c r="AR214" s="180"/>
      <c r="AT214" s="180"/>
      <c r="AU214" s="180"/>
      <c r="AY214" s="180"/>
      <c r="BE214" s="341"/>
      <c r="BF214" s="341"/>
      <c r="BG214" s="341"/>
      <c r="BH214" s="341"/>
      <c r="BI214" s="341"/>
      <c r="BJ214" s="180"/>
      <c r="BK214" s="341"/>
      <c r="BL214" s="180"/>
      <c r="BM214" s="180"/>
    </row>
    <row r="215" spans="2:65" s="193" customFormat="1" ht="30" customHeight="1">
      <c r="B215" s="194"/>
      <c r="C215" s="288">
        <v>43</v>
      </c>
      <c r="D215" s="288" t="s">
        <v>118</v>
      </c>
      <c r="E215" s="289" t="s">
        <v>282</v>
      </c>
      <c r="F215" s="290" t="s">
        <v>283</v>
      </c>
      <c r="G215" s="290"/>
      <c r="H215" s="290"/>
      <c r="I215" s="290"/>
      <c r="J215" s="291" t="s">
        <v>123</v>
      </c>
      <c r="K215" s="292">
        <v>132.026</v>
      </c>
      <c r="L215" s="149">
        <v>0</v>
      </c>
      <c r="M215" s="149"/>
      <c r="N215" s="293">
        <f aca="true" t="shared" si="29" ref="N215">ROUND(L215*K215,2)</f>
        <v>0</v>
      </c>
      <c r="O215" s="293"/>
      <c r="P215" s="293"/>
      <c r="Q215" s="293"/>
      <c r="R215" s="199"/>
      <c r="T215" s="337" t="s">
        <v>5</v>
      </c>
      <c r="U215" s="338" t="s">
        <v>39</v>
      </c>
      <c r="V215" s="339">
        <v>0</v>
      </c>
      <c r="W215" s="339">
        <f t="shared" si="17"/>
        <v>0</v>
      </c>
      <c r="X215" s="339">
        <v>0.00015</v>
      </c>
      <c r="Y215" s="339">
        <f t="shared" si="18"/>
        <v>0.0198039</v>
      </c>
      <c r="Z215" s="339">
        <v>0</v>
      </c>
      <c r="AA215" s="340">
        <f t="shared" si="19"/>
        <v>0</v>
      </c>
      <c r="AR215" s="180" t="s">
        <v>128</v>
      </c>
      <c r="AT215" s="180" t="s">
        <v>134</v>
      </c>
      <c r="AU215" s="180" t="s">
        <v>88</v>
      </c>
      <c r="AY215" s="180" t="s">
        <v>117</v>
      </c>
      <c r="BE215" s="341">
        <f t="shared" si="20"/>
        <v>0</v>
      </c>
      <c r="BF215" s="341">
        <f t="shared" si="21"/>
        <v>0</v>
      </c>
      <c r="BG215" s="341">
        <f t="shared" si="22"/>
        <v>0</v>
      </c>
      <c r="BH215" s="341">
        <f t="shared" si="23"/>
        <v>0</v>
      </c>
      <c r="BI215" s="341">
        <f t="shared" si="24"/>
        <v>0</v>
      </c>
      <c r="BJ215" s="180" t="s">
        <v>21</v>
      </c>
      <c r="BK215" s="341">
        <f t="shared" si="25"/>
        <v>0</v>
      </c>
      <c r="BL215" s="180" t="s">
        <v>125</v>
      </c>
      <c r="BM215" s="180" t="s">
        <v>153</v>
      </c>
    </row>
    <row r="216" spans="2:65" s="193" customFormat="1" ht="19" customHeight="1">
      <c r="B216" s="194"/>
      <c r="C216" s="288"/>
      <c r="D216" s="288"/>
      <c r="E216" s="289"/>
      <c r="F216" s="294" t="s">
        <v>284</v>
      </c>
      <c r="G216" s="295"/>
      <c r="H216" s="295"/>
      <c r="I216" s="296"/>
      <c r="J216" s="291"/>
      <c r="K216" s="292"/>
      <c r="L216" s="150"/>
      <c r="M216" s="151"/>
      <c r="N216" s="280"/>
      <c r="O216" s="343"/>
      <c r="P216" s="343"/>
      <c r="Q216" s="281"/>
      <c r="R216" s="199"/>
      <c r="T216" s="337" t="s">
        <v>5</v>
      </c>
      <c r="U216" s="338" t="s">
        <v>39</v>
      </c>
      <c r="V216" s="339">
        <v>0</v>
      </c>
      <c r="W216" s="339">
        <f t="shared" si="17"/>
        <v>0</v>
      </c>
      <c r="X216" s="339">
        <v>0.00042</v>
      </c>
      <c r="Y216" s="339">
        <f t="shared" si="18"/>
        <v>0</v>
      </c>
      <c r="Z216" s="339">
        <v>0</v>
      </c>
      <c r="AA216" s="340">
        <f t="shared" si="19"/>
        <v>0</v>
      </c>
      <c r="AR216" s="180" t="s">
        <v>125</v>
      </c>
      <c r="AT216" s="180" t="s">
        <v>118</v>
      </c>
      <c r="AU216" s="180" t="s">
        <v>88</v>
      </c>
      <c r="AY216" s="180" t="s">
        <v>117</v>
      </c>
      <c r="BE216" s="341">
        <f t="shared" si="20"/>
        <v>0</v>
      </c>
      <c r="BF216" s="341">
        <f t="shared" si="21"/>
        <v>0</v>
      </c>
      <c r="BG216" s="341">
        <f t="shared" si="22"/>
        <v>0</v>
      </c>
      <c r="BH216" s="341">
        <f t="shared" si="23"/>
        <v>0</v>
      </c>
      <c r="BI216" s="341">
        <f t="shared" si="24"/>
        <v>0</v>
      </c>
      <c r="BJ216" s="180" t="s">
        <v>21</v>
      </c>
      <c r="BK216" s="341">
        <f t="shared" si="25"/>
        <v>0</v>
      </c>
      <c r="BL216" s="180" t="s">
        <v>125</v>
      </c>
      <c r="BM216" s="180" t="s">
        <v>154</v>
      </c>
    </row>
    <row r="217" spans="2:65" s="193" customFormat="1" ht="10" customHeight="1">
      <c r="B217" s="194"/>
      <c r="C217" s="288"/>
      <c r="D217" s="288"/>
      <c r="E217" s="289"/>
      <c r="F217" s="294" t="s">
        <v>286</v>
      </c>
      <c r="G217" s="295"/>
      <c r="H217" s="295"/>
      <c r="I217" s="296"/>
      <c r="J217" s="291"/>
      <c r="K217" s="297">
        <v>48.67</v>
      </c>
      <c r="L217" s="150"/>
      <c r="M217" s="151"/>
      <c r="N217" s="280"/>
      <c r="O217" s="343"/>
      <c r="P217" s="343"/>
      <c r="Q217" s="281"/>
      <c r="R217" s="199"/>
      <c r="T217" s="337" t="s">
        <v>5</v>
      </c>
      <c r="U217" s="338" t="s">
        <v>39</v>
      </c>
      <c r="V217" s="339">
        <v>0</v>
      </c>
      <c r="W217" s="339">
        <f t="shared" si="17"/>
        <v>0</v>
      </c>
      <c r="X217" s="339">
        <v>0.00023</v>
      </c>
      <c r="Y217" s="339">
        <f t="shared" si="18"/>
        <v>0.0111941</v>
      </c>
      <c r="Z217" s="339">
        <v>0</v>
      </c>
      <c r="AA217" s="340">
        <f t="shared" si="19"/>
        <v>0</v>
      </c>
      <c r="AR217" s="180" t="s">
        <v>128</v>
      </c>
      <c r="AT217" s="180" t="s">
        <v>134</v>
      </c>
      <c r="AU217" s="180" t="s">
        <v>88</v>
      </c>
      <c r="AY217" s="180" t="s">
        <v>117</v>
      </c>
      <c r="BE217" s="341">
        <f t="shared" si="20"/>
        <v>0</v>
      </c>
      <c r="BF217" s="341">
        <f t="shared" si="21"/>
        <v>0</v>
      </c>
      <c r="BG217" s="341">
        <f t="shared" si="22"/>
        <v>0</v>
      </c>
      <c r="BH217" s="341">
        <f t="shared" si="23"/>
        <v>0</v>
      </c>
      <c r="BI217" s="341">
        <f t="shared" si="24"/>
        <v>0</v>
      </c>
      <c r="BJ217" s="180" t="s">
        <v>21</v>
      </c>
      <c r="BK217" s="341">
        <f t="shared" si="25"/>
        <v>0</v>
      </c>
      <c r="BL217" s="180" t="s">
        <v>125</v>
      </c>
      <c r="BM217" s="180" t="s">
        <v>155</v>
      </c>
    </row>
    <row r="218" spans="2:65" s="193" customFormat="1" ht="11" customHeight="1">
      <c r="B218" s="194"/>
      <c r="C218" s="288"/>
      <c r="D218" s="288"/>
      <c r="E218" s="342"/>
      <c r="F218" s="588" t="s">
        <v>285</v>
      </c>
      <c r="G218" s="588"/>
      <c r="H218" s="588"/>
      <c r="I218" s="588"/>
      <c r="J218" s="291"/>
      <c r="K218" s="297">
        <v>83.356</v>
      </c>
      <c r="L218" s="150"/>
      <c r="M218" s="151"/>
      <c r="N218" s="280"/>
      <c r="O218" s="343"/>
      <c r="P218" s="343"/>
      <c r="Q218" s="281"/>
      <c r="R218" s="199"/>
      <c r="T218" s="337" t="s">
        <v>5</v>
      </c>
      <c r="U218" s="338" t="s">
        <v>39</v>
      </c>
      <c r="V218" s="339">
        <v>0</v>
      </c>
      <c r="W218" s="339">
        <f t="shared" si="17"/>
        <v>0</v>
      </c>
      <c r="X218" s="339">
        <v>0</v>
      </c>
      <c r="Y218" s="339">
        <f t="shared" si="18"/>
        <v>0</v>
      </c>
      <c r="Z218" s="339">
        <v>0</v>
      </c>
      <c r="AA218" s="340">
        <f t="shared" si="19"/>
        <v>0</v>
      </c>
      <c r="AR218" s="180" t="s">
        <v>125</v>
      </c>
      <c r="AT218" s="180" t="s">
        <v>118</v>
      </c>
      <c r="AU218" s="180" t="s">
        <v>88</v>
      </c>
      <c r="AY218" s="180" t="s">
        <v>117</v>
      </c>
      <c r="BE218" s="341">
        <f t="shared" si="20"/>
        <v>0</v>
      </c>
      <c r="BF218" s="341">
        <f t="shared" si="21"/>
        <v>0</v>
      </c>
      <c r="BG218" s="341">
        <f t="shared" si="22"/>
        <v>0</v>
      </c>
      <c r="BH218" s="341">
        <f t="shared" si="23"/>
        <v>0</v>
      </c>
      <c r="BI218" s="341">
        <f t="shared" si="24"/>
        <v>0</v>
      </c>
      <c r="BJ218" s="180" t="s">
        <v>21</v>
      </c>
      <c r="BK218" s="341">
        <f t="shared" si="25"/>
        <v>0</v>
      </c>
      <c r="BL218" s="180" t="s">
        <v>125</v>
      </c>
      <c r="BM218" s="180" t="s">
        <v>156</v>
      </c>
    </row>
    <row r="219" spans="2:51" s="255" customFormat="1" ht="28" customHeight="1">
      <c r="B219" s="356"/>
      <c r="C219" s="288">
        <v>44</v>
      </c>
      <c r="D219" s="288" t="s">
        <v>118</v>
      </c>
      <c r="E219" s="289" t="s">
        <v>137</v>
      </c>
      <c r="F219" s="290" t="s">
        <v>287</v>
      </c>
      <c r="G219" s="290"/>
      <c r="H219" s="290"/>
      <c r="I219" s="290"/>
      <c r="J219" s="291" t="s">
        <v>123</v>
      </c>
      <c r="K219" s="292">
        <v>88.796</v>
      </c>
      <c r="L219" s="149">
        <v>0</v>
      </c>
      <c r="M219" s="149"/>
      <c r="N219" s="293">
        <f aca="true" t="shared" si="30" ref="N219">ROUND(L219*K219,2)</f>
        <v>0</v>
      </c>
      <c r="O219" s="293"/>
      <c r="P219" s="293"/>
      <c r="Q219" s="293"/>
      <c r="R219" s="357"/>
      <c r="T219" s="358"/>
      <c r="U219" s="359"/>
      <c r="V219" s="359"/>
      <c r="W219" s="359"/>
      <c r="X219" s="359"/>
      <c r="Y219" s="359"/>
      <c r="Z219" s="359"/>
      <c r="AA219" s="360"/>
      <c r="AT219" s="361" t="s">
        <v>121</v>
      </c>
      <c r="AU219" s="361" t="s">
        <v>88</v>
      </c>
      <c r="AV219" s="255" t="s">
        <v>88</v>
      </c>
      <c r="AW219" s="255" t="s">
        <v>122</v>
      </c>
      <c r="AX219" s="255" t="s">
        <v>74</v>
      </c>
      <c r="AY219" s="361" t="s">
        <v>117</v>
      </c>
    </row>
    <row r="220" spans="2:51" s="364" customFormat="1" ht="19" customHeight="1">
      <c r="B220" s="362"/>
      <c r="C220" s="288"/>
      <c r="D220" s="288"/>
      <c r="E220" s="289"/>
      <c r="F220" s="294" t="s">
        <v>138</v>
      </c>
      <c r="G220" s="295"/>
      <c r="H220" s="295"/>
      <c r="I220" s="296"/>
      <c r="J220" s="291"/>
      <c r="K220" s="292"/>
      <c r="L220" s="150"/>
      <c r="M220" s="151"/>
      <c r="N220" s="280"/>
      <c r="O220" s="343"/>
      <c r="P220" s="343"/>
      <c r="Q220" s="281"/>
      <c r="R220" s="363"/>
      <c r="T220" s="365"/>
      <c r="U220" s="366"/>
      <c r="V220" s="366"/>
      <c r="W220" s="366"/>
      <c r="X220" s="366"/>
      <c r="Y220" s="366"/>
      <c r="Z220" s="366"/>
      <c r="AA220" s="367"/>
      <c r="AT220" s="368" t="s">
        <v>121</v>
      </c>
      <c r="AU220" s="368" t="s">
        <v>88</v>
      </c>
      <c r="AV220" s="364" t="s">
        <v>120</v>
      </c>
      <c r="AW220" s="364" t="s">
        <v>122</v>
      </c>
      <c r="AX220" s="364" t="s">
        <v>21</v>
      </c>
      <c r="AY220" s="368" t="s">
        <v>117</v>
      </c>
    </row>
    <row r="221" spans="2:65" s="193" customFormat="1" ht="13" customHeight="1">
      <c r="B221" s="194"/>
      <c r="C221" s="288"/>
      <c r="D221" s="288"/>
      <c r="E221" s="289"/>
      <c r="F221" s="294" t="s">
        <v>286</v>
      </c>
      <c r="G221" s="295"/>
      <c r="H221" s="295"/>
      <c r="I221" s="296"/>
      <c r="J221" s="291"/>
      <c r="K221" s="297">
        <v>48.67</v>
      </c>
      <c r="L221" s="150"/>
      <c r="M221" s="151"/>
      <c r="N221" s="280"/>
      <c r="O221" s="343"/>
      <c r="P221" s="343"/>
      <c r="Q221" s="281"/>
      <c r="R221" s="199"/>
      <c r="T221" s="337" t="s">
        <v>5</v>
      </c>
      <c r="U221" s="338" t="s">
        <v>39</v>
      </c>
      <c r="V221" s="339">
        <v>0</v>
      </c>
      <c r="W221" s="339">
        <f>V221*K221</f>
        <v>0</v>
      </c>
      <c r="X221" s="339">
        <v>0.00013</v>
      </c>
      <c r="Y221" s="339">
        <f>X221*K221</f>
        <v>0.0063270999999999996</v>
      </c>
      <c r="Z221" s="339">
        <v>0</v>
      </c>
      <c r="AA221" s="340">
        <f>Z221*K221</f>
        <v>0</v>
      </c>
      <c r="AR221" s="180" t="s">
        <v>125</v>
      </c>
      <c r="AT221" s="180" t="s">
        <v>118</v>
      </c>
      <c r="AU221" s="180" t="s">
        <v>88</v>
      </c>
      <c r="AY221" s="180" t="s">
        <v>117</v>
      </c>
      <c r="BE221" s="341">
        <f>IF(U221="základní",N221,0)</f>
        <v>0</v>
      </c>
      <c r="BF221" s="341">
        <f>IF(U221="snížená",N221,0)</f>
        <v>0</v>
      </c>
      <c r="BG221" s="341">
        <f>IF(U221="zákl. přenesená",N221,0)</f>
        <v>0</v>
      </c>
      <c r="BH221" s="341">
        <f>IF(U221="sníž. přenesená",N221,0)</f>
        <v>0</v>
      </c>
      <c r="BI221" s="341">
        <f>IF(U221="nulová",N221,0)</f>
        <v>0</v>
      </c>
      <c r="BJ221" s="180" t="s">
        <v>21</v>
      </c>
      <c r="BK221" s="341">
        <f>ROUND(L221*K221,2)</f>
        <v>0</v>
      </c>
      <c r="BL221" s="180" t="s">
        <v>125</v>
      </c>
      <c r="BM221" s="180" t="s">
        <v>157</v>
      </c>
    </row>
    <row r="222" spans="2:65" s="193" customFormat="1" ht="13" customHeight="1">
      <c r="B222" s="194"/>
      <c r="C222" s="288"/>
      <c r="D222" s="288"/>
      <c r="E222" s="342"/>
      <c r="F222" s="294" t="s">
        <v>281</v>
      </c>
      <c r="G222" s="295"/>
      <c r="H222" s="295"/>
      <c r="I222" s="296"/>
      <c r="J222" s="291"/>
      <c r="K222" s="297">
        <v>52.756</v>
      </c>
      <c r="L222" s="150"/>
      <c r="M222" s="151"/>
      <c r="N222" s="280"/>
      <c r="O222" s="343"/>
      <c r="P222" s="343"/>
      <c r="Q222" s="281"/>
      <c r="R222" s="199"/>
      <c r="T222" s="337" t="s">
        <v>5</v>
      </c>
      <c r="U222" s="338" t="s">
        <v>39</v>
      </c>
      <c r="V222" s="339">
        <v>0</v>
      </c>
      <c r="W222" s="339">
        <f>V222*K222</f>
        <v>0</v>
      </c>
      <c r="X222" s="339">
        <v>0.00025</v>
      </c>
      <c r="Y222" s="339">
        <f>X222*K222</f>
        <v>0.013189000000000001</v>
      </c>
      <c r="Z222" s="339">
        <v>0</v>
      </c>
      <c r="AA222" s="340">
        <f>Z222*K222</f>
        <v>0</v>
      </c>
      <c r="AR222" s="180" t="s">
        <v>125</v>
      </c>
      <c r="AT222" s="180" t="s">
        <v>118</v>
      </c>
      <c r="AU222" s="180" t="s">
        <v>88</v>
      </c>
      <c r="AY222" s="180" t="s">
        <v>117</v>
      </c>
      <c r="BE222" s="341">
        <f>IF(U222="základní",N222,0)</f>
        <v>0</v>
      </c>
      <c r="BF222" s="341">
        <f>IF(U222="snížená",N222,0)</f>
        <v>0</v>
      </c>
      <c r="BG222" s="341">
        <f>IF(U222="zákl. přenesená",N222,0)</f>
        <v>0</v>
      </c>
      <c r="BH222" s="341">
        <f>IF(U222="sníž. přenesená",N222,0)</f>
        <v>0</v>
      </c>
      <c r="BI222" s="341">
        <f>IF(U222="nulová",N222,0)</f>
        <v>0</v>
      </c>
      <c r="BJ222" s="180" t="s">
        <v>21</v>
      </c>
      <c r="BK222" s="341">
        <f>ROUND(L222*K222,2)</f>
        <v>0</v>
      </c>
      <c r="BL222" s="180" t="s">
        <v>125</v>
      </c>
      <c r="BM222" s="180" t="s">
        <v>158</v>
      </c>
    </row>
    <row r="223" spans="2:18" s="193" customFormat="1" ht="7" customHeight="1">
      <c r="B223" s="229"/>
      <c r="C223" s="230"/>
      <c r="D223" s="230"/>
      <c r="E223" s="230"/>
      <c r="F223" s="230"/>
      <c r="G223" s="230"/>
      <c r="H223" s="230"/>
      <c r="I223" s="230"/>
      <c r="J223" s="230"/>
      <c r="K223" s="230"/>
      <c r="L223" s="230"/>
      <c r="M223" s="230"/>
      <c r="N223" s="230"/>
      <c r="O223" s="230"/>
      <c r="P223" s="230"/>
      <c r="Q223" s="230"/>
      <c r="R223" s="231"/>
    </row>
  </sheetData>
  <sheetProtection algorithmName="SHA-512" hashValue="PGE4kvDNXvOPPygYb31MR8ouIL8hmgCldi9+bu9vGGGsCPB8FVyjAfiDOpubEH3IUlNbCPoVP6kbqLdzTUG1pg==" saltValue="pNYaiZAwIcbm3zVxaZfPdA==" spinCount="100000" sheet="1" objects="1" scenarios="1"/>
  <mergeCells count="414">
    <mergeCell ref="F222:I222"/>
    <mergeCell ref="N120:Q120"/>
    <mergeCell ref="N112:Q112"/>
    <mergeCell ref="N116:Q116"/>
    <mergeCell ref="N125:Q125"/>
    <mergeCell ref="N127:Q127"/>
    <mergeCell ref="N130:Q130"/>
    <mergeCell ref="N133:Q133"/>
    <mergeCell ref="F220:I220"/>
    <mergeCell ref="F221:I221"/>
    <mergeCell ref="F202:I202"/>
    <mergeCell ref="F205:I205"/>
    <mergeCell ref="F207:I207"/>
    <mergeCell ref="F209:I209"/>
    <mergeCell ref="F212:I212"/>
    <mergeCell ref="F210:I210"/>
    <mergeCell ref="L169:M169"/>
    <mergeCell ref="N169:Q169"/>
    <mergeCell ref="F171:I171"/>
    <mergeCell ref="F172:I172"/>
    <mergeCell ref="L172:M172"/>
    <mergeCell ref="N172:Q172"/>
    <mergeCell ref="F170:I170"/>
    <mergeCell ref="L222:M222"/>
    <mergeCell ref="N206:Q206"/>
    <mergeCell ref="N208:Q208"/>
    <mergeCell ref="N211:Q211"/>
    <mergeCell ref="N215:Q215"/>
    <mergeCell ref="N218:Q218"/>
    <mergeCell ref="N210:Q210"/>
    <mergeCell ref="N222:Q222"/>
    <mergeCell ref="N202:Q202"/>
    <mergeCell ref="L203:M203"/>
    <mergeCell ref="L206:M206"/>
    <mergeCell ref="L208:M208"/>
    <mergeCell ref="L211:M211"/>
    <mergeCell ref="L215:M215"/>
    <mergeCell ref="L218:M218"/>
    <mergeCell ref="N203:Q203"/>
    <mergeCell ref="L212:M212"/>
    <mergeCell ref="N212:Q212"/>
    <mergeCell ref="L216:M216"/>
    <mergeCell ref="N216:Q216"/>
    <mergeCell ref="L220:M220"/>
    <mergeCell ref="N220:Q220"/>
    <mergeCell ref="L221:M221"/>
    <mergeCell ref="N221:Q221"/>
    <mergeCell ref="L217:M217"/>
    <mergeCell ref="F116:I116"/>
    <mergeCell ref="F117:I117"/>
    <mergeCell ref="F125:I125"/>
    <mergeCell ref="F126:I126"/>
    <mergeCell ref="F127:I127"/>
    <mergeCell ref="F122:I122"/>
    <mergeCell ref="F123:I123"/>
    <mergeCell ref="F124:I124"/>
    <mergeCell ref="L117:M117"/>
    <mergeCell ref="L124:M124"/>
    <mergeCell ref="N192:Q192"/>
    <mergeCell ref="N149:Q149"/>
    <mergeCell ref="F130:I130"/>
    <mergeCell ref="F133:I133"/>
    <mergeCell ref="F134:I134"/>
    <mergeCell ref="F192:I192"/>
    <mergeCell ref="F203:I203"/>
    <mergeCell ref="F194:I194"/>
    <mergeCell ref="F193:I193"/>
    <mergeCell ref="N176:Q176"/>
    <mergeCell ref="N146:Q146"/>
    <mergeCell ref="F169:I169"/>
    <mergeCell ref="L133:M133"/>
    <mergeCell ref="L178:M178"/>
    <mergeCell ref="L192:M192"/>
    <mergeCell ref="N168:Q168"/>
    <mergeCell ref="F182:I182"/>
    <mergeCell ref="F183:I183"/>
    <mergeCell ref="L183:M183"/>
    <mergeCell ref="L174:M174"/>
    <mergeCell ref="F175:I175"/>
    <mergeCell ref="F152:I152"/>
    <mergeCell ref="F168:I168"/>
    <mergeCell ref="L130:M130"/>
    <mergeCell ref="N76:Q76"/>
    <mergeCell ref="N78:Q78"/>
    <mergeCell ref="N79:Q79"/>
    <mergeCell ref="L87:Q87"/>
    <mergeCell ref="C91:Q91"/>
    <mergeCell ref="F93:P93"/>
    <mergeCell ref="F94:P94"/>
    <mergeCell ref="M96:P96"/>
    <mergeCell ref="M98:Q98"/>
    <mergeCell ref="F65:P65"/>
    <mergeCell ref="F64:P64"/>
    <mergeCell ref="M67:P67"/>
    <mergeCell ref="M69:Q69"/>
    <mergeCell ref="M70:Q70"/>
    <mergeCell ref="C72:G72"/>
    <mergeCell ref="N72:Q72"/>
    <mergeCell ref="N74:Q74"/>
    <mergeCell ref="N75:Q75"/>
    <mergeCell ref="H35:J35"/>
    <mergeCell ref="M35:P35"/>
    <mergeCell ref="L37:P37"/>
    <mergeCell ref="C63:Q63"/>
    <mergeCell ref="H1:K1"/>
    <mergeCell ref="S2:AC2"/>
    <mergeCell ref="M27:P27"/>
    <mergeCell ref="M29:P29"/>
    <mergeCell ref="H31:J31"/>
    <mergeCell ref="M31:P31"/>
    <mergeCell ref="H32:J32"/>
    <mergeCell ref="M32:P32"/>
    <mergeCell ref="O17:P17"/>
    <mergeCell ref="O18:P18"/>
    <mergeCell ref="O20:P20"/>
    <mergeCell ref="O21:P21"/>
    <mergeCell ref="E24:L24"/>
    <mergeCell ref="H33:J33"/>
    <mergeCell ref="M33:P33"/>
    <mergeCell ref="H34:J34"/>
    <mergeCell ref="M34:P34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N162:Q162"/>
    <mergeCell ref="F167:I167"/>
    <mergeCell ref="N152:Q152"/>
    <mergeCell ref="N157:Q157"/>
    <mergeCell ref="F128:I128"/>
    <mergeCell ref="F129:I129"/>
    <mergeCell ref="F131:I131"/>
    <mergeCell ref="F132:I132"/>
    <mergeCell ref="F135:I135"/>
    <mergeCell ref="L146:M146"/>
    <mergeCell ref="F146:I146"/>
    <mergeCell ref="F147:I147"/>
    <mergeCell ref="F148:I148"/>
    <mergeCell ref="F149:I149"/>
    <mergeCell ref="L149:M149"/>
    <mergeCell ref="F150:I150"/>
    <mergeCell ref="L162:M162"/>
    <mergeCell ref="F159:I159"/>
    <mergeCell ref="F166:I166"/>
    <mergeCell ref="L166:M166"/>
    <mergeCell ref="N166:Q166"/>
    <mergeCell ref="N174:Q174"/>
    <mergeCell ref="N181:Q181"/>
    <mergeCell ref="F153:I153"/>
    <mergeCell ref="F181:I181"/>
    <mergeCell ref="L181:M181"/>
    <mergeCell ref="F180:I180"/>
    <mergeCell ref="F179:I179"/>
    <mergeCell ref="F178:I178"/>
    <mergeCell ref="F174:I174"/>
    <mergeCell ref="N178:Q178"/>
    <mergeCell ref="L176:M176"/>
    <mergeCell ref="F173:I173"/>
    <mergeCell ref="F177:I177"/>
    <mergeCell ref="F165:I165"/>
    <mergeCell ref="L165:M165"/>
    <mergeCell ref="N165:Q165"/>
    <mergeCell ref="F157:I157"/>
    <mergeCell ref="F158:I158"/>
    <mergeCell ref="L158:M158"/>
    <mergeCell ref="N158:Q158"/>
    <mergeCell ref="F176:I176"/>
    <mergeCell ref="L200:M200"/>
    <mergeCell ref="N200:Q200"/>
    <mergeCell ref="F191:I191"/>
    <mergeCell ref="F195:I195"/>
    <mergeCell ref="L195:M195"/>
    <mergeCell ref="N195:Q195"/>
    <mergeCell ref="N191:Q191"/>
    <mergeCell ref="N142:Q142"/>
    <mergeCell ref="F143:I143"/>
    <mergeCell ref="F144:I144"/>
    <mergeCell ref="L144:M144"/>
    <mergeCell ref="N144:Q144"/>
    <mergeCell ref="F145:I145"/>
    <mergeCell ref="F162:I162"/>
    <mergeCell ref="F196:I196"/>
    <mergeCell ref="F197:I197"/>
    <mergeCell ref="F187:I187"/>
    <mergeCell ref="L187:M187"/>
    <mergeCell ref="N187:Q187"/>
    <mergeCell ref="F189:I189"/>
    <mergeCell ref="L189:M189"/>
    <mergeCell ref="N189:Q189"/>
    <mergeCell ref="F190:I190"/>
    <mergeCell ref="N183:Q183"/>
    <mergeCell ref="F201:I201"/>
    <mergeCell ref="F204:I204"/>
    <mergeCell ref="F214:I214"/>
    <mergeCell ref="F213:I213"/>
    <mergeCell ref="L219:M219"/>
    <mergeCell ref="N219:Q219"/>
    <mergeCell ref="F184:I184"/>
    <mergeCell ref="F185:I185"/>
    <mergeCell ref="L185:M185"/>
    <mergeCell ref="N185:Q185"/>
    <mergeCell ref="F186:I186"/>
    <mergeCell ref="F206:I206"/>
    <mergeCell ref="F208:I208"/>
    <mergeCell ref="F211:I211"/>
    <mergeCell ref="F215:I215"/>
    <mergeCell ref="F216:I216"/>
    <mergeCell ref="F217:I217"/>
    <mergeCell ref="F218:I218"/>
    <mergeCell ref="F219:I219"/>
    <mergeCell ref="F198:I198"/>
    <mergeCell ref="L198:M198"/>
    <mergeCell ref="N198:Q198"/>
    <mergeCell ref="F199:I199"/>
    <mergeCell ref="F200:I200"/>
    <mergeCell ref="L105:M105"/>
    <mergeCell ref="F163:I163"/>
    <mergeCell ref="L163:M163"/>
    <mergeCell ref="N163:Q163"/>
    <mergeCell ref="F164:I164"/>
    <mergeCell ref="F160:I160"/>
    <mergeCell ref="L160:M160"/>
    <mergeCell ref="N160:Q160"/>
    <mergeCell ref="F161:I161"/>
    <mergeCell ref="L161:M161"/>
    <mergeCell ref="N161:Q161"/>
    <mergeCell ref="L164:M164"/>
    <mergeCell ref="N164:Q164"/>
    <mergeCell ref="F111:I111"/>
    <mergeCell ref="L120:M120"/>
    <mergeCell ref="L112:M112"/>
    <mergeCell ref="L116:M116"/>
    <mergeCell ref="L125:M125"/>
    <mergeCell ref="L127:M127"/>
    <mergeCell ref="F121:I121"/>
    <mergeCell ref="F118:I118"/>
    <mergeCell ref="F119:I119"/>
    <mergeCell ref="F120:I120"/>
    <mergeCell ref="F112:I112"/>
    <mergeCell ref="N110:Q110"/>
    <mergeCell ref="N153:Q153"/>
    <mergeCell ref="F154:I154"/>
    <mergeCell ref="L154:M154"/>
    <mergeCell ref="N154:Q154"/>
    <mergeCell ref="F155:I155"/>
    <mergeCell ref="N80:Q80"/>
    <mergeCell ref="N141:Q141"/>
    <mergeCell ref="N81:Q81"/>
    <mergeCell ref="N82:Q82"/>
    <mergeCell ref="N83:Q83"/>
    <mergeCell ref="N84:Q84"/>
    <mergeCell ref="N85:Q85"/>
    <mergeCell ref="F141:I141"/>
    <mergeCell ref="F142:I142"/>
    <mergeCell ref="L142:M142"/>
    <mergeCell ref="M99:Q99"/>
    <mergeCell ref="L101:M101"/>
    <mergeCell ref="N101:Q101"/>
    <mergeCell ref="F101:I101"/>
    <mergeCell ref="N102:Q102"/>
    <mergeCell ref="N103:Q103"/>
    <mergeCell ref="N104:Q104"/>
    <mergeCell ref="F105:I105"/>
    <mergeCell ref="N111:Q111"/>
    <mergeCell ref="F140:I140"/>
    <mergeCell ref="N77:Q77"/>
    <mergeCell ref="F136:I136"/>
    <mergeCell ref="N136:Q136"/>
    <mergeCell ref="F137:I137"/>
    <mergeCell ref="L137:M137"/>
    <mergeCell ref="N137:Q137"/>
    <mergeCell ref="F138:I138"/>
    <mergeCell ref="F139:I139"/>
    <mergeCell ref="L139:M139"/>
    <mergeCell ref="N139:Q139"/>
    <mergeCell ref="N105:Q105"/>
    <mergeCell ref="F106:I106"/>
    <mergeCell ref="F107:I107"/>
    <mergeCell ref="F115:I115"/>
    <mergeCell ref="F113:I113"/>
    <mergeCell ref="F114:I114"/>
    <mergeCell ref="F108:I108"/>
    <mergeCell ref="L108:M108"/>
    <mergeCell ref="N108:Q108"/>
    <mergeCell ref="F109:I109"/>
    <mergeCell ref="F110:I110"/>
    <mergeCell ref="L110:M110"/>
    <mergeCell ref="L109:M109"/>
    <mergeCell ref="N109:Q109"/>
    <mergeCell ref="L121:M121"/>
    <mergeCell ref="N121:Q121"/>
    <mergeCell ref="L122:M122"/>
    <mergeCell ref="N122:Q122"/>
    <mergeCell ref="L128:M128"/>
    <mergeCell ref="N128:Q128"/>
    <mergeCell ref="L131:M131"/>
    <mergeCell ref="N131:Q131"/>
    <mergeCell ref="L123:M123"/>
    <mergeCell ref="N123:Q123"/>
    <mergeCell ref="L119:M119"/>
    <mergeCell ref="N119:Q119"/>
    <mergeCell ref="L115:M115"/>
    <mergeCell ref="N115:Q115"/>
    <mergeCell ref="N117:Q117"/>
    <mergeCell ref="L118:M118"/>
    <mergeCell ref="N118:Q118"/>
    <mergeCell ref="L113:M113"/>
    <mergeCell ref="N113:Q113"/>
    <mergeCell ref="L114:M114"/>
    <mergeCell ref="N114:Q114"/>
    <mergeCell ref="L111:M111"/>
    <mergeCell ref="L134:M134"/>
    <mergeCell ref="N134:Q134"/>
    <mergeCell ref="L138:M138"/>
    <mergeCell ref="N138:Q138"/>
    <mergeCell ref="L140:M140"/>
    <mergeCell ref="N140:Q140"/>
    <mergeCell ref="L143:M143"/>
    <mergeCell ref="N143:Q143"/>
    <mergeCell ref="L145:M145"/>
    <mergeCell ref="N145:Q145"/>
    <mergeCell ref="L173:M173"/>
    <mergeCell ref="N173:Q173"/>
    <mergeCell ref="L171:M171"/>
    <mergeCell ref="N171:Q171"/>
    <mergeCell ref="L170:M170"/>
    <mergeCell ref="N170:Q170"/>
    <mergeCell ref="L147:M147"/>
    <mergeCell ref="N147:Q147"/>
    <mergeCell ref="L148:M148"/>
    <mergeCell ref="N148:Q148"/>
    <mergeCell ref="L150:M150"/>
    <mergeCell ref="N150:Q150"/>
    <mergeCell ref="L151:M151"/>
    <mergeCell ref="N151:Q151"/>
    <mergeCell ref="L155:M155"/>
    <mergeCell ref="N155:Q155"/>
    <mergeCell ref="L193:M193"/>
    <mergeCell ref="N193:Q193"/>
    <mergeCell ref="L196:M196"/>
    <mergeCell ref="N196:Q196"/>
    <mergeCell ref="L199:M199"/>
    <mergeCell ref="N199:Q199"/>
    <mergeCell ref="L156:M156"/>
    <mergeCell ref="N156:Q156"/>
    <mergeCell ref="L167:M167"/>
    <mergeCell ref="N167:Q167"/>
    <mergeCell ref="L179:M179"/>
    <mergeCell ref="N179:Q179"/>
    <mergeCell ref="L182:M182"/>
    <mergeCell ref="N182:Q182"/>
    <mergeCell ref="L186:M186"/>
    <mergeCell ref="N186:Q186"/>
    <mergeCell ref="L184:M184"/>
    <mergeCell ref="N184:Q184"/>
    <mergeCell ref="L180:M180"/>
    <mergeCell ref="N180:Q180"/>
    <mergeCell ref="L177:M177"/>
    <mergeCell ref="N177:Q177"/>
    <mergeCell ref="L175:M175"/>
    <mergeCell ref="N175:Q175"/>
    <mergeCell ref="N124:Q124"/>
    <mergeCell ref="N217:Q217"/>
    <mergeCell ref="L214:M214"/>
    <mergeCell ref="N214:Q214"/>
    <mergeCell ref="L213:M213"/>
    <mergeCell ref="N213:Q213"/>
    <mergeCell ref="L197:M197"/>
    <mergeCell ref="N197:Q197"/>
    <mergeCell ref="L194:M194"/>
    <mergeCell ref="N194:Q194"/>
    <mergeCell ref="L201:M201"/>
    <mergeCell ref="N201:Q201"/>
    <mergeCell ref="L204:M204"/>
    <mergeCell ref="N204:Q204"/>
    <mergeCell ref="L205:M205"/>
    <mergeCell ref="N205:Q205"/>
    <mergeCell ref="L207:M207"/>
    <mergeCell ref="N207:Q207"/>
    <mergeCell ref="L209:M209"/>
    <mergeCell ref="N209:Q209"/>
    <mergeCell ref="L188:M188"/>
    <mergeCell ref="N188:Q188"/>
    <mergeCell ref="L190:M190"/>
    <mergeCell ref="N190:Q190"/>
    <mergeCell ref="F188:I188"/>
    <mergeCell ref="F104:I104"/>
    <mergeCell ref="L107:M107"/>
    <mergeCell ref="N107:Q107"/>
    <mergeCell ref="L106:M106"/>
    <mergeCell ref="N106:Q106"/>
    <mergeCell ref="L210:M210"/>
    <mergeCell ref="L202:M202"/>
    <mergeCell ref="L191:M191"/>
    <mergeCell ref="L168:M168"/>
    <mergeCell ref="L157:M157"/>
    <mergeCell ref="L153:M153"/>
    <mergeCell ref="L152:M152"/>
    <mergeCell ref="L136:M136"/>
    <mergeCell ref="L135:M135"/>
    <mergeCell ref="L141:M141"/>
    <mergeCell ref="L159:M159"/>
    <mergeCell ref="N159:Q159"/>
    <mergeCell ref="L132:M132"/>
    <mergeCell ref="N132:Q132"/>
    <mergeCell ref="L129:M129"/>
    <mergeCell ref="N129:Q129"/>
    <mergeCell ref="L126:M126"/>
    <mergeCell ref="N126:Q126"/>
  </mergeCells>
  <hyperlinks>
    <hyperlink ref="F1:G1" location="C2" display="1) Krycí list rozpočtu"/>
    <hyperlink ref="H1:K1" location="C86" display="2) Rekapitulace rozpočtu"/>
    <hyperlink ref="L1" location="C114" display="3) Rozpočet"/>
    <hyperlink ref="S1:T1" location="'Rekapitulace stavby'!C2" display="Rekapitulace stavby"/>
  </hyperlinks>
  <printOptions/>
  <pageMargins left="0.5833333" right="0.5833333" top="0.5" bottom="0.4666667" header="0" footer="0"/>
  <pageSetup fitToHeight="100" fitToWidth="1" horizontalDpi="600" verticalDpi="600" orientation="portrait" paperSize="9" scale="93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N214"/>
  <sheetViews>
    <sheetView showGridLines="0" zoomScale="160" zoomScaleNormal="160" workbookViewId="0" topLeftCell="A1">
      <pane ySplit="1" topLeftCell="A2" activePane="bottomLeft" state="frozen"/>
      <selection pane="bottomLeft" activeCell="C4" sqref="C4:Q4"/>
    </sheetView>
  </sheetViews>
  <sheetFormatPr defaultColWidth="8.83203125" defaultRowHeight="13.5"/>
  <cols>
    <col min="1" max="1" width="8.16015625" style="175" customWidth="1"/>
    <col min="2" max="2" width="1.66796875" style="175" customWidth="1"/>
    <col min="3" max="4" width="4.16015625" style="175" customWidth="1"/>
    <col min="5" max="5" width="17.16015625" style="175" customWidth="1"/>
    <col min="6" max="7" width="11.16015625" style="175" customWidth="1"/>
    <col min="8" max="8" width="12.5" style="175" customWidth="1"/>
    <col min="9" max="9" width="17.16015625" style="175" customWidth="1"/>
    <col min="10" max="10" width="5.16015625" style="175" customWidth="1"/>
    <col min="11" max="11" width="11.5" style="175" customWidth="1"/>
    <col min="12" max="12" width="12" style="175" customWidth="1"/>
    <col min="13" max="14" width="6" style="175" customWidth="1"/>
    <col min="15" max="15" width="2" style="175" customWidth="1"/>
    <col min="16" max="16" width="12.5" style="175" customWidth="1"/>
    <col min="17" max="17" width="4.16015625" style="175" customWidth="1"/>
    <col min="18" max="18" width="1.66796875" style="175" customWidth="1"/>
    <col min="19" max="19" width="8.16015625" style="175" customWidth="1"/>
    <col min="20" max="20" width="29.66015625" style="175" hidden="1" customWidth="1"/>
    <col min="21" max="21" width="16.16015625" style="175" hidden="1" customWidth="1"/>
    <col min="22" max="22" width="12.16015625" style="175" hidden="1" customWidth="1"/>
    <col min="23" max="23" width="16.16015625" style="175" hidden="1" customWidth="1"/>
    <col min="24" max="24" width="12.16015625" style="175" hidden="1" customWidth="1"/>
    <col min="25" max="25" width="15" style="175" hidden="1" customWidth="1"/>
    <col min="26" max="26" width="11" style="175" hidden="1" customWidth="1"/>
    <col min="27" max="27" width="15" style="175" hidden="1" customWidth="1"/>
    <col min="28" max="28" width="16.16015625" style="175" hidden="1" customWidth="1"/>
    <col min="29" max="29" width="11" style="175" customWidth="1"/>
    <col min="30" max="30" width="15" style="175" customWidth="1"/>
    <col min="31" max="31" width="16.16015625" style="175" customWidth="1"/>
    <col min="32" max="16384" width="8.66015625" style="175" customWidth="1"/>
  </cols>
  <sheetData>
    <row r="1" spans="1:66" ht="21.75" customHeight="1">
      <c r="A1" s="92"/>
      <c r="B1" s="7"/>
      <c r="C1" s="7"/>
      <c r="D1" s="8" t="s">
        <v>1</v>
      </c>
      <c r="E1" s="7"/>
      <c r="F1" s="9" t="s">
        <v>83</v>
      </c>
      <c r="G1" s="9"/>
      <c r="H1" s="159" t="s">
        <v>84</v>
      </c>
      <c r="I1" s="159"/>
      <c r="J1" s="159"/>
      <c r="K1" s="159"/>
      <c r="L1" s="9" t="s">
        <v>85</v>
      </c>
      <c r="M1" s="7"/>
      <c r="N1" s="7"/>
      <c r="O1" s="8" t="s">
        <v>86</v>
      </c>
      <c r="P1" s="7"/>
      <c r="Q1" s="7"/>
      <c r="R1" s="7"/>
      <c r="S1" s="9" t="s">
        <v>87</v>
      </c>
      <c r="T1" s="9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</row>
    <row r="2" spans="3:46" ht="37" customHeight="1">
      <c r="C2" s="176" t="s">
        <v>7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S2" s="178" t="s">
        <v>8</v>
      </c>
      <c r="T2" s="179"/>
      <c r="U2" s="179"/>
      <c r="V2" s="179"/>
      <c r="W2" s="179"/>
      <c r="X2" s="179"/>
      <c r="Y2" s="179"/>
      <c r="Z2" s="179"/>
      <c r="AA2" s="179"/>
      <c r="AB2" s="179"/>
      <c r="AC2" s="179"/>
      <c r="AT2" s="180"/>
    </row>
    <row r="3" spans="2:46" ht="7" customHeight="1">
      <c r="B3" s="181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3"/>
      <c r="AT3" s="180"/>
    </row>
    <row r="4" spans="2:46" ht="37" customHeight="1">
      <c r="B4" s="184"/>
      <c r="C4" s="185" t="s">
        <v>89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7"/>
      <c r="T4" s="188" t="s">
        <v>13</v>
      </c>
      <c r="AT4" s="180"/>
    </row>
    <row r="5" spans="2:18" ht="7" customHeight="1">
      <c r="B5" s="184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7"/>
    </row>
    <row r="6" spans="2:18" ht="25.25" customHeight="1">
      <c r="B6" s="184"/>
      <c r="C6" s="189"/>
      <c r="D6" s="190" t="s">
        <v>17</v>
      </c>
      <c r="E6" s="189"/>
      <c r="F6" s="191" t="str">
        <f>'Rekapitulace stavby'!K6</f>
        <v>Střední škola stravování a služeb Karlovy Vary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89"/>
      <c r="R6" s="187"/>
    </row>
    <row r="7" spans="2:18" s="193" customFormat="1" ht="32.75" customHeight="1">
      <c r="B7" s="194"/>
      <c r="C7" s="195"/>
      <c r="D7" s="196" t="s">
        <v>90</v>
      </c>
      <c r="E7" s="195"/>
      <c r="F7" s="197" t="s">
        <v>312</v>
      </c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5"/>
      <c r="R7" s="199"/>
    </row>
    <row r="8" spans="2:18" s="193" customFormat="1" ht="14.5" customHeight="1">
      <c r="B8" s="194"/>
      <c r="C8" s="195"/>
      <c r="D8" s="190" t="s">
        <v>19</v>
      </c>
      <c r="E8" s="195"/>
      <c r="F8" s="200" t="s">
        <v>5</v>
      </c>
      <c r="G8" s="195"/>
      <c r="H8" s="195"/>
      <c r="I8" s="195"/>
      <c r="J8" s="195"/>
      <c r="K8" s="195"/>
      <c r="L8" s="195"/>
      <c r="M8" s="190" t="s">
        <v>20</v>
      </c>
      <c r="N8" s="195"/>
      <c r="O8" s="200" t="s">
        <v>5</v>
      </c>
      <c r="P8" s="195"/>
      <c r="Q8" s="195"/>
      <c r="R8" s="199"/>
    </row>
    <row r="9" spans="2:18" s="193" customFormat="1" ht="14.5" customHeight="1">
      <c r="B9" s="194"/>
      <c r="C9" s="195"/>
      <c r="D9" s="190" t="s">
        <v>22</v>
      </c>
      <c r="E9" s="195"/>
      <c r="F9" s="200" t="s">
        <v>23</v>
      </c>
      <c r="G9" s="195"/>
      <c r="H9" s="195"/>
      <c r="I9" s="195"/>
      <c r="J9" s="195"/>
      <c r="K9" s="195"/>
      <c r="L9" s="195"/>
      <c r="M9" s="190" t="s">
        <v>24</v>
      </c>
      <c r="N9" s="195"/>
      <c r="O9" s="201">
        <f>'Rekapitulace stavby'!AN8</f>
        <v>43886</v>
      </c>
      <c r="P9" s="201"/>
      <c r="Q9" s="195"/>
      <c r="R9" s="199"/>
    </row>
    <row r="10" spans="2:18" s="193" customFormat="1" ht="11" customHeight="1">
      <c r="B10" s="194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9"/>
    </row>
    <row r="11" spans="2:18" s="193" customFormat="1" ht="14.5" customHeight="1">
      <c r="B11" s="194"/>
      <c r="C11" s="195"/>
      <c r="D11" s="190" t="s">
        <v>27</v>
      </c>
      <c r="E11" s="195"/>
      <c r="F11" s="195"/>
      <c r="G11" s="195"/>
      <c r="H11" s="195"/>
      <c r="I11" s="195"/>
      <c r="J11" s="195"/>
      <c r="K11" s="195"/>
      <c r="L11" s="195"/>
      <c r="M11" s="190" t="s">
        <v>28</v>
      </c>
      <c r="N11" s="195"/>
      <c r="O11" s="202" t="s">
        <v>5</v>
      </c>
      <c r="P11" s="202"/>
      <c r="Q11" s="195"/>
      <c r="R11" s="199"/>
    </row>
    <row r="12" spans="2:18" s="193" customFormat="1" ht="18" customHeight="1">
      <c r="B12" s="194"/>
      <c r="C12" s="195"/>
      <c r="D12" s="195"/>
      <c r="E12" s="203" t="s">
        <v>400</v>
      </c>
      <c r="F12" s="195"/>
      <c r="G12" s="195"/>
      <c r="H12" s="195"/>
      <c r="I12" s="195"/>
      <c r="J12" s="195"/>
      <c r="K12" s="195"/>
      <c r="L12" s="195"/>
      <c r="M12" s="190" t="s">
        <v>29</v>
      </c>
      <c r="N12" s="195"/>
      <c r="O12" s="202" t="s">
        <v>5</v>
      </c>
      <c r="P12" s="202"/>
      <c r="Q12" s="195"/>
      <c r="R12" s="199"/>
    </row>
    <row r="13" spans="2:18" s="193" customFormat="1" ht="7" customHeight="1">
      <c r="B13" s="194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9"/>
    </row>
    <row r="14" spans="2:18" s="193" customFormat="1" ht="14.5" customHeight="1">
      <c r="B14" s="194"/>
      <c r="C14" s="195"/>
      <c r="D14" s="190" t="s">
        <v>30</v>
      </c>
      <c r="E14" s="195"/>
      <c r="F14" s="195"/>
      <c r="G14" s="195"/>
      <c r="H14" s="195"/>
      <c r="I14" s="195"/>
      <c r="J14" s="195"/>
      <c r="K14" s="195"/>
      <c r="L14" s="195"/>
      <c r="M14" s="190" t="s">
        <v>28</v>
      </c>
      <c r="N14" s="195"/>
      <c r="O14" s="202"/>
      <c r="P14" s="202"/>
      <c r="Q14" s="195"/>
      <c r="R14" s="199"/>
    </row>
    <row r="15" spans="2:18" s="193" customFormat="1" ht="18" customHeight="1">
      <c r="B15" s="194"/>
      <c r="C15" s="195"/>
      <c r="D15" s="195"/>
      <c r="E15" s="200"/>
      <c r="F15" s="195"/>
      <c r="G15" s="195"/>
      <c r="H15" s="195"/>
      <c r="I15" s="195"/>
      <c r="J15" s="195"/>
      <c r="K15" s="195"/>
      <c r="L15" s="195"/>
      <c r="M15" s="190" t="s">
        <v>29</v>
      </c>
      <c r="N15" s="195"/>
      <c r="O15" s="202" t="s">
        <v>5</v>
      </c>
      <c r="P15" s="202"/>
      <c r="Q15" s="195"/>
      <c r="R15" s="199"/>
    </row>
    <row r="16" spans="2:18" s="193" customFormat="1" ht="7" customHeight="1">
      <c r="B16" s="194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9"/>
    </row>
    <row r="17" spans="2:18" s="193" customFormat="1" ht="14.5" customHeight="1">
      <c r="B17" s="194"/>
      <c r="C17" s="195"/>
      <c r="D17" s="190" t="s">
        <v>31</v>
      </c>
      <c r="E17" s="195"/>
      <c r="F17" s="195"/>
      <c r="G17" s="195"/>
      <c r="H17" s="195"/>
      <c r="I17" s="195"/>
      <c r="J17" s="195"/>
      <c r="K17" s="195"/>
      <c r="L17" s="195"/>
      <c r="M17" s="190" t="s">
        <v>28</v>
      </c>
      <c r="N17" s="195"/>
      <c r="O17" s="202" t="s">
        <v>5</v>
      </c>
      <c r="P17" s="202"/>
      <c r="Q17" s="195"/>
      <c r="R17" s="199"/>
    </row>
    <row r="18" spans="2:18" s="193" customFormat="1" ht="18" customHeight="1">
      <c r="B18" s="194"/>
      <c r="C18" s="195"/>
      <c r="D18" s="195"/>
      <c r="E18" s="200"/>
      <c r="F18" s="195"/>
      <c r="G18" s="195"/>
      <c r="H18" s="195"/>
      <c r="I18" s="195"/>
      <c r="J18" s="195"/>
      <c r="K18" s="195"/>
      <c r="L18" s="195"/>
      <c r="M18" s="190" t="s">
        <v>29</v>
      </c>
      <c r="N18" s="195"/>
      <c r="O18" s="202" t="s">
        <v>5</v>
      </c>
      <c r="P18" s="202"/>
      <c r="Q18" s="195"/>
      <c r="R18" s="199"/>
    </row>
    <row r="19" spans="2:18" s="193" customFormat="1" ht="7" customHeight="1">
      <c r="B19" s="194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9"/>
    </row>
    <row r="20" spans="2:18" s="193" customFormat="1" ht="14.5" customHeight="1">
      <c r="B20" s="194"/>
      <c r="C20" s="195"/>
      <c r="D20" s="190" t="s">
        <v>32</v>
      </c>
      <c r="E20" s="195"/>
      <c r="F20" s="195"/>
      <c r="G20" s="195"/>
      <c r="H20" s="195"/>
      <c r="I20" s="195"/>
      <c r="J20" s="195"/>
      <c r="K20" s="195"/>
      <c r="L20" s="195"/>
      <c r="M20" s="190" t="s">
        <v>28</v>
      </c>
      <c r="N20" s="195"/>
      <c r="O20" s="202" t="str">
        <f>IF('Rekapitulace stavby'!AN19="","",'Rekapitulace stavby'!AN19)</f>
        <v/>
      </c>
      <c r="P20" s="202"/>
      <c r="Q20" s="195"/>
      <c r="R20" s="199"/>
    </row>
    <row r="21" spans="2:18" s="193" customFormat="1" ht="18" customHeight="1">
      <c r="B21" s="194"/>
      <c r="C21" s="195"/>
      <c r="D21" s="195"/>
      <c r="E21" s="200" t="str">
        <f>IF('Rekapitulace stavby'!E20="","",'Rekapitulace stavby'!E20)</f>
        <v>Ing. Tošovský</v>
      </c>
      <c r="F21" s="195"/>
      <c r="G21" s="195"/>
      <c r="H21" s="195"/>
      <c r="I21" s="195"/>
      <c r="J21" s="195"/>
      <c r="K21" s="195"/>
      <c r="L21" s="195"/>
      <c r="M21" s="190" t="s">
        <v>29</v>
      </c>
      <c r="N21" s="195"/>
      <c r="O21" s="202" t="str">
        <f>IF('Rekapitulace stavby'!AN20="","",'Rekapitulace stavby'!AN20)</f>
        <v/>
      </c>
      <c r="P21" s="202"/>
      <c r="Q21" s="195"/>
      <c r="R21" s="199"/>
    </row>
    <row r="22" spans="2:18" s="193" customFormat="1" ht="7" customHeight="1">
      <c r="B22" s="194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9"/>
    </row>
    <row r="23" spans="2:18" s="193" customFormat="1" ht="14.5" customHeight="1">
      <c r="B23" s="194"/>
      <c r="C23" s="195"/>
      <c r="D23" s="190" t="s">
        <v>33</v>
      </c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9"/>
    </row>
    <row r="24" spans="2:18" s="193" customFormat="1" ht="85.5" customHeight="1">
      <c r="B24" s="194"/>
      <c r="C24" s="195"/>
      <c r="D24" s="195"/>
      <c r="E24" s="204" t="s">
        <v>34</v>
      </c>
      <c r="F24" s="204"/>
      <c r="G24" s="204"/>
      <c r="H24" s="204"/>
      <c r="I24" s="204"/>
      <c r="J24" s="204"/>
      <c r="K24" s="204"/>
      <c r="L24" s="204"/>
      <c r="M24" s="195"/>
      <c r="N24" s="195"/>
      <c r="O24" s="195"/>
      <c r="P24" s="195"/>
      <c r="Q24" s="195"/>
      <c r="R24" s="199"/>
    </row>
    <row r="25" spans="2:18" s="193" customFormat="1" ht="7" customHeight="1">
      <c r="B25" s="194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9"/>
    </row>
    <row r="26" spans="2:18" s="193" customFormat="1" ht="7" customHeight="1">
      <c r="B26" s="194"/>
      <c r="C26" s="19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195"/>
      <c r="R26" s="199"/>
    </row>
    <row r="27" spans="2:18" s="193" customFormat="1" ht="14.5" customHeight="1">
      <c r="B27" s="194"/>
      <c r="C27" s="195"/>
      <c r="D27" s="206" t="s">
        <v>91</v>
      </c>
      <c r="E27" s="195"/>
      <c r="F27" s="195"/>
      <c r="G27" s="195"/>
      <c r="H27" s="195"/>
      <c r="I27" s="195"/>
      <c r="J27" s="195"/>
      <c r="K27" s="195"/>
      <c r="L27" s="195"/>
      <c r="M27" s="207">
        <f>N78</f>
        <v>0</v>
      </c>
      <c r="N27" s="207"/>
      <c r="O27" s="207"/>
      <c r="P27" s="207"/>
      <c r="Q27" s="195"/>
      <c r="R27" s="199"/>
    </row>
    <row r="28" spans="2:18" s="193" customFormat="1" ht="7" customHeight="1">
      <c r="B28" s="194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9"/>
    </row>
    <row r="29" spans="2:18" s="193" customFormat="1" ht="25.25" customHeight="1">
      <c r="B29" s="194"/>
      <c r="C29" s="195"/>
      <c r="D29" s="208" t="s">
        <v>37</v>
      </c>
      <c r="E29" s="195"/>
      <c r="F29" s="195"/>
      <c r="G29" s="195"/>
      <c r="H29" s="195"/>
      <c r="I29" s="195"/>
      <c r="J29" s="195"/>
      <c r="K29" s="195"/>
      <c r="L29" s="195"/>
      <c r="M29" s="209">
        <f>M27</f>
        <v>0</v>
      </c>
      <c r="N29" s="198"/>
      <c r="O29" s="198"/>
      <c r="P29" s="198"/>
      <c r="Q29" s="195"/>
      <c r="R29" s="199"/>
    </row>
    <row r="30" spans="2:18" s="193" customFormat="1" ht="7" customHeight="1">
      <c r="B30" s="194"/>
      <c r="C30" s="19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195"/>
      <c r="R30" s="199"/>
    </row>
    <row r="31" spans="2:18" s="193" customFormat="1" ht="14.5" customHeight="1">
      <c r="B31" s="194"/>
      <c r="C31" s="195"/>
      <c r="D31" s="210" t="s">
        <v>38</v>
      </c>
      <c r="E31" s="210" t="s">
        <v>39</v>
      </c>
      <c r="F31" s="211">
        <v>0.21</v>
      </c>
      <c r="G31" s="212" t="s">
        <v>40</v>
      </c>
      <c r="H31" s="213">
        <f>M29</f>
        <v>0</v>
      </c>
      <c r="I31" s="198"/>
      <c r="J31" s="198"/>
      <c r="K31" s="195"/>
      <c r="L31" s="195"/>
      <c r="M31" s="213">
        <f>H31*0.21</f>
        <v>0</v>
      </c>
      <c r="N31" s="198"/>
      <c r="O31" s="198"/>
      <c r="P31" s="198"/>
      <c r="Q31" s="195"/>
      <c r="R31" s="199"/>
    </row>
    <row r="32" spans="2:18" s="193" customFormat="1" ht="14.5" customHeight="1">
      <c r="B32" s="194"/>
      <c r="C32" s="195"/>
      <c r="D32" s="195"/>
      <c r="E32" s="210" t="s">
        <v>41</v>
      </c>
      <c r="F32" s="211">
        <v>0.15</v>
      </c>
      <c r="G32" s="212" t="s">
        <v>40</v>
      </c>
      <c r="H32" s="213">
        <f>ROUND((SUM(BF91:BF91)+SUM(BF109:BF213)),2)</f>
        <v>0</v>
      </c>
      <c r="I32" s="198"/>
      <c r="J32" s="198"/>
      <c r="K32" s="195"/>
      <c r="L32" s="195"/>
      <c r="M32" s="213">
        <f>ROUND(ROUND((SUM(BF91:BF91)+SUM(BF109:BF213)),2)*F32,2)</f>
        <v>0</v>
      </c>
      <c r="N32" s="198"/>
      <c r="O32" s="198"/>
      <c r="P32" s="198"/>
      <c r="Q32" s="195"/>
      <c r="R32" s="199"/>
    </row>
    <row r="33" spans="2:18" s="193" customFormat="1" ht="14.5" customHeight="1" hidden="1">
      <c r="B33" s="194"/>
      <c r="C33" s="195"/>
      <c r="D33" s="195"/>
      <c r="E33" s="210" t="s">
        <v>42</v>
      </c>
      <c r="F33" s="211">
        <v>0.21</v>
      </c>
      <c r="G33" s="212" t="s">
        <v>40</v>
      </c>
      <c r="H33" s="213">
        <f>ROUND((SUM(BG91:BG91)+SUM(BG109:BG213)),2)</f>
        <v>0</v>
      </c>
      <c r="I33" s="198"/>
      <c r="J33" s="198"/>
      <c r="K33" s="195"/>
      <c r="L33" s="195"/>
      <c r="M33" s="213">
        <v>0</v>
      </c>
      <c r="N33" s="198"/>
      <c r="O33" s="198"/>
      <c r="P33" s="198"/>
      <c r="Q33" s="195"/>
      <c r="R33" s="199"/>
    </row>
    <row r="34" spans="2:18" s="193" customFormat="1" ht="14.5" customHeight="1" hidden="1">
      <c r="B34" s="194"/>
      <c r="C34" s="195"/>
      <c r="D34" s="195"/>
      <c r="E34" s="210" t="s">
        <v>43</v>
      </c>
      <c r="F34" s="211">
        <v>0.15</v>
      </c>
      <c r="G34" s="212" t="s">
        <v>40</v>
      </c>
      <c r="H34" s="213">
        <f>ROUND((SUM(BH91:BH91)+SUM(BH109:BH213)),2)</f>
        <v>0</v>
      </c>
      <c r="I34" s="198"/>
      <c r="J34" s="198"/>
      <c r="K34" s="195"/>
      <c r="L34" s="195"/>
      <c r="M34" s="213">
        <v>0</v>
      </c>
      <c r="N34" s="198"/>
      <c r="O34" s="198"/>
      <c r="P34" s="198"/>
      <c r="Q34" s="195"/>
      <c r="R34" s="199"/>
    </row>
    <row r="35" spans="2:18" s="193" customFormat="1" ht="14.5" customHeight="1" hidden="1">
      <c r="B35" s="194"/>
      <c r="C35" s="195"/>
      <c r="D35" s="195"/>
      <c r="E35" s="210" t="s">
        <v>44</v>
      </c>
      <c r="F35" s="211">
        <v>0</v>
      </c>
      <c r="G35" s="212" t="s">
        <v>40</v>
      </c>
      <c r="H35" s="213">
        <f>ROUND((SUM(BI91:BI91)+SUM(BI109:BI213)),2)</f>
        <v>0</v>
      </c>
      <c r="I35" s="198"/>
      <c r="J35" s="198"/>
      <c r="K35" s="195"/>
      <c r="L35" s="195"/>
      <c r="M35" s="213">
        <v>0</v>
      </c>
      <c r="N35" s="198"/>
      <c r="O35" s="198"/>
      <c r="P35" s="198"/>
      <c r="Q35" s="195"/>
      <c r="R35" s="199"/>
    </row>
    <row r="36" spans="2:18" s="193" customFormat="1" ht="7" customHeight="1">
      <c r="B36" s="194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9"/>
    </row>
    <row r="37" spans="2:18" s="193" customFormat="1" ht="25.25" customHeight="1">
      <c r="B37" s="194"/>
      <c r="C37" s="214"/>
      <c r="D37" s="215" t="s">
        <v>45</v>
      </c>
      <c r="E37" s="216"/>
      <c r="F37" s="216"/>
      <c r="G37" s="217" t="s">
        <v>46</v>
      </c>
      <c r="H37" s="218" t="s">
        <v>47</v>
      </c>
      <c r="I37" s="216"/>
      <c r="J37" s="216"/>
      <c r="K37" s="216"/>
      <c r="L37" s="219">
        <f>SUM(M29:M35)</f>
        <v>0</v>
      </c>
      <c r="M37" s="219"/>
      <c r="N37" s="219"/>
      <c r="O37" s="219"/>
      <c r="P37" s="220"/>
      <c r="Q37" s="214"/>
      <c r="R37" s="199"/>
    </row>
    <row r="38" spans="2:18" s="193" customFormat="1" ht="14.5" customHeight="1">
      <c r="B38" s="194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9"/>
    </row>
    <row r="39" spans="2:18" ht="13.5">
      <c r="B39" s="184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7"/>
    </row>
    <row r="40" spans="2:18" s="193" customFormat="1" ht="13">
      <c r="B40" s="194"/>
      <c r="C40" s="195"/>
      <c r="D40" s="221" t="s">
        <v>48</v>
      </c>
      <c r="E40" s="205"/>
      <c r="F40" s="205"/>
      <c r="G40" s="205"/>
      <c r="H40" s="222"/>
      <c r="I40" s="195"/>
      <c r="J40" s="221" t="s">
        <v>49</v>
      </c>
      <c r="K40" s="205"/>
      <c r="L40" s="205"/>
      <c r="M40" s="205"/>
      <c r="N40" s="205"/>
      <c r="O40" s="205"/>
      <c r="P40" s="222"/>
      <c r="Q40" s="195"/>
      <c r="R40" s="199"/>
    </row>
    <row r="41" spans="2:18" ht="13.5">
      <c r="B41" s="184"/>
      <c r="C41" s="189"/>
      <c r="D41" s="223"/>
      <c r="E41" s="189"/>
      <c r="F41" s="189"/>
      <c r="G41" s="189"/>
      <c r="H41" s="224"/>
      <c r="I41" s="189"/>
      <c r="J41" s="223"/>
      <c r="K41" s="189"/>
      <c r="L41" s="189"/>
      <c r="M41" s="189"/>
      <c r="N41" s="189"/>
      <c r="O41" s="189"/>
      <c r="P41" s="224"/>
      <c r="Q41" s="189"/>
      <c r="R41" s="187"/>
    </row>
    <row r="42" spans="2:18" ht="13.5">
      <c r="B42" s="184"/>
      <c r="C42" s="189"/>
      <c r="D42" s="223"/>
      <c r="E42" s="189"/>
      <c r="F42" s="189"/>
      <c r="G42" s="189"/>
      <c r="H42" s="224"/>
      <c r="I42" s="189"/>
      <c r="J42" s="223"/>
      <c r="K42" s="189"/>
      <c r="L42" s="189"/>
      <c r="M42" s="189"/>
      <c r="N42" s="189"/>
      <c r="O42" s="189"/>
      <c r="P42" s="224"/>
      <c r="Q42" s="189"/>
      <c r="R42" s="187"/>
    </row>
    <row r="43" spans="2:18" ht="13.5">
      <c r="B43" s="184"/>
      <c r="C43" s="189"/>
      <c r="D43" s="223"/>
      <c r="E43" s="189"/>
      <c r="F43" s="189"/>
      <c r="G43" s="189"/>
      <c r="H43" s="224"/>
      <c r="I43" s="189"/>
      <c r="J43" s="223"/>
      <c r="K43" s="189"/>
      <c r="L43" s="189"/>
      <c r="M43" s="189"/>
      <c r="N43" s="189"/>
      <c r="O43" s="189"/>
      <c r="P43" s="224"/>
      <c r="Q43" s="189"/>
      <c r="R43" s="187"/>
    </row>
    <row r="44" spans="2:18" ht="13.5">
      <c r="B44" s="184"/>
      <c r="C44" s="189"/>
      <c r="D44" s="223"/>
      <c r="E44" s="189"/>
      <c r="F44" s="189"/>
      <c r="G44" s="189"/>
      <c r="H44" s="224"/>
      <c r="I44" s="189"/>
      <c r="J44" s="223"/>
      <c r="K44" s="189"/>
      <c r="L44" s="189"/>
      <c r="M44" s="189"/>
      <c r="N44" s="189"/>
      <c r="O44" s="189"/>
      <c r="P44" s="224"/>
      <c r="Q44" s="189"/>
      <c r="R44" s="187"/>
    </row>
    <row r="45" spans="2:18" ht="13.5">
      <c r="B45" s="184"/>
      <c r="C45" s="189"/>
      <c r="D45" s="223"/>
      <c r="E45" s="189"/>
      <c r="F45" s="189"/>
      <c r="G45" s="189"/>
      <c r="H45" s="224"/>
      <c r="I45" s="189"/>
      <c r="J45" s="223"/>
      <c r="K45" s="189"/>
      <c r="L45" s="189"/>
      <c r="M45" s="189"/>
      <c r="N45" s="189"/>
      <c r="O45" s="189"/>
      <c r="P45" s="224"/>
      <c r="Q45" s="189"/>
      <c r="R45" s="187"/>
    </row>
    <row r="46" spans="2:18" ht="13.5">
      <c r="B46" s="184"/>
      <c r="C46" s="189"/>
      <c r="D46" s="223"/>
      <c r="E46" s="189"/>
      <c r="F46" s="189"/>
      <c r="G46" s="189"/>
      <c r="H46" s="224"/>
      <c r="I46" s="189"/>
      <c r="J46" s="223"/>
      <c r="K46" s="189"/>
      <c r="L46" s="189"/>
      <c r="M46" s="189"/>
      <c r="N46" s="189"/>
      <c r="O46" s="189"/>
      <c r="P46" s="224"/>
      <c r="Q46" s="189"/>
      <c r="R46" s="187"/>
    </row>
    <row r="47" spans="2:18" ht="13.5">
      <c r="B47" s="184"/>
      <c r="C47" s="189"/>
      <c r="D47" s="223"/>
      <c r="E47" s="189"/>
      <c r="F47" s="189"/>
      <c r="G47" s="189"/>
      <c r="H47" s="224"/>
      <c r="I47" s="189"/>
      <c r="J47" s="223"/>
      <c r="K47" s="189"/>
      <c r="L47" s="189"/>
      <c r="M47" s="189"/>
      <c r="N47" s="189"/>
      <c r="O47" s="189"/>
      <c r="P47" s="224"/>
      <c r="Q47" s="189"/>
      <c r="R47" s="187"/>
    </row>
    <row r="48" spans="2:18" ht="13.5">
      <c r="B48" s="184"/>
      <c r="C48" s="189"/>
      <c r="D48" s="223"/>
      <c r="E48" s="189"/>
      <c r="F48" s="189"/>
      <c r="G48" s="189"/>
      <c r="H48" s="224"/>
      <c r="I48" s="189"/>
      <c r="J48" s="223"/>
      <c r="K48" s="189"/>
      <c r="L48" s="189"/>
      <c r="M48" s="189"/>
      <c r="N48" s="189"/>
      <c r="O48" s="189"/>
      <c r="P48" s="224"/>
      <c r="Q48" s="189"/>
      <c r="R48" s="187"/>
    </row>
    <row r="49" spans="2:18" s="193" customFormat="1" ht="13">
      <c r="B49" s="194"/>
      <c r="C49" s="195"/>
      <c r="D49" s="225" t="s">
        <v>50</v>
      </c>
      <c r="E49" s="226"/>
      <c r="F49" s="226"/>
      <c r="G49" s="227" t="s">
        <v>51</v>
      </c>
      <c r="H49" s="228"/>
      <c r="I49" s="195"/>
      <c r="J49" s="225" t="s">
        <v>50</v>
      </c>
      <c r="K49" s="226"/>
      <c r="L49" s="226"/>
      <c r="M49" s="226"/>
      <c r="N49" s="227" t="s">
        <v>51</v>
      </c>
      <c r="O49" s="226"/>
      <c r="P49" s="228"/>
      <c r="Q49" s="195"/>
      <c r="R49" s="199"/>
    </row>
    <row r="50" spans="2:18" ht="13.5">
      <c r="B50" s="184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7"/>
    </row>
    <row r="51" spans="2:18" s="193" customFormat="1" ht="13">
      <c r="B51" s="194"/>
      <c r="C51" s="195"/>
      <c r="D51" s="221" t="s">
        <v>52</v>
      </c>
      <c r="E51" s="205"/>
      <c r="F51" s="205"/>
      <c r="G51" s="205"/>
      <c r="H51" s="222"/>
      <c r="I51" s="195"/>
      <c r="J51" s="221" t="s">
        <v>53</v>
      </c>
      <c r="K51" s="205"/>
      <c r="L51" s="205"/>
      <c r="M51" s="205"/>
      <c r="N51" s="205"/>
      <c r="O51" s="205"/>
      <c r="P51" s="222"/>
      <c r="Q51" s="195"/>
      <c r="R51" s="199"/>
    </row>
    <row r="52" spans="2:18" ht="13.5">
      <c r="B52" s="184"/>
      <c r="C52" s="189"/>
      <c r="D52" s="223"/>
      <c r="E52" s="189"/>
      <c r="F52" s="189"/>
      <c r="G52" s="189"/>
      <c r="H52" s="224"/>
      <c r="I52" s="189"/>
      <c r="J52" s="223"/>
      <c r="K52" s="189"/>
      <c r="L52" s="189"/>
      <c r="M52" s="189"/>
      <c r="N52" s="189"/>
      <c r="O52" s="189"/>
      <c r="P52" s="224"/>
      <c r="Q52" s="189"/>
      <c r="R52" s="187"/>
    </row>
    <row r="53" spans="2:18" ht="13.5">
      <c r="B53" s="184"/>
      <c r="C53" s="189"/>
      <c r="D53" s="223"/>
      <c r="E53" s="189"/>
      <c r="F53" s="189"/>
      <c r="G53" s="189"/>
      <c r="H53" s="224"/>
      <c r="I53" s="189"/>
      <c r="J53" s="223"/>
      <c r="K53" s="189"/>
      <c r="L53" s="189"/>
      <c r="M53" s="189"/>
      <c r="N53" s="189"/>
      <c r="O53" s="189"/>
      <c r="P53" s="224"/>
      <c r="Q53" s="189"/>
      <c r="R53" s="187"/>
    </row>
    <row r="54" spans="2:18" ht="13.5">
      <c r="B54" s="184"/>
      <c r="C54" s="189"/>
      <c r="D54" s="223"/>
      <c r="E54" s="189"/>
      <c r="F54" s="189"/>
      <c r="G54" s="189"/>
      <c r="H54" s="224"/>
      <c r="I54" s="189"/>
      <c r="J54" s="223"/>
      <c r="K54" s="189"/>
      <c r="L54" s="189"/>
      <c r="M54" s="189"/>
      <c r="N54" s="189"/>
      <c r="O54" s="189"/>
      <c r="P54" s="224"/>
      <c r="Q54" s="189"/>
      <c r="R54" s="187"/>
    </row>
    <row r="55" spans="2:18" ht="13.5">
      <c r="B55" s="184"/>
      <c r="C55" s="189"/>
      <c r="D55" s="223"/>
      <c r="E55" s="189"/>
      <c r="F55" s="189"/>
      <c r="G55" s="189"/>
      <c r="H55" s="224"/>
      <c r="I55" s="189"/>
      <c r="J55" s="223"/>
      <c r="K55" s="189"/>
      <c r="L55" s="189"/>
      <c r="M55" s="189"/>
      <c r="N55" s="189"/>
      <c r="O55" s="189"/>
      <c r="P55" s="224"/>
      <c r="Q55" s="189"/>
      <c r="R55" s="187"/>
    </row>
    <row r="56" spans="2:18" ht="13.5">
      <c r="B56" s="184"/>
      <c r="C56" s="189"/>
      <c r="D56" s="223"/>
      <c r="E56" s="189"/>
      <c r="F56" s="189"/>
      <c r="G56" s="189"/>
      <c r="H56" s="224"/>
      <c r="I56" s="189"/>
      <c r="J56" s="223"/>
      <c r="K56" s="189"/>
      <c r="L56" s="189"/>
      <c r="M56" s="189"/>
      <c r="N56" s="189"/>
      <c r="O56" s="189"/>
      <c r="P56" s="224"/>
      <c r="Q56" s="189"/>
      <c r="R56" s="187"/>
    </row>
    <row r="57" spans="2:18" ht="13.5">
      <c r="B57" s="184"/>
      <c r="C57" s="189"/>
      <c r="D57" s="223"/>
      <c r="E57" s="189"/>
      <c r="F57" s="189"/>
      <c r="G57" s="189"/>
      <c r="H57" s="224"/>
      <c r="I57" s="189"/>
      <c r="J57" s="223"/>
      <c r="K57" s="189"/>
      <c r="L57" s="189"/>
      <c r="M57" s="189"/>
      <c r="N57" s="189"/>
      <c r="O57" s="189"/>
      <c r="P57" s="224"/>
      <c r="Q57" s="189"/>
      <c r="R57" s="187"/>
    </row>
    <row r="58" spans="2:18" ht="13.5">
      <c r="B58" s="184"/>
      <c r="C58" s="189"/>
      <c r="D58" s="223"/>
      <c r="E58" s="189"/>
      <c r="F58" s="189"/>
      <c r="G58" s="189"/>
      <c r="H58" s="224"/>
      <c r="I58" s="189"/>
      <c r="J58" s="223"/>
      <c r="K58" s="189"/>
      <c r="L58" s="189"/>
      <c r="M58" s="189"/>
      <c r="N58" s="189"/>
      <c r="O58" s="189"/>
      <c r="P58" s="224"/>
      <c r="Q58" s="189"/>
      <c r="R58" s="187"/>
    </row>
    <row r="59" spans="2:18" ht="13.5">
      <c r="B59" s="184"/>
      <c r="C59" s="189"/>
      <c r="D59" s="223"/>
      <c r="E59" s="189"/>
      <c r="F59" s="189"/>
      <c r="G59" s="189"/>
      <c r="H59" s="224"/>
      <c r="I59" s="189"/>
      <c r="J59" s="223"/>
      <c r="K59" s="189"/>
      <c r="L59" s="189"/>
      <c r="M59" s="189"/>
      <c r="N59" s="189"/>
      <c r="O59" s="189"/>
      <c r="P59" s="224"/>
      <c r="Q59" s="189"/>
      <c r="R59" s="187"/>
    </row>
    <row r="60" spans="2:18" s="193" customFormat="1" ht="13">
      <c r="B60" s="194"/>
      <c r="C60" s="195"/>
      <c r="D60" s="225" t="s">
        <v>50</v>
      </c>
      <c r="E60" s="226"/>
      <c r="F60" s="226"/>
      <c r="G60" s="227" t="s">
        <v>51</v>
      </c>
      <c r="H60" s="228"/>
      <c r="I60" s="195"/>
      <c r="J60" s="225" t="s">
        <v>50</v>
      </c>
      <c r="K60" s="226"/>
      <c r="L60" s="226"/>
      <c r="M60" s="226"/>
      <c r="N60" s="227" t="s">
        <v>51</v>
      </c>
      <c r="O60" s="226"/>
      <c r="P60" s="228"/>
      <c r="Q60" s="195"/>
      <c r="R60" s="199"/>
    </row>
    <row r="61" spans="2:18" s="193" customFormat="1" ht="14.5" customHeight="1">
      <c r="B61" s="229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1"/>
    </row>
    <row r="65" spans="2:18" s="193" customFormat="1" ht="7" customHeight="1">
      <c r="B65" s="232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4"/>
    </row>
    <row r="66" spans="2:18" s="193" customFormat="1" ht="37" customHeight="1">
      <c r="B66" s="194"/>
      <c r="C66" s="185" t="s">
        <v>92</v>
      </c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99"/>
    </row>
    <row r="67" spans="2:18" s="193" customFormat="1" ht="7" customHeight="1">
      <c r="B67" s="194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9"/>
    </row>
    <row r="68" spans="2:18" s="193" customFormat="1" ht="30" customHeight="1">
      <c r="B68" s="194"/>
      <c r="C68" s="190" t="s">
        <v>17</v>
      </c>
      <c r="D68" s="195"/>
      <c r="E68" s="195"/>
      <c r="F68" s="191" t="str">
        <f>F6</f>
        <v>Střední škola stravování a služeb Karlovy Vary</v>
      </c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5"/>
      <c r="R68" s="199"/>
    </row>
    <row r="69" spans="2:18" s="193" customFormat="1" ht="37" customHeight="1">
      <c r="B69" s="194"/>
      <c r="C69" s="235" t="s">
        <v>90</v>
      </c>
      <c r="D69" s="195"/>
      <c r="E69" s="195"/>
      <c r="F69" s="236" t="str">
        <f>F7</f>
        <v>SO 03 - Úpravy povrchů a podlahových krytin - učebna č.5 - 3.NP</v>
      </c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5"/>
      <c r="R69" s="199"/>
    </row>
    <row r="70" spans="2:18" s="193" customFormat="1" ht="7" customHeight="1">
      <c r="B70" s="194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9"/>
    </row>
    <row r="71" spans="2:18" s="193" customFormat="1" ht="18" customHeight="1">
      <c r="B71" s="194"/>
      <c r="C71" s="190" t="s">
        <v>22</v>
      </c>
      <c r="D71" s="195"/>
      <c r="E71" s="195"/>
      <c r="F71" s="200" t="str">
        <f>F9</f>
        <v>Karlovy Vary</v>
      </c>
      <c r="G71" s="195"/>
      <c r="H71" s="195"/>
      <c r="I71" s="195"/>
      <c r="J71" s="195"/>
      <c r="K71" s="190" t="s">
        <v>24</v>
      </c>
      <c r="L71" s="195"/>
      <c r="M71" s="201">
        <f>IF(O9="","",O9)</f>
        <v>43886</v>
      </c>
      <c r="N71" s="201"/>
      <c r="O71" s="201"/>
      <c r="P71" s="201"/>
      <c r="Q71" s="195"/>
      <c r="R71" s="199"/>
    </row>
    <row r="72" spans="2:18" s="193" customFormat="1" ht="7" customHeight="1">
      <c r="B72" s="194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9"/>
    </row>
    <row r="73" spans="2:18" s="193" customFormat="1" ht="12">
      <c r="B73" s="194"/>
      <c r="C73" s="190" t="s">
        <v>27</v>
      </c>
      <c r="D73" s="195"/>
      <c r="E73" s="195"/>
      <c r="F73" s="200" t="str">
        <f>E12</f>
        <v>Střední škola stravování a služeb Karlovy Vary , příspěvková organizace</v>
      </c>
      <c r="G73" s="195"/>
      <c r="H73" s="195"/>
      <c r="I73" s="195"/>
      <c r="J73" s="195"/>
      <c r="K73" s="190" t="s">
        <v>31</v>
      </c>
      <c r="L73" s="195"/>
      <c r="M73" s="202"/>
      <c r="N73" s="202"/>
      <c r="O73" s="202"/>
      <c r="P73" s="202"/>
      <c r="Q73" s="202"/>
      <c r="R73" s="199"/>
    </row>
    <row r="74" spans="2:18" s="193" customFormat="1" ht="14.5" customHeight="1">
      <c r="B74" s="194"/>
      <c r="C74" s="190" t="s">
        <v>30</v>
      </c>
      <c r="D74" s="195"/>
      <c r="E74" s="195"/>
      <c r="F74" s="200" t="str">
        <f>IF(E15="","",E15)</f>
        <v/>
      </c>
      <c r="G74" s="195"/>
      <c r="H74" s="195"/>
      <c r="I74" s="195"/>
      <c r="J74" s="195"/>
      <c r="K74" s="190" t="s">
        <v>32</v>
      </c>
      <c r="L74" s="195"/>
      <c r="M74" s="202" t="str">
        <f>E21</f>
        <v>Ing. Tošovský</v>
      </c>
      <c r="N74" s="202"/>
      <c r="O74" s="202"/>
      <c r="P74" s="202"/>
      <c r="Q74" s="202"/>
      <c r="R74" s="199"/>
    </row>
    <row r="75" spans="2:18" s="193" customFormat="1" ht="10.25" customHeight="1">
      <c r="B75" s="194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9"/>
    </row>
    <row r="76" spans="2:18" s="193" customFormat="1" ht="29.25" customHeight="1">
      <c r="B76" s="194"/>
      <c r="C76" s="237" t="s">
        <v>93</v>
      </c>
      <c r="D76" s="238"/>
      <c r="E76" s="238"/>
      <c r="F76" s="238"/>
      <c r="G76" s="238"/>
      <c r="H76" s="214"/>
      <c r="I76" s="214"/>
      <c r="J76" s="214"/>
      <c r="K76" s="214"/>
      <c r="L76" s="214"/>
      <c r="M76" s="214"/>
      <c r="N76" s="237" t="s">
        <v>94</v>
      </c>
      <c r="O76" s="238"/>
      <c r="P76" s="238"/>
      <c r="Q76" s="238"/>
      <c r="R76" s="199"/>
    </row>
    <row r="77" spans="2:18" s="193" customFormat="1" ht="10.25" customHeight="1">
      <c r="B77" s="194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9"/>
    </row>
    <row r="78" spans="2:47" s="193" customFormat="1" ht="29.25" customHeight="1">
      <c r="B78" s="194"/>
      <c r="C78" s="239" t="s">
        <v>95</v>
      </c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240">
        <f>N79+N84</f>
        <v>0</v>
      </c>
      <c r="O78" s="241"/>
      <c r="P78" s="241"/>
      <c r="Q78" s="241"/>
      <c r="R78" s="199"/>
      <c r="AU78" s="180"/>
    </row>
    <row r="79" spans="2:35" s="249" customFormat="1" ht="25" customHeight="1">
      <c r="B79" s="247"/>
      <c r="C79" s="243"/>
      <c r="D79" s="242" t="s">
        <v>97</v>
      </c>
      <c r="E79" s="243"/>
      <c r="F79" s="243"/>
      <c r="G79" s="243"/>
      <c r="H79" s="243"/>
      <c r="I79" s="243"/>
      <c r="J79" s="243"/>
      <c r="K79" s="243"/>
      <c r="L79" s="243"/>
      <c r="M79" s="243"/>
      <c r="N79" s="244">
        <f>N110</f>
        <v>0</v>
      </c>
      <c r="O79" s="370"/>
      <c r="P79" s="370"/>
      <c r="Q79" s="370"/>
      <c r="R79" s="248"/>
      <c r="AC79" s="250"/>
      <c r="AD79" s="243"/>
      <c r="AE79" s="243"/>
      <c r="AF79" s="243"/>
      <c r="AG79" s="243"/>
      <c r="AH79" s="243"/>
      <c r="AI79" s="481"/>
    </row>
    <row r="80" spans="2:35" s="249" customFormat="1" ht="21" customHeight="1">
      <c r="B80" s="247"/>
      <c r="C80" s="243"/>
      <c r="D80" s="245" t="s">
        <v>341</v>
      </c>
      <c r="E80" s="243"/>
      <c r="F80" s="243"/>
      <c r="G80" s="243"/>
      <c r="H80" s="243"/>
      <c r="I80" s="243"/>
      <c r="J80" s="243"/>
      <c r="K80" s="243"/>
      <c r="L80" s="243"/>
      <c r="M80" s="243"/>
      <c r="N80" s="373">
        <f>N111</f>
        <v>0</v>
      </c>
      <c r="O80" s="374"/>
      <c r="P80" s="374"/>
      <c r="Q80" s="374"/>
      <c r="R80" s="248"/>
      <c r="AC80" s="250"/>
      <c r="AD80" s="243"/>
      <c r="AE80" s="243"/>
      <c r="AF80" s="243"/>
      <c r="AG80" s="243"/>
      <c r="AH80" s="243"/>
      <c r="AI80" s="481"/>
    </row>
    <row r="81" spans="2:35" s="376" customFormat="1" ht="20" customHeight="1">
      <c r="B81" s="371"/>
      <c r="C81" s="372"/>
      <c r="D81" s="245" t="s">
        <v>98</v>
      </c>
      <c r="E81" s="372"/>
      <c r="F81" s="372"/>
      <c r="G81" s="372"/>
      <c r="H81" s="372"/>
      <c r="I81" s="372"/>
      <c r="J81" s="372"/>
      <c r="K81" s="372"/>
      <c r="L81" s="372"/>
      <c r="M81" s="372"/>
      <c r="N81" s="373">
        <f>N115</f>
        <v>0</v>
      </c>
      <c r="O81" s="374"/>
      <c r="P81" s="374"/>
      <c r="Q81" s="374"/>
      <c r="R81" s="375"/>
      <c r="AC81" s="482"/>
      <c r="AD81" s="372"/>
      <c r="AE81" s="372"/>
      <c r="AF81" s="372"/>
      <c r="AG81" s="372"/>
      <c r="AH81" s="372"/>
      <c r="AI81" s="483"/>
    </row>
    <row r="82" spans="2:35" s="376" customFormat="1" ht="20" customHeight="1">
      <c r="B82" s="371"/>
      <c r="C82" s="372"/>
      <c r="D82" s="245" t="s">
        <v>327</v>
      </c>
      <c r="E82" s="372"/>
      <c r="F82" s="372"/>
      <c r="G82" s="372"/>
      <c r="H82" s="372"/>
      <c r="I82" s="372"/>
      <c r="J82" s="372"/>
      <c r="K82" s="372"/>
      <c r="L82" s="372"/>
      <c r="M82" s="372"/>
      <c r="N82" s="373">
        <f>N141</f>
        <v>0</v>
      </c>
      <c r="O82" s="374"/>
      <c r="P82" s="374"/>
      <c r="Q82" s="374"/>
      <c r="R82" s="375"/>
      <c r="AC82" s="482"/>
      <c r="AD82" s="372"/>
      <c r="AE82" s="372"/>
      <c r="AF82" s="372"/>
      <c r="AG82" s="372"/>
      <c r="AH82" s="372"/>
      <c r="AI82" s="483"/>
    </row>
    <row r="83" spans="2:35" s="376" customFormat="1" ht="20" customHeight="1">
      <c r="B83" s="371"/>
      <c r="C83" s="372"/>
      <c r="D83" s="245" t="s">
        <v>99</v>
      </c>
      <c r="E83" s="372"/>
      <c r="F83" s="372"/>
      <c r="G83" s="372"/>
      <c r="H83" s="372"/>
      <c r="I83" s="372"/>
      <c r="J83" s="372"/>
      <c r="K83" s="372"/>
      <c r="L83" s="372"/>
      <c r="M83" s="372"/>
      <c r="N83" s="373">
        <f>N148</f>
        <v>0</v>
      </c>
      <c r="O83" s="374"/>
      <c r="P83" s="374"/>
      <c r="Q83" s="374"/>
      <c r="R83" s="375"/>
      <c r="AC83" s="482"/>
      <c r="AD83" s="372"/>
      <c r="AE83" s="372"/>
      <c r="AF83" s="372"/>
      <c r="AG83" s="372"/>
      <c r="AH83" s="372"/>
      <c r="AI83" s="483"/>
    </row>
    <row r="84" spans="2:35" s="249" customFormat="1" ht="25" customHeight="1">
      <c r="B84" s="247"/>
      <c r="C84" s="243"/>
      <c r="D84" s="242" t="s">
        <v>100</v>
      </c>
      <c r="E84" s="243"/>
      <c r="F84" s="243"/>
      <c r="G84" s="243"/>
      <c r="H84" s="243"/>
      <c r="I84" s="243"/>
      <c r="J84" s="243"/>
      <c r="K84" s="243"/>
      <c r="L84" s="243"/>
      <c r="M84" s="243"/>
      <c r="N84" s="244">
        <f>N159</f>
        <v>0</v>
      </c>
      <c r="O84" s="370"/>
      <c r="P84" s="370"/>
      <c r="Q84" s="370"/>
      <c r="R84" s="248"/>
      <c r="AC84" s="250"/>
      <c r="AD84" s="243"/>
      <c r="AE84" s="243"/>
      <c r="AF84" s="243"/>
      <c r="AG84" s="243"/>
      <c r="AH84" s="243"/>
      <c r="AI84" s="481"/>
    </row>
    <row r="85" spans="2:35" s="249" customFormat="1" ht="25" customHeight="1">
      <c r="B85" s="247"/>
      <c r="C85" s="243"/>
      <c r="D85" s="245" t="s">
        <v>101</v>
      </c>
      <c r="E85" s="243"/>
      <c r="F85" s="243"/>
      <c r="G85" s="243"/>
      <c r="H85" s="243"/>
      <c r="I85" s="243"/>
      <c r="J85" s="243"/>
      <c r="K85" s="243"/>
      <c r="L85" s="243"/>
      <c r="M85" s="243"/>
      <c r="N85" s="246">
        <f>N160</f>
        <v>0</v>
      </c>
      <c r="O85" s="246"/>
      <c r="P85" s="246"/>
      <c r="Q85" s="246"/>
      <c r="R85" s="248"/>
      <c r="AC85" s="250"/>
      <c r="AD85" s="243"/>
      <c r="AE85" s="243"/>
      <c r="AF85" s="243"/>
      <c r="AG85" s="243"/>
      <c r="AH85" s="243"/>
      <c r="AI85" s="481"/>
    </row>
    <row r="86" spans="2:35" s="249" customFormat="1" ht="25" customHeight="1">
      <c r="B86" s="247"/>
      <c r="C86" s="243"/>
      <c r="D86" s="245" t="s">
        <v>304</v>
      </c>
      <c r="E86" s="243"/>
      <c r="F86" s="243"/>
      <c r="G86" s="243"/>
      <c r="H86" s="243"/>
      <c r="I86" s="243"/>
      <c r="J86" s="243"/>
      <c r="K86" s="243"/>
      <c r="L86" s="243"/>
      <c r="M86" s="243"/>
      <c r="N86" s="246">
        <f>N164</f>
        <v>0</v>
      </c>
      <c r="O86" s="246"/>
      <c r="P86" s="246"/>
      <c r="Q86" s="246"/>
      <c r="R86" s="248"/>
      <c r="AC86" s="250"/>
      <c r="AD86" s="243"/>
      <c r="AE86" s="243"/>
      <c r="AF86" s="243"/>
      <c r="AG86" s="243"/>
      <c r="AH86" s="243"/>
      <c r="AI86" s="481"/>
    </row>
    <row r="87" spans="2:35" s="249" customFormat="1" ht="25" customHeight="1">
      <c r="B87" s="247"/>
      <c r="C87" s="243"/>
      <c r="D87" s="245" t="s">
        <v>305</v>
      </c>
      <c r="E87" s="243"/>
      <c r="F87" s="243"/>
      <c r="G87" s="243"/>
      <c r="H87" s="243"/>
      <c r="I87" s="243"/>
      <c r="J87" s="243"/>
      <c r="K87" s="243"/>
      <c r="L87" s="243"/>
      <c r="M87" s="243"/>
      <c r="N87" s="246">
        <f>N175</f>
        <v>0</v>
      </c>
      <c r="O87" s="246"/>
      <c r="P87" s="246"/>
      <c r="Q87" s="246"/>
      <c r="R87" s="248"/>
      <c r="AC87" s="250"/>
      <c r="AD87" s="243"/>
      <c r="AE87" s="243"/>
      <c r="AF87" s="243"/>
      <c r="AG87" s="243"/>
      <c r="AH87" s="243"/>
      <c r="AI87" s="481"/>
    </row>
    <row r="88" spans="2:35" s="249" customFormat="1" ht="25" customHeight="1">
      <c r="B88" s="247"/>
      <c r="C88" s="243"/>
      <c r="D88" s="245" t="s">
        <v>102</v>
      </c>
      <c r="E88" s="243"/>
      <c r="F88" s="243"/>
      <c r="G88" s="243"/>
      <c r="H88" s="243"/>
      <c r="I88" s="243"/>
      <c r="J88" s="243"/>
      <c r="K88" s="243"/>
      <c r="L88" s="243"/>
      <c r="M88" s="243"/>
      <c r="N88" s="246">
        <f>N195</f>
        <v>0</v>
      </c>
      <c r="O88" s="246"/>
      <c r="P88" s="246"/>
      <c r="Q88" s="246"/>
      <c r="R88" s="248"/>
      <c r="AC88" s="250"/>
      <c r="AD88" s="243"/>
      <c r="AE88" s="243"/>
      <c r="AF88" s="243"/>
      <c r="AG88" s="243"/>
      <c r="AH88" s="243"/>
      <c r="AI88" s="481"/>
    </row>
    <row r="89" spans="2:35" s="249" customFormat="1" ht="25" customHeight="1">
      <c r="B89" s="247"/>
      <c r="C89" s="243"/>
      <c r="D89" s="245" t="s">
        <v>172</v>
      </c>
      <c r="E89" s="243"/>
      <c r="F89" s="243"/>
      <c r="G89" s="243"/>
      <c r="H89" s="243"/>
      <c r="I89" s="243"/>
      <c r="J89" s="243"/>
      <c r="K89" s="243"/>
      <c r="L89" s="243"/>
      <c r="M89" s="243"/>
      <c r="N89" s="246">
        <f>N201</f>
        <v>0</v>
      </c>
      <c r="O89" s="246"/>
      <c r="P89" s="246"/>
      <c r="Q89" s="246"/>
      <c r="R89" s="248"/>
      <c r="AC89" s="250"/>
      <c r="AD89" s="243"/>
      <c r="AE89" s="243"/>
      <c r="AF89" s="243"/>
      <c r="AG89" s="243"/>
      <c r="AH89" s="243"/>
      <c r="AI89" s="481"/>
    </row>
    <row r="90" spans="2:35" s="193" customFormat="1" ht="21.75" customHeight="1">
      <c r="B90" s="194"/>
      <c r="C90" s="195"/>
      <c r="D90" s="250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9"/>
      <c r="AC90" s="482"/>
      <c r="AD90" s="372"/>
      <c r="AE90" s="372"/>
      <c r="AF90" s="372"/>
      <c r="AG90" s="372"/>
      <c r="AH90" s="372"/>
      <c r="AI90" s="483"/>
    </row>
    <row r="91" spans="2:35" s="193" customFormat="1" ht="18" customHeight="1">
      <c r="B91" s="194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9"/>
      <c r="AC91" s="250"/>
      <c r="AD91" s="243"/>
      <c r="AE91" s="243"/>
      <c r="AF91" s="243"/>
      <c r="AG91" s="243"/>
      <c r="AH91" s="243"/>
      <c r="AI91" s="481"/>
    </row>
    <row r="92" spans="2:35" s="193" customFormat="1" ht="29.25" customHeight="1">
      <c r="B92" s="194"/>
      <c r="C92" s="251" t="s">
        <v>307</v>
      </c>
      <c r="D92" s="214"/>
      <c r="E92" s="214"/>
      <c r="F92" s="214"/>
      <c r="G92" s="214"/>
      <c r="H92" s="214"/>
      <c r="I92" s="214"/>
      <c r="J92" s="214"/>
      <c r="K92" s="214"/>
      <c r="L92" s="252">
        <f>N78</f>
        <v>0</v>
      </c>
      <c r="M92" s="252"/>
      <c r="N92" s="252"/>
      <c r="O92" s="252"/>
      <c r="P92" s="252"/>
      <c r="Q92" s="252"/>
      <c r="R92" s="199"/>
      <c r="AC92" s="482"/>
      <c r="AD92" s="372"/>
      <c r="AE92" s="372"/>
      <c r="AF92" s="372"/>
      <c r="AG92" s="372"/>
      <c r="AH92" s="372"/>
      <c r="AI92" s="483"/>
    </row>
    <row r="93" spans="2:18" s="193" customFormat="1" ht="7" customHeight="1">
      <c r="B93" s="229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1"/>
    </row>
    <row r="97" spans="2:18" s="193" customFormat="1" ht="7" customHeight="1">
      <c r="B97" s="232"/>
      <c r="C97" s="233"/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4"/>
    </row>
    <row r="98" spans="2:18" s="193" customFormat="1" ht="37" customHeight="1">
      <c r="B98" s="194"/>
      <c r="C98" s="185" t="s">
        <v>103</v>
      </c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9"/>
    </row>
    <row r="99" spans="2:18" s="193" customFormat="1" ht="7" customHeight="1">
      <c r="B99" s="194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9"/>
    </row>
    <row r="100" spans="2:18" s="193" customFormat="1" ht="30" customHeight="1">
      <c r="B100" s="194"/>
      <c r="C100" s="190" t="s">
        <v>17</v>
      </c>
      <c r="D100" s="195"/>
      <c r="E100" s="195"/>
      <c r="F100" s="191" t="str">
        <f>F6</f>
        <v>Střední škola stravování a služeb Karlovy Vary</v>
      </c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5"/>
      <c r="R100" s="199"/>
    </row>
    <row r="101" spans="2:18" s="193" customFormat="1" ht="37" customHeight="1">
      <c r="B101" s="194"/>
      <c r="C101" s="235" t="s">
        <v>90</v>
      </c>
      <c r="D101" s="195"/>
      <c r="E101" s="195"/>
      <c r="F101" s="236" t="str">
        <f>F7</f>
        <v>SO 03 - Úpravy povrchů a podlahových krytin - učebna č.5 - 3.NP</v>
      </c>
      <c r="G101" s="236"/>
      <c r="H101" s="236"/>
      <c r="I101" s="236"/>
      <c r="J101" s="236"/>
      <c r="K101" s="236"/>
      <c r="L101" s="236"/>
      <c r="M101" s="236"/>
      <c r="N101" s="236"/>
      <c r="O101" s="236"/>
      <c r="P101" s="236"/>
      <c r="Q101" s="195"/>
      <c r="R101" s="199"/>
    </row>
    <row r="102" spans="2:18" s="193" customFormat="1" ht="7" customHeight="1">
      <c r="B102" s="194"/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9"/>
    </row>
    <row r="103" spans="2:18" s="193" customFormat="1" ht="18" customHeight="1">
      <c r="B103" s="194"/>
      <c r="C103" s="190" t="s">
        <v>22</v>
      </c>
      <c r="D103" s="195"/>
      <c r="E103" s="195"/>
      <c r="F103" s="200" t="str">
        <f>F9</f>
        <v>Karlovy Vary</v>
      </c>
      <c r="G103" s="195"/>
      <c r="H103" s="195"/>
      <c r="I103" s="195"/>
      <c r="J103" s="195"/>
      <c r="K103" s="190" t="s">
        <v>24</v>
      </c>
      <c r="L103" s="195"/>
      <c r="M103" s="201">
        <f>IF(O9="","",O9)</f>
        <v>43886</v>
      </c>
      <c r="N103" s="201"/>
      <c r="O103" s="201"/>
      <c r="P103" s="201"/>
      <c r="Q103" s="195"/>
      <c r="R103" s="199"/>
    </row>
    <row r="104" spans="2:18" s="193" customFormat="1" ht="7" customHeight="1">
      <c r="B104" s="194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9"/>
    </row>
    <row r="105" spans="2:18" s="193" customFormat="1" ht="12">
      <c r="B105" s="194"/>
      <c r="C105" s="190" t="s">
        <v>27</v>
      </c>
      <c r="D105" s="195"/>
      <c r="E105" s="195"/>
      <c r="F105" s="200" t="str">
        <f>E12</f>
        <v>Střední škola stravování a služeb Karlovy Vary , příspěvková organizace</v>
      </c>
      <c r="G105" s="195"/>
      <c r="H105" s="195"/>
      <c r="I105" s="195"/>
      <c r="J105" s="195"/>
      <c r="K105" s="190" t="s">
        <v>31</v>
      </c>
      <c r="L105" s="195"/>
      <c r="M105" s="202"/>
      <c r="N105" s="202"/>
      <c r="O105" s="202"/>
      <c r="P105" s="202"/>
      <c r="Q105" s="202"/>
      <c r="R105" s="199"/>
    </row>
    <row r="106" spans="2:18" s="193" customFormat="1" ht="14.5" customHeight="1">
      <c r="B106" s="194"/>
      <c r="C106" s="190" t="s">
        <v>30</v>
      </c>
      <c r="D106" s="195"/>
      <c r="E106" s="195"/>
      <c r="F106" s="200" t="str">
        <f>IF(E15="","",E15)</f>
        <v/>
      </c>
      <c r="G106" s="195"/>
      <c r="H106" s="195"/>
      <c r="I106" s="195"/>
      <c r="J106" s="195"/>
      <c r="K106" s="190" t="s">
        <v>32</v>
      </c>
      <c r="L106" s="195"/>
      <c r="M106" s="202" t="str">
        <f>E21</f>
        <v>Ing. Tošovský</v>
      </c>
      <c r="N106" s="202"/>
      <c r="O106" s="202"/>
      <c r="P106" s="202"/>
      <c r="Q106" s="202"/>
      <c r="R106" s="199"/>
    </row>
    <row r="107" spans="2:18" s="193" customFormat="1" ht="10.25" customHeight="1">
      <c r="B107" s="194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9"/>
    </row>
    <row r="108" spans="2:27" s="253" customFormat="1" ht="29.25" customHeight="1">
      <c r="B108" s="256"/>
      <c r="C108" s="257" t="s">
        <v>104</v>
      </c>
      <c r="D108" s="258" t="s">
        <v>105</v>
      </c>
      <c r="E108" s="258" t="s">
        <v>56</v>
      </c>
      <c r="F108" s="259" t="s">
        <v>106</v>
      </c>
      <c r="G108" s="259"/>
      <c r="H108" s="259"/>
      <c r="I108" s="259"/>
      <c r="J108" s="258" t="s">
        <v>107</v>
      </c>
      <c r="K108" s="258" t="s">
        <v>108</v>
      </c>
      <c r="L108" s="259" t="s">
        <v>109</v>
      </c>
      <c r="M108" s="259"/>
      <c r="N108" s="259" t="s">
        <v>94</v>
      </c>
      <c r="O108" s="259"/>
      <c r="P108" s="259"/>
      <c r="Q108" s="260"/>
      <c r="R108" s="261"/>
      <c r="T108" s="262" t="s">
        <v>110</v>
      </c>
      <c r="U108" s="263" t="s">
        <v>38</v>
      </c>
      <c r="V108" s="263" t="s">
        <v>111</v>
      </c>
      <c r="W108" s="263" t="s">
        <v>112</v>
      </c>
      <c r="X108" s="263" t="s">
        <v>113</v>
      </c>
      <c r="Y108" s="263" t="s">
        <v>114</v>
      </c>
      <c r="Z108" s="263" t="s">
        <v>115</v>
      </c>
      <c r="AA108" s="264" t="s">
        <v>116</v>
      </c>
    </row>
    <row r="109" spans="2:63" s="193" customFormat="1" ht="29.25" customHeight="1">
      <c r="B109" s="194"/>
      <c r="C109" s="265" t="s">
        <v>91</v>
      </c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266"/>
      <c r="O109" s="267"/>
      <c r="P109" s="267"/>
      <c r="Q109" s="267"/>
      <c r="R109" s="199"/>
      <c r="T109" s="268"/>
      <c r="U109" s="205"/>
      <c r="V109" s="205"/>
      <c r="W109" s="269" t="e">
        <f>W110+#REF!</f>
        <v>#REF!</v>
      </c>
      <c r="X109" s="205"/>
      <c r="Y109" s="269" t="e">
        <f>Y110+#REF!</f>
        <v>#REF!</v>
      </c>
      <c r="Z109" s="205"/>
      <c r="AA109" s="270" t="e">
        <f>AA110+#REF!</f>
        <v>#REF!</v>
      </c>
      <c r="AT109" s="180"/>
      <c r="AU109" s="180"/>
      <c r="BK109" s="271"/>
    </row>
    <row r="110" spans="2:63" s="254" customFormat="1" ht="37.25" customHeight="1">
      <c r="B110" s="377"/>
      <c r="C110" s="378"/>
      <c r="D110" s="379" t="s">
        <v>73</v>
      </c>
      <c r="E110" s="379" t="s">
        <v>174</v>
      </c>
      <c r="F110" s="379" t="s">
        <v>175</v>
      </c>
      <c r="G110" s="379"/>
      <c r="H110" s="379"/>
      <c r="I110" s="379"/>
      <c r="J110" s="379"/>
      <c r="K110" s="379"/>
      <c r="L110" s="379"/>
      <c r="M110" s="379"/>
      <c r="N110" s="380">
        <f>N115+N148+N141+N111</f>
        <v>0</v>
      </c>
      <c r="O110" s="244"/>
      <c r="P110" s="244"/>
      <c r="Q110" s="244"/>
      <c r="R110" s="381"/>
      <c r="T110" s="382"/>
      <c r="U110" s="378"/>
      <c r="V110" s="378"/>
      <c r="W110" s="383" t="e">
        <f>W115+#REF!+#REF!+#REF!</f>
        <v>#REF!</v>
      </c>
      <c r="X110" s="378"/>
      <c r="Y110" s="383" t="e">
        <f>Y115+#REF!+#REF!+#REF!</f>
        <v>#REF!</v>
      </c>
      <c r="Z110" s="378"/>
      <c r="AA110" s="384" t="e">
        <f>AA115+#REF!+#REF!+#REF!</f>
        <v>#REF!</v>
      </c>
      <c r="AR110" s="385"/>
      <c r="AT110" s="386"/>
      <c r="AU110" s="386"/>
      <c r="AY110" s="385"/>
      <c r="BK110" s="387"/>
    </row>
    <row r="111" spans="2:63" s="254" customFormat="1" ht="20" customHeight="1">
      <c r="B111" s="377"/>
      <c r="C111" s="389"/>
      <c r="D111" s="390" t="s">
        <v>73</v>
      </c>
      <c r="E111" s="390">
        <v>3</v>
      </c>
      <c r="F111" s="391" t="s">
        <v>337</v>
      </c>
      <c r="G111" s="390"/>
      <c r="H111" s="390"/>
      <c r="I111" s="390"/>
      <c r="J111" s="392"/>
      <c r="K111" s="392"/>
      <c r="L111" s="392"/>
      <c r="M111" s="392"/>
      <c r="N111" s="393">
        <f>N112</f>
        <v>0</v>
      </c>
      <c r="O111" s="394"/>
      <c r="P111" s="394"/>
      <c r="Q111" s="394"/>
      <c r="R111" s="381"/>
      <c r="T111" s="382"/>
      <c r="U111" s="378"/>
      <c r="V111" s="378"/>
      <c r="W111" s="383"/>
      <c r="X111" s="378"/>
      <c r="Y111" s="383"/>
      <c r="Z111" s="378"/>
      <c r="AA111" s="384"/>
      <c r="AR111" s="385"/>
      <c r="AT111" s="386"/>
      <c r="AU111" s="386"/>
      <c r="AY111" s="385"/>
      <c r="BK111" s="387"/>
    </row>
    <row r="112" spans="2:63" s="254" customFormat="1" ht="44" customHeight="1">
      <c r="B112" s="377"/>
      <c r="C112" s="288" t="s">
        <v>21</v>
      </c>
      <c r="D112" s="288" t="s">
        <v>118</v>
      </c>
      <c r="E112" s="289" t="s">
        <v>338</v>
      </c>
      <c r="F112" s="290" t="s">
        <v>339</v>
      </c>
      <c r="G112" s="290"/>
      <c r="H112" s="290"/>
      <c r="I112" s="290"/>
      <c r="J112" s="291" t="s">
        <v>123</v>
      </c>
      <c r="K112" s="292">
        <v>2</v>
      </c>
      <c r="L112" s="149">
        <v>0</v>
      </c>
      <c r="M112" s="149"/>
      <c r="N112" s="293">
        <f>ROUND(L112*K112,2)</f>
        <v>0</v>
      </c>
      <c r="O112" s="293"/>
      <c r="P112" s="293"/>
      <c r="Q112" s="293"/>
      <c r="R112" s="381"/>
      <c r="T112" s="382"/>
      <c r="U112" s="378"/>
      <c r="V112" s="378"/>
      <c r="W112" s="383"/>
      <c r="X112" s="378"/>
      <c r="Y112" s="383"/>
      <c r="Z112" s="378"/>
      <c r="AA112" s="384"/>
      <c r="AR112" s="385"/>
      <c r="AT112" s="386"/>
      <c r="AU112" s="386"/>
      <c r="AY112" s="385"/>
      <c r="BK112" s="387"/>
    </row>
    <row r="113" spans="2:63" s="254" customFormat="1" ht="19" customHeight="1">
      <c r="B113" s="377"/>
      <c r="C113" s="536"/>
      <c r="D113" s="536"/>
      <c r="E113" s="537" t="s">
        <v>5</v>
      </c>
      <c r="F113" s="538" t="s">
        <v>179</v>
      </c>
      <c r="G113" s="539"/>
      <c r="H113" s="539"/>
      <c r="I113" s="539"/>
      <c r="J113" s="291"/>
      <c r="K113" s="292"/>
      <c r="L113" s="150"/>
      <c r="M113" s="151"/>
      <c r="N113" s="280"/>
      <c r="O113" s="343"/>
      <c r="P113" s="343"/>
      <c r="Q113" s="281"/>
      <c r="R113" s="381"/>
      <c r="T113" s="382"/>
      <c r="U113" s="378"/>
      <c r="V113" s="378"/>
      <c r="W113" s="383"/>
      <c r="X113" s="378"/>
      <c r="Y113" s="383"/>
      <c r="Z113" s="378"/>
      <c r="AA113" s="384"/>
      <c r="AR113" s="385"/>
      <c r="AT113" s="386"/>
      <c r="AU113" s="386"/>
      <c r="AY113" s="385"/>
      <c r="BK113" s="387"/>
    </row>
    <row r="114" spans="2:63" s="254" customFormat="1" ht="19" customHeight="1">
      <c r="B114" s="377"/>
      <c r="C114" s="536"/>
      <c r="D114" s="536"/>
      <c r="E114" s="537" t="s">
        <v>5</v>
      </c>
      <c r="F114" s="538" t="s">
        <v>340</v>
      </c>
      <c r="G114" s="539"/>
      <c r="H114" s="539"/>
      <c r="I114" s="539"/>
      <c r="J114" s="291"/>
      <c r="K114" s="472">
        <v>2</v>
      </c>
      <c r="L114" s="150"/>
      <c r="M114" s="151"/>
      <c r="N114" s="280"/>
      <c r="O114" s="343"/>
      <c r="P114" s="343"/>
      <c r="Q114" s="281"/>
      <c r="R114" s="381"/>
      <c r="T114" s="382"/>
      <c r="U114" s="378"/>
      <c r="V114" s="378"/>
      <c r="W114" s="383"/>
      <c r="X114" s="378"/>
      <c r="Y114" s="383"/>
      <c r="Z114" s="378"/>
      <c r="AA114" s="384"/>
      <c r="AR114" s="385"/>
      <c r="AT114" s="386"/>
      <c r="AU114" s="386"/>
      <c r="AY114" s="385"/>
      <c r="BK114" s="387"/>
    </row>
    <row r="115" spans="2:63" s="254" customFormat="1" ht="20" customHeight="1">
      <c r="B115" s="377"/>
      <c r="C115" s="540"/>
      <c r="D115" s="541" t="s">
        <v>73</v>
      </c>
      <c r="E115" s="541">
        <v>6</v>
      </c>
      <c r="F115" s="542" t="s">
        <v>176</v>
      </c>
      <c r="G115" s="542"/>
      <c r="H115" s="542"/>
      <c r="I115" s="542"/>
      <c r="J115" s="518"/>
      <c r="K115" s="535"/>
      <c r="L115" s="161"/>
      <c r="M115" s="162"/>
      <c r="N115" s="543">
        <f>N116+N119+N121+N123+N127+N130+N135+N138+N132</f>
        <v>0</v>
      </c>
      <c r="O115" s="544"/>
      <c r="P115" s="544"/>
      <c r="Q115" s="545"/>
      <c r="R115" s="381"/>
      <c r="T115" s="382"/>
      <c r="U115" s="378"/>
      <c r="V115" s="378"/>
      <c r="W115" s="383">
        <f>SUM(W116:W118)</f>
        <v>0</v>
      </c>
      <c r="X115" s="378"/>
      <c r="Y115" s="383">
        <f>SUM(Y116:Y118)</f>
        <v>0</v>
      </c>
      <c r="Z115" s="378"/>
      <c r="AA115" s="384">
        <f>SUM(AA116:AA118)</f>
        <v>0</v>
      </c>
      <c r="AR115" s="385"/>
      <c r="AT115" s="386"/>
      <c r="AU115" s="386"/>
      <c r="AY115" s="385"/>
      <c r="BK115" s="387"/>
    </row>
    <row r="116" spans="2:65" s="193" customFormat="1" ht="26" customHeight="1">
      <c r="B116" s="194"/>
      <c r="C116" s="288" t="s">
        <v>21</v>
      </c>
      <c r="D116" s="288" t="s">
        <v>118</v>
      </c>
      <c r="E116" s="289" t="s">
        <v>177</v>
      </c>
      <c r="F116" s="290" t="s">
        <v>178</v>
      </c>
      <c r="G116" s="290"/>
      <c r="H116" s="290"/>
      <c r="I116" s="290"/>
      <c r="J116" s="291" t="s">
        <v>123</v>
      </c>
      <c r="K116" s="292">
        <v>14.98</v>
      </c>
      <c r="L116" s="149">
        <v>0</v>
      </c>
      <c r="M116" s="149"/>
      <c r="N116" s="293">
        <f>ROUND(L116*K116,2)</f>
        <v>0</v>
      </c>
      <c r="O116" s="293"/>
      <c r="P116" s="293"/>
      <c r="Q116" s="293"/>
      <c r="R116" s="199"/>
      <c r="T116" s="337"/>
      <c r="U116" s="338"/>
      <c r="V116" s="339"/>
      <c r="W116" s="339"/>
      <c r="X116" s="339"/>
      <c r="Y116" s="339"/>
      <c r="Z116" s="339"/>
      <c r="AA116" s="340"/>
      <c r="AR116" s="180"/>
      <c r="AT116" s="180"/>
      <c r="AU116" s="180"/>
      <c r="AY116" s="180"/>
      <c r="BE116" s="341"/>
      <c r="BF116" s="341"/>
      <c r="BG116" s="341"/>
      <c r="BH116" s="341"/>
      <c r="BI116" s="341"/>
      <c r="BJ116" s="180"/>
      <c r="BK116" s="341"/>
      <c r="BL116" s="180"/>
      <c r="BM116" s="180"/>
    </row>
    <row r="117" spans="2:51" s="255" customFormat="1" ht="24" customHeight="1">
      <c r="B117" s="356"/>
      <c r="C117" s="536"/>
      <c r="D117" s="536"/>
      <c r="E117" s="537" t="s">
        <v>5</v>
      </c>
      <c r="F117" s="538" t="s">
        <v>179</v>
      </c>
      <c r="G117" s="539"/>
      <c r="H117" s="539"/>
      <c r="I117" s="539"/>
      <c r="J117" s="291"/>
      <c r="K117" s="292"/>
      <c r="L117" s="150"/>
      <c r="M117" s="151"/>
      <c r="N117" s="280"/>
      <c r="O117" s="343"/>
      <c r="P117" s="343"/>
      <c r="Q117" s="281"/>
      <c r="R117" s="357"/>
      <c r="T117" s="358"/>
      <c r="U117" s="359"/>
      <c r="V117" s="359"/>
      <c r="W117" s="359"/>
      <c r="X117" s="359"/>
      <c r="Y117" s="359"/>
      <c r="Z117" s="359"/>
      <c r="AA117" s="360"/>
      <c r="AT117" s="361"/>
      <c r="AU117" s="361"/>
      <c r="AY117" s="361"/>
    </row>
    <row r="118" spans="2:51" s="255" customFormat="1" ht="13" customHeight="1">
      <c r="B118" s="356"/>
      <c r="C118" s="536"/>
      <c r="D118" s="536"/>
      <c r="E118" s="537" t="s">
        <v>5</v>
      </c>
      <c r="F118" s="538" t="s">
        <v>313</v>
      </c>
      <c r="G118" s="539"/>
      <c r="H118" s="539"/>
      <c r="I118" s="539"/>
      <c r="J118" s="291"/>
      <c r="K118" s="472">
        <v>14.98</v>
      </c>
      <c r="L118" s="150"/>
      <c r="M118" s="151"/>
      <c r="N118" s="280"/>
      <c r="O118" s="343"/>
      <c r="P118" s="343"/>
      <c r="Q118" s="281"/>
      <c r="R118" s="357"/>
      <c r="T118" s="358"/>
      <c r="U118" s="359"/>
      <c r="V118" s="359"/>
      <c r="W118" s="359"/>
      <c r="X118" s="359"/>
      <c r="Y118" s="359"/>
      <c r="Z118" s="359"/>
      <c r="AA118" s="360"/>
      <c r="AT118" s="361"/>
      <c r="AU118" s="361"/>
      <c r="AY118" s="361"/>
    </row>
    <row r="119" spans="2:51" s="255" customFormat="1" ht="24" customHeight="1">
      <c r="B119" s="356"/>
      <c r="C119" s="288">
        <v>2</v>
      </c>
      <c r="D119" s="288" t="s">
        <v>118</v>
      </c>
      <c r="E119" s="289" t="s">
        <v>215</v>
      </c>
      <c r="F119" s="290" t="s">
        <v>216</v>
      </c>
      <c r="G119" s="290"/>
      <c r="H119" s="290"/>
      <c r="I119" s="290"/>
      <c r="J119" s="291" t="s">
        <v>123</v>
      </c>
      <c r="K119" s="292">
        <v>14.98</v>
      </c>
      <c r="L119" s="149">
        <v>0</v>
      </c>
      <c r="M119" s="149"/>
      <c r="N119" s="293">
        <f>ROUND(L119*K119,2)</f>
        <v>0</v>
      </c>
      <c r="O119" s="293"/>
      <c r="P119" s="293"/>
      <c r="Q119" s="293"/>
      <c r="R119" s="357"/>
      <c r="T119" s="358"/>
      <c r="U119" s="359"/>
      <c r="V119" s="359"/>
      <c r="W119" s="359"/>
      <c r="X119" s="359"/>
      <c r="Y119" s="359"/>
      <c r="Z119" s="359"/>
      <c r="AA119" s="360"/>
      <c r="AT119" s="361"/>
      <c r="AU119" s="361"/>
      <c r="AY119" s="361"/>
    </row>
    <row r="120" spans="2:51" s="255" customFormat="1" ht="19" customHeight="1">
      <c r="B120" s="356"/>
      <c r="C120" s="536"/>
      <c r="D120" s="536"/>
      <c r="E120" s="537" t="s">
        <v>5</v>
      </c>
      <c r="F120" s="414" t="s">
        <v>217</v>
      </c>
      <c r="G120" s="415"/>
      <c r="H120" s="415"/>
      <c r="I120" s="415"/>
      <c r="J120" s="291"/>
      <c r="K120" s="292"/>
      <c r="L120" s="150"/>
      <c r="M120" s="151"/>
      <c r="N120" s="280"/>
      <c r="O120" s="343"/>
      <c r="P120" s="343"/>
      <c r="Q120" s="281"/>
      <c r="R120" s="357"/>
      <c r="T120" s="358"/>
      <c r="U120" s="359"/>
      <c r="V120" s="359"/>
      <c r="W120" s="359"/>
      <c r="X120" s="359"/>
      <c r="Y120" s="359"/>
      <c r="Z120" s="359"/>
      <c r="AA120" s="360"/>
      <c r="AT120" s="361"/>
      <c r="AU120" s="361"/>
      <c r="AY120" s="361"/>
    </row>
    <row r="121" spans="2:51" s="255" customFormat="1" ht="24" customHeight="1">
      <c r="B121" s="356"/>
      <c r="C121" s="288">
        <v>3</v>
      </c>
      <c r="D121" s="288" t="s">
        <v>118</v>
      </c>
      <c r="E121" s="289" t="s">
        <v>218</v>
      </c>
      <c r="F121" s="421" t="s">
        <v>219</v>
      </c>
      <c r="G121" s="290"/>
      <c r="H121" s="290"/>
      <c r="I121" s="290"/>
      <c r="J121" s="291" t="s">
        <v>123</v>
      </c>
      <c r="K121" s="292">
        <v>14.98</v>
      </c>
      <c r="L121" s="149">
        <v>0</v>
      </c>
      <c r="M121" s="149"/>
      <c r="N121" s="293">
        <f>ROUND(L121*K121,2)</f>
        <v>0</v>
      </c>
      <c r="O121" s="293"/>
      <c r="P121" s="293"/>
      <c r="Q121" s="293"/>
      <c r="R121" s="357"/>
      <c r="T121" s="358"/>
      <c r="U121" s="359"/>
      <c r="V121" s="359"/>
      <c r="W121" s="359"/>
      <c r="X121" s="359"/>
      <c r="Y121" s="359"/>
      <c r="Z121" s="359"/>
      <c r="AA121" s="360"/>
      <c r="AT121" s="361"/>
      <c r="AU121" s="361"/>
      <c r="AY121" s="361"/>
    </row>
    <row r="122" spans="2:51" s="255" customFormat="1" ht="19" customHeight="1">
      <c r="B122" s="356"/>
      <c r="C122" s="536"/>
      <c r="D122" s="536"/>
      <c r="E122" s="537" t="s">
        <v>5</v>
      </c>
      <c r="F122" s="414" t="s">
        <v>220</v>
      </c>
      <c r="G122" s="415"/>
      <c r="H122" s="415"/>
      <c r="I122" s="415"/>
      <c r="J122" s="291"/>
      <c r="K122" s="292"/>
      <c r="L122" s="150"/>
      <c r="M122" s="151"/>
      <c r="N122" s="280"/>
      <c r="O122" s="343"/>
      <c r="P122" s="343"/>
      <c r="Q122" s="281"/>
      <c r="R122" s="357"/>
      <c r="T122" s="358"/>
      <c r="U122" s="359"/>
      <c r="V122" s="359"/>
      <c r="W122" s="359"/>
      <c r="X122" s="359"/>
      <c r="Y122" s="359"/>
      <c r="Z122" s="359"/>
      <c r="AA122" s="360"/>
      <c r="AT122" s="361"/>
      <c r="AU122" s="361"/>
      <c r="AY122" s="361"/>
    </row>
    <row r="123" spans="2:65" s="193" customFormat="1" ht="25.5" customHeight="1">
      <c r="B123" s="194"/>
      <c r="C123" s="288">
        <v>5</v>
      </c>
      <c r="D123" s="288" t="s">
        <v>118</v>
      </c>
      <c r="E123" s="289" t="s">
        <v>186</v>
      </c>
      <c r="F123" s="290" t="s">
        <v>187</v>
      </c>
      <c r="G123" s="290"/>
      <c r="H123" s="290"/>
      <c r="I123" s="290"/>
      <c r="J123" s="291" t="s">
        <v>123</v>
      </c>
      <c r="K123" s="292">
        <v>47.73</v>
      </c>
      <c r="L123" s="149">
        <v>0</v>
      </c>
      <c r="M123" s="149"/>
      <c r="N123" s="293">
        <f aca="true" t="shared" si="0" ref="N123:N130">ROUND(L123*K123,2)</f>
        <v>0</v>
      </c>
      <c r="O123" s="293"/>
      <c r="P123" s="293"/>
      <c r="Q123" s="293"/>
      <c r="R123" s="199"/>
      <c r="T123" s="337"/>
      <c r="U123" s="338"/>
      <c r="V123" s="339"/>
      <c r="W123" s="339"/>
      <c r="X123" s="339"/>
      <c r="Y123" s="339"/>
      <c r="Z123" s="339"/>
      <c r="AA123" s="340"/>
      <c r="AR123" s="180"/>
      <c r="AT123" s="180"/>
      <c r="AU123" s="180"/>
      <c r="AY123" s="180"/>
      <c r="BE123" s="341"/>
      <c r="BF123" s="341"/>
      <c r="BG123" s="341"/>
      <c r="BH123" s="341"/>
      <c r="BI123" s="341"/>
      <c r="BJ123" s="180"/>
      <c r="BK123" s="341"/>
      <c r="BL123" s="180"/>
      <c r="BM123" s="180"/>
    </row>
    <row r="124" spans="2:65" s="193" customFormat="1" ht="25.5" customHeight="1">
      <c r="B124" s="194"/>
      <c r="C124" s="288"/>
      <c r="D124" s="288"/>
      <c r="E124" s="289"/>
      <c r="F124" s="294" t="s">
        <v>188</v>
      </c>
      <c r="G124" s="295"/>
      <c r="H124" s="295"/>
      <c r="I124" s="296"/>
      <c r="J124" s="291"/>
      <c r="K124" s="292"/>
      <c r="L124" s="150"/>
      <c r="M124" s="151"/>
      <c r="N124" s="280"/>
      <c r="O124" s="343"/>
      <c r="P124" s="343"/>
      <c r="Q124" s="281"/>
      <c r="R124" s="199"/>
      <c r="T124" s="337"/>
      <c r="U124" s="338"/>
      <c r="V124" s="339"/>
      <c r="W124" s="339"/>
      <c r="X124" s="339"/>
      <c r="Y124" s="339"/>
      <c r="Z124" s="339"/>
      <c r="AA124" s="340"/>
      <c r="AR124" s="180"/>
      <c r="AT124" s="180"/>
      <c r="AU124" s="180"/>
      <c r="AY124" s="180"/>
      <c r="BE124" s="341"/>
      <c r="BF124" s="341"/>
      <c r="BG124" s="341"/>
      <c r="BH124" s="341"/>
      <c r="BI124" s="341"/>
      <c r="BJ124" s="180"/>
      <c r="BK124" s="341"/>
      <c r="BL124" s="180"/>
      <c r="BM124" s="180"/>
    </row>
    <row r="125" spans="2:65" s="193" customFormat="1" ht="14" customHeight="1">
      <c r="B125" s="194"/>
      <c r="C125" s="288"/>
      <c r="D125" s="288"/>
      <c r="E125" s="289"/>
      <c r="F125" s="416" t="s">
        <v>328</v>
      </c>
      <c r="G125" s="417"/>
      <c r="H125" s="417"/>
      <c r="I125" s="418"/>
      <c r="J125" s="291"/>
      <c r="K125" s="292"/>
      <c r="L125" s="150"/>
      <c r="M125" s="151"/>
      <c r="N125" s="280"/>
      <c r="O125" s="343"/>
      <c r="P125" s="343"/>
      <c r="Q125" s="281"/>
      <c r="R125" s="199"/>
      <c r="T125" s="337"/>
      <c r="U125" s="338"/>
      <c r="V125" s="339"/>
      <c r="W125" s="339"/>
      <c r="X125" s="339"/>
      <c r="Y125" s="339"/>
      <c r="Z125" s="339"/>
      <c r="AA125" s="340"/>
      <c r="AR125" s="180"/>
      <c r="AT125" s="180"/>
      <c r="AU125" s="180"/>
      <c r="AY125" s="180"/>
      <c r="BE125" s="341"/>
      <c r="BF125" s="341"/>
      <c r="BG125" s="341"/>
      <c r="BH125" s="341"/>
      <c r="BI125" s="341"/>
      <c r="BJ125" s="180"/>
      <c r="BK125" s="341"/>
      <c r="BL125" s="180"/>
      <c r="BM125" s="180"/>
    </row>
    <row r="126" spans="2:65" s="193" customFormat="1" ht="25" customHeight="1">
      <c r="B126" s="194"/>
      <c r="C126" s="288"/>
      <c r="D126" s="288"/>
      <c r="E126" s="289"/>
      <c r="F126" s="294" t="s">
        <v>314</v>
      </c>
      <c r="G126" s="295"/>
      <c r="H126" s="295"/>
      <c r="I126" s="296"/>
      <c r="J126" s="291"/>
      <c r="K126" s="297">
        <v>47.73</v>
      </c>
      <c r="L126" s="150"/>
      <c r="M126" s="151"/>
      <c r="N126" s="280"/>
      <c r="O126" s="343"/>
      <c r="P126" s="343"/>
      <c r="Q126" s="281"/>
      <c r="R126" s="199"/>
      <c r="T126" s="337"/>
      <c r="U126" s="338"/>
      <c r="V126" s="339"/>
      <c r="W126" s="339"/>
      <c r="X126" s="339"/>
      <c r="Y126" s="339"/>
      <c r="Z126" s="339"/>
      <c r="AA126" s="340"/>
      <c r="AR126" s="180"/>
      <c r="AT126" s="180"/>
      <c r="AU126" s="180"/>
      <c r="AY126" s="180"/>
      <c r="BE126" s="341"/>
      <c r="BF126" s="341"/>
      <c r="BG126" s="341"/>
      <c r="BH126" s="341"/>
      <c r="BI126" s="341"/>
      <c r="BJ126" s="180"/>
      <c r="BK126" s="341"/>
      <c r="BL126" s="180"/>
      <c r="BM126" s="180"/>
    </row>
    <row r="127" spans="2:65" s="193" customFormat="1" ht="25.5" customHeight="1">
      <c r="B127" s="194"/>
      <c r="C127" s="288">
        <v>6</v>
      </c>
      <c r="D127" s="288" t="s">
        <v>118</v>
      </c>
      <c r="E127" s="289" t="s">
        <v>127</v>
      </c>
      <c r="F127" s="419" t="s">
        <v>191</v>
      </c>
      <c r="G127" s="420"/>
      <c r="H127" s="420"/>
      <c r="I127" s="421"/>
      <c r="J127" s="291" t="s">
        <v>123</v>
      </c>
      <c r="K127" s="292">
        <v>47.73</v>
      </c>
      <c r="L127" s="156">
        <v>0</v>
      </c>
      <c r="M127" s="158"/>
      <c r="N127" s="422">
        <f t="shared" si="0"/>
        <v>0</v>
      </c>
      <c r="O127" s="424"/>
      <c r="P127" s="424"/>
      <c r="Q127" s="423"/>
      <c r="R127" s="199"/>
      <c r="T127" s="337"/>
      <c r="U127" s="338"/>
      <c r="V127" s="339"/>
      <c r="W127" s="339"/>
      <c r="X127" s="339"/>
      <c r="Y127" s="339"/>
      <c r="Z127" s="339"/>
      <c r="AA127" s="340"/>
      <c r="AR127" s="180"/>
      <c r="AT127" s="180"/>
      <c r="AU127" s="180"/>
      <c r="AY127" s="180"/>
      <c r="BE127" s="341"/>
      <c r="BF127" s="341"/>
      <c r="BG127" s="341"/>
      <c r="BH127" s="341"/>
      <c r="BI127" s="341"/>
      <c r="BJ127" s="180"/>
      <c r="BK127" s="341"/>
      <c r="BL127" s="180"/>
      <c r="BM127" s="180"/>
    </row>
    <row r="128" spans="2:65" s="193" customFormat="1" ht="25.5" customHeight="1">
      <c r="B128" s="194"/>
      <c r="C128" s="288"/>
      <c r="D128" s="288"/>
      <c r="E128" s="289"/>
      <c r="F128" s="294" t="s">
        <v>188</v>
      </c>
      <c r="G128" s="295"/>
      <c r="H128" s="295"/>
      <c r="I128" s="296"/>
      <c r="J128" s="291"/>
      <c r="K128" s="292"/>
      <c r="L128" s="150"/>
      <c r="M128" s="151"/>
      <c r="N128" s="280"/>
      <c r="O128" s="343"/>
      <c r="P128" s="343"/>
      <c r="Q128" s="281"/>
      <c r="R128" s="199"/>
      <c r="T128" s="337"/>
      <c r="U128" s="338"/>
      <c r="V128" s="339"/>
      <c r="W128" s="339"/>
      <c r="X128" s="339"/>
      <c r="Y128" s="339"/>
      <c r="Z128" s="339"/>
      <c r="AA128" s="340"/>
      <c r="AR128" s="180"/>
      <c r="AT128" s="180"/>
      <c r="AU128" s="180"/>
      <c r="AY128" s="180"/>
      <c r="BE128" s="341"/>
      <c r="BF128" s="341"/>
      <c r="BG128" s="341"/>
      <c r="BH128" s="341"/>
      <c r="BI128" s="341"/>
      <c r="BJ128" s="180"/>
      <c r="BK128" s="341"/>
      <c r="BL128" s="180"/>
      <c r="BM128" s="180"/>
    </row>
    <row r="129" spans="2:65" s="193" customFormat="1" ht="13" customHeight="1">
      <c r="B129" s="194"/>
      <c r="C129" s="288"/>
      <c r="D129" s="288"/>
      <c r="E129" s="289"/>
      <c r="F129" s="416" t="s">
        <v>192</v>
      </c>
      <c r="G129" s="417"/>
      <c r="H129" s="417"/>
      <c r="I129" s="418"/>
      <c r="J129" s="291"/>
      <c r="K129" s="292"/>
      <c r="L129" s="150"/>
      <c r="M129" s="151"/>
      <c r="N129" s="280"/>
      <c r="O129" s="343"/>
      <c r="P129" s="343"/>
      <c r="Q129" s="281"/>
      <c r="R129" s="199"/>
      <c r="T129" s="337"/>
      <c r="U129" s="338"/>
      <c r="V129" s="339"/>
      <c r="W129" s="339"/>
      <c r="X129" s="339"/>
      <c r="Y129" s="339"/>
      <c r="Z129" s="339"/>
      <c r="AA129" s="340"/>
      <c r="AR129" s="180"/>
      <c r="AT129" s="180"/>
      <c r="AU129" s="180"/>
      <c r="AY129" s="180"/>
      <c r="BE129" s="341"/>
      <c r="BF129" s="341"/>
      <c r="BG129" s="341"/>
      <c r="BH129" s="341"/>
      <c r="BI129" s="341"/>
      <c r="BJ129" s="180"/>
      <c r="BK129" s="341"/>
      <c r="BL129" s="180"/>
      <c r="BM129" s="180"/>
    </row>
    <row r="130" spans="2:65" s="193" customFormat="1" ht="25.5" customHeight="1">
      <c r="B130" s="194"/>
      <c r="C130" s="288">
        <v>7</v>
      </c>
      <c r="D130" s="288" t="s">
        <v>118</v>
      </c>
      <c r="E130" s="289" t="s">
        <v>126</v>
      </c>
      <c r="F130" s="290" t="s">
        <v>193</v>
      </c>
      <c r="G130" s="290"/>
      <c r="H130" s="290"/>
      <c r="I130" s="290"/>
      <c r="J130" s="291" t="s">
        <v>123</v>
      </c>
      <c r="K130" s="292">
        <v>47.73</v>
      </c>
      <c r="L130" s="149">
        <v>0</v>
      </c>
      <c r="M130" s="149"/>
      <c r="N130" s="293">
        <f t="shared" si="0"/>
        <v>0</v>
      </c>
      <c r="O130" s="293"/>
      <c r="P130" s="293"/>
      <c r="Q130" s="293"/>
      <c r="R130" s="199"/>
      <c r="T130" s="337"/>
      <c r="U130" s="338"/>
      <c r="V130" s="339"/>
      <c r="W130" s="339"/>
      <c r="X130" s="339"/>
      <c r="Y130" s="339"/>
      <c r="Z130" s="339"/>
      <c r="AA130" s="340"/>
      <c r="AR130" s="180"/>
      <c r="AT130" s="180"/>
      <c r="AU130" s="180"/>
      <c r="AY130" s="180"/>
      <c r="BE130" s="341"/>
      <c r="BF130" s="341"/>
      <c r="BG130" s="341"/>
      <c r="BH130" s="341"/>
      <c r="BI130" s="341"/>
      <c r="BJ130" s="180"/>
      <c r="BK130" s="341"/>
      <c r="BL130" s="180"/>
      <c r="BM130" s="180"/>
    </row>
    <row r="131" spans="2:51" s="255" customFormat="1" ht="19" customHeight="1">
      <c r="B131" s="356"/>
      <c r="C131" s="288"/>
      <c r="D131" s="288"/>
      <c r="E131" s="289"/>
      <c r="F131" s="414" t="s">
        <v>194</v>
      </c>
      <c r="G131" s="415"/>
      <c r="H131" s="415"/>
      <c r="I131" s="415"/>
      <c r="J131" s="291"/>
      <c r="K131" s="472">
        <v>47.73</v>
      </c>
      <c r="L131" s="150"/>
      <c r="M131" s="151"/>
      <c r="N131" s="280"/>
      <c r="O131" s="343"/>
      <c r="P131" s="343"/>
      <c r="Q131" s="281"/>
      <c r="R131" s="357"/>
      <c r="T131" s="358"/>
      <c r="U131" s="359"/>
      <c r="V131" s="359"/>
      <c r="W131" s="359"/>
      <c r="X131" s="359"/>
      <c r="Y131" s="359"/>
      <c r="Z131" s="359"/>
      <c r="AA131" s="360"/>
      <c r="AT131" s="361"/>
      <c r="AU131" s="361"/>
      <c r="AY131" s="361"/>
    </row>
    <row r="132" spans="2:65" s="193" customFormat="1" ht="25.5" customHeight="1">
      <c r="B132" s="194"/>
      <c r="C132" s="288">
        <v>8</v>
      </c>
      <c r="D132" s="288" t="s">
        <v>118</v>
      </c>
      <c r="E132" s="289" t="s">
        <v>195</v>
      </c>
      <c r="F132" s="290" t="s">
        <v>196</v>
      </c>
      <c r="G132" s="290"/>
      <c r="H132" s="290"/>
      <c r="I132" s="290"/>
      <c r="J132" s="291" t="s">
        <v>124</v>
      </c>
      <c r="K132" s="292">
        <v>3</v>
      </c>
      <c r="L132" s="149">
        <v>0</v>
      </c>
      <c r="M132" s="149"/>
      <c r="N132" s="293">
        <f>ROUND(L132*K132,2)</f>
        <v>0</v>
      </c>
      <c r="O132" s="293"/>
      <c r="P132" s="293"/>
      <c r="Q132" s="293"/>
      <c r="R132" s="199"/>
      <c r="T132" s="337"/>
      <c r="U132" s="338"/>
      <c r="V132" s="339"/>
      <c r="W132" s="339"/>
      <c r="X132" s="339"/>
      <c r="Y132" s="339"/>
      <c r="Z132" s="339"/>
      <c r="AA132" s="340"/>
      <c r="AR132" s="180"/>
      <c r="AT132" s="180"/>
      <c r="AU132" s="180"/>
      <c r="AY132" s="180"/>
      <c r="BE132" s="341"/>
      <c r="BF132" s="341"/>
      <c r="BG132" s="341"/>
      <c r="BH132" s="341"/>
      <c r="BI132" s="341"/>
      <c r="BJ132" s="180"/>
      <c r="BK132" s="341"/>
      <c r="BL132" s="180"/>
      <c r="BM132" s="180"/>
    </row>
    <row r="133" spans="2:65" s="193" customFormat="1" ht="28" customHeight="1">
      <c r="B133" s="194"/>
      <c r="C133" s="288"/>
      <c r="D133" s="288"/>
      <c r="E133" s="289"/>
      <c r="F133" s="414" t="s">
        <v>197</v>
      </c>
      <c r="G133" s="415"/>
      <c r="H133" s="415"/>
      <c r="I133" s="415"/>
      <c r="J133" s="291"/>
      <c r="K133" s="292"/>
      <c r="L133" s="150"/>
      <c r="M133" s="151"/>
      <c r="N133" s="280"/>
      <c r="O133" s="343"/>
      <c r="P133" s="343"/>
      <c r="Q133" s="281"/>
      <c r="R133" s="199"/>
      <c r="T133" s="337"/>
      <c r="U133" s="338"/>
      <c r="V133" s="339"/>
      <c r="W133" s="339"/>
      <c r="X133" s="339"/>
      <c r="Y133" s="339"/>
      <c r="Z133" s="339"/>
      <c r="AA133" s="340"/>
      <c r="AR133" s="180"/>
      <c r="AT133" s="180"/>
      <c r="AU133" s="180"/>
      <c r="AY133" s="180"/>
      <c r="BE133" s="341"/>
      <c r="BF133" s="341"/>
      <c r="BG133" s="341"/>
      <c r="BH133" s="341"/>
      <c r="BI133" s="341"/>
      <c r="BJ133" s="180"/>
      <c r="BK133" s="341"/>
      <c r="BL133" s="180"/>
      <c r="BM133" s="180"/>
    </row>
    <row r="134" spans="2:65" s="193" customFormat="1" ht="14" customHeight="1">
      <c r="B134" s="194"/>
      <c r="C134" s="288"/>
      <c r="D134" s="288"/>
      <c r="E134" s="289"/>
      <c r="F134" s="294" t="s">
        <v>329</v>
      </c>
      <c r="G134" s="295"/>
      <c r="H134" s="295"/>
      <c r="I134" s="296"/>
      <c r="J134" s="291"/>
      <c r="K134" s="297">
        <v>3</v>
      </c>
      <c r="L134" s="150"/>
      <c r="M134" s="151"/>
      <c r="N134" s="280"/>
      <c r="O134" s="343"/>
      <c r="P134" s="343"/>
      <c r="Q134" s="281"/>
      <c r="R134" s="199"/>
      <c r="T134" s="337"/>
      <c r="U134" s="338"/>
      <c r="V134" s="339"/>
      <c r="W134" s="339"/>
      <c r="X134" s="339"/>
      <c r="Y134" s="339"/>
      <c r="Z134" s="339"/>
      <c r="AA134" s="340"/>
      <c r="AR134" s="180"/>
      <c r="AT134" s="180"/>
      <c r="AU134" s="180"/>
      <c r="AY134" s="180"/>
      <c r="BE134" s="341"/>
      <c r="BF134" s="341"/>
      <c r="BG134" s="341"/>
      <c r="BH134" s="341"/>
      <c r="BI134" s="341"/>
      <c r="BJ134" s="180"/>
      <c r="BK134" s="341"/>
      <c r="BL134" s="180"/>
      <c r="BM134" s="180"/>
    </row>
    <row r="135" spans="2:65" s="193" customFormat="1" ht="16" customHeight="1">
      <c r="B135" s="194"/>
      <c r="C135" s="425">
        <v>9</v>
      </c>
      <c r="D135" s="425" t="s">
        <v>134</v>
      </c>
      <c r="E135" s="426" t="s">
        <v>199</v>
      </c>
      <c r="F135" s="427" t="s">
        <v>200</v>
      </c>
      <c r="G135" s="428"/>
      <c r="H135" s="428"/>
      <c r="I135" s="428"/>
      <c r="J135" s="429" t="s">
        <v>124</v>
      </c>
      <c r="K135" s="430">
        <v>3.15</v>
      </c>
      <c r="L135" s="167">
        <v>0</v>
      </c>
      <c r="M135" s="167"/>
      <c r="N135" s="431">
        <f>ROUND(L135*K135,2)</f>
        <v>0</v>
      </c>
      <c r="O135" s="431"/>
      <c r="P135" s="431"/>
      <c r="Q135" s="431"/>
      <c r="R135" s="199"/>
      <c r="T135" s="337" t="s">
        <v>5</v>
      </c>
      <c r="U135" s="338" t="s">
        <v>39</v>
      </c>
      <c r="V135" s="339">
        <v>0</v>
      </c>
      <c r="W135" s="339">
        <f>V135*K135</f>
        <v>0</v>
      </c>
      <c r="X135" s="339">
        <v>0</v>
      </c>
      <c r="Y135" s="339">
        <f>X135*K135</f>
        <v>0</v>
      </c>
      <c r="Z135" s="339">
        <v>0</v>
      </c>
      <c r="AA135" s="340">
        <f>Z135*K135</f>
        <v>0</v>
      </c>
      <c r="AR135" s="180"/>
      <c r="AT135" s="180"/>
      <c r="AU135" s="180"/>
      <c r="AY135" s="180"/>
      <c r="BE135" s="341"/>
      <c r="BF135" s="341"/>
      <c r="BG135" s="341"/>
      <c r="BH135" s="341"/>
      <c r="BI135" s="341"/>
      <c r="BJ135" s="180"/>
      <c r="BK135" s="341"/>
      <c r="BL135" s="180"/>
      <c r="BM135" s="180"/>
    </row>
    <row r="136" spans="2:65" s="193" customFormat="1" ht="13" customHeight="1">
      <c r="B136" s="194"/>
      <c r="C136" s="425"/>
      <c r="D136" s="425"/>
      <c r="E136" s="426"/>
      <c r="F136" s="294" t="s">
        <v>200</v>
      </c>
      <c r="G136" s="295"/>
      <c r="H136" s="295"/>
      <c r="I136" s="296"/>
      <c r="J136" s="291"/>
      <c r="K136" s="292"/>
      <c r="L136" s="150"/>
      <c r="M136" s="151"/>
      <c r="N136" s="280"/>
      <c r="O136" s="343"/>
      <c r="P136" s="343"/>
      <c r="Q136" s="281"/>
      <c r="R136" s="199"/>
      <c r="T136" s="337"/>
      <c r="U136" s="338"/>
      <c r="V136" s="339"/>
      <c r="W136" s="339"/>
      <c r="X136" s="339"/>
      <c r="Y136" s="339"/>
      <c r="Z136" s="339"/>
      <c r="AA136" s="340"/>
      <c r="AR136" s="180"/>
      <c r="AT136" s="180"/>
      <c r="AU136" s="180"/>
      <c r="AY136" s="180"/>
      <c r="BE136" s="341"/>
      <c r="BF136" s="341"/>
      <c r="BG136" s="341"/>
      <c r="BH136" s="341"/>
      <c r="BI136" s="341"/>
      <c r="BJ136" s="180"/>
      <c r="BK136" s="341"/>
      <c r="BL136" s="180"/>
      <c r="BM136" s="180"/>
    </row>
    <row r="137" spans="2:65" s="193" customFormat="1" ht="16" customHeight="1">
      <c r="B137" s="194"/>
      <c r="C137" s="425"/>
      <c r="D137" s="425"/>
      <c r="E137" s="426"/>
      <c r="F137" s="294" t="s">
        <v>330</v>
      </c>
      <c r="G137" s="295"/>
      <c r="H137" s="295"/>
      <c r="I137" s="296"/>
      <c r="J137" s="429"/>
      <c r="K137" s="432">
        <v>3.15</v>
      </c>
      <c r="L137" s="150"/>
      <c r="M137" s="151"/>
      <c r="N137" s="280"/>
      <c r="O137" s="343"/>
      <c r="P137" s="343"/>
      <c r="Q137" s="281"/>
      <c r="R137" s="199"/>
      <c r="T137" s="337"/>
      <c r="U137" s="338"/>
      <c r="V137" s="339"/>
      <c r="W137" s="339"/>
      <c r="X137" s="339"/>
      <c r="Y137" s="339"/>
      <c r="Z137" s="339"/>
      <c r="AA137" s="340"/>
      <c r="AR137" s="180"/>
      <c r="AT137" s="180"/>
      <c r="AU137" s="180"/>
      <c r="AY137" s="180"/>
      <c r="BE137" s="341"/>
      <c r="BF137" s="341"/>
      <c r="BG137" s="341"/>
      <c r="BH137" s="341"/>
      <c r="BI137" s="341"/>
      <c r="BJ137" s="180"/>
      <c r="BK137" s="341"/>
      <c r="BL137" s="180"/>
      <c r="BM137" s="180"/>
    </row>
    <row r="138" spans="2:65" s="193" customFormat="1" ht="25.5" customHeight="1">
      <c r="B138" s="194"/>
      <c r="C138" s="288">
        <v>10</v>
      </c>
      <c r="D138" s="288" t="s">
        <v>118</v>
      </c>
      <c r="E138" s="289" t="s">
        <v>202</v>
      </c>
      <c r="F138" s="290" t="s">
        <v>203</v>
      </c>
      <c r="G138" s="290"/>
      <c r="H138" s="290"/>
      <c r="I138" s="290"/>
      <c r="J138" s="291" t="s">
        <v>123</v>
      </c>
      <c r="K138" s="292">
        <v>47.73</v>
      </c>
      <c r="L138" s="149">
        <v>0</v>
      </c>
      <c r="M138" s="149"/>
      <c r="N138" s="293">
        <f>ROUND(L138*K138,2)</f>
        <v>0</v>
      </c>
      <c r="O138" s="293"/>
      <c r="P138" s="293"/>
      <c r="Q138" s="293"/>
      <c r="R138" s="199"/>
      <c r="T138" s="337" t="s">
        <v>5</v>
      </c>
      <c r="U138" s="338" t="s">
        <v>39</v>
      </c>
      <c r="V138" s="339">
        <v>0</v>
      </c>
      <c r="W138" s="339">
        <f>V138*K138</f>
        <v>0</v>
      </c>
      <c r="X138" s="339">
        <v>0</v>
      </c>
      <c r="Y138" s="339">
        <f>X138*K138</f>
        <v>0</v>
      </c>
      <c r="Z138" s="339">
        <v>0</v>
      </c>
      <c r="AA138" s="340">
        <f>Z138*K138</f>
        <v>0</v>
      </c>
      <c r="AR138" s="180"/>
      <c r="AT138" s="180"/>
      <c r="AU138" s="180"/>
      <c r="AY138" s="180"/>
      <c r="BE138" s="341"/>
      <c r="BF138" s="341"/>
      <c r="BG138" s="341"/>
      <c r="BH138" s="341"/>
      <c r="BI138" s="341"/>
      <c r="BJ138" s="180"/>
      <c r="BK138" s="341"/>
      <c r="BL138" s="180"/>
      <c r="BM138" s="180"/>
    </row>
    <row r="139" spans="2:51" s="255" customFormat="1" ht="22" customHeight="1">
      <c r="B139" s="356"/>
      <c r="C139" s="288"/>
      <c r="D139" s="288"/>
      <c r="E139" s="289"/>
      <c r="F139" s="414" t="s">
        <v>204</v>
      </c>
      <c r="G139" s="415"/>
      <c r="H139" s="415"/>
      <c r="I139" s="415"/>
      <c r="J139" s="291"/>
      <c r="K139" s="292"/>
      <c r="L139" s="150"/>
      <c r="M139" s="151"/>
      <c r="N139" s="280"/>
      <c r="O139" s="343"/>
      <c r="P139" s="343"/>
      <c r="Q139" s="281"/>
      <c r="R139" s="357"/>
      <c r="T139" s="358"/>
      <c r="U139" s="359"/>
      <c r="V139" s="359"/>
      <c r="W139" s="359"/>
      <c r="X139" s="359"/>
      <c r="Y139" s="359"/>
      <c r="Z139" s="359"/>
      <c r="AA139" s="360"/>
      <c r="AT139" s="361"/>
      <c r="AU139" s="361"/>
      <c r="AY139" s="361"/>
    </row>
    <row r="140" spans="2:51" s="255" customFormat="1" ht="15" customHeight="1">
      <c r="B140" s="356"/>
      <c r="C140" s="288"/>
      <c r="D140" s="288"/>
      <c r="E140" s="289"/>
      <c r="F140" s="416" t="s">
        <v>315</v>
      </c>
      <c r="G140" s="417"/>
      <c r="H140" s="417"/>
      <c r="I140" s="418"/>
      <c r="J140" s="359"/>
      <c r="K140" s="297">
        <v>47.73</v>
      </c>
      <c r="L140" s="150"/>
      <c r="M140" s="151"/>
      <c r="N140" s="280"/>
      <c r="O140" s="343"/>
      <c r="P140" s="343"/>
      <c r="Q140" s="281"/>
      <c r="R140" s="357"/>
      <c r="T140" s="358"/>
      <c r="U140" s="359"/>
      <c r="V140" s="359"/>
      <c r="W140" s="359"/>
      <c r="X140" s="359"/>
      <c r="Y140" s="359"/>
      <c r="Z140" s="359"/>
      <c r="AA140" s="360"/>
      <c r="AT140" s="361"/>
      <c r="AU140" s="361"/>
      <c r="AY140" s="361"/>
    </row>
    <row r="141" spans="2:51" s="255" customFormat="1" ht="20" customHeight="1">
      <c r="B141" s="356"/>
      <c r="C141" s="345"/>
      <c r="D141" s="316" t="s">
        <v>73</v>
      </c>
      <c r="E141" s="317" t="s">
        <v>319</v>
      </c>
      <c r="F141" s="318" t="s">
        <v>320</v>
      </c>
      <c r="G141" s="319"/>
      <c r="H141" s="319"/>
      <c r="I141" s="320"/>
      <c r="J141" s="518"/>
      <c r="K141" s="519"/>
      <c r="L141" s="161"/>
      <c r="M141" s="162"/>
      <c r="N141" s="323">
        <f>N144+N146+N142</f>
        <v>0</v>
      </c>
      <c r="O141" s="324"/>
      <c r="P141" s="324"/>
      <c r="Q141" s="325"/>
      <c r="R141" s="357"/>
      <c r="T141" s="358"/>
      <c r="U141" s="359"/>
      <c r="V141" s="359"/>
      <c r="W141" s="359"/>
      <c r="X141" s="359"/>
      <c r="Y141" s="359"/>
      <c r="Z141" s="359"/>
      <c r="AA141" s="360"/>
      <c r="AT141" s="361"/>
      <c r="AU141" s="361"/>
      <c r="AY141" s="361"/>
    </row>
    <row r="142" spans="2:51" s="255" customFormat="1" ht="37" customHeight="1">
      <c r="B142" s="356"/>
      <c r="C142" s="288"/>
      <c r="D142" s="546" t="s">
        <v>118</v>
      </c>
      <c r="E142" s="547" t="s">
        <v>334</v>
      </c>
      <c r="F142" s="548" t="s">
        <v>335</v>
      </c>
      <c r="G142" s="549"/>
      <c r="H142" s="549"/>
      <c r="I142" s="550"/>
      <c r="J142" s="291" t="s">
        <v>123</v>
      </c>
      <c r="K142" s="292">
        <v>1.8</v>
      </c>
      <c r="L142" s="170">
        <v>0</v>
      </c>
      <c r="M142" s="171"/>
      <c r="N142" s="293">
        <f aca="true" t="shared" si="1" ref="N142">ROUND(L142*K142,2)</f>
        <v>0</v>
      </c>
      <c r="O142" s="293"/>
      <c r="P142" s="293"/>
      <c r="Q142" s="293"/>
      <c r="R142" s="357"/>
      <c r="T142" s="358"/>
      <c r="U142" s="359"/>
      <c r="V142" s="359"/>
      <c r="W142" s="359"/>
      <c r="X142" s="359"/>
      <c r="Y142" s="359"/>
      <c r="Z142" s="359"/>
      <c r="AA142" s="360"/>
      <c r="AT142" s="361"/>
      <c r="AU142" s="361"/>
      <c r="AY142" s="361"/>
    </row>
    <row r="143" spans="2:51" s="255" customFormat="1" ht="11" customHeight="1">
      <c r="B143" s="356"/>
      <c r="C143" s="288"/>
      <c r="D143" s="546"/>
      <c r="E143" s="547"/>
      <c r="F143" s="551" t="s">
        <v>336</v>
      </c>
      <c r="G143" s="552"/>
      <c r="H143" s="552"/>
      <c r="I143" s="553"/>
      <c r="J143" s="291"/>
      <c r="K143" s="292"/>
      <c r="L143" s="150"/>
      <c r="M143" s="151"/>
      <c r="N143" s="280"/>
      <c r="O143" s="343"/>
      <c r="P143" s="343"/>
      <c r="Q143" s="281"/>
      <c r="R143" s="357"/>
      <c r="T143" s="358"/>
      <c r="U143" s="359"/>
      <c r="V143" s="359"/>
      <c r="W143" s="359"/>
      <c r="X143" s="359"/>
      <c r="Y143" s="359"/>
      <c r="Z143" s="359"/>
      <c r="AA143" s="360"/>
      <c r="AT143" s="361"/>
      <c r="AU143" s="361"/>
      <c r="AY143" s="361"/>
    </row>
    <row r="144" spans="2:51" s="255" customFormat="1" ht="27" customHeight="1">
      <c r="B144" s="356"/>
      <c r="C144" s="288">
        <v>11</v>
      </c>
      <c r="D144" s="288" t="s">
        <v>118</v>
      </c>
      <c r="E144" s="289" t="s">
        <v>321</v>
      </c>
      <c r="F144" s="290" t="s">
        <v>322</v>
      </c>
      <c r="G144" s="290"/>
      <c r="H144" s="290"/>
      <c r="I144" s="290"/>
      <c r="J144" s="291" t="s">
        <v>123</v>
      </c>
      <c r="K144" s="292">
        <v>14.98</v>
      </c>
      <c r="L144" s="149">
        <v>0</v>
      </c>
      <c r="M144" s="149"/>
      <c r="N144" s="293">
        <f aca="true" t="shared" si="2" ref="N144">ROUND(L144*K144,2)</f>
        <v>0</v>
      </c>
      <c r="O144" s="293"/>
      <c r="P144" s="293"/>
      <c r="Q144" s="293"/>
      <c r="R144" s="357"/>
      <c r="T144" s="358"/>
      <c r="U144" s="359"/>
      <c r="V144" s="359"/>
      <c r="W144" s="359"/>
      <c r="X144" s="359"/>
      <c r="Y144" s="359"/>
      <c r="Z144" s="359"/>
      <c r="AA144" s="360"/>
      <c r="AT144" s="361"/>
      <c r="AU144" s="361"/>
      <c r="AY144" s="361"/>
    </row>
    <row r="145" spans="2:51" s="255" customFormat="1" ht="23" customHeight="1">
      <c r="B145" s="356"/>
      <c r="C145" s="288"/>
      <c r="D145" s="288"/>
      <c r="E145" s="289"/>
      <c r="F145" s="294" t="s">
        <v>323</v>
      </c>
      <c r="G145" s="295"/>
      <c r="H145" s="295"/>
      <c r="I145" s="296"/>
      <c r="J145" s="291"/>
      <c r="K145" s="292"/>
      <c r="L145" s="150"/>
      <c r="M145" s="151"/>
      <c r="N145" s="280"/>
      <c r="O145" s="343"/>
      <c r="P145" s="343"/>
      <c r="Q145" s="281"/>
      <c r="R145" s="357"/>
      <c r="T145" s="358"/>
      <c r="U145" s="359"/>
      <c r="V145" s="359"/>
      <c r="W145" s="359"/>
      <c r="X145" s="359"/>
      <c r="Y145" s="359"/>
      <c r="Z145" s="359"/>
      <c r="AA145" s="360"/>
      <c r="AT145" s="361"/>
      <c r="AU145" s="361"/>
      <c r="AY145" s="361"/>
    </row>
    <row r="146" spans="2:51" s="255" customFormat="1" ht="24" customHeight="1">
      <c r="B146" s="356"/>
      <c r="C146" s="288">
        <v>12</v>
      </c>
      <c r="D146" s="288" t="s">
        <v>118</v>
      </c>
      <c r="E146" s="289" t="s">
        <v>324</v>
      </c>
      <c r="F146" s="290" t="s">
        <v>325</v>
      </c>
      <c r="G146" s="290"/>
      <c r="H146" s="290"/>
      <c r="I146" s="290"/>
      <c r="J146" s="291" t="s">
        <v>123</v>
      </c>
      <c r="K146" s="292">
        <v>18.98</v>
      </c>
      <c r="L146" s="149">
        <v>0</v>
      </c>
      <c r="M146" s="149"/>
      <c r="N146" s="293">
        <f aca="true" t="shared" si="3" ref="N146">ROUND(L146*K146,2)</f>
        <v>0</v>
      </c>
      <c r="O146" s="293"/>
      <c r="P146" s="293"/>
      <c r="Q146" s="293"/>
      <c r="R146" s="357"/>
      <c r="T146" s="358"/>
      <c r="U146" s="359"/>
      <c r="V146" s="359"/>
      <c r="W146" s="359"/>
      <c r="X146" s="359"/>
      <c r="Y146" s="359"/>
      <c r="Z146" s="359"/>
      <c r="AA146" s="360"/>
      <c r="AT146" s="361"/>
      <c r="AU146" s="361"/>
      <c r="AY146" s="361"/>
    </row>
    <row r="147" spans="2:51" s="255" customFormat="1" ht="56" customHeight="1">
      <c r="B147" s="356"/>
      <c r="C147" s="288"/>
      <c r="D147" s="288"/>
      <c r="E147" s="289"/>
      <c r="F147" s="294" t="s">
        <v>326</v>
      </c>
      <c r="G147" s="295"/>
      <c r="H147" s="295"/>
      <c r="I147" s="296"/>
      <c r="J147" s="291"/>
      <c r="K147" s="292"/>
      <c r="L147" s="150"/>
      <c r="M147" s="151"/>
      <c r="N147" s="280"/>
      <c r="O147" s="343"/>
      <c r="P147" s="343"/>
      <c r="Q147" s="281"/>
      <c r="R147" s="357"/>
      <c r="T147" s="358"/>
      <c r="U147" s="359"/>
      <c r="V147" s="359"/>
      <c r="W147" s="359"/>
      <c r="X147" s="359"/>
      <c r="Y147" s="359"/>
      <c r="Z147" s="359"/>
      <c r="AA147" s="360"/>
      <c r="AT147" s="361"/>
      <c r="AU147" s="361"/>
      <c r="AY147" s="361"/>
    </row>
    <row r="148" spans="2:51" s="255" customFormat="1" ht="20" customHeight="1">
      <c r="B148" s="356"/>
      <c r="C148" s="345"/>
      <c r="D148" s="316" t="s">
        <v>73</v>
      </c>
      <c r="E148" s="317" t="s">
        <v>205</v>
      </c>
      <c r="F148" s="318" t="s">
        <v>206</v>
      </c>
      <c r="G148" s="319"/>
      <c r="H148" s="319"/>
      <c r="I148" s="320"/>
      <c r="J148" s="518"/>
      <c r="K148" s="519"/>
      <c r="L148" s="161"/>
      <c r="M148" s="162"/>
      <c r="N148" s="323">
        <f>N149+N151+N153+N156</f>
        <v>0</v>
      </c>
      <c r="O148" s="324"/>
      <c r="P148" s="324"/>
      <c r="Q148" s="325"/>
      <c r="R148" s="357"/>
      <c r="T148" s="358"/>
      <c r="U148" s="359"/>
      <c r="V148" s="359"/>
      <c r="W148" s="359"/>
      <c r="X148" s="359"/>
      <c r="Y148" s="359"/>
      <c r="Z148" s="359"/>
      <c r="AA148" s="360"/>
      <c r="AT148" s="361"/>
      <c r="AU148" s="361"/>
      <c r="AY148" s="361"/>
    </row>
    <row r="149" spans="2:51" s="255" customFormat="1" ht="23" customHeight="1">
      <c r="B149" s="356"/>
      <c r="C149" s="288">
        <v>13</v>
      </c>
      <c r="D149" s="288" t="s">
        <v>118</v>
      </c>
      <c r="E149" s="289" t="s">
        <v>207</v>
      </c>
      <c r="F149" s="290" t="s">
        <v>208</v>
      </c>
      <c r="G149" s="290"/>
      <c r="H149" s="290"/>
      <c r="I149" s="290"/>
      <c r="J149" s="291" t="s">
        <v>119</v>
      </c>
      <c r="K149" s="292">
        <v>0.045</v>
      </c>
      <c r="L149" s="149">
        <v>0</v>
      </c>
      <c r="M149" s="149"/>
      <c r="N149" s="293">
        <f aca="true" t="shared" si="4" ref="N149">ROUND(L149*K149,2)</f>
        <v>0</v>
      </c>
      <c r="O149" s="293"/>
      <c r="P149" s="293"/>
      <c r="Q149" s="293"/>
      <c r="R149" s="357"/>
      <c r="T149" s="358"/>
      <c r="U149" s="359"/>
      <c r="V149" s="359"/>
      <c r="W149" s="359"/>
      <c r="X149" s="359"/>
      <c r="Y149" s="359"/>
      <c r="Z149" s="359"/>
      <c r="AA149" s="360"/>
      <c r="AT149" s="361"/>
      <c r="AU149" s="361"/>
      <c r="AY149" s="361"/>
    </row>
    <row r="150" spans="2:51" s="255" customFormat="1" ht="23" customHeight="1">
      <c r="B150" s="356"/>
      <c r="C150" s="288"/>
      <c r="D150" s="288"/>
      <c r="E150" s="289"/>
      <c r="F150" s="294" t="s">
        <v>209</v>
      </c>
      <c r="G150" s="295"/>
      <c r="H150" s="295"/>
      <c r="I150" s="296"/>
      <c r="J150" s="291"/>
      <c r="K150" s="292"/>
      <c r="L150" s="150"/>
      <c r="M150" s="151"/>
      <c r="N150" s="280"/>
      <c r="O150" s="343"/>
      <c r="P150" s="343"/>
      <c r="Q150" s="281"/>
      <c r="R150" s="357"/>
      <c r="T150" s="358"/>
      <c r="U150" s="359"/>
      <c r="V150" s="359"/>
      <c r="W150" s="359"/>
      <c r="X150" s="359"/>
      <c r="Y150" s="359"/>
      <c r="Z150" s="359"/>
      <c r="AA150" s="360"/>
      <c r="AT150" s="361"/>
      <c r="AU150" s="361"/>
      <c r="AY150" s="361"/>
    </row>
    <row r="151" spans="2:51" s="255" customFormat="1" ht="31" customHeight="1">
      <c r="B151" s="356"/>
      <c r="C151" s="288">
        <v>14</v>
      </c>
      <c r="D151" s="288" t="s">
        <v>118</v>
      </c>
      <c r="E151" s="289" t="s">
        <v>129</v>
      </c>
      <c r="F151" s="290" t="s">
        <v>210</v>
      </c>
      <c r="G151" s="290"/>
      <c r="H151" s="290"/>
      <c r="I151" s="290"/>
      <c r="J151" s="291" t="s">
        <v>119</v>
      </c>
      <c r="K151" s="292">
        <v>0.045</v>
      </c>
      <c r="L151" s="149">
        <v>0</v>
      </c>
      <c r="M151" s="149"/>
      <c r="N151" s="293">
        <f aca="true" t="shared" si="5" ref="N151">ROUND(L151*K151,2)</f>
        <v>0</v>
      </c>
      <c r="O151" s="293"/>
      <c r="P151" s="293"/>
      <c r="Q151" s="293"/>
      <c r="R151" s="357"/>
      <c r="T151" s="358"/>
      <c r="U151" s="359"/>
      <c r="V151" s="359"/>
      <c r="W151" s="359"/>
      <c r="X151" s="359"/>
      <c r="Y151" s="359"/>
      <c r="Z151" s="359"/>
      <c r="AA151" s="360"/>
      <c r="AT151" s="361"/>
      <c r="AU151" s="361"/>
      <c r="AY151" s="361"/>
    </row>
    <row r="152" spans="2:51" s="255" customFormat="1" ht="20" customHeight="1">
      <c r="B152" s="356"/>
      <c r="C152" s="288"/>
      <c r="D152" s="288"/>
      <c r="E152" s="289"/>
      <c r="F152" s="294" t="s">
        <v>130</v>
      </c>
      <c r="G152" s="295"/>
      <c r="H152" s="295"/>
      <c r="I152" s="296"/>
      <c r="J152" s="291"/>
      <c r="K152" s="292"/>
      <c r="L152" s="150"/>
      <c r="M152" s="151"/>
      <c r="N152" s="280"/>
      <c r="O152" s="343"/>
      <c r="P152" s="343"/>
      <c r="Q152" s="281"/>
      <c r="R152" s="357"/>
      <c r="T152" s="358"/>
      <c r="U152" s="359"/>
      <c r="V152" s="359"/>
      <c r="W152" s="359"/>
      <c r="X152" s="359"/>
      <c r="Y152" s="359"/>
      <c r="Z152" s="359"/>
      <c r="AA152" s="360"/>
      <c r="AT152" s="361"/>
      <c r="AU152" s="361"/>
      <c r="AY152" s="361"/>
    </row>
    <row r="153" spans="2:51" s="255" customFormat="1" ht="27" customHeight="1">
      <c r="B153" s="356"/>
      <c r="C153" s="288">
        <v>15</v>
      </c>
      <c r="D153" s="288" t="s">
        <v>118</v>
      </c>
      <c r="E153" s="289" t="s">
        <v>131</v>
      </c>
      <c r="F153" s="290" t="s">
        <v>211</v>
      </c>
      <c r="G153" s="290"/>
      <c r="H153" s="290"/>
      <c r="I153" s="290"/>
      <c r="J153" s="291" t="s">
        <v>119</v>
      </c>
      <c r="K153" s="292">
        <v>0.765</v>
      </c>
      <c r="L153" s="149">
        <v>0</v>
      </c>
      <c r="M153" s="149"/>
      <c r="N153" s="293">
        <f aca="true" t="shared" si="6" ref="N153">ROUND(L153*K153,2)</f>
        <v>0</v>
      </c>
      <c r="O153" s="293"/>
      <c r="P153" s="293"/>
      <c r="Q153" s="293"/>
      <c r="R153" s="357"/>
      <c r="T153" s="358"/>
      <c r="U153" s="359"/>
      <c r="V153" s="359"/>
      <c r="W153" s="359"/>
      <c r="X153" s="359"/>
      <c r="Y153" s="359"/>
      <c r="Z153" s="359"/>
      <c r="AA153" s="360"/>
      <c r="AT153" s="361"/>
      <c r="AU153" s="361"/>
      <c r="AY153" s="361"/>
    </row>
    <row r="154" spans="2:51" s="255" customFormat="1" ht="20" customHeight="1">
      <c r="B154" s="356"/>
      <c r="C154" s="288"/>
      <c r="D154" s="288"/>
      <c r="E154" s="342"/>
      <c r="F154" s="294" t="s">
        <v>132</v>
      </c>
      <c r="G154" s="295"/>
      <c r="H154" s="295"/>
      <c r="I154" s="296"/>
      <c r="J154" s="291"/>
      <c r="K154" s="292"/>
      <c r="L154" s="150"/>
      <c r="M154" s="151"/>
      <c r="N154" s="280"/>
      <c r="O154" s="343"/>
      <c r="P154" s="343"/>
      <c r="Q154" s="281"/>
      <c r="R154" s="357"/>
      <c r="T154" s="358"/>
      <c r="U154" s="359"/>
      <c r="V154" s="359"/>
      <c r="W154" s="359"/>
      <c r="X154" s="359"/>
      <c r="Y154" s="359"/>
      <c r="Z154" s="359"/>
      <c r="AA154" s="360"/>
      <c r="AT154" s="361"/>
      <c r="AU154" s="361"/>
      <c r="AY154" s="361"/>
    </row>
    <row r="155" spans="2:51" s="255" customFormat="1" ht="15" customHeight="1">
      <c r="B155" s="356"/>
      <c r="C155" s="288"/>
      <c r="D155" s="288"/>
      <c r="E155" s="342"/>
      <c r="F155" s="294" t="s">
        <v>316</v>
      </c>
      <c r="G155" s="295"/>
      <c r="H155" s="295"/>
      <c r="I155" s="296"/>
      <c r="J155" s="291"/>
      <c r="K155" s="292"/>
      <c r="L155" s="150"/>
      <c r="M155" s="151"/>
      <c r="N155" s="280"/>
      <c r="O155" s="343"/>
      <c r="P155" s="343"/>
      <c r="Q155" s="281"/>
      <c r="R155" s="357"/>
      <c r="T155" s="358"/>
      <c r="U155" s="359"/>
      <c r="V155" s="359"/>
      <c r="W155" s="359"/>
      <c r="X155" s="359"/>
      <c r="Y155" s="359"/>
      <c r="Z155" s="359"/>
      <c r="AA155" s="360"/>
      <c r="AT155" s="361"/>
      <c r="AU155" s="361"/>
      <c r="AY155" s="361"/>
    </row>
    <row r="156" spans="2:51" s="255" customFormat="1" ht="24" customHeight="1">
      <c r="B156" s="356"/>
      <c r="C156" s="288">
        <v>16</v>
      </c>
      <c r="D156" s="288" t="s">
        <v>118</v>
      </c>
      <c r="E156" s="289" t="s">
        <v>133</v>
      </c>
      <c r="F156" s="290" t="s">
        <v>212</v>
      </c>
      <c r="G156" s="290"/>
      <c r="H156" s="290"/>
      <c r="I156" s="290"/>
      <c r="J156" s="291" t="s">
        <v>119</v>
      </c>
      <c r="K156" s="292">
        <v>0.045</v>
      </c>
      <c r="L156" s="149">
        <v>0</v>
      </c>
      <c r="M156" s="149"/>
      <c r="N156" s="293">
        <f aca="true" t="shared" si="7" ref="N156">ROUND(L156*K156,2)</f>
        <v>0</v>
      </c>
      <c r="O156" s="293"/>
      <c r="P156" s="293"/>
      <c r="Q156" s="293"/>
      <c r="R156" s="357"/>
      <c r="T156" s="358"/>
      <c r="U156" s="359"/>
      <c r="V156" s="359"/>
      <c r="W156" s="359"/>
      <c r="X156" s="359"/>
      <c r="Y156" s="359"/>
      <c r="Z156" s="359"/>
      <c r="AA156" s="360"/>
      <c r="AT156" s="361"/>
      <c r="AU156" s="361"/>
      <c r="AY156" s="361"/>
    </row>
    <row r="157" spans="2:51" s="255" customFormat="1" ht="15" customHeight="1">
      <c r="B157" s="356"/>
      <c r="C157" s="288"/>
      <c r="D157" s="288"/>
      <c r="E157" s="342"/>
      <c r="F157" s="294" t="s">
        <v>214</v>
      </c>
      <c r="G157" s="295"/>
      <c r="H157" s="295"/>
      <c r="I157" s="296"/>
      <c r="J157" s="291"/>
      <c r="K157" s="292"/>
      <c r="L157" s="150"/>
      <c r="M157" s="151"/>
      <c r="N157" s="280"/>
      <c r="O157" s="343"/>
      <c r="P157" s="343"/>
      <c r="Q157" s="281"/>
      <c r="R157" s="357"/>
      <c r="T157" s="358"/>
      <c r="U157" s="359"/>
      <c r="V157" s="359"/>
      <c r="W157" s="359"/>
      <c r="X157" s="359"/>
      <c r="Y157" s="359"/>
      <c r="Z157" s="359"/>
      <c r="AA157" s="360"/>
      <c r="AT157" s="361"/>
      <c r="AU157" s="361"/>
      <c r="AY157" s="361"/>
    </row>
    <row r="158" spans="2:51" s="255" customFormat="1" ht="15" customHeight="1">
      <c r="B158" s="356"/>
      <c r="C158" s="536"/>
      <c r="D158" s="536"/>
      <c r="E158" s="537"/>
      <c r="F158" s="439"/>
      <c r="G158" s="440"/>
      <c r="H158" s="440"/>
      <c r="I158" s="441"/>
      <c r="J158" s="291"/>
      <c r="K158" s="292"/>
      <c r="L158" s="150"/>
      <c r="M158" s="151"/>
      <c r="N158" s="280"/>
      <c r="O158" s="343"/>
      <c r="P158" s="343"/>
      <c r="Q158" s="281"/>
      <c r="R158" s="357"/>
      <c r="T158" s="358"/>
      <c r="U158" s="359"/>
      <c r="V158" s="359"/>
      <c r="W158" s="359"/>
      <c r="X158" s="359"/>
      <c r="Y158" s="359"/>
      <c r="Z158" s="359"/>
      <c r="AA158" s="360"/>
      <c r="AT158" s="361"/>
      <c r="AU158" s="361"/>
      <c r="AY158" s="361"/>
    </row>
    <row r="159" spans="2:51" s="255" customFormat="1" ht="25" customHeight="1">
      <c r="B159" s="356"/>
      <c r="C159" s="554"/>
      <c r="D159" s="555" t="s">
        <v>73</v>
      </c>
      <c r="E159" s="556" t="s">
        <v>230</v>
      </c>
      <c r="F159" s="557" t="s">
        <v>231</v>
      </c>
      <c r="G159" s="558"/>
      <c r="H159" s="558"/>
      <c r="I159" s="559"/>
      <c r="J159" s="291"/>
      <c r="K159" s="297"/>
      <c r="L159" s="150"/>
      <c r="M159" s="151"/>
      <c r="N159" s="560">
        <f>N164+N175+N195+N201+N160</f>
        <v>0</v>
      </c>
      <c r="O159" s="561"/>
      <c r="P159" s="561"/>
      <c r="Q159" s="562"/>
      <c r="R159" s="357"/>
      <c r="T159" s="358"/>
      <c r="U159" s="359"/>
      <c r="V159" s="359"/>
      <c r="W159" s="359"/>
      <c r="X159" s="359"/>
      <c r="Y159" s="359"/>
      <c r="Z159" s="359"/>
      <c r="AA159" s="360"/>
      <c r="AT159" s="361"/>
      <c r="AU159" s="361"/>
      <c r="AY159" s="361"/>
    </row>
    <row r="160" spans="2:51" s="255" customFormat="1" ht="20" customHeight="1">
      <c r="B160" s="356"/>
      <c r="C160" s="563"/>
      <c r="D160" s="316" t="s">
        <v>73</v>
      </c>
      <c r="E160" s="527">
        <v>735</v>
      </c>
      <c r="F160" s="318" t="s">
        <v>309</v>
      </c>
      <c r="G160" s="319"/>
      <c r="H160" s="319"/>
      <c r="I160" s="320"/>
      <c r="J160" s="528"/>
      <c r="K160" s="529"/>
      <c r="L160" s="168"/>
      <c r="M160" s="169"/>
      <c r="N160" s="469">
        <f>N161</f>
        <v>0</v>
      </c>
      <c r="O160" s="470"/>
      <c r="P160" s="470"/>
      <c r="Q160" s="530"/>
      <c r="R160" s="357"/>
      <c r="T160" s="358"/>
      <c r="U160" s="359"/>
      <c r="V160" s="359"/>
      <c r="W160" s="359"/>
      <c r="X160" s="359"/>
      <c r="Y160" s="359"/>
      <c r="Z160" s="359"/>
      <c r="AA160" s="360"/>
      <c r="AT160" s="361"/>
      <c r="AU160" s="361"/>
      <c r="AY160" s="361"/>
    </row>
    <row r="161" spans="2:51" s="255" customFormat="1" ht="18" customHeight="1">
      <c r="B161" s="356"/>
      <c r="C161" s="288">
        <v>17</v>
      </c>
      <c r="D161" s="288" t="s">
        <v>118</v>
      </c>
      <c r="E161" s="289"/>
      <c r="F161" s="290" t="s">
        <v>310</v>
      </c>
      <c r="G161" s="290"/>
      <c r="H161" s="290"/>
      <c r="I161" s="290"/>
      <c r="J161" s="291" t="s">
        <v>290</v>
      </c>
      <c r="K161" s="292">
        <v>1</v>
      </c>
      <c r="L161" s="149">
        <v>0</v>
      </c>
      <c r="M161" s="149"/>
      <c r="N161" s="293">
        <f aca="true" t="shared" si="8" ref="N161">ROUND(L161*K161,2)</f>
        <v>0</v>
      </c>
      <c r="O161" s="293"/>
      <c r="P161" s="293"/>
      <c r="Q161" s="293"/>
      <c r="R161" s="357"/>
      <c r="T161" s="358"/>
      <c r="U161" s="359"/>
      <c r="V161" s="359"/>
      <c r="W161" s="359"/>
      <c r="X161" s="359"/>
      <c r="Y161" s="359"/>
      <c r="Z161" s="359"/>
      <c r="AA161" s="360"/>
      <c r="AT161" s="361"/>
      <c r="AU161" s="361"/>
      <c r="AY161" s="361"/>
    </row>
    <row r="162" spans="2:51" s="255" customFormat="1" ht="22" customHeight="1">
      <c r="B162" s="356"/>
      <c r="C162" s="554"/>
      <c r="D162" s="555"/>
      <c r="E162" s="556"/>
      <c r="F162" s="453" t="s">
        <v>311</v>
      </c>
      <c r="G162" s="454"/>
      <c r="H162" s="454"/>
      <c r="I162" s="455"/>
      <c r="J162" s="291"/>
      <c r="K162" s="292"/>
      <c r="L162" s="150"/>
      <c r="M162" s="151"/>
      <c r="N162" s="280"/>
      <c r="O162" s="343"/>
      <c r="P162" s="343"/>
      <c r="Q162" s="281"/>
      <c r="R162" s="357"/>
      <c r="T162" s="358"/>
      <c r="U162" s="359"/>
      <c r="V162" s="359"/>
      <c r="W162" s="359"/>
      <c r="X162" s="359"/>
      <c r="Y162" s="359"/>
      <c r="Z162" s="359"/>
      <c r="AA162" s="360"/>
      <c r="AT162" s="361"/>
      <c r="AU162" s="361"/>
      <c r="AY162" s="361"/>
    </row>
    <row r="163" spans="2:51" s="255" customFormat="1" ht="8" customHeight="1">
      <c r="B163" s="356"/>
      <c r="C163" s="554"/>
      <c r="D163" s="555"/>
      <c r="E163" s="556"/>
      <c r="F163" s="456"/>
      <c r="G163" s="457"/>
      <c r="H163" s="457"/>
      <c r="I163" s="458"/>
      <c r="J163" s="291"/>
      <c r="K163" s="292"/>
      <c r="L163" s="150"/>
      <c r="M163" s="151"/>
      <c r="N163" s="280"/>
      <c r="O163" s="343"/>
      <c r="P163" s="343"/>
      <c r="Q163" s="281"/>
      <c r="R163" s="357"/>
      <c r="T163" s="358"/>
      <c r="U163" s="359"/>
      <c r="V163" s="359"/>
      <c r="W163" s="359"/>
      <c r="X163" s="359"/>
      <c r="Y163" s="359"/>
      <c r="Z163" s="359"/>
      <c r="AA163" s="360"/>
      <c r="AT163" s="361"/>
      <c r="AU163" s="361"/>
      <c r="AY163" s="361"/>
    </row>
    <row r="164" spans="2:51" s="255" customFormat="1" ht="20" customHeight="1">
      <c r="B164" s="356"/>
      <c r="C164" s="563"/>
      <c r="D164" s="527" t="s">
        <v>73</v>
      </c>
      <c r="E164" s="527">
        <v>741</v>
      </c>
      <c r="F164" s="318" t="s">
        <v>292</v>
      </c>
      <c r="G164" s="319"/>
      <c r="H164" s="319"/>
      <c r="I164" s="320"/>
      <c r="J164" s="528"/>
      <c r="K164" s="529"/>
      <c r="L164" s="164"/>
      <c r="M164" s="164"/>
      <c r="N164" s="564">
        <f>N165+N167+N168+N169+N170+N172+N173</f>
        <v>0</v>
      </c>
      <c r="O164" s="565"/>
      <c r="P164" s="565"/>
      <c r="Q164" s="565"/>
      <c r="R164" s="357"/>
      <c r="T164" s="358"/>
      <c r="U164" s="359"/>
      <c r="V164" s="359"/>
      <c r="W164" s="359"/>
      <c r="X164" s="359"/>
      <c r="Y164" s="359"/>
      <c r="Z164" s="359"/>
      <c r="AA164" s="360"/>
      <c r="AT164" s="361"/>
      <c r="AU164" s="361"/>
      <c r="AY164" s="361"/>
    </row>
    <row r="165" spans="2:51" s="255" customFormat="1" ht="34" customHeight="1">
      <c r="B165" s="356"/>
      <c r="C165" s="288">
        <v>18</v>
      </c>
      <c r="D165" s="288" t="s">
        <v>118</v>
      </c>
      <c r="E165" s="289" t="s">
        <v>159</v>
      </c>
      <c r="F165" s="290" t="s">
        <v>293</v>
      </c>
      <c r="G165" s="290"/>
      <c r="H165" s="290"/>
      <c r="I165" s="290"/>
      <c r="J165" s="291" t="s">
        <v>290</v>
      </c>
      <c r="K165" s="292">
        <v>1</v>
      </c>
      <c r="L165" s="149">
        <v>0</v>
      </c>
      <c r="M165" s="149"/>
      <c r="N165" s="293">
        <f aca="true" t="shared" si="9" ref="N165">ROUND(L165*K165,2)</f>
        <v>0</v>
      </c>
      <c r="O165" s="293"/>
      <c r="P165" s="293"/>
      <c r="Q165" s="293"/>
      <c r="R165" s="357"/>
      <c r="T165" s="358"/>
      <c r="U165" s="359"/>
      <c r="V165" s="359"/>
      <c r="W165" s="359"/>
      <c r="X165" s="359"/>
      <c r="Y165" s="359"/>
      <c r="Z165" s="359"/>
      <c r="AA165" s="360"/>
      <c r="AT165" s="361"/>
      <c r="AU165" s="361"/>
      <c r="AY165" s="361"/>
    </row>
    <row r="166" spans="2:51" s="255" customFormat="1" ht="11" customHeight="1">
      <c r="B166" s="356"/>
      <c r="C166" s="554"/>
      <c r="D166" s="555"/>
      <c r="E166" s="556"/>
      <c r="F166" s="453" t="s">
        <v>294</v>
      </c>
      <c r="G166" s="454"/>
      <c r="H166" s="454"/>
      <c r="I166" s="455"/>
      <c r="J166" s="359"/>
      <c r="K166" s="297">
        <v>1</v>
      </c>
      <c r="L166" s="150"/>
      <c r="M166" s="151"/>
      <c r="N166" s="280"/>
      <c r="O166" s="343"/>
      <c r="P166" s="343"/>
      <c r="Q166" s="281"/>
      <c r="R166" s="357"/>
      <c r="T166" s="358"/>
      <c r="U166" s="359"/>
      <c r="V166" s="359"/>
      <c r="W166" s="359"/>
      <c r="X166" s="359"/>
      <c r="Y166" s="359"/>
      <c r="Z166" s="359"/>
      <c r="AA166" s="360"/>
      <c r="AT166" s="361"/>
      <c r="AU166" s="361"/>
      <c r="AY166" s="361"/>
    </row>
    <row r="167" spans="2:51" s="255" customFormat="1" ht="11" customHeight="1">
      <c r="B167" s="356"/>
      <c r="C167" s="425">
        <v>19</v>
      </c>
      <c r="D167" s="425" t="s">
        <v>134</v>
      </c>
      <c r="E167" s="426" t="s">
        <v>296</v>
      </c>
      <c r="F167" s="427" t="s">
        <v>302</v>
      </c>
      <c r="G167" s="428"/>
      <c r="H167" s="428"/>
      <c r="I167" s="428"/>
      <c r="J167" s="429" t="s">
        <v>290</v>
      </c>
      <c r="K167" s="430">
        <v>1</v>
      </c>
      <c r="L167" s="166">
        <v>0</v>
      </c>
      <c r="M167" s="166"/>
      <c r="N167" s="431">
        <f>ROUND(L167*K167,2)</f>
        <v>0</v>
      </c>
      <c r="O167" s="431"/>
      <c r="P167" s="431"/>
      <c r="Q167" s="431"/>
      <c r="R167" s="357"/>
      <c r="T167" s="358"/>
      <c r="U167" s="359"/>
      <c r="V167" s="359"/>
      <c r="W167" s="359"/>
      <c r="X167" s="359"/>
      <c r="Y167" s="359"/>
      <c r="Z167" s="359"/>
      <c r="AA167" s="360"/>
      <c r="AT167" s="361"/>
      <c r="AU167" s="361"/>
      <c r="AY167" s="361"/>
    </row>
    <row r="168" spans="2:51" s="255" customFormat="1" ht="11" customHeight="1">
      <c r="B168" s="356"/>
      <c r="C168" s="425">
        <v>20</v>
      </c>
      <c r="D168" s="425" t="s">
        <v>134</v>
      </c>
      <c r="E168" s="426" t="s">
        <v>297</v>
      </c>
      <c r="F168" s="427" t="s">
        <v>301</v>
      </c>
      <c r="G168" s="428"/>
      <c r="H168" s="428"/>
      <c r="I168" s="428"/>
      <c r="J168" s="429" t="s">
        <v>290</v>
      </c>
      <c r="K168" s="430">
        <v>1</v>
      </c>
      <c r="L168" s="166">
        <v>0</v>
      </c>
      <c r="M168" s="166"/>
      <c r="N168" s="431">
        <f>ROUND(L168*K168,2)</f>
        <v>0</v>
      </c>
      <c r="O168" s="431"/>
      <c r="P168" s="431"/>
      <c r="Q168" s="431"/>
      <c r="R168" s="357"/>
      <c r="T168" s="358"/>
      <c r="U168" s="359"/>
      <c r="V168" s="359"/>
      <c r="W168" s="359"/>
      <c r="X168" s="359"/>
      <c r="Y168" s="359"/>
      <c r="Z168" s="359"/>
      <c r="AA168" s="360"/>
      <c r="AT168" s="361"/>
      <c r="AU168" s="361"/>
      <c r="AY168" s="361"/>
    </row>
    <row r="169" spans="2:51" s="255" customFormat="1" ht="11" customHeight="1">
      <c r="B169" s="356"/>
      <c r="C169" s="425">
        <v>21</v>
      </c>
      <c r="D169" s="425" t="s">
        <v>134</v>
      </c>
      <c r="E169" s="426" t="s">
        <v>299</v>
      </c>
      <c r="F169" s="427" t="s">
        <v>300</v>
      </c>
      <c r="G169" s="428"/>
      <c r="H169" s="428"/>
      <c r="I169" s="428"/>
      <c r="J169" s="429" t="s">
        <v>290</v>
      </c>
      <c r="K169" s="430">
        <v>1</v>
      </c>
      <c r="L169" s="166">
        <v>0</v>
      </c>
      <c r="M169" s="166"/>
      <c r="N169" s="431">
        <f>ROUND(L169*K169,2)</f>
        <v>0</v>
      </c>
      <c r="O169" s="431"/>
      <c r="P169" s="431"/>
      <c r="Q169" s="431"/>
      <c r="R169" s="357"/>
      <c r="T169" s="358"/>
      <c r="U169" s="359"/>
      <c r="V169" s="359"/>
      <c r="W169" s="359"/>
      <c r="X169" s="359"/>
      <c r="Y169" s="359"/>
      <c r="Z169" s="359"/>
      <c r="AA169" s="360"/>
      <c r="AT169" s="361"/>
      <c r="AU169" s="361"/>
      <c r="AY169" s="361"/>
    </row>
    <row r="170" spans="2:51" s="255" customFormat="1" ht="26" customHeight="1">
      <c r="B170" s="356"/>
      <c r="C170" s="288">
        <v>22</v>
      </c>
      <c r="D170" s="288" t="s">
        <v>118</v>
      </c>
      <c r="E170" s="289" t="s">
        <v>159</v>
      </c>
      <c r="F170" s="290" t="s">
        <v>295</v>
      </c>
      <c r="G170" s="290"/>
      <c r="H170" s="290"/>
      <c r="I170" s="290"/>
      <c r="J170" s="291" t="s">
        <v>290</v>
      </c>
      <c r="K170" s="292">
        <v>2</v>
      </c>
      <c r="L170" s="149">
        <v>0</v>
      </c>
      <c r="M170" s="149"/>
      <c r="N170" s="293">
        <f aca="true" t="shared" si="10" ref="N170">ROUND(L170*K170,2)</f>
        <v>0</v>
      </c>
      <c r="O170" s="293"/>
      <c r="P170" s="293"/>
      <c r="Q170" s="293"/>
      <c r="R170" s="357"/>
      <c r="T170" s="358"/>
      <c r="U170" s="359"/>
      <c r="V170" s="359"/>
      <c r="W170" s="359"/>
      <c r="X170" s="359"/>
      <c r="Y170" s="359"/>
      <c r="Z170" s="359"/>
      <c r="AA170" s="360"/>
      <c r="AT170" s="361"/>
      <c r="AU170" s="361"/>
      <c r="AY170" s="361"/>
    </row>
    <row r="171" spans="2:51" s="255" customFormat="1" ht="16" customHeight="1">
      <c r="B171" s="356"/>
      <c r="C171" s="554"/>
      <c r="D171" s="555"/>
      <c r="E171" s="556"/>
      <c r="F171" s="453" t="s">
        <v>298</v>
      </c>
      <c r="G171" s="454"/>
      <c r="H171" s="454"/>
      <c r="I171" s="455"/>
      <c r="J171" s="359"/>
      <c r="K171" s="297">
        <v>2</v>
      </c>
      <c r="L171" s="150"/>
      <c r="M171" s="151"/>
      <c r="N171" s="280"/>
      <c r="O171" s="343"/>
      <c r="P171" s="343"/>
      <c r="Q171" s="281"/>
      <c r="R171" s="357"/>
      <c r="T171" s="358"/>
      <c r="U171" s="359"/>
      <c r="V171" s="359"/>
      <c r="W171" s="359"/>
      <c r="X171" s="359"/>
      <c r="Y171" s="359"/>
      <c r="Z171" s="359"/>
      <c r="AA171" s="360"/>
      <c r="AT171" s="361"/>
      <c r="AU171" s="361"/>
      <c r="AY171" s="361"/>
    </row>
    <row r="172" spans="2:51" s="255" customFormat="1" ht="24" customHeight="1">
      <c r="B172" s="356"/>
      <c r="C172" s="425">
        <v>23</v>
      </c>
      <c r="D172" s="425" t="s">
        <v>134</v>
      </c>
      <c r="E172" s="426" t="s">
        <v>299</v>
      </c>
      <c r="F172" s="427" t="s">
        <v>303</v>
      </c>
      <c r="G172" s="428"/>
      <c r="H172" s="428"/>
      <c r="I172" s="428"/>
      <c r="J172" s="429" t="s">
        <v>290</v>
      </c>
      <c r="K172" s="430">
        <v>2</v>
      </c>
      <c r="L172" s="166">
        <v>0</v>
      </c>
      <c r="M172" s="166"/>
      <c r="N172" s="431">
        <f>ROUND(L172*K172,2)</f>
        <v>0</v>
      </c>
      <c r="O172" s="431"/>
      <c r="P172" s="431"/>
      <c r="Q172" s="431"/>
      <c r="R172" s="357"/>
      <c r="T172" s="358"/>
      <c r="U172" s="359"/>
      <c r="V172" s="359"/>
      <c r="W172" s="359"/>
      <c r="X172" s="359"/>
      <c r="Y172" s="359"/>
      <c r="Z172" s="359"/>
      <c r="AA172" s="360"/>
      <c r="AT172" s="361"/>
      <c r="AU172" s="361"/>
      <c r="AY172" s="361"/>
    </row>
    <row r="173" spans="2:51" s="255" customFormat="1" ht="16" customHeight="1">
      <c r="B173" s="356"/>
      <c r="C173" s="288">
        <v>24</v>
      </c>
      <c r="D173" s="288" t="s">
        <v>118</v>
      </c>
      <c r="E173" s="289" t="s">
        <v>289</v>
      </c>
      <c r="F173" s="290" t="s">
        <v>288</v>
      </c>
      <c r="G173" s="290"/>
      <c r="H173" s="290"/>
      <c r="I173" s="290"/>
      <c r="J173" s="291" t="s">
        <v>290</v>
      </c>
      <c r="K173" s="292">
        <v>1</v>
      </c>
      <c r="L173" s="149">
        <v>0</v>
      </c>
      <c r="M173" s="149"/>
      <c r="N173" s="293">
        <f aca="true" t="shared" si="11" ref="N173">ROUND(L173*K173,2)</f>
        <v>0</v>
      </c>
      <c r="O173" s="293"/>
      <c r="P173" s="293"/>
      <c r="Q173" s="293"/>
      <c r="R173" s="357"/>
      <c r="T173" s="358"/>
      <c r="U173" s="359"/>
      <c r="V173" s="359"/>
      <c r="W173" s="359"/>
      <c r="X173" s="359"/>
      <c r="Y173" s="359"/>
      <c r="Z173" s="359"/>
      <c r="AA173" s="360"/>
      <c r="AT173" s="361"/>
      <c r="AU173" s="361"/>
      <c r="AY173" s="361"/>
    </row>
    <row r="174" spans="2:51" s="255" customFormat="1" ht="12" customHeight="1">
      <c r="B174" s="356"/>
      <c r="C174" s="288"/>
      <c r="D174" s="288"/>
      <c r="E174" s="342"/>
      <c r="F174" s="294" t="s">
        <v>291</v>
      </c>
      <c r="G174" s="295"/>
      <c r="H174" s="295"/>
      <c r="I174" s="296"/>
      <c r="J174" s="291"/>
      <c r="K174" s="292"/>
      <c r="L174" s="150"/>
      <c r="M174" s="151"/>
      <c r="N174" s="280"/>
      <c r="O174" s="343"/>
      <c r="P174" s="343"/>
      <c r="Q174" s="281"/>
      <c r="R174" s="357"/>
      <c r="T174" s="358"/>
      <c r="U174" s="359"/>
      <c r="V174" s="359"/>
      <c r="W174" s="359"/>
      <c r="X174" s="359"/>
      <c r="Y174" s="359"/>
      <c r="Z174" s="359"/>
      <c r="AA174" s="360"/>
      <c r="AT174" s="361"/>
      <c r="AU174" s="361"/>
      <c r="AY174" s="361"/>
    </row>
    <row r="175" spans="2:51" s="255" customFormat="1" ht="20" customHeight="1">
      <c r="B175" s="356"/>
      <c r="C175" s="563"/>
      <c r="D175" s="316" t="s">
        <v>73</v>
      </c>
      <c r="E175" s="527">
        <v>776</v>
      </c>
      <c r="F175" s="318" t="s">
        <v>232</v>
      </c>
      <c r="G175" s="319"/>
      <c r="H175" s="319"/>
      <c r="I175" s="320"/>
      <c r="J175" s="533"/>
      <c r="K175" s="519"/>
      <c r="L175" s="161"/>
      <c r="M175" s="162"/>
      <c r="N175" s="469">
        <f>N176+N178+N180+N182+N185+N187+N189+N191+N193</f>
        <v>0</v>
      </c>
      <c r="O175" s="470"/>
      <c r="P175" s="470"/>
      <c r="Q175" s="530"/>
      <c r="R175" s="357"/>
      <c r="T175" s="358"/>
      <c r="U175" s="359"/>
      <c r="V175" s="359"/>
      <c r="W175" s="359"/>
      <c r="X175" s="359"/>
      <c r="Y175" s="359"/>
      <c r="Z175" s="359"/>
      <c r="AA175" s="360"/>
      <c r="AT175" s="361"/>
      <c r="AU175" s="361"/>
      <c r="AY175" s="361"/>
    </row>
    <row r="176" spans="2:51" s="255" customFormat="1" ht="36" customHeight="1">
      <c r="B176" s="356"/>
      <c r="C176" s="288">
        <v>26</v>
      </c>
      <c r="D176" s="288" t="s">
        <v>118</v>
      </c>
      <c r="E176" s="289" t="s">
        <v>224</v>
      </c>
      <c r="F176" s="290" t="s">
        <v>225</v>
      </c>
      <c r="G176" s="290"/>
      <c r="H176" s="290"/>
      <c r="I176" s="290"/>
      <c r="J176" s="291" t="s">
        <v>123</v>
      </c>
      <c r="K176" s="292">
        <v>14.98</v>
      </c>
      <c r="L176" s="149">
        <v>0</v>
      </c>
      <c r="M176" s="149"/>
      <c r="N176" s="293">
        <f>ROUND(L176*K176,2)</f>
        <v>0</v>
      </c>
      <c r="O176" s="293"/>
      <c r="P176" s="293"/>
      <c r="Q176" s="293"/>
      <c r="R176" s="357"/>
      <c r="T176" s="358"/>
      <c r="U176" s="359"/>
      <c r="V176" s="359"/>
      <c r="W176" s="359"/>
      <c r="X176" s="359"/>
      <c r="Y176" s="359"/>
      <c r="Z176" s="359"/>
      <c r="AA176" s="360"/>
      <c r="AT176" s="361"/>
      <c r="AU176" s="361"/>
      <c r="AY176" s="361"/>
    </row>
    <row r="177" spans="2:51" s="255" customFormat="1" ht="15" customHeight="1">
      <c r="B177" s="356"/>
      <c r="C177" s="554"/>
      <c r="D177" s="555"/>
      <c r="E177" s="556"/>
      <c r="F177" s="411" t="s">
        <v>313</v>
      </c>
      <c r="G177" s="412"/>
      <c r="H177" s="412"/>
      <c r="I177" s="412"/>
      <c r="J177" s="291"/>
      <c r="K177" s="472">
        <v>14.98</v>
      </c>
      <c r="L177" s="150"/>
      <c r="M177" s="151"/>
      <c r="N177" s="280"/>
      <c r="O177" s="343"/>
      <c r="P177" s="343"/>
      <c r="Q177" s="281"/>
      <c r="R177" s="357"/>
      <c r="T177" s="358"/>
      <c r="U177" s="359"/>
      <c r="V177" s="359"/>
      <c r="W177" s="359"/>
      <c r="X177" s="359"/>
      <c r="Y177" s="359"/>
      <c r="Z177" s="359"/>
      <c r="AA177" s="360"/>
      <c r="AT177" s="361"/>
      <c r="AU177" s="361"/>
      <c r="AY177" s="361"/>
    </row>
    <row r="178" spans="2:51" s="255" customFormat="1" ht="18" customHeight="1">
      <c r="B178" s="356"/>
      <c r="C178" s="425">
        <v>27</v>
      </c>
      <c r="D178" s="425" t="s">
        <v>134</v>
      </c>
      <c r="E178" s="426" t="s">
        <v>227</v>
      </c>
      <c r="F178" s="427" t="s">
        <v>228</v>
      </c>
      <c r="G178" s="428"/>
      <c r="H178" s="428"/>
      <c r="I178" s="428"/>
      <c r="J178" s="429" t="s">
        <v>123</v>
      </c>
      <c r="K178" s="430">
        <v>16.18</v>
      </c>
      <c r="L178" s="167">
        <v>0</v>
      </c>
      <c r="M178" s="167"/>
      <c r="N178" s="431">
        <f>ROUND(L178*K178,2)</f>
        <v>0</v>
      </c>
      <c r="O178" s="431"/>
      <c r="P178" s="431"/>
      <c r="Q178" s="431"/>
      <c r="R178" s="357"/>
      <c r="T178" s="358"/>
      <c r="U178" s="359"/>
      <c r="V178" s="359"/>
      <c r="W178" s="359"/>
      <c r="X178" s="359"/>
      <c r="Y178" s="359"/>
      <c r="Z178" s="359"/>
      <c r="AA178" s="360"/>
      <c r="AT178" s="361"/>
      <c r="AU178" s="361"/>
      <c r="AY178" s="361"/>
    </row>
    <row r="179" spans="2:51" s="255" customFormat="1" ht="15" customHeight="1">
      <c r="B179" s="356"/>
      <c r="C179" s="554"/>
      <c r="D179" s="555"/>
      <c r="E179" s="556"/>
      <c r="F179" s="294" t="s">
        <v>317</v>
      </c>
      <c r="G179" s="295"/>
      <c r="H179" s="295"/>
      <c r="I179" s="296"/>
      <c r="J179" s="291"/>
      <c r="K179" s="472">
        <v>16.18</v>
      </c>
      <c r="L179" s="150"/>
      <c r="M179" s="151"/>
      <c r="N179" s="280"/>
      <c r="O179" s="343"/>
      <c r="P179" s="343"/>
      <c r="Q179" s="281"/>
      <c r="R179" s="357"/>
      <c r="T179" s="358"/>
      <c r="U179" s="359"/>
      <c r="V179" s="359"/>
      <c r="W179" s="359"/>
      <c r="X179" s="359"/>
      <c r="Y179" s="359"/>
      <c r="Z179" s="359"/>
      <c r="AA179" s="360"/>
      <c r="AT179" s="361"/>
      <c r="AU179" s="361"/>
      <c r="AY179" s="361"/>
    </row>
    <row r="180" spans="2:51" s="255" customFormat="1" ht="18" customHeight="1">
      <c r="B180" s="356"/>
      <c r="C180" s="288">
        <v>28</v>
      </c>
      <c r="D180" s="288" t="s">
        <v>118</v>
      </c>
      <c r="E180" s="289" t="s">
        <v>233</v>
      </c>
      <c r="F180" s="290" t="s">
        <v>234</v>
      </c>
      <c r="G180" s="290"/>
      <c r="H180" s="290"/>
      <c r="I180" s="290"/>
      <c r="J180" s="291" t="s">
        <v>123</v>
      </c>
      <c r="K180" s="292">
        <v>14.98</v>
      </c>
      <c r="L180" s="149">
        <v>0</v>
      </c>
      <c r="M180" s="149"/>
      <c r="N180" s="293">
        <f>ROUND(L180*K180,2)</f>
        <v>0</v>
      </c>
      <c r="O180" s="293"/>
      <c r="P180" s="293"/>
      <c r="Q180" s="293"/>
      <c r="R180" s="357"/>
      <c r="T180" s="358"/>
      <c r="U180" s="359"/>
      <c r="V180" s="359"/>
      <c r="W180" s="359"/>
      <c r="X180" s="359"/>
      <c r="Y180" s="359"/>
      <c r="Z180" s="359"/>
      <c r="AA180" s="360"/>
      <c r="AT180" s="361"/>
      <c r="AU180" s="361"/>
      <c r="AY180" s="361"/>
    </row>
    <row r="181" spans="2:51" s="255" customFormat="1" ht="16" customHeight="1">
      <c r="B181" s="356"/>
      <c r="C181" s="554"/>
      <c r="D181" s="555"/>
      <c r="E181" s="556"/>
      <c r="F181" s="414" t="s">
        <v>235</v>
      </c>
      <c r="G181" s="415"/>
      <c r="H181" s="415"/>
      <c r="I181" s="415"/>
      <c r="J181" s="291"/>
      <c r="K181" s="292"/>
      <c r="L181" s="150"/>
      <c r="M181" s="151"/>
      <c r="N181" s="280"/>
      <c r="O181" s="343"/>
      <c r="P181" s="343"/>
      <c r="Q181" s="281"/>
      <c r="R181" s="357"/>
      <c r="T181" s="358"/>
      <c r="U181" s="359"/>
      <c r="V181" s="359"/>
      <c r="W181" s="359"/>
      <c r="X181" s="359"/>
      <c r="Y181" s="359"/>
      <c r="Z181" s="359"/>
      <c r="AA181" s="360"/>
      <c r="AT181" s="361"/>
      <c r="AU181" s="361"/>
      <c r="AY181" s="361"/>
    </row>
    <row r="182" spans="2:65" s="193" customFormat="1" ht="18" customHeight="1">
      <c r="B182" s="194"/>
      <c r="C182" s="425">
        <v>29</v>
      </c>
      <c r="D182" s="425" t="s">
        <v>134</v>
      </c>
      <c r="E182" s="426" t="s">
        <v>236</v>
      </c>
      <c r="F182" s="427" t="s">
        <v>250</v>
      </c>
      <c r="G182" s="428"/>
      <c r="H182" s="428"/>
      <c r="I182" s="428"/>
      <c r="J182" s="429" t="s">
        <v>123</v>
      </c>
      <c r="K182" s="430">
        <v>16.18</v>
      </c>
      <c r="L182" s="166">
        <v>0</v>
      </c>
      <c r="M182" s="166"/>
      <c r="N182" s="431">
        <f>ROUND(L182*K182,2)</f>
        <v>0</v>
      </c>
      <c r="O182" s="431"/>
      <c r="P182" s="431"/>
      <c r="Q182" s="431"/>
      <c r="R182" s="199"/>
      <c r="T182" s="337" t="s">
        <v>5</v>
      </c>
      <c r="U182" s="338" t="s">
        <v>39</v>
      </c>
      <c r="V182" s="339">
        <v>0</v>
      </c>
      <c r="W182" s="339">
        <f aca="true" t="shared" si="12" ref="W182:W209">V182*K182</f>
        <v>0</v>
      </c>
      <c r="X182" s="339">
        <v>0.00648</v>
      </c>
      <c r="Y182" s="339">
        <f aca="true" t="shared" si="13" ref="Y182:Y209">X182*K182</f>
        <v>0.10484639999999999</v>
      </c>
      <c r="Z182" s="339">
        <v>0</v>
      </c>
      <c r="AA182" s="340">
        <f aca="true" t="shared" si="14" ref="AA182:AA209">Z182*K182</f>
        <v>0</v>
      </c>
      <c r="AR182" s="180"/>
      <c r="AT182" s="180"/>
      <c r="AU182" s="180"/>
      <c r="AY182" s="180"/>
      <c r="BE182" s="341"/>
      <c r="BF182" s="341"/>
      <c r="BG182" s="341"/>
      <c r="BH182" s="341"/>
      <c r="BI182" s="341"/>
      <c r="BJ182" s="180"/>
      <c r="BK182" s="341"/>
      <c r="BL182" s="180"/>
      <c r="BM182" s="180"/>
    </row>
    <row r="183" spans="2:65" s="193" customFormat="1" ht="18" customHeight="1">
      <c r="B183" s="194"/>
      <c r="C183" s="288"/>
      <c r="D183" s="288"/>
      <c r="E183" s="289"/>
      <c r="F183" s="294" t="s">
        <v>237</v>
      </c>
      <c r="G183" s="295"/>
      <c r="H183" s="295"/>
      <c r="I183" s="296"/>
      <c r="J183" s="291"/>
      <c r="K183" s="292"/>
      <c r="L183" s="150"/>
      <c r="M183" s="151"/>
      <c r="N183" s="280"/>
      <c r="O183" s="343"/>
      <c r="P183" s="343"/>
      <c r="Q183" s="281"/>
      <c r="R183" s="199"/>
      <c r="T183" s="337"/>
      <c r="U183" s="338"/>
      <c r="V183" s="339"/>
      <c r="W183" s="339"/>
      <c r="X183" s="339"/>
      <c r="Y183" s="339"/>
      <c r="Z183" s="339"/>
      <c r="AA183" s="340"/>
      <c r="AR183" s="180"/>
      <c r="AT183" s="180"/>
      <c r="AU183" s="180"/>
      <c r="AY183" s="180"/>
      <c r="BE183" s="341"/>
      <c r="BF183" s="341"/>
      <c r="BG183" s="341"/>
      <c r="BH183" s="341"/>
      <c r="BI183" s="341"/>
      <c r="BJ183" s="180"/>
      <c r="BK183" s="341"/>
      <c r="BL183" s="180"/>
      <c r="BM183" s="180"/>
    </row>
    <row r="184" spans="2:65" s="193" customFormat="1" ht="14" customHeight="1">
      <c r="B184" s="194"/>
      <c r="C184" s="288"/>
      <c r="D184" s="288"/>
      <c r="E184" s="289"/>
      <c r="F184" s="294" t="s">
        <v>317</v>
      </c>
      <c r="G184" s="295"/>
      <c r="H184" s="295"/>
      <c r="I184" s="296"/>
      <c r="J184" s="291"/>
      <c r="K184" s="534">
        <v>16.18</v>
      </c>
      <c r="L184" s="150"/>
      <c r="M184" s="151"/>
      <c r="N184" s="280"/>
      <c r="O184" s="343"/>
      <c r="P184" s="343"/>
      <c r="Q184" s="281"/>
      <c r="R184" s="199"/>
      <c r="T184" s="337"/>
      <c r="U184" s="338"/>
      <c r="V184" s="339"/>
      <c r="W184" s="339"/>
      <c r="X184" s="339"/>
      <c r="Y184" s="339"/>
      <c r="Z184" s="339"/>
      <c r="AA184" s="340"/>
      <c r="AR184" s="180"/>
      <c r="AT184" s="180"/>
      <c r="AU184" s="180"/>
      <c r="AY184" s="180"/>
      <c r="BE184" s="341"/>
      <c r="BF184" s="341"/>
      <c r="BG184" s="341"/>
      <c r="BH184" s="341"/>
      <c r="BI184" s="341"/>
      <c r="BJ184" s="180"/>
      <c r="BK184" s="341"/>
      <c r="BL184" s="180"/>
      <c r="BM184" s="180"/>
    </row>
    <row r="185" spans="2:65" s="193" customFormat="1" ht="14" customHeight="1">
      <c r="B185" s="194"/>
      <c r="C185" s="288">
        <v>30</v>
      </c>
      <c r="D185" s="288" t="s">
        <v>118</v>
      </c>
      <c r="E185" s="289" t="s">
        <v>238</v>
      </c>
      <c r="F185" s="290" t="s">
        <v>239</v>
      </c>
      <c r="G185" s="290"/>
      <c r="H185" s="290"/>
      <c r="I185" s="290"/>
      <c r="J185" s="291" t="s">
        <v>124</v>
      </c>
      <c r="K185" s="292">
        <v>15.85</v>
      </c>
      <c r="L185" s="149">
        <v>0</v>
      </c>
      <c r="M185" s="149"/>
      <c r="N185" s="293">
        <f>ROUND(L185*K185,2)</f>
        <v>0</v>
      </c>
      <c r="O185" s="293"/>
      <c r="P185" s="293"/>
      <c r="Q185" s="293"/>
      <c r="R185" s="199"/>
      <c r="T185" s="337"/>
      <c r="U185" s="338"/>
      <c r="V185" s="339"/>
      <c r="W185" s="339"/>
      <c r="X185" s="339"/>
      <c r="Y185" s="339"/>
      <c r="Z185" s="339"/>
      <c r="AA185" s="340"/>
      <c r="AR185" s="180"/>
      <c r="AT185" s="180"/>
      <c r="AU185" s="180"/>
      <c r="AY185" s="180"/>
      <c r="BE185" s="341"/>
      <c r="BF185" s="341"/>
      <c r="BG185" s="341"/>
      <c r="BH185" s="341"/>
      <c r="BI185" s="341"/>
      <c r="BJ185" s="180"/>
      <c r="BK185" s="341"/>
      <c r="BL185" s="180"/>
      <c r="BM185" s="180"/>
    </row>
    <row r="186" spans="2:65" s="193" customFormat="1" ht="14" customHeight="1">
      <c r="B186" s="194"/>
      <c r="C186" s="554"/>
      <c r="D186" s="555"/>
      <c r="E186" s="556"/>
      <c r="F186" s="414" t="s">
        <v>240</v>
      </c>
      <c r="G186" s="415"/>
      <c r="H186" s="415"/>
      <c r="I186" s="415"/>
      <c r="J186" s="291"/>
      <c r="K186" s="292"/>
      <c r="L186" s="150"/>
      <c r="M186" s="151"/>
      <c r="N186" s="280"/>
      <c r="O186" s="343"/>
      <c r="P186" s="343"/>
      <c r="Q186" s="281"/>
      <c r="R186" s="199"/>
      <c r="T186" s="337"/>
      <c r="U186" s="338"/>
      <c r="V186" s="339"/>
      <c r="W186" s="339"/>
      <c r="X186" s="339"/>
      <c r="Y186" s="339"/>
      <c r="Z186" s="339"/>
      <c r="AA186" s="340"/>
      <c r="AR186" s="180"/>
      <c r="AT186" s="180"/>
      <c r="AU186" s="180"/>
      <c r="AY186" s="180"/>
      <c r="BE186" s="341"/>
      <c r="BF186" s="341"/>
      <c r="BG186" s="341"/>
      <c r="BH186" s="341"/>
      <c r="BI186" s="341"/>
      <c r="BJ186" s="180"/>
      <c r="BK186" s="341"/>
      <c r="BL186" s="180"/>
      <c r="BM186" s="180"/>
    </row>
    <row r="187" spans="2:65" s="193" customFormat="1" ht="14" customHeight="1">
      <c r="B187" s="194"/>
      <c r="C187" s="425">
        <v>31</v>
      </c>
      <c r="D187" s="425" t="s">
        <v>134</v>
      </c>
      <c r="E187" s="426" t="s">
        <v>241</v>
      </c>
      <c r="F187" s="427" t="s">
        <v>318</v>
      </c>
      <c r="G187" s="428"/>
      <c r="H187" s="428"/>
      <c r="I187" s="428"/>
      <c r="J187" s="429" t="s">
        <v>124</v>
      </c>
      <c r="K187" s="430">
        <v>17.12</v>
      </c>
      <c r="L187" s="166">
        <v>0</v>
      </c>
      <c r="M187" s="166"/>
      <c r="N187" s="431">
        <f>ROUND(L187*K187,2)</f>
        <v>0</v>
      </c>
      <c r="O187" s="431"/>
      <c r="P187" s="431"/>
      <c r="Q187" s="431"/>
      <c r="R187" s="199"/>
      <c r="T187" s="337"/>
      <c r="U187" s="338"/>
      <c r="V187" s="339"/>
      <c r="W187" s="339"/>
      <c r="X187" s="339"/>
      <c r="Y187" s="339"/>
      <c r="Z187" s="339"/>
      <c r="AA187" s="340"/>
      <c r="AR187" s="180"/>
      <c r="AT187" s="180"/>
      <c r="AU187" s="180"/>
      <c r="AY187" s="180"/>
      <c r="BE187" s="341"/>
      <c r="BF187" s="341"/>
      <c r="BG187" s="341"/>
      <c r="BH187" s="341"/>
      <c r="BI187" s="341"/>
      <c r="BJ187" s="180"/>
      <c r="BK187" s="341"/>
      <c r="BL187" s="180"/>
      <c r="BM187" s="180"/>
    </row>
    <row r="188" spans="2:65" s="193" customFormat="1" ht="14" customHeight="1">
      <c r="B188" s="194"/>
      <c r="C188" s="554"/>
      <c r="D188" s="555"/>
      <c r="E188" s="556"/>
      <c r="F188" s="294" t="s">
        <v>331</v>
      </c>
      <c r="G188" s="295"/>
      <c r="H188" s="295"/>
      <c r="I188" s="296"/>
      <c r="J188" s="291"/>
      <c r="K188" s="473">
        <v>17.12</v>
      </c>
      <c r="L188" s="150"/>
      <c r="M188" s="151"/>
      <c r="N188" s="280"/>
      <c r="O188" s="343"/>
      <c r="P188" s="343"/>
      <c r="Q188" s="281"/>
      <c r="R188" s="199"/>
      <c r="T188" s="337"/>
      <c r="U188" s="338"/>
      <c r="V188" s="339"/>
      <c r="W188" s="339"/>
      <c r="X188" s="339"/>
      <c r="Y188" s="339"/>
      <c r="Z188" s="339"/>
      <c r="AA188" s="340"/>
      <c r="AR188" s="180"/>
      <c r="AT188" s="180"/>
      <c r="AU188" s="180"/>
      <c r="AY188" s="180"/>
      <c r="BE188" s="341"/>
      <c r="BF188" s="341"/>
      <c r="BG188" s="341"/>
      <c r="BH188" s="341"/>
      <c r="BI188" s="341"/>
      <c r="BJ188" s="180"/>
      <c r="BK188" s="341"/>
      <c r="BL188" s="180"/>
      <c r="BM188" s="180"/>
    </row>
    <row r="189" spans="2:65" s="193" customFormat="1" ht="14" customHeight="1">
      <c r="B189" s="194"/>
      <c r="C189" s="288">
        <v>32</v>
      </c>
      <c r="D189" s="288" t="s">
        <v>118</v>
      </c>
      <c r="E189" s="289" t="s">
        <v>244</v>
      </c>
      <c r="F189" s="290" t="s">
        <v>242</v>
      </c>
      <c r="G189" s="290"/>
      <c r="H189" s="290"/>
      <c r="I189" s="290"/>
      <c r="J189" s="291" t="s">
        <v>124</v>
      </c>
      <c r="K189" s="292">
        <v>0.9</v>
      </c>
      <c r="L189" s="149">
        <v>0</v>
      </c>
      <c r="M189" s="149"/>
      <c r="N189" s="293">
        <f>ROUND(L189*K189,2)</f>
        <v>0</v>
      </c>
      <c r="O189" s="293"/>
      <c r="P189" s="293"/>
      <c r="Q189" s="293"/>
      <c r="R189" s="199"/>
      <c r="T189" s="337"/>
      <c r="U189" s="338"/>
      <c r="V189" s="339"/>
      <c r="W189" s="339"/>
      <c r="X189" s="339"/>
      <c r="Y189" s="339"/>
      <c r="Z189" s="339"/>
      <c r="AA189" s="340"/>
      <c r="AR189" s="180"/>
      <c r="AT189" s="180"/>
      <c r="AU189" s="180"/>
      <c r="AY189" s="180"/>
      <c r="BE189" s="341"/>
      <c r="BF189" s="341"/>
      <c r="BG189" s="341"/>
      <c r="BH189" s="341"/>
      <c r="BI189" s="341"/>
      <c r="BJ189" s="180"/>
      <c r="BK189" s="341"/>
      <c r="BL189" s="180"/>
      <c r="BM189" s="180"/>
    </row>
    <row r="190" spans="2:65" s="193" customFormat="1" ht="14" customHeight="1">
      <c r="B190" s="194"/>
      <c r="C190" s="554"/>
      <c r="D190" s="555"/>
      <c r="E190" s="556"/>
      <c r="F190" s="414" t="s">
        <v>243</v>
      </c>
      <c r="G190" s="415"/>
      <c r="H190" s="415"/>
      <c r="I190" s="415"/>
      <c r="J190" s="291"/>
      <c r="K190" s="292"/>
      <c r="L190" s="150"/>
      <c r="M190" s="151"/>
      <c r="N190" s="280"/>
      <c r="O190" s="343"/>
      <c r="P190" s="343"/>
      <c r="Q190" s="281"/>
      <c r="R190" s="199"/>
      <c r="T190" s="337"/>
      <c r="U190" s="338"/>
      <c r="V190" s="339"/>
      <c r="W190" s="339"/>
      <c r="X190" s="339"/>
      <c r="Y190" s="339"/>
      <c r="Z190" s="339"/>
      <c r="AA190" s="340"/>
      <c r="AR190" s="180"/>
      <c r="AT190" s="180"/>
      <c r="AU190" s="180"/>
      <c r="AY190" s="180"/>
      <c r="BE190" s="341"/>
      <c r="BF190" s="341"/>
      <c r="BG190" s="341"/>
      <c r="BH190" s="341"/>
      <c r="BI190" s="341"/>
      <c r="BJ190" s="180"/>
      <c r="BK190" s="341"/>
      <c r="BL190" s="180"/>
      <c r="BM190" s="180"/>
    </row>
    <row r="191" spans="2:65" s="193" customFormat="1" ht="14" customHeight="1">
      <c r="B191" s="194"/>
      <c r="C191" s="425">
        <v>33</v>
      </c>
      <c r="D191" s="425" t="s">
        <v>134</v>
      </c>
      <c r="E191" s="426" t="s">
        <v>245</v>
      </c>
      <c r="F191" s="427" t="s">
        <v>246</v>
      </c>
      <c r="G191" s="428"/>
      <c r="H191" s="428"/>
      <c r="I191" s="428"/>
      <c r="J191" s="429" t="s">
        <v>124</v>
      </c>
      <c r="K191" s="430">
        <v>0.9</v>
      </c>
      <c r="L191" s="166">
        <v>0</v>
      </c>
      <c r="M191" s="166"/>
      <c r="N191" s="431">
        <f>ROUND(L191*K191,2)</f>
        <v>0</v>
      </c>
      <c r="O191" s="431"/>
      <c r="P191" s="431"/>
      <c r="Q191" s="431"/>
      <c r="R191" s="199"/>
      <c r="T191" s="337"/>
      <c r="U191" s="338"/>
      <c r="V191" s="339"/>
      <c r="W191" s="339"/>
      <c r="X191" s="339"/>
      <c r="Y191" s="339"/>
      <c r="Z191" s="339"/>
      <c r="AA191" s="340"/>
      <c r="AR191" s="180"/>
      <c r="AT191" s="180"/>
      <c r="AU191" s="180"/>
      <c r="AY191" s="180"/>
      <c r="BE191" s="341"/>
      <c r="BF191" s="341"/>
      <c r="BG191" s="341"/>
      <c r="BH191" s="341"/>
      <c r="BI191" s="341"/>
      <c r="BJ191" s="180"/>
      <c r="BK191" s="341"/>
      <c r="BL191" s="180"/>
      <c r="BM191" s="180"/>
    </row>
    <row r="192" spans="2:65" s="193" customFormat="1" ht="8" customHeight="1">
      <c r="B192" s="194"/>
      <c r="C192" s="425"/>
      <c r="D192" s="425"/>
      <c r="E192" s="426"/>
      <c r="F192" s="474"/>
      <c r="G192" s="475"/>
      <c r="H192" s="475"/>
      <c r="I192" s="476"/>
      <c r="J192" s="291"/>
      <c r="K192" s="292"/>
      <c r="L192" s="150"/>
      <c r="M192" s="151"/>
      <c r="N192" s="280"/>
      <c r="O192" s="343"/>
      <c r="P192" s="343"/>
      <c r="Q192" s="281"/>
      <c r="R192" s="199"/>
      <c r="T192" s="337"/>
      <c r="U192" s="338"/>
      <c r="V192" s="339"/>
      <c r="W192" s="339"/>
      <c r="X192" s="339"/>
      <c r="Y192" s="339"/>
      <c r="Z192" s="339"/>
      <c r="AA192" s="340"/>
      <c r="AR192" s="180"/>
      <c r="AT192" s="180"/>
      <c r="AU192" s="180"/>
      <c r="AY192" s="180"/>
      <c r="BE192" s="341"/>
      <c r="BF192" s="341"/>
      <c r="BG192" s="341"/>
      <c r="BH192" s="341"/>
      <c r="BI192" s="341"/>
      <c r="BJ192" s="180"/>
      <c r="BK192" s="341"/>
      <c r="BL192" s="180"/>
      <c r="BM192" s="180"/>
    </row>
    <row r="193" spans="2:65" s="193" customFormat="1" ht="23" customHeight="1">
      <c r="B193" s="194"/>
      <c r="C193" s="288">
        <v>34</v>
      </c>
      <c r="D193" s="288" t="s">
        <v>118</v>
      </c>
      <c r="E193" s="289" t="s">
        <v>247</v>
      </c>
      <c r="F193" s="290" t="s">
        <v>248</v>
      </c>
      <c r="G193" s="290"/>
      <c r="H193" s="290"/>
      <c r="I193" s="290"/>
      <c r="J193" s="291" t="s">
        <v>119</v>
      </c>
      <c r="K193" s="292">
        <v>0.75</v>
      </c>
      <c r="L193" s="149">
        <v>0</v>
      </c>
      <c r="M193" s="149"/>
      <c r="N193" s="293">
        <f>ROUND(L193*K193,2)</f>
        <v>0</v>
      </c>
      <c r="O193" s="293"/>
      <c r="P193" s="293"/>
      <c r="Q193" s="293"/>
      <c r="R193" s="199"/>
      <c r="T193" s="337"/>
      <c r="U193" s="338"/>
      <c r="V193" s="339"/>
      <c r="W193" s="339"/>
      <c r="X193" s="339"/>
      <c r="Y193" s="339"/>
      <c r="Z193" s="339"/>
      <c r="AA193" s="340"/>
      <c r="AR193" s="180"/>
      <c r="AT193" s="180"/>
      <c r="AU193" s="180"/>
      <c r="AY193" s="180"/>
      <c r="BE193" s="341"/>
      <c r="BF193" s="341"/>
      <c r="BG193" s="341"/>
      <c r="BH193" s="341"/>
      <c r="BI193" s="341"/>
      <c r="BJ193" s="180"/>
      <c r="BK193" s="341"/>
      <c r="BL193" s="180"/>
      <c r="BM193" s="180"/>
    </row>
    <row r="194" spans="2:65" s="193" customFormat="1" ht="30" customHeight="1">
      <c r="B194" s="194"/>
      <c r="C194" s="554"/>
      <c r="D194" s="555"/>
      <c r="E194" s="556"/>
      <c r="F194" s="414" t="s">
        <v>249</v>
      </c>
      <c r="G194" s="415"/>
      <c r="H194" s="415"/>
      <c r="I194" s="415"/>
      <c r="J194" s="291"/>
      <c r="K194" s="292"/>
      <c r="L194" s="150"/>
      <c r="M194" s="151"/>
      <c r="N194" s="280"/>
      <c r="O194" s="343"/>
      <c r="P194" s="343"/>
      <c r="Q194" s="281"/>
      <c r="R194" s="199"/>
      <c r="T194" s="337"/>
      <c r="U194" s="338"/>
      <c r="V194" s="339"/>
      <c r="W194" s="339"/>
      <c r="X194" s="339"/>
      <c r="Y194" s="339"/>
      <c r="Z194" s="339"/>
      <c r="AA194" s="340"/>
      <c r="AR194" s="180"/>
      <c r="AT194" s="180"/>
      <c r="AU194" s="180"/>
      <c r="AY194" s="180"/>
      <c r="BE194" s="341"/>
      <c r="BF194" s="341"/>
      <c r="BG194" s="341"/>
      <c r="BH194" s="341"/>
      <c r="BI194" s="341"/>
      <c r="BJ194" s="180"/>
      <c r="BK194" s="341"/>
      <c r="BL194" s="180"/>
      <c r="BM194" s="180"/>
    </row>
    <row r="195" spans="2:65" s="193" customFormat="1" ht="20" customHeight="1">
      <c r="B195" s="194"/>
      <c r="C195" s="315"/>
      <c r="D195" s="316" t="s">
        <v>73</v>
      </c>
      <c r="E195" s="317" t="s">
        <v>266</v>
      </c>
      <c r="F195" s="318" t="s">
        <v>267</v>
      </c>
      <c r="G195" s="319"/>
      <c r="H195" s="319"/>
      <c r="I195" s="320"/>
      <c r="J195" s="518"/>
      <c r="K195" s="519"/>
      <c r="L195" s="161"/>
      <c r="M195" s="162"/>
      <c r="N195" s="323">
        <f>N196+N199</f>
        <v>0</v>
      </c>
      <c r="O195" s="324"/>
      <c r="P195" s="324"/>
      <c r="Q195" s="325"/>
      <c r="R195" s="199"/>
      <c r="T195" s="337"/>
      <c r="U195" s="338"/>
      <c r="V195" s="339"/>
      <c r="W195" s="339"/>
      <c r="X195" s="339"/>
      <c r="Y195" s="339"/>
      <c r="Z195" s="339"/>
      <c r="AA195" s="340"/>
      <c r="AR195" s="180"/>
      <c r="AT195" s="180"/>
      <c r="AU195" s="180"/>
      <c r="AY195" s="180"/>
      <c r="BE195" s="341"/>
      <c r="BF195" s="341"/>
      <c r="BG195" s="341"/>
      <c r="BH195" s="341"/>
      <c r="BI195" s="341"/>
      <c r="BJ195" s="180"/>
      <c r="BK195" s="341"/>
      <c r="BL195" s="180"/>
      <c r="BM195" s="180"/>
    </row>
    <row r="196" spans="2:65" s="193" customFormat="1" ht="25.5" customHeight="1">
      <c r="B196" s="194"/>
      <c r="C196" s="288">
        <v>39</v>
      </c>
      <c r="D196" s="288" t="s">
        <v>118</v>
      </c>
      <c r="E196" s="289" t="s">
        <v>268</v>
      </c>
      <c r="F196" s="290" t="s">
        <v>269</v>
      </c>
      <c r="G196" s="290"/>
      <c r="H196" s="290"/>
      <c r="I196" s="290"/>
      <c r="J196" s="291" t="s">
        <v>123</v>
      </c>
      <c r="K196" s="292">
        <v>5.125</v>
      </c>
      <c r="L196" s="149">
        <v>0</v>
      </c>
      <c r="M196" s="149"/>
      <c r="N196" s="293">
        <f aca="true" t="shared" si="15" ref="N196:N202">ROUND(L196*K196,2)</f>
        <v>0</v>
      </c>
      <c r="O196" s="293"/>
      <c r="P196" s="293"/>
      <c r="Q196" s="293"/>
      <c r="R196" s="199"/>
      <c r="T196" s="337" t="s">
        <v>5</v>
      </c>
      <c r="U196" s="338" t="s">
        <v>39</v>
      </c>
      <c r="V196" s="339">
        <v>0</v>
      </c>
      <c r="W196" s="339">
        <f t="shared" si="12"/>
        <v>0</v>
      </c>
      <c r="X196" s="339">
        <v>0.00019</v>
      </c>
      <c r="Y196" s="339">
        <f t="shared" si="13"/>
        <v>0.00097375</v>
      </c>
      <c r="Z196" s="339">
        <v>0</v>
      </c>
      <c r="AA196" s="340">
        <f t="shared" si="14"/>
        <v>0</v>
      </c>
      <c r="AR196" s="180"/>
      <c r="AT196" s="180"/>
      <c r="AU196" s="180"/>
      <c r="AY196" s="180"/>
      <c r="BE196" s="341"/>
      <c r="BF196" s="341"/>
      <c r="BG196" s="341"/>
      <c r="BH196" s="341"/>
      <c r="BI196" s="341"/>
      <c r="BJ196" s="180"/>
      <c r="BK196" s="341"/>
      <c r="BL196" s="180"/>
      <c r="BM196" s="180"/>
    </row>
    <row r="197" spans="2:65" s="193" customFormat="1" ht="12" customHeight="1">
      <c r="B197" s="194"/>
      <c r="C197" s="288"/>
      <c r="D197" s="288"/>
      <c r="E197" s="289"/>
      <c r="F197" s="294" t="s">
        <v>270</v>
      </c>
      <c r="G197" s="295"/>
      <c r="H197" s="295"/>
      <c r="I197" s="296"/>
      <c r="J197" s="291"/>
      <c r="K197" s="292"/>
      <c r="L197" s="150"/>
      <c r="M197" s="151"/>
      <c r="N197" s="280"/>
      <c r="O197" s="343"/>
      <c r="P197" s="343"/>
      <c r="Q197" s="281"/>
      <c r="R197" s="199"/>
      <c r="T197" s="337"/>
      <c r="U197" s="338"/>
      <c r="V197" s="339"/>
      <c r="W197" s="339"/>
      <c r="X197" s="339"/>
      <c r="Y197" s="339"/>
      <c r="Z197" s="339"/>
      <c r="AA197" s="340"/>
      <c r="AR197" s="180"/>
      <c r="AT197" s="180"/>
      <c r="AU197" s="180"/>
      <c r="AY197" s="180"/>
      <c r="BE197" s="341"/>
      <c r="BF197" s="341"/>
      <c r="BG197" s="341"/>
      <c r="BH197" s="341"/>
      <c r="BI197" s="341"/>
      <c r="BJ197" s="180"/>
      <c r="BK197" s="341"/>
      <c r="BL197" s="180"/>
      <c r="BM197" s="180"/>
    </row>
    <row r="198" spans="2:65" s="193" customFormat="1" ht="13" customHeight="1">
      <c r="B198" s="194"/>
      <c r="C198" s="288"/>
      <c r="D198" s="288"/>
      <c r="E198" s="289"/>
      <c r="F198" s="294" t="s">
        <v>352</v>
      </c>
      <c r="G198" s="295"/>
      <c r="H198" s="295"/>
      <c r="I198" s="296"/>
      <c r="J198" s="291"/>
      <c r="K198" s="292"/>
      <c r="L198" s="150"/>
      <c r="M198" s="151"/>
      <c r="N198" s="280"/>
      <c r="O198" s="343"/>
      <c r="P198" s="343"/>
      <c r="Q198" s="281"/>
      <c r="R198" s="199"/>
      <c r="T198" s="337"/>
      <c r="U198" s="338"/>
      <c r="V198" s="339"/>
      <c r="W198" s="339"/>
      <c r="X198" s="339"/>
      <c r="Y198" s="339"/>
      <c r="Z198" s="339"/>
      <c r="AA198" s="340"/>
      <c r="AR198" s="180"/>
      <c r="AT198" s="180"/>
      <c r="AU198" s="180"/>
      <c r="AY198" s="180"/>
      <c r="BE198" s="341"/>
      <c r="BF198" s="341"/>
      <c r="BG198" s="341"/>
      <c r="BH198" s="341"/>
      <c r="BI198" s="341"/>
      <c r="BJ198" s="180"/>
      <c r="BK198" s="341"/>
      <c r="BL198" s="180"/>
      <c r="BM198" s="180"/>
    </row>
    <row r="199" spans="2:65" s="193" customFormat="1" ht="25" customHeight="1">
      <c r="B199" s="194"/>
      <c r="C199" s="288">
        <v>40</v>
      </c>
      <c r="D199" s="288" t="s">
        <v>118</v>
      </c>
      <c r="E199" s="289" t="s">
        <v>272</v>
      </c>
      <c r="F199" s="290" t="s">
        <v>273</v>
      </c>
      <c r="G199" s="290"/>
      <c r="H199" s="290"/>
      <c r="I199" s="290"/>
      <c r="J199" s="291" t="s">
        <v>124</v>
      </c>
      <c r="K199" s="292">
        <v>2</v>
      </c>
      <c r="L199" s="149">
        <v>0</v>
      </c>
      <c r="M199" s="149"/>
      <c r="N199" s="293">
        <f t="shared" si="15"/>
        <v>0</v>
      </c>
      <c r="O199" s="293"/>
      <c r="P199" s="293"/>
      <c r="Q199" s="293"/>
      <c r="R199" s="199"/>
      <c r="T199" s="337" t="s">
        <v>5</v>
      </c>
      <c r="U199" s="338" t="s">
        <v>39</v>
      </c>
      <c r="V199" s="339">
        <v>0</v>
      </c>
      <c r="W199" s="339">
        <f t="shared" si="12"/>
        <v>0</v>
      </c>
      <c r="X199" s="339">
        <v>0.00066</v>
      </c>
      <c r="Y199" s="339">
        <f t="shared" si="13"/>
        <v>0.00132</v>
      </c>
      <c r="Z199" s="339">
        <v>0</v>
      </c>
      <c r="AA199" s="340">
        <f t="shared" si="14"/>
        <v>0</v>
      </c>
      <c r="AR199" s="180"/>
      <c r="AT199" s="180"/>
      <c r="AU199" s="180"/>
      <c r="AY199" s="180"/>
      <c r="BE199" s="341"/>
      <c r="BF199" s="341"/>
      <c r="BG199" s="341"/>
      <c r="BH199" s="341"/>
      <c r="BI199" s="341"/>
      <c r="BJ199" s="180"/>
      <c r="BK199" s="341"/>
      <c r="BL199" s="180"/>
      <c r="BM199" s="180"/>
    </row>
    <row r="200" spans="2:65" s="193" customFormat="1" ht="22" customHeight="1">
      <c r="B200" s="194"/>
      <c r="C200" s="288"/>
      <c r="D200" s="288"/>
      <c r="E200" s="289"/>
      <c r="F200" s="294" t="s">
        <v>274</v>
      </c>
      <c r="G200" s="295"/>
      <c r="H200" s="295"/>
      <c r="I200" s="296"/>
      <c r="J200" s="291"/>
      <c r="K200" s="292"/>
      <c r="L200" s="150"/>
      <c r="M200" s="151"/>
      <c r="N200" s="280"/>
      <c r="O200" s="343"/>
      <c r="P200" s="343"/>
      <c r="Q200" s="281"/>
      <c r="R200" s="199"/>
      <c r="T200" s="337"/>
      <c r="U200" s="338"/>
      <c r="V200" s="339"/>
      <c r="W200" s="339"/>
      <c r="X200" s="339"/>
      <c r="Y200" s="339"/>
      <c r="Z200" s="339"/>
      <c r="AA200" s="340"/>
      <c r="AR200" s="180"/>
      <c r="AT200" s="180"/>
      <c r="AU200" s="180"/>
      <c r="AY200" s="180"/>
      <c r="BE200" s="341"/>
      <c r="BF200" s="341"/>
      <c r="BG200" s="341"/>
      <c r="BH200" s="341"/>
      <c r="BI200" s="341"/>
      <c r="BJ200" s="180"/>
      <c r="BK200" s="341"/>
      <c r="BL200" s="180"/>
      <c r="BM200" s="180"/>
    </row>
    <row r="201" spans="2:65" s="193" customFormat="1" ht="20" customHeight="1">
      <c r="B201" s="194"/>
      <c r="C201" s="315"/>
      <c r="D201" s="316" t="s">
        <v>73</v>
      </c>
      <c r="E201" s="317" t="s">
        <v>278</v>
      </c>
      <c r="F201" s="318" t="s">
        <v>279</v>
      </c>
      <c r="G201" s="319"/>
      <c r="H201" s="319"/>
      <c r="I201" s="320"/>
      <c r="J201" s="518"/>
      <c r="K201" s="535"/>
      <c r="L201" s="161"/>
      <c r="M201" s="162"/>
      <c r="N201" s="323">
        <f>N202+N206+N210</f>
        <v>0</v>
      </c>
      <c r="O201" s="324"/>
      <c r="P201" s="324"/>
      <c r="Q201" s="325"/>
      <c r="R201" s="199"/>
      <c r="T201" s="337"/>
      <c r="U201" s="338"/>
      <c r="V201" s="339"/>
      <c r="W201" s="339"/>
      <c r="X201" s="339"/>
      <c r="Y201" s="339"/>
      <c r="Z201" s="339"/>
      <c r="AA201" s="340"/>
      <c r="AR201" s="180"/>
      <c r="AT201" s="180"/>
      <c r="AU201" s="180"/>
      <c r="AY201" s="180"/>
      <c r="BE201" s="341"/>
      <c r="BF201" s="341"/>
      <c r="BG201" s="341"/>
      <c r="BH201" s="341"/>
      <c r="BI201" s="341"/>
      <c r="BJ201" s="180"/>
      <c r="BK201" s="341"/>
      <c r="BL201" s="180"/>
      <c r="BM201" s="180"/>
    </row>
    <row r="202" spans="2:65" s="193" customFormat="1" ht="15" customHeight="1">
      <c r="B202" s="194"/>
      <c r="C202" s="288">
        <v>42</v>
      </c>
      <c r="D202" s="288" t="s">
        <v>118</v>
      </c>
      <c r="E202" s="289" t="s">
        <v>135</v>
      </c>
      <c r="F202" s="290" t="s">
        <v>280</v>
      </c>
      <c r="G202" s="290"/>
      <c r="H202" s="290"/>
      <c r="I202" s="290"/>
      <c r="J202" s="291" t="s">
        <v>123</v>
      </c>
      <c r="K202" s="292">
        <f>K204+K205</f>
        <v>62.709999999999994</v>
      </c>
      <c r="L202" s="149">
        <v>0</v>
      </c>
      <c r="M202" s="149"/>
      <c r="N202" s="293">
        <f t="shared" si="15"/>
        <v>0</v>
      </c>
      <c r="O202" s="293"/>
      <c r="P202" s="293"/>
      <c r="Q202" s="293"/>
      <c r="R202" s="199"/>
      <c r="T202" s="337" t="s">
        <v>5</v>
      </c>
      <c r="U202" s="338" t="s">
        <v>39</v>
      </c>
      <c r="V202" s="339">
        <v>0</v>
      </c>
      <c r="W202" s="339">
        <f t="shared" si="12"/>
        <v>0</v>
      </c>
      <c r="X202" s="339">
        <v>0.00033</v>
      </c>
      <c r="Y202" s="339">
        <f t="shared" si="13"/>
        <v>0.0206943</v>
      </c>
      <c r="Z202" s="339">
        <v>0</v>
      </c>
      <c r="AA202" s="340">
        <f t="shared" si="14"/>
        <v>0</v>
      </c>
      <c r="AR202" s="180"/>
      <c r="AT202" s="180"/>
      <c r="AU202" s="180"/>
      <c r="AY202" s="180"/>
      <c r="BE202" s="341"/>
      <c r="BF202" s="341"/>
      <c r="BG202" s="341"/>
      <c r="BH202" s="341"/>
      <c r="BI202" s="341"/>
      <c r="BJ202" s="180"/>
      <c r="BK202" s="341"/>
      <c r="BL202" s="180"/>
      <c r="BM202" s="180"/>
    </row>
    <row r="203" spans="2:65" s="193" customFormat="1" ht="12" customHeight="1">
      <c r="B203" s="194"/>
      <c r="C203" s="288"/>
      <c r="D203" s="288"/>
      <c r="E203" s="342"/>
      <c r="F203" s="294" t="s">
        <v>136</v>
      </c>
      <c r="G203" s="295"/>
      <c r="H203" s="295"/>
      <c r="I203" s="296"/>
      <c r="J203" s="291"/>
      <c r="K203" s="292"/>
      <c r="L203" s="150"/>
      <c r="M203" s="151"/>
      <c r="N203" s="280"/>
      <c r="O203" s="343"/>
      <c r="P203" s="343"/>
      <c r="Q203" s="281"/>
      <c r="R203" s="199"/>
      <c r="T203" s="337"/>
      <c r="U203" s="338"/>
      <c r="V203" s="339"/>
      <c r="W203" s="339"/>
      <c r="X203" s="339"/>
      <c r="Y203" s="339"/>
      <c r="Z203" s="339"/>
      <c r="AA203" s="340"/>
      <c r="AR203" s="180"/>
      <c r="AT203" s="180"/>
      <c r="AU203" s="180"/>
      <c r="AY203" s="180"/>
      <c r="BE203" s="341"/>
      <c r="BF203" s="341"/>
      <c r="BG203" s="341"/>
      <c r="BH203" s="341"/>
      <c r="BI203" s="341"/>
      <c r="BJ203" s="180"/>
      <c r="BK203" s="341"/>
      <c r="BL203" s="180"/>
      <c r="BM203" s="180"/>
    </row>
    <row r="204" spans="2:65" s="193" customFormat="1" ht="12" customHeight="1">
      <c r="B204" s="194"/>
      <c r="C204" s="288"/>
      <c r="D204" s="288"/>
      <c r="E204" s="342"/>
      <c r="F204" s="294" t="s">
        <v>332</v>
      </c>
      <c r="G204" s="295"/>
      <c r="H204" s="295"/>
      <c r="I204" s="296"/>
      <c r="J204" s="291"/>
      <c r="K204" s="297">
        <v>14.98</v>
      </c>
      <c r="L204" s="150"/>
      <c r="M204" s="151"/>
      <c r="N204" s="280"/>
      <c r="O204" s="343"/>
      <c r="P204" s="343"/>
      <c r="Q204" s="281"/>
      <c r="R204" s="199"/>
      <c r="T204" s="337"/>
      <c r="U204" s="338"/>
      <c r="V204" s="339"/>
      <c r="W204" s="339"/>
      <c r="X204" s="339"/>
      <c r="Y204" s="339"/>
      <c r="Z204" s="339"/>
      <c r="AA204" s="340"/>
      <c r="AR204" s="180"/>
      <c r="AT204" s="180"/>
      <c r="AU204" s="180"/>
      <c r="AY204" s="180"/>
      <c r="BE204" s="341"/>
      <c r="BF204" s="341"/>
      <c r="BG204" s="341"/>
      <c r="BH204" s="341"/>
      <c r="BI204" s="341"/>
      <c r="BJ204" s="180"/>
      <c r="BK204" s="341"/>
      <c r="BL204" s="180"/>
      <c r="BM204" s="180"/>
    </row>
    <row r="205" spans="2:65" s="193" customFormat="1" ht="13" customHeight="1">
      <c r="B205" s="194"/>
      <c r="C205" s="288"/>
      <c r="D205" s="288"/>
      <c r="E205" s="342"/>
      <c r="F205" s="294" t="s">
        <v>333</v>
      </c>
      <c r="G205" s="295"/>
      <c r="H205" s="295"/>
      <c r="I205" s="296"/>
      <c r="J205" s="291"/>
      <c r="K205" s="297">
        <v>47.73</v>
      </c>
      <c r="L205" s="150"/>
      <c r="M205" s="151"/>
      <c r="N205" s="280"/>
      <c r="O205" s="343"/>
      <c r="P205" s="343"/>
      <c r="Q205" s="281"/>
      <c r="R205" s="199"/>
      <c r="T205" s="337"/>
      <c r="U205" s="338"/>
      <c r="V205" s="339"/>
      <c r="W205" s="339"/>
      <c r="X205" s="339"/>
      <c r="Y205" s="339"/>
      <c r="Z205" s="339"/>
      <c r="AA205" s="340"/>
      <c r="AR205" s="180"/>
      <c r="AT205" s="180"/>
      <c r="AU205" s="180"/>
      <c r="AY205" s="180"/>
      <c r="BE205" s="341"/>
      <c r="BF205" s="341"/>
      <c r="BG205" s="341"/>
      <c r="BH205" s="341"/>
      <c r="BI205" s="341"/>
      <c r="BJ205" s="180"/>
      <c r="BK205" s="341"/>
      <c r="BL205" s="180"/>
      <c r="BM205" s="180"/>
    </row>
    <row r="206" spans="2:65" s="193" customFormat="1" ht="30" customHeight="1">
      <c r="B206" s="194"/>
      <c r="C206" s="288">
        <v>43</v>
      </c>
      <c r="D206" s="288" t="s">
        <v>118</v>
      </c>
      <c r="E206" s="289" t="s">
        <v>282</v>
      </c>
      <c r="F206" s="290" t="s">
        <v>283</v>
      </c>
      <c r="G206" s="290"/>
      <c r="H206" s="290"/>
      <c r="I206" s="290"/>
      <c r="J206" s="291" t="s">
        <v>123</v>
      </c>
      <c r="K206" s="292">
        <f>K208+K209</f>
        <v>62.709999999999994</v>
      </c>
      <c r="L206" s="149">
        <v>0</v>
      </c>
      <c r="M206" s="149"/>
      <c r="N206" s="293">
        <f aca="true" t="shared" si="16" ref="N206">ROUND(L206*K206,2)</f>
        <v>0</v>
      </c>
      <c r="O206" s="293"/>
      <c r="P206" s="293"/>
      <c r="Q206" s="293"/>
      <c r="R206" s="199"/>
      <c r="T206" s="337" t="s">
        <v>5</v>
      </c>
      <c r="U206" s="338" t="s">
        <v>39</v>
      </c>
      <c r="V206" s="339">
        <v>0</v>
      </c>
      <c r="W206" s="339">
        <f t="shared" si="12"/>
        <v>0</v>
      </c>
      <c r="X206" s="339">
        <v>0.00015</v>
      </c>
      <c r="Y206" s="339">
        <f t="shared" si="13"/>
        <v>0.009406499999999998</v>
      </c>
      <c r="Z206" s="339">
        <v>0</v>
      </c>
      <c r="AA206" s="340">
        <f t="shared" si="14"/>
        <v>0</v>
      </c>
      <c r="AR206" s="180"/>
      <c r="AT206" s="180"/>
      <c r="AU206" s="180"/>
      <c r="AY206" s="180"/>
      <c r="BE206" s="341"/>
      <c r="BF206" s="341"/>
      <c r="BG206" s="341"/>
      <c r="BH206" s="341"/>
      <c r="BI206" s="341"/>
      <c r="BJ206" s="180"/>
      <c r="BK206" s="341"/>
      <c r="BL206" s="180"/>
      <c r="BM206" s="180"/>
    </row>
    <row r="207" spans="2:65" s="193" customFormat="1" ht="19" customHeight="1">
      <c r="B207" s="194"/>
      <c r="C207" s="288"/>
      <c r="D207" s="288"/>
      <c r="E207" s="289"/>
      <c r="F207" s="294" t="s">
        <v>284</v>
      </c>
      <c r="G207" s="295"/>
      <c r="H207" s="295"/>
      <c r="I207" s="296"/>
      <c r="J207" s="291"/>
      <c r="K207" s="292"/>
      <c r="L207" s="150"/>
      <c r="M207" s="151"/>
      <c r="N207" s="280"/>
      <c r="O207" s="343"/>
      <c r="P207" s="343"/>
      <c r="Q207" s="281"/>
      <c r="R207" s="199"/>
      <c r="T207" s="337" t="s">
        <v>5</v>
      </c>
      <c r="U207" s="338" t="s">
        <v>39</v>
      </c>
      <c r="V207" s="339">
        <v>0</v>
      </c>
      <c r="W207" s="339">
        <f t="shared" si="12"/>
        <v>0</v>
      </c>
      <c r="X207" s="339">
        <v>0.00042</v>
      </c>
      <c r="Y207" s="339">
        <f t="shared" si="13"/>
        <v>0</v>
      </c>
      <c r="Z207" s="339">
        <v>0</v>
      </c>
      <c r="AA207" s="340">
        <f t="shared" si="14"/>
        <v>0</v>
      </c>
      <c r="AR207" s="180"/>
      <c r="AT207" s="180"/>
      <c r="AU207" s="180"/>
      <c r="AY207" s="180"/>
      <c r="BE207" s="341"/>
      <c r="BF207" s="341"/>
      <c r="BG207" s="341"/>
      <c r="BH207" s="341"/>
      <c r="BI207" s="341"/>
      <c r="BJ207" s="180"/>
      <c r="BK207" s="341"/>
      <c r="BL207" s="180"/>
      <c r="BM207" s="180"/>
    </row>
    <row r="208" spans="2:65" s="193" customFormat="1" ht="10" customHeight="1">
      <c r="B208" s="194"/>
      <c r="C208" s="288"/>
      <c r="D208" s="288"/>
      <c r="E208" s="289"/>
      <c r="F208" s="294" t="s">
        <v>332</v>
      </c>
      <c r="G208" s="295"/>
      <c r="H208" s="295"/>
      <c r="I208" s="296"/>
      <c r="J208" s="291"/>
      <c r="K208" s="297">
        <v>14.98</v>
      </c>
      <c r="L208" s="150"/>
      <c r="M208" s="151"/>
      <c r="N208" s="280"/>
      <c r="O208" s="343"/>
      <c r="P208" s="343"/>
      <c r="Q208" s="281"/>
      <c r="R208" s="199"/>
      <c r="T208" s="337" t="s">
        <v>5</v>
      </c>
      <c r="U208" s="338" t="s">
        <v>39</v>
      </c>
      <c r="V208" s="339">
        <v>0</v>
      </c>
      <c r="W208" s="339">
        <f t="shared" si="12"/>
        <v>0</v>
      </c>
      <c r="X208" s="339">
        <v>0.00023</v>
      </c>
      <c r="Y208" s="339">
        <f t="shared" si="13"/>
        <v>0.0034454000000000004</v>
      </c>
      <c r="Z208" s="339">
        <v>0</v>
      </c>
      <c r="AA208" s="340">
        <f t="shared" si="14"/>
        <v>0</v>
      </c>
      <c r="AR208" s="180"/>
      <c r="AT208" s="180"/>
      <c r="AU208" s="180"/>
      <c r="AY208" s="180"/>
      <c r="BE208" s="341"/>
      <c r="BF208" s="341"/>
      <c r="BG208" s="341"/>
      <c r="BH208" s="341"/>
      <c r="BI208" s="341"/>
      <c r="BJ208" s="180"/>
      <c r="BK208" s="341"/>
      <c r="BL208" s="180"/>
      <c r="BM208" s="180"/>
    </row>
    <row r="209" spans="2:65" s="193" customFormat="1" ht="11" customHeight="1">
      <c r="B209" s="194"/>
      <c r="C209" s="288"/>
      <c r="D209" s="288"/>
      <c r="E209" s="342"/>
      <c r="F209" s="294" t="s">
        <v>333</v>
      </c>
      <c r="G209" s="295"/>
      <c r="H209" s="295"/>
      <c r="I209" s="296"/>
      <c r="J209" s="291"/>
      <c r="K209" s="297">
        <v>47.73</v>
      </c>
      <c r="L209" s="149"/>
      <c r="M209" s="149"/>
      <c r="N209" s="293"/>
      <c r="O209" s="293"/>
      <c r="P209" s="293"/>
      <c r="Q209" s="293"/>
      <c r="R209" s="199"/>
      <c r="T209" s="337" t="s">
        <v>5</v>
      </c>
      <c r="U209" s="338" t="s">
        <v>39</v>
      </c>
      <c r="V209" s="339">
        <v>0</v>
      </c>
      <c r="W209" s="339">
        <f t="shared" si="12"/>
        <v>0</v>
      </c>
      <c r="X209" s="339">
        <v>0</v>
      </c>
      <c r="Y209" s="339">
        <f t="shared" si="13"/>
        <v>0</v>
      </c>
      <c r="Z209" s="339">
        <v>0</v>
      </c>
      <c r="AA209" s="340">
        <f t="shared" si="14"/>
        <v>0</v>
      </c>
      <c r="AR209" s="180"/>
      <c r="AT209" s="180"/>
      <c r="AU209" s="180"/>
      <c r="AY209" s="180"/>
      <c r="BE209" s="341"/>
      <c r="BF209" s="341"/>
      <c r="BG209" s="341"/>
      <c r="BH209" s="341"/>
      <c r="BI209" s="341"/>
      <c r="BJ209" s="180"/>
      <c r="BK209" s="341"/>
      <c r="BL209" s="180"/>
      <c r="BM209" s="180"/>
    </row>
    <row r="210" spans="2:51" s="255" customFormat="1" ht="28" customHeight="1">
      <c r="B210" s="356"/>
      <c r="C210" s="288">
        <v>44</v>
      </c>
      <c r="D210" s="288" t="s">
        <v>118</v>
      </c>
      <c r="E210" s="289" t="s">
        <v>137</v>
      </c>
      <c r="F210" s="290" t="s">
        <v>287</v>
      </c>
      <c r="G210" s="290"/>
      <c r="H210" s="290"/>
      <c r="I210" s="290"/>
      <c r="J210" s="291" t="s">
        <v>123</v>
      </c>
      <c r="K210" s="292">
        <f>K212+K213</f>
        <v>62.709999999999994</v>
      </c>
      <c r="L210" s="149">
        <v>0</v>
      </c>
      <c r="M210" s="149"/>
      <c r="N210" s="293">
        <f aca="true" t="shared" si="17" ref="N210">ROUND(L210*K210,2)</f>
        <v>0</v>
      </c>
      <c r="O210" s="293"/>
      <c r="P210" s="293"/>
      <c r="Q210" s="293"/>
      <c r="R210" s="357"/>
      <c r="T210" s="358"/>
      <c r="U210" s="359"/>
      <c r="V210" s="359"/>
      <c r="W210" s="359"/>
      <c r="X210" s="359"/>
      <c r="Y210" s="359"/>
      <c r="Z210" s="359"/>
      <c r="AA210" s="360"/>
      <c r="AT210" s="361"/>
      <c r="AU210" s="361"/>
      <c r="AY210" s="361"/>
    </row>
    <row r="211" spans="2:51" s="364" customFormat="1" ht="19" customHeight="1">
      <c r="B211" s="362"/>
      <c r="C211" s="288"/>
      <c r="D211" s="288"/>
      <c r="E211" s="289"/>
      <c r="F211" s="294" t="s">
        <v>138</v>
      </c>
      <c r="G211" s="295"/>
      <c r="H211" s="295"/>
      <c r="I211" s="296"/>
      <c r="J211" s="291"/>
      <c r="K211" s="292"/>
      <c r="L211" s="150"/>
      <c r="M211" s="151"/>
      <c r="N211" s="280"/>
      <c r="O211" s="343"/>
      <c r="P211" s="343"/>
      <c r="Q211" s="281"/>
      <c r="R211" s="363"/>
      <c r="T211" s="365"/>
      <c r="U211" s="366"/>
      <c r="V211" s="366"/>
      <c r="W211" s="366"/>
      <c r="X211" s="366"/>
      <c r="Y211" s="366"/>
      <c r="Z211" s="366"/>
      <c r="AA211" s="367"/>
      <c r="AT211" s="368"/>
      <c r="AU211" s="368"/>
      <c r="AY211" s="368"/>
    </row>
    <row r="212" spans="2:65" s="193" customFormat="1" ht="13" customHeight="1">
      <c r="B212" s="194"/>
      <c r="C212" s="288"/>
      <c r="D212" s="288"/>
      <c r="E212" s="289"/>
      <c r="F212" s="294" t="s">
        <v>332</v>
      </c>
      <c r="G212" s="295"/>
      <c r="H212" s="295"/>
      <c r="I212" s="296"/>
      <c r="J212" s="291"/>
      <c r="K212" s="297">
        <v>14.98</v>
      </c>
      <c r="L212" s="150"/>
      <c r="M212" s="151"/>
      <c r="N212" s="280"/>
      <c r="O212" s="343"/>
      <c r="P212" s="343"/>
      <c r="Q212" s="281"/>
      <c r="R212" s="199"/>
      <c r="T212" s="337" t="s">
        <v>5</v>
      </c>
      <c r="U212" s="338" t="s">
        <v>39</v>
      </c>
      <c r="V212" s="339">
        <v>0</v>
      </c>
      <c r="W212" s="339">
        <f>V212*K212</f>
        <v>0</v>
      </c>
      <c r="X212" s="339">
        <v>0.00013</v>
      </c>
      <c r="Y212" s="339">
        <f>X212*K212</f>
        <v>0.0019474</v>
      </c>
      <c r="Z212" s="339">
        <v>0</v>
      </c>
      <c r="AA212" s="340">
        <f>Z212*K212</f>
        <v>0</v>
      </c>
      <c r="AR212" s="180"/>
      <c r="AT212" s="180"/>
      <c r="AU212" s="180"/>
      <c r="AY212" s="180"/>
      <c r="BE212" s="341"/>
      <c r="BF212" s="341"/>
      <c r="BG212" s="341"/>
      <c r="BH212" s="341"/>
      <c r="BI212" s="341"/>
      <c r="BJ212" s="180"/>
      <c r="BK212" s="341"/>
      <c r="BL212" s="180"/>
      <c r="BM212" s="180"/>
    </row>
    <row r="213" spans="2:65" s="193" customFormat="1" ht="13" customHeight="1">
      <c r="B213" s="194"/>
      <c r="C213" s="288"/>
      <c r="D213" s="288"/>
      <c r="E213" s="342"/>
      <c r="F213" s="294" t="s">
        <v>333</v>
      </c>
      <c r="G213" s="295"/>
      <c r="H213" s="295"/>
      <c r="I213" s="296"/>
      <c r="J213" s="291"/>
      <c r="K213" s="297">
        <v>47.73</v>
      </c>
      <c r="L213" s="149"/>
      <c r="M213" s="149"/>
      <c r="N213" s="293"/>
      <c r="O213" s="293"/>
      <c r="P213" s="293"/>
      <c r="Q213" s="293"/>
      <c r="R213" s="199"/>
      <c r="T213" s="337" t="s">
        <v>5</v>
      </c>
      <c r="U213" s="338" t="s">
        <v>39</v>
      </c>
      <c r="V213" s="339">
        <v>0</v>
      </c>
      <c r="W213" s="339">
        <f>V213*K213</f>
        <v>0</v>
      </c>
      <c r="X213" s="339">
        <v>0.00025</v>
      </c>
      <c r="Y213" s="339">
        <f>X213*K213</f>
        <v>0.011932499999999999</v>
      </c>
      <c r="Z213" s="339">
        <v>0</v>
      </c>
      <c r="AA213" s="340">
        <f>Z213*K213</f>
        <v>0</v>
      </c>
      <c r="AR213" s="180"/>
      <c r="AT213" s="180"/>
      <c r="AU213" s="180"/>
      <c r="AY213" s="180"/>
      <c r="BE213" s="341"/>
      <c r="BF213" s="341"/>
      <c r="BG213" s="341"/>
      <c r="BH213" s="341"/>
      <c r="BI213" s="341"/>
      <c r="BJ213" s="180"/>
      <c r="BK213" s="341"/>
      <c r="BL213" s="180"/>
      <c r="BM213" s="180"/>
    </row>
    <row r="214" spans="2:18" s="193" customFormat="1" ht="7" customHeight="1">
      <c r="B214" s="229"/>
      <c r="C214" s="230"/>
      <c r="D214" s="230"/>
      <c r="E214" s="230"/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  <c r="R214" s="231"/>
    </row>
  </sheetData>
  <sheetProtection algorithmName="SHA-512" hashValue="fqXe9T2uvyanX1h5KeKKpsQw6NHJGVMOX1s7Lo7K1TMSQfnAVwl4vLtdjW9BSYXpUjMmnDY4OMJD4fjMNM61PQ==" saltValue="ZQcGFDSPg4c1yCtZRYbkhg==" spinCount="100000" sheet="1" objects="1" scenarios="1"/>
  <mergeCells count="366">
    <mergeCell ref="F123:I123"/>
    <mergeCell ref="F124:I124"/>
    <mergeCell ref="N127:Q127"/>
    <mergeCell ref="F117:I117"/>
    <mergeCell ref="F118:I118"/>
    <mergeCell ref="F121:I121"/>
    <mergeCell ref="F119:I119"/>
    <mergeCell ref="F126:I126"/>
    <mergeCell ref="N115:Q115"/>
    <mergeCell ref="L116:M116"/>
    <mergeCell ref="N116:Q116"/>
    <mergeCell ref="L119:M119"/>
    <mergeCell ref="N119:Q119"/>
    <mergeCell ref="L121:M121"/>
    <mergeCell ref="N121:Q121"/>
    <mergeCell ref="L123:M123"/>
    <mergeCell ref="N123:Q123"/>
    <mergeCell ref="L122:M122"/>
    <mergeCell ref="N122:Q122"/>
    <mergeCell ref="L120:M120"/>
    <mergeCell ref="N120:Q120"/>
    <mergeCell ref="L118:M118"/>
    <mergeCell ref="N118:Q118"/>
    <mergeCell ref="L117:M117"/>
    <mergeCell ref="N108:Q108"/>
    <mergeCell ref="N109:Q109"/>
    <mergeCell ref="N110:Q110"/>
    <mergeCell ref="M74:Q74"/>
    <mergeCell ref="N88:Q88"/>
    <mergeCell ref="M106:Q106"/>
    <mergeCell ref="F108:I108"/>
    <mergeCell ref="L108:M108"/>
    <mergeCell ref="N111:Q111"/>
    <mergeCell ref="N82:Q82"/>
    <mergeCell ref="N83:Q83"/>
    <mergeCell ref="N84:Q84"/>
    <mergeCell ref="N85:Q85"/>
    <mergeCell ref="N86:Q86"/>
    <mergeCell ref="N87:Q87"/>
    <mergeCell ref="F100:P100"/>
    <mergeCell ref="M105:Q105"/>
    <mergeCell ref="N89:Q89"/>
    <mergeCell ref="L92:Q92"/>
    <mergeCell ref="C98:Q98"/>
    <mergeCell ref="F101:P101"/>
    <mergeCell ref="M103:P103"/>
    <mergeCell ref="H1:K1"/>
    <mergeCell ref="C76:G76"/>
    <mergeCell ref="N76:Q76"/>
    <mergeCell ref="N78:Q78"/>
    <mergeCell ref="N80:Q80"/>
    <mergeCell ref="H35:J35"/>
    <mergeCell ref="M35:P35"/>
    <mergeCell ref="F69:P69"/>
    <mergeCell ref="S2:AC2"/>
    <mergeCell ref="M27:P27"/>
    <mergeCell ref="H32:J32"/>
    <mergeCell ref="M32:P32"/>
    <mergeCell ref="H33:J33"/>
    <mergeCell ref="M33:P33"/>
    <mergeCell ref="M29:P29"/>
    <mergeCell ref="H31:J31"/>
    <mergeCell ref="M31:P31"/>
    <mergeCell ref="L37:P37"/>
    <mergeCell ref="C66:Q66"/>
    <mergeCell ref="F68:P68"/>
    <mergeCell ref="M71:P71"/>
    <mergeCell ref="M73:Q73"/>
    <mergeCell ref="N79:Q79"/>
    <mergeCell ref="N148:Q148"/>
    <mergeCell ref="N149:Q149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H34:J34"/>
    <mergeCell ref="M34:P34"/>
    <mergeCell ref="F112:I112"/>
    <mergeCell ref="L112:M112"/>
    <mergeCell ref="N112:Q112"/>
    <mergeCell ref="F113:I113"/>
    <mergeCell ref="F114:I114"/>
    <mergeCell ref="N81:Q81"/>
    <mergeCell ref="L149:M149"/>
    <mergeCell ref="L138:M138"/>
    <mergeCell ref="N138:Q138"/>
    <mergeCell ref="N141:Q141"/>
    <mergeCell ref="F146:I146"/>
    <mergeCell ref="L146:M146"/>
    <mergeCell ref="F116:I116"/>
    <mergeCell ref="F120:I120"/>
    <mergeCell ref="F122:I122"/>
    <mergeCell ref="F128:I128"/>
    <mergeCell ref="F129:I129"/>
    <mergeCell ref="F130:I130"/>
    <mergeCell ref="F131:I131"/>
    <mergeCell ref="F132:I132"/>
    <mergeCell ref="L127:M127"/>
    <mergeCell ref="F125:I125"/>
    <mergeCell ref="F127:I127"/>
    <mergeCell ref="L130:M130"/>
    <mergeCell ref="L132:M132"/>
    <mergeCell ref="F133:I133"/>
    <mergeCell ref="F134:I134"/>
    <mergeCell ref="F135:I135"/>
    <mergeCell ref="F136:I136"/>
    <mergeCell ref="F137:I137"/>
    <mergeCell ref="F139:I139"/>
    <mergeCell ref="F138:I138"/>
    <mergeCell ref="F140:I140"/>
    <mergeCell ref="F141:I141"/>
    <mergeCell ref="F144:I144"/>
    <mergeCell ref="F145:I145"/>
    <mergeCell ref="F147:I147"/>
    <mergeCell ref="F148:I148"/>
    <mergeCell ref="F149:I149"/>
    <mergeCell ref="F155:I155"/>
    <mergeCell ref="F156:I156"/>
    <mergeCell ref="L156:M156"/>
    <mergeCell ref="N156:Q156"/>
    <mergeCell ref="F157:I157"/>
    <mergeCell ref="F150:I150"/>
    <mergeCell ref="F152:I152"/>
    <mergeCell ref="F153:I153"/>
    <mergeCell ref="L153:M153"/>
    <mergeCell ref="N153:Q153"/>
    <mergeCell ref="F154:I154"/>
    <mergeCell ref="L150:M150"/>
    <mergeCell ref="N150:Q150"/>
    <mergeCell ref="F162:I162"/>
    <mergeCell ref="F164:I164"/>
    <mergeCell ref="N164:Q164"/>
    <mergeCell ref="F165:I165"/>
    <mergeCell ref="F166:I166"/>
    <mergeCell ref="F159:I159"/>
    <mergeCell ref="F160:I160"/>
    <mergeCell ref="N160:Q160"/>
    <mergeCell ref="F161:I161"/>
    <mergeCell ref="L161:M161"/>
    <mergeCell ref="N161:Q161"/>
    <mergeCell ref="L163:M163"/>
    <mergeCell ref="N163:Q163"/>
    <mergeCell ref="L162:M162"/>
    <mergeCell ref="N162:Q162"/>
    <mergeCell ref="F167:I167"/>
    <mergeCell ref="F168:I168"/>
    <mergeCell ref="L168:M168"/>
    <mergeCell ref="N168:Q168"/>
    <mergeCell ref="F169:I169"/>
    <mergeCell ref="F170:I170"/>
    <mergeCell ref="L170:M170"/>
    <mergeCell ref="N170:Q170"/>
    <mergeCell ref="F171:I171"/>
    <mergeCell ref="L169:M169"/>
    <mergeCell ref="N169:Q169"/>
    <mergeCell ref="F176:I176"/>
    <mergeCell ref="L176:M176"/>
    <mergeCell ref="N176:Q176"/>
    <mergeCell ref="F177:I177"/>
    <mergeCell ref="F178:I178"/>
    <mergeCell ref="L178:M178"/>
    <mergeCell ref="N178:Q178"/>
    <mergeCell ref="F172:I172"/>
    <mergeCell ref="F173:I173"/>
    <mergeCell ref="L173:M173"/>
    <mergeCell ref="N173:Q173"/>
    <mergeCell ref="F174:I174"/>
    <mergeCell ref="F175:I175"/>
    <mergeCell ref="N175:Q175"/>
    <mergeCell ref="L172:M172"/>
    <mergeCell ref="N172:Q172"/>
    <mergeCell ref="N189:Q189"/>
    <mergeCell ref="L185:M185"/>
    <mergeCell ref="N185:Q185"/>
    <mergeCell ref="F179:I179"/>
    <mergeCell ref="F180:I180"/>
    <mergeCell ref="N180:Q180"/>
    <mergeCell ref="F181:I181"/>
    <mergeCell ref="F182:I182"/>
    <mergeCell ref="F183:I183"/>
    <mergeCell ref="F184:I184"/>
    <mergeCell ref="L180:M180"/>
    <mergeCell ref="L182:M182"/>
    <mergeCell ref="N182:Q182"/>
    <mergeCell ref="F185:I185"/>
    <mergeCell ref="L188:M188"/>
    <mergeCell ref="N188:Q188"/>
    <mergeCell ref="L186:M186"/>
    <mergeCell ref="N186:Q186"/>
    <mergeCell ref="L184:M184"/>
    <mergeCell ref="N184:Q184"/>
    <mergeCell ref="L183:M183"/>
    <mergeCell ref="N183:Q183"/>
    <mergeCell ref="L181:M181"/>
    <mergeCell ref="N181:Q181"/>
    <mergeCell ref="F195:I195"/>
    <mergeCell ref="F196:I196"/>
    <mergeCell ref="L196:M196"/>
    <mergeCell ref="N196:Q196"/>
    <mergeCell ref="F197:I197"/>
    <mergeCell ref="N195:Q195"/>
    <mergeCell ref="F190:I190"/>
    <mergeCell ref="F191:I191"/>
    <mergeCell ref="N191:Q191"/>
    <mergeCell ref="F193:I193"/>
    <mergeCell ref="F194:I194"/>
    <mergeCell ref="L191:M191"/>
    <mergeCell ref="L193:M193"/>
    <mergeCell ref="N193:Q193"/>
    <mergeCell ref="L194:M194"/>
    <mergeCell ref="N194:Q194"/>
    <mergeCell ref="L192:M192"/>
    <mergeCell ref="N192:Q192"/>
    <mergeCell ref="L190:M190"/>
    <mergeCell ref="N190:Q190"/>
    <mergeCell ref="F202:I202"/>
    <mergeCell ref="L202:M202"/>
    <mergeCell ref="N202:Q202"/>
    <mergeCell ref="N146:Q146"/>
    <mergeCell ref="F151:I151"/>
    <mergeCell ref="L151:M151"/>
    <mergeCell ref="N151:Q151"/>
    <mergeCell ref="N159:Q159"/>
    <mergeCell ref="L165:M165"/>
    <mergeCell ref="N165:Q165"/>
    <mergeCell ref="L167:M167"/>
    <mergeCell ref="N167:Q167"/>
    <mergeCell ref="F199:I199"/>
    <mergeCell ref="F200:I200"/>
    <mergeCell ref="L199:M199"/>
    <mergeCell ref="N199:Q199"/>
    <mergeCell ref="F186:I186"/>
    <mergeCell ref="F187:I187"/>
    <mergeCell ref="L187:M187"/>
    <mergeCell ref="N187:Q187"/>
    <mergeCell ref="F188:I188"/>
    <mergeCell ref="F189:I189"/>
    <mergeCell ref="L189:M189"/>
    <mergeCell ref="F198:I198"/>
    <mergeCell ref="F210:I210"/>
    <mergeCell ref="L210:M210"/>
    <mergeCell ref="N210:Q210"/>
    <mergeCell ref="F211:I211"/>
    <mergeCell ref="F212:I212"/>
    <mergeCell ref="F213:I213"/>
    <mergeCell ref="L213:M213"/>
    <mergeCell ref="N213:Q213"/>
    <mergeCell ref="F142:I142"/>
    <mergeCell ref="F143:I143"/>
    <mergeCell ref="L142:M142"/>
    <mergeCell ref="N142:Q142"/>
    <mergeCell ref="F203:I203"/>
    <mergeCell ref="F204:I204"/>
    <mergeCell ref="F205:I205"/>
    <mergeCell ref="F206:I206"/>
    <mergeCell ref="L206:M206"/>
    <mergeCell ref="N206:Q206"/>
    <mergeCell ref="F207:I207"/>
    <mergeCell ref="F208:I208"/>
    <mergeCell ref="F209:I209"/>
    <mergeCell ref="L209:M209"/>
    <mergeCell ref="N209:Q209"/>
    <mergeCell ref="F201:I201"/>
    <mergeCell ref="L211:M211"/>
    <mergeCell ref="N211:Q211"/>
    <mergeCell ref="L212:M212"/>
    <mergeCell ref="N212:Q212"/>
    <mergeCell ref="L200:M200"/>
    <mergeCell ref="N200:Q200"/>
    <mergeCell ref="L198:M198"/>
    <mergeCell ref="N198:Q198"/>
    <mergeCell ref="L197:M197"/>
    <mergeCell ref="N197:Q197"/>
    <mergeCell ref="N203:Q203"/>
    <mergeCell ref="L203:M203"/>
    <mergeCell ref="L204:M204"/>
    <mergeCell ref="N204:Q204"/>
    <mergeCell ref="L205:M205"/>
    <mergeCell ref="N205:Q205"/>
    <mergeCell ref="L207:M207"/>
    <mergeCell ref="N207:Q207"/>
    <mergeCell ref="L208:M208"/>
    <mergeCell ref="N208:Q208"/>
    <mergeCell ref="N201:Q201"/>
    <mergeCell ref="L179:M179"/>
    <mergeCell ref="N179:Q179"/>
    <mergeCell ref="L177:M177"/>
    <mergeCell ref="N177:Q177"/>
    <mergeCell ref="L174:M174"/>
    <mergeCell ref="N174:Q174"/>
    <mergeCell ref="L171:M171"/>
    <mergeCell ref="N171:Q171"/>
    <mergeCell ref="L166:M166"/>
    <mergeCell ref="N166:Q166"/>
    <mergeCell ref="L158:M158"/>
    <mergeCell ref="N158:Q158"/>
    <mergeCell ref="L157:M157"/>
    <mergeCell ref="N157:Q157"/>
    <mergeCell ref="L155:M155"/>
    <mergeCell ref="N155:Q155"/>
    <mergeCell ref="L154:M154"/>
    <mergeCell ref="N154:Q154"/>
    <mergeCell ref="L152:M152"/>
    <mergeCell ref="N152:Q152"/>
    <mergeCell ref="L147:M147"/>
    <mergeCell ref="N147:Q147"/>
    <mergeCell ref="L145:M145"/>
    <mergeCell ref="N145:Q145"/>
    <mergeCell ref="L143:M143"/>
    <mergeCell ref="N143:Q143"/>
    <mergeCell ref="L140:M140"/>
    <mergeCell ref="N140:Q140"/>
    <mergeCell ref="L139:M139"/>
    <mergeCell ref="N139:Q139"/>
    <mergeCell ref="L144:M144"/>
    <mergeCell ref="N144:Q144"/>
    <mergeCell ref="L124:M124"/>
    <mergeCell ref="N124:Q124"/>
    <mergeCell ref="L137:M137"/>
    <mergeCell ref="N137:Q137"/>
    <mergeCell ref="L136:M136"/>
    <mergeCell ref="N136:Q136"/>
    <mergeCell ref="L134:M134"/>
    <mergeCell ref="N134:Q134"/>
    <mergeCell ref="L133:M133"/>
    <mergeCell ref="N133:Q133"/>
    <mergeCell ref="L131:M131"/>
    <mergeCell ref="N131:Q131"/>
    <mergeCell ref="L135:M135"/>
    <mergeCell ref="N135:Q135"/>
    <mergeCell ref="N130:Q130"/>
    <mergeCell ref="N132:Q132"/>
    <mergeCell ref="F115:I115"/>
    <mergeCell ref="F192:I192"/>
    <mergeCell ref="N117:Q117"/>
    <mergeCell ref="L114:M114"/>
    <mergeCell ref="N114:Q114"/>
    <mergeCell ref="L113:M113"/>
    <mergeCell ref="N113:Q113"/>
    <mergeCell ref="L201:M201"/>
    <mergeCell ref="L195:M195"/>
    <mergeCell ref="L175:M175"/>
    <mergeCell ref="L164:M164"/>
    <mergeCell ref="L160:M160"/>
    <mergeCell ref="L159:M159"/>
    <mergeCell ref="L148:M148"/>
    <mergeCell ref="L141:M141"/>
    <mergeCell ref="L115:M115"/>
    <mergeCell ref="L129:M129"/>
    <mergeCell ref="N129:Q129"/>
    <mergeCell ref="L128:M128"/>
    <mergeCell ref="N128:Q128"/>
    <mergeCell ref="L126:M126"/>
    <mergeCell ref="N126:Q126"/>
    <mergeCell ref="L125:M125"/>
    <mergeCell ref="N125:Q125"/>
  </mergeCells>
  <hyperlinks>
    <hyperlink ref="F1:G1" location="C2" display="1) Krycí list rozpočtu"/>
    <hyperlink ref="H1:K1" location="C86" display="2) Rekapitulace rozpočtu"/>
    <hyperlink ref="L1" location="C114" display="3) Rozpočet"/>
    <hyperlink ref="S1:T1" location="'Rekapitulace stavby'!C2" display="Rekapitulace stavby"/>
  </hyperlinks>
  <printOptions/>
  <pageMargins left="0.5833333" right="0.5833333" top="0.5" bottom="0.4666667" header="0" footer="0"/>
  <pageSetup fitToHeight="100" fitToWidth="1" horizontalDpi="600" verticalDpi="600" orientation="portrait" paperSize="9" scale="93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N206"/>
  <sheetViews>
    <sheetView showGridLines="0" zoomScale="160" zoomScaleNormal="160" workbookViewId="0" topLeftCell="A1">
      <pane ySplit="1" topLeftCell="A2" activePane="bottomLeft" state="frozen"/>
      <selection pane="bottomLeft" activeCell="C4" sqref="C4:Q4"/>
    </sheetView>
  </sheetViews>
  <sheetFormatPr defaultColWidth="8.83203125" defaultRowHeight="13.5"/>
  <cols>
    <col min="1" max="1" width="8.16015625" style="175" customWidth="1"/>
    <col min="2" max="2" width="1.66796875" style="175" customWidth="1"/>
    <col min="3" max="4" width="4.16015625" style="175" customWidth="1"/>
    <col min="5" max="5" width="17.16015625" style="175" customWidth="1"/>
    <col min="6" max="7" width="11.16015625" style="175" customWidth="1"/>
    <col min="8" max="8" width="12.5" style="175" customWidth="1"/>
    <col min="9" max="9" width="17.16015625" style="175" customWidth="1"/>
    <col min="10" max="10" width="5.16015625" style="175" customWidth="1"/>
    <col min="11" max="11" width="11.5" style="175" customWidth="1"/>
    <col min="12" max="12" width="12" style="175" customWidth="1"/>
    <col min="13" max="14" width="6" style="175" customWidth="1"/>
    <col min="15" max="15" width="2" style="175" customWidth="1"/>
    <col min="16" max="16" width="12.5" style="175" customWidth="1"/>
    <col min="17" max="17" width="4.16015625" style="175" customWidth="1"/>
    <col min="18" max="18" width="1.66796875" style="175" customWidth="1"/>
    <col min="19" max="19" width="8.16015625" style="175" customWidth="1"/>
    <col min="20" max="20" width="29.66015625" style="175" hidden="1" customWidth="1"/>
    <col min="21" max="21" width="16.16015625" style="175" hidden="1" customWidth="1"/>
    <col min="22" max="22" width="12.16015625" style="175" hidden="1" customWidth="1"/>
    <col min="23" max="23" width="16.16015625" style="175" hidden="1" customWidth="1"/>
    <col min="24" max="24" width="12.16015625" style="175" hidden="1" customWidth="1"/>
    <col min="25" max="25" width="15" style="175" hidden="1" customWidth="1"/>
    <col min="26" max="26" width="11" style="175" hidden="1" customWidth="1"/>
    <col min="27" max="27" width="15" style="175" hidden="1" customWidth="1"/>
    <col min="28" max="28" width="16.16015625" style="175" hidden="1" customWidth="1"/>
    <col min="29" max="29" width="11" style="175" customWidth="1"/>
    <col min="30" max="30" width="15" style="175" customWidth="1"/>
    <col min="31" max="31" width="16.16015625" style="175" customWidth="1"/>
    <col min="32" max="16384" width="8.66015625" style="175" customWidth="1"/>
  </cols>
  <sheetData>
    <row r="1" spans="1:66" ht="21.75" customHeight="1">
      <c r="A1" s="92"/>
      <c r="B1" s="7"/>
      <c r="C1" s="7"/>
      <c r="D1" s="8" t="s">
        <v>1</v>
      </c>
      <c r="E1" s="7"/>
      <c r="F1" s="9" t="s">
        <v>83</v>
      </c>
      <c r="G1" s="9"/>
      <c r="H1" s="159" t="s">
        <v>84</v>
      </c>
      <c r="I1" s="159"/>
      <c r="J1" s="159"/>
      <c r="K1" s="159"/>
      <c r="L1" s="9" t="s">
        <v>85</v>
      </c>
      <c r="M1" s="7"/>
      <c r="N1" s="7"/>
      <c r="O1" s="8" t="s">
        <v>86</v>
      </c>
      <c r="P1" s="7"/>
      <c r="Q1" s="7"/>
      <c r="R1" s="7"/>
      <c r="S1" s="9" t="s">
        <v>87</v>
      </c>
      <c r="T1" s="9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</row>
    <row r="2" spans="3:46" ht="37" customHeight="1">
      <c r="C2" s="176" t="s">
        <v>7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S2" s="178" t="s">
        <v>8</v>
      </c>
      <c r="T2" s="179"/>
      <c r="U2" s="179"/>
      <c r="V2" s="179"/>
      <c r="W2" s="179"/>
      <c r="X2" s="179"/>
      <c r="Y2" s="179"/>
      <c r="Z2" s="179"/>
      <c r="AA2" s="179"/>
      <c r="AB2" s="179"/>
      <c r="AC2" s="179"/>
      <c r="AT2" s="180" t="s">
        <v>81</v>
      </c>
    </row>
    <row r="3" spans="2:46" ht="7" customHeight="1">
      <c r="B3" s="181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3"/>
      <c r="AT3" s="180" t="s">
        <v>88</v>
      </c>
    </row>
    <row r="4" spans="2:46" ht="37" customHeight="1">
      <c r="B4" s="184"/>
      <c r="C4" s="185" t="s">
        <v>89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7"/>
      <c r="T4" s="188" t="s">
        <v>13</v>
      </c>
      <c r="AT4" s="180" t="s">
        <v>6</v>
      </c>
    </row>
    <row r="5" spans="2:18" ht="7" customHeight="1">
      <c r="B5" s="184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7"/>
    </row>
    <row r="6" spans="2:18" ht="25.25" customHeight="1">
      <c r="B6" s="184"/>
      <c r="C6" s="189"/>
      <c r="D6" s="190" t="s">
        <v>17</v>
      </c>
      <c r="E6" s="189"/>
      <c r="F6" s="191" t="str">
        <f>'Rekapitulace stavby'!K6</f>
        <v>Střední škola stravování a služeb Karlovy Vary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89"/>
      <c r="R6" s="187"/>
    </row>
    <row r="7" spans="2:18" s="193" customFormat="1" ht="32.75" customHeight="1">
      <c r="B7" s="194"/>
      <c r="C7" s="195"/>
      <c r="D7" s="196" t="s">
        <v>90</v>
      </c>
      <c r="E7" s="195"/>
      <c r="F7" s="197" t="s">
        <v>395</v>
      </c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5"/>
      <c r="R7" s="199"/>
    </row>
    <row r="8" spans="2:18" s="193" customFormat="1" ht="14.5" customHeight="1">
      <c r="B8" s="194"/>
      <c r="C8" s="195"/>
      <c r="D8" s="190" t="s">
        <v>19</v>
      </c>
      <c r="E8" s="195"/>
      <c r="F8" s="200" t="s">
        <v>5</v>
      </c>
      <c r="G8" s="195"/>
      <c r="H8" s="195"/>
      <c r="I8" s="195"/>
      <c r="J8" s="195"/>
      <c r="K8" s="195"/>
      <c r="L8" s="195"/>
      <c r="M8" s="190" t="s">
        <v>20</v>
      </c>
      <c r="N8" s="195"/>
      <c r="O8" s="200" t="s">
        <v>5</v>
      </c>
      <c r="P8" s="195"/>
      <c r="Q8" s="195"/>
      <c r="R8" s="199"/>
    </row>
    <row r="9" spans="2:18" s="193" customFormat="1" ht="14.5" customHeight="1">
      <c r="B9" s="194"/>
      <c r="C9" s="195"/>
      <c r="D9" s="190" t="s">
        <v>22</v>
      </c>
      <c r="E9" s="195"/>
      <c r="F9" s="200" t="s">
        <v>23</v>
      </c>
      <c r="G9" s="195"/>
      <c r="H9" s="195"/>
      <c r="I9" s="195"/>
      <c r="J9" s="195"/>
      <c r="K9" s="195"/>
      <c r="L9" s="195"/>
      <c r="M9" s="190" t="s">
        <v>24</v>
      </c>
      <c r="N9" s="195"/>
      <c r="O9" s="201">
        <f>'Rekapitulace stavby'!AN8</f>
        <v>43886</v>
      </c>
      <c r="P9" s="201"/>
      <c r="Q9" s="195"/>
      <c r="R9" s="199"/>
    </row>
    <row r="10" spans="2:18" s="193" customFormat="1" ht="11" customHeight="1">
      <c r="B10" s="194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9"/>
    </row>
    <row r="11" spans="2:18" s="193" customFormat="1" ht="14.5" customHeight="1">
      <c r="B11" s="194"/>
      <c r="C11" s="195"/>
      <c r="D11" s="190" t="s">
        <v>27</v>
      </c>
      <c r="E11" s="195"/>
      <c r="F11" s="195"/>
      <c r="G11" s="195"/>
      <c r="H11" s="195"/>
      <c r="I11" s="195"/>
      <c r="J11" s="195"/>
      <c r="K11" s="195"/>
      <c r="L11" s="195"/>
      <c r="M11" s="190" t="s">
        <v>28</v>
      </c>
      <c r="N11" s="195"/>
      <c r="O11" s="202" t="s">
        <v>5</v>
      </c>
      <c r="P11" s="202"/>
      <c r="Q11" s="195"/>
      <c r="R11" s="199"/>
    </row>
    <row r="12" spans="2:18" s="193" customFormat="1" ht="18" customHeight="1">
      <c r="B12" s="194"/>
      <c r="C12" s="195"/>
      <c r="D12" s="195"/>
      <c r="E12" s="203" t="s">
        <v>400</v>
      </c>
      <c r="F12" s="195"/>
      <c r="G12" s="195"/>
      <c r="H12" s="195"/>
      <c r="I12" s="195"/>
      <c r="J12" s="195"/>
      <c r="K12" s="195"/>
      <c r="L12" s="195"/>
      <c r="M12" s="190" t="s">
        <v>29</v>
      </c>
      <c r="N12" s="195"/>
      <c r="O12" s="202" t="s">
        <v>5</v>
      </c>
      <c r="P12" s="202"/>
      <c r="Q12" s="195"/>
      <c r="R12" s="199"/>
    </row>
    <row r="13" spans="2:18" s="193" customFormat="1" ht="7" customHeight="1">
      <c r="B13" s="194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9"/>
    </row>
    <row r="14" spans="2:18" s="193" customFormat="1" ht="14.5" customHeight="1">
      <c r="B14" s="194"/>
      <c r="C14" s="195"/>
      <c r="D14" s="190" t="s">
        <v>30</v>
      </c>
      <c r="E14" s="195"/>
      <c r="F14" s="195"/>
      <c r="G14" s="195"/>
      <c r="H14" s="195"/>
      <c r="I14" s="195"/>
      <c r="J14" s="195"/>
      <c r="K14" s="195"/>
      <c r="L14" s="195"/>
      <c r="M14" s="190" t="s">
        <v>28</v>
      </c>
      <c r="N14" s="195"/>
      <c r="O14" s="202"/>
      <c r="P14" s="202"/>
      <c r="Q14" s="195"/>
      <c r="R14" s="199"/>
    </row>
    <row r="15" spans="2:18" s="193" customFormat="1" ht="18" customHeight="1">
      <c r="B15" s="194"/>
      <c r="C15" s="195"/>
      <c r="D15" s="195"/>
      <c r="E15" s="200"/>
      <c r="F15" s="195"/>
      <c r="G15" s="195"/>
      <c r="H15" s="195"/>
      <c r="I15" s="195"/>
      <c r="J15" s="195"/>
      <c r="K15" s="195"/>
      <c r="L15" s="195"/>
      <c r="M15" s="190" t="s">
        <v>29</v>
      </c>
      <c r="N15" s="195"/>
      <c r="O15" s="202" t="s">
        <v>5</v>
      </c>
      <c r="P15" s="202"/>
      <c r="Q15" s="195"/>
      <c r="R15" s="199"/>
    </row>
    <row r="16" spans="2:18" s="193" customFormat="1" ht="7" customHeight="1">
      <c r="B16" s="194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9"/>
    </row>
    <row r="17" spans="2:18" s="193" customFormat="1" ht="14.5" customHeight="1">
      <c r="B17" s="194"/>
      <c r="C17" s="195"/>
      <c r="D17" s="190" t="s">
        <v>31</v>
      </c>
      <c r="E17" s="195"/>
      <c r="F17" s="195"/>
      <c r="G17" s="195"/>
      <c r="H17" s="195"/>
      <c r="I17" s="195"/>
      <c r="J17" s="195"/>
      <c r="K17" s="195"/>
      <c r="L17" s="195"/>
      <c r="M17" s="190" t="s">
        <v>28</v>
      </c>
      <c r="N17" s="195"/>
      <c r="O17" s="202" t="s">
        <v>5</v>
      </c>
      <c r="P17" s="202"/>
      <c r="Q17" s="195"/>
      <c r="R17" s="199"/>
    </row>
    <row r="18" spans="2:18" s="193" customFormat="1" ht="18" customHeight="1">
      <c r="B18" s="194"/>
      <c r="C18" s="195"/>
      <c r="D18" s="195"/>
      <c r="E18" s="200"/>
      <c r="F18" s="195"/>
      <c r="G18" s="195"/>
      <c r="H18" s="195"/>
      <c r="I18" s="195"/>
      <c r="J18" s="195"/>
      <c r="K18" s="195"/>
      <c r="L18" s="195"/>
      <c r="M18" s="190" t="s">
        <v>29</v>
      </c>
      <c r="N18" s="195"/>
      <c r="O18" s="202" t="s">
        <v>5</v>
      </c>
      <c r="P18" s="202"/>
      <c r="Q18" s="195"/>
      <c r="R18" s="199"/>
    </row>
    <row r="19" spans="2:18" s="193" customFormat="1" ht="7" customHeight="1">
      <c r="B19" s="194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9"/>
    </row>
    <row r="20" spans="2:18" s="193" customFormat="1" ht="14.5" customHeight="1">
      <c r="B20" s="194"/>
      <c r="C20" s="195"/>
      <c r="D20" s="190" t="s">
        <v>32</v>
      </c>
      <c r="E20" s="195"/>
      <c r="F20" s="195"/>
      <c r="G20" s="195"/>
      <c r="H20" s="195"/>
      <c r="I20" s="195"/>
      <c r="J20" s="195"/>
      <c r="K20" s="195"/>
      <c r="L20" s="195"/>
      <c r="M20" s="190" t="s">
        <v>28</v>
      </c>
      <c r="N20" s="195"/>
      <c r="O20" s="202" t="str">
        <f>IF('Rekapitulace stavby'!AN19="","",'Rekapitulace stavby'!AN19)</f>
        <v/>
      </c>
      <c r="P20" s="202"/>
      <c r="Q20" s="195"/>
      <c r="R20" s="199"/>
    </row>
    <row r="21" spans="2:18" s="193" customFormat="1" ht="18" customHeight="1">
      <c r="B21" s="194"/>
      <c r="C21" s="195"/>
      <c r="D21" s="195"/>
      <c r="E21" s="200" t="str">
        <f>IF('Rekapitulace stavby'!E20="","",'Rekapitulace stavby'!E20)</f>
        <v>Ing. Tošovský</v>
      </c>
      <c r="F21" s="195"/>
      <c r="G21" s="195"/>
      <c r="H21" s="195"/>
      <c r="I21" s="195"/>
      <c r="J21" s="195"/>
      <c r="K21" s="195"/>
      <c r="L21" s="195"/>
      <c r="M21" s="190" t="s">
        <v>29</v>
      </c>
      <c r="N21" s="195"/>
      <c r="O21" s="202" t="str">
        <f>IF('Rekapitulace stavby'!AN20="","",'Rekapitulace stavby'!AN20)</f>
        <v/>
      </c>
      <c r="P21" s="202"/>
      <c r="Q21" s="195"/>
      <c r="R21" s="199"/>
    </row>
    <row r="22" spans="2:18" s="193" customFormat="1" ht="7" customHeight="1">
      <c r="B22" s="194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9"/>
    </row>
    <row r="23" spans="2:18" s="193" customFormat="1" ht="14.5" customHeight="1">
      <c r="B23" s="194"/>
      <c r="C23" s="195"/>
      <c r="D23" s="190" t="s">
        <v>33</v>
      </c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9"/>
    </row>
    <row r="24" spans="2:18" s="193" customFormat="1" ht="85.5" customHeight="1">
      <c r="B24" s="194"/>
      <c r="C24" s="195"/>
      <c r="D24" s="195"/>
      <c r="E24" s="204" t="s">
        <v>34</v>
      </c>
      <c r="F24" s="204"/>
      <c r="G24" s="204"/>
      <c r="H24" s="204"/>
      <c r="I24" s="204"/>
      <c r="J24" s="204"/>
      <c r="K24" s="204"/>
      <c r="L24" s="204"/>
      <c r="M24" s="195"/>
      <c r="N24" s="195"/>
      <c r="O24" s="195"/>
      <c r="P24" s="195"/>
      <c r="Q24" s="195"/>
      <c r="R24" s="199"/>
    </row>
    <row r="25" spans="2:18" s="193" customFormat="1" ht="7" customHeight="1">
      <c r="B25" s="194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9"/>
    </row>
    <row r="26" spans="2:18" s="193" customFormat="1" ht="7" customHeight="1">
      <c r="B26" s="194"/>
      <c r="C26" s="19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195"/>
      <c r="R26" s="199"/>
    </row>
    <row r="27" spans="2:18" s="193" customFormat="1" ht="14.5" customHeight="1">
      <c r="B27" s="194"/>
      <c r="C27" s="195"/>
      <c r="D27" s="206" t="s">
        <v>91</v>
      </c>
      <c r="E27" s="195"/>
      <c r="F27" s="195"/>
      <c r="G27" s="195"/>
      <c r="H27" s="195"/>
      <c r="I27" s="195"/>
      <c r="J27" s="195"/>
      <c r="K27" s="195"/>
      <c r="L27" s="195"/>
      <c r="M27" s="207">
        <f>N77</f>
        <v>0</v>
      </c>
      <c r="N27" s="207"/>
      <c r="O27" s="207"/>
      <c r="P27" s="207"/>
      <c r="Q27" s="195"/>
      <c r="R27" s="199"/>
    </row>
    <row r="28" spans="2:18" s="193" customFormat="1" ht="7" customHeight="1">
      <c r="B28" s="194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9"/>
    </row>
    <row r="29" spans="2:18" s="193" customFormat="1" ht="25.25" customHeight="1">
      <c r="B29" s="194"/>
      <c r="C29" s="195"/>
      <c r="D29" s="208" t="s">
        <v>37</v>
      </c>
      <c r="E29" s="195"/>
      <c r="F29" s="195"/>
      <c r="G29" s="195"/>
      <c r="H29" s="195"/>
      <c r="I29" s="195"/>
      <c r="J29" s="195"/>
      <c r="K29" s="195"/>
      <c r="L29" s="195"/>
      <c r="M29" s="209">
        <f>M27</f>
        <v>0</v>
      </c>
      <c r="N29" s="198"/>
      <c r="O29" s="198"/>
      <c r="P29" s="198"/>
      <c r="Q29" s="195"/>
      <c r="R29" s="199"/>
    </row>
    <row r="30" spans="2:18" s="193" customFormat="1" ht="7" customHeight="1">
      <c r="B30" s="194"/>
      <c r="C30" s="19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195"/>
      <c r="R30" s="199"/>
    </row>
    <row r="31" spans="2:18" s="193" customFormat="1" ht="14.5" customHeight="1">
      <c r="B31" s="194"/>
      <c r="C31" s="195"/>
      <c r="D31" s="210" t="s">
        <v>38</v>
      </c>
      <c r="E31" s="210" t="s">
        <v>39</v>
      </c>
      <c r="F31" s="211">
        <v>0.21</v>
      </c>
      <c r="G31" s="212" t="s">
        <v>40</v>
      </c>
      <c r="H31" s="213">
        <f>M29</f>
        <v>0</v>
      </c>
      <c r="I31" s="198"/>
      <c r="J31" s="198"/>
      <c r="K31" s="195"/>
      <c r="L31" s="195"/>
      <c r="M31" s="213">
        <f>H31*0.21</f>
        <v>0</v>
      </c>
      <c r="N31" s="198"/>
      <c r="O31" s="198"/>
      <c r="P31" s="198"/>
      <c r="Q31" s="195"/>
      <c r="R31" s="199"/>
    </row>
    <row r="32" spans="2:18" s="193" customFormat="1" ht="14.5" customHeight="1">
      <c r="B32" s="194"/>
      <c r="C32" s="195"/>
      <c r="D32" s="195"/>
      <c r="E32" s="210" t="s">
        <v>41</v>
      </c>
      <c r="F32" s="211">
        <v>0.15</v>
      </c>
      <c r="G32" s="212" t="s">
        <v>40</v>
      </c>
      <c r="H32" s="213">
        <f>ROUND((SUM(BF89:BF89)+SUM(BF107:BF205)),2)</f>
        <v>0</v>
      </c>
      <c r="I32" s="198"/>
      <c r="J32" s="198"/>
      <c r="K32" s="195"/>
      <c r="L32" s="195"/>
      <c r="M32" s="213">
        <f>ROUND(ROUND((SUM(BF89:BF89)+SUM(BF107:BF205)),2)*F32,2)</f>
        <v>0</v>
      </c>
      <c r="N32" s="198"/>
      <c r="O32" s="198"/>
      <c r="P32" s="198"/>
      <c r="Q32" s="195"/>
      <c r="R32" s="199"/>
    </row>
    <row r="33" spans="2:18" s="193" customFormat="1" ht="14.5" customHeight="1" hidden="1">
      <c r="B33" s="194"/>
      <c r="C33" s="195"/>
      <c r="D33" s="195"/>
      <c r="E33" s="210" t="s">
        <v>42</v>
      </c>
      <c r="F33" s="211">
        <v>0.21</v>
      </c>
      <c r="G33" s="212" t="s">
        <v>40</v>
      </c>
      <c r="H33" s="213">
        <f>ROUND((SUM(BG89:BG89)+SUM(BG107:BG205)),2)</f>
        <v>0</v>
      </c>
      <c r="I33" s="198"/>
      <c r="J33" s="198"/>
      <c r="K33" s="195"/>
      <c r="L33" s="195"/>
      <c r="M33" s="213">
        <v>0</v>
      </c>
      <c r="N33" s="198"/>
      <c r="O33" s="198"/>
      <c r="P33" s="198"/>
      <c r="Q33" s="195"/>
      <c r="R33" s="199"/>
    </row>
    <row r="34" spans="2:18" s="193" customFormat="1" ht="14.5" customHeight="1" hidden="1">
      <c r="B34" s="194"/>
      <c r="C34" s="195"/>
      <c r="D34" s="195"/>
      <c r="E34" s="210" t="s">
        <v>43</v>
      </c>
      <c r="F34" s="211">
        <v>0.15</v>
      </c>
      <c r="G34" s="212" t="s">
        <v>40</v>
      </c>
      <c r="H34" s="213">
        <f>ROUND((SUM(BH89:BH89)+SUM(BH107:BH205)),2)</f>
        <v>0</v>
      </c>
      <c r="I34" s="198"/>
      <c r="J34" s="198"/>
      <c r="K34" s="195"/>
      <c r="L34" s="195"/>
      <c r="M34" s="213">
        <v>0</v>
      </c>
      <c r="N34" s="198"/>
      <c r="O34" s="198"/>
      <c r="P34" s="198"/>
      <c r="Q34" s="195"/>
      <c r="R34" s="199"/>
    </row>
    <row r="35" spans="2:18" s="193" customFormat="1" ht="14.5" customHeight="1" hidden="1">
      <c r="B35" s="194"/>
      <c r="C35" s="195"/>
      <c r="D35" s="195"/>
      <c r="E35" s="210" t="s">
        <v>44</v>
      </c>
      <c r="F35" s="211">
        <v>0</v>
      </c>
      <c r="G35" s="212" t="s">
        <v>40</v>
      </c>
      <c r="H35" s="213">
        <f>ROUND((SUM(BI89:BI89)+SUM(BI107:BI205)),2)</f>
        <v>0</v>
      </c>
      <c r="I35" s="198"/>
      <c r="J35" s="198"/>
      <c r="K35" s="195"/>
      <c r="L35" s="195"/>
      <c r="M35" s="213">
        <v>0</v>
      </c>
      <c r="N35" s="198"/>
      <c r="O35" s="198"/>
      <c r="P35" s="198"/>
      <c r="Q35" s="195"/>
      <c r="R35" s="199"/>
    </row>
    <row r="36" spans="2:18" s="193" customFormat="1" ht="7" customHeight="1">
      <c r="B36" s="194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9"/>
    </row>
    <row r="37" spans="2:18" s="193" customFormat="1" ht="25.25" customHeight="1">
      <c r="B37" s="194"/>
      <c r="C37" s="214"/>
      <c r="D37" s="215" t="s">
        <v>45</v>
      </c>
      <c r="E37" s="216"/>
      <c r="F37" s="216"/>
      <c r="G37" s="217" t="s">
        <v>46</v>
      </c>
      <c r="H37" s="218" t="s">
        <v>47</v>
      </c>
      <c r="I37" s="216"/>
      <c r="J37" s="216"/>
      <c r="K37" s="216"/>
      <c r="L37" s="219">
        <f>SUM(M29:M35)</f>
        <v>0</v>
      </c>
      <c r="M37" s="219"/>
      <c r="N37" s="219"/>
      <c r="O37" s="219"/>
      <c r="P37" s="220"/>
      <c r="Q37" s="214"/>
      <c r="R37" s="199"/>
    </row>
    <row r="38" spans="2:18" s="193" customFormat="1" ht="14.5" customHeight="1">
      <c r="B38" s="194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9"/>
    </row>
    <row r="39" spans="2:18" ht="13.5">
      <c r="B39" s="184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7"/>
    </row>
    <row r="40" spans="2:18" s="193" customFormat="1" ht="13">
      <c r="B40" s="194"/>
      <c r="C40" s="195"/>
      <c r="D40" s="221" t="s">
        <v>48</v>
      </c>
      <c r="E40" s="205"/>
      <c r="F40" s="205"/>
      <c r="G40" s="205"/>
      <c r="H40" s="222"/>
      <c r="I40" s="195"/>
      <c r="J40" s="221" t="s">
        <v>49</v>
      </c>
      <c r="K40" s="205"/>
      <c r="L40" s="205"/>
      <c r="M40" s="205"/>
      <c r="N40" s="205"/>
      <c r="O40" s="205"/>
      <c r="P40" s="222"/>
      <c r="Q40" s="195"/>
      <c r="R40" s="199"/>
    </row>
    <row r="41" spans="2:18" ht="13.5">
      <c r="B41" s="184"/>
      <c r="C41" s="189"/>
      <c r="D41" s="223"/>
      <c r="E41" s="189"/>
      <c r="F41" s="189"/>
      <c r="G41" s="189"/>
      <c r="H41" s="224"/>
      <c r="I41" s="189"/>
      <c r="J41" s="223"/>
      <c r="K41" s="189"/>
      <c r="L41" s="189"/>
      <c r="M41" s="189"/>
      <c r="N41" s="189"/>
      <c r="O41" s="189"/>
      <c r="P41" s="224"/>
      <c r="Q41" s="189"/>
      <c r="R41" s="187"/>
    </row>
    <row r="42" spans="2:18" ht="13.5">
      <c r="B42" s="184"/>
      <c r="C42" s="189"/>
      <c r="D42" s="223"/>
      <c r="E42" s="189"/>
      <c r="F42" s="189"/>
      <c r="G42" s="189"/>
      <c r="H42" s="224"/>
      <c r="I42" s="189"/>
      <c r="J42" s="223"/>
      <c r="K42" s="189"/>
      <c r="L42" s="189"/>
      <c r="M42" s="189"/>
      <c r="N42" s="189"/>
      <c r="O42" s="189"/>
      <c r="P42" s="224"/>
      <c r="Q42" s="189"/>
      <c r="R42" s="187"/>
    </row>
    <row r="43" spans="2:18" ht="13.5">
      <c r="B43" s="184"/>
      <c r="C43" s="189"/>
      <c r="D43" s="223"/>
      <c r="E43" s="189"/>
      <c r="F43" s="189"/>
      <c r="G43" s="189"/>
      <c r="H43" s="224"/>
      <c r="I43" s="189"/>
      <c r="J43" s="223"/>
      <c r="K43" s="189"/>
      <c r="L43" s="189"/>
      <c r="M43" s="189"/>
      <c r="N43" s="189"/>
      <c r="O43" s="189"/>
      <c r="P43" s="224"/>
      <c r="Q43" s="189"/>
      <c r="R43" s="187"/>
    </row>
    <row r="44" spans="2:18" ht="13.5">
      <c r="B44" s="184"/>
      <c r="C44" s="189"/>
      <c r="D44" s="223"/>
      <c r="E44" s="189"/>
      <c r="F44" s="189"/>
      <c r="G44" s="189"/>
      <c r="H44" s="224"/>
      <c r="I44" s="189"/>
      <c r="J44" s="223"/>
      <c r="K44" s="189"/>
      <c r="L44" s="189"/>
      <c r="M44" s="189"/>
      <c r="N44" s="189"/>
      <c r="O44" s="189"/>
      <c r="P44" s="224"/>
      <c r="Q44" s="189"/>
      <c r="R44" s="187"/>
    </row>
    <row r="45" spans="2:18" ht="13.5">
      <c r="B45" s="184"/>
      <c r="C45" s="189"/>
      <c r="D45" s="223"/>
      <c r="E45" s="189"/>
      <c r="F45" s="189"/>
      <c r="G45" s="189"/>
      <c r="H45" s="224"/>
      <c r="I45" s="189"/>
      <c r="J45" s="223"/>
      <c r="K45" s="189"/>
      <c r="L45" s="189"/>
      <c r="M45" s="189"/>
      <c r="N45" s="189"/>
      <c r="O45" s="189"/>
      <c r="P45" s="224"/>
      <c r="Q45" s="189"/>
      <c r="R45" s="187"/>
    </row>
    <row r="46" spans="2:18" ht="13.5">
      <c r="B46" s="184"/>
      <c r="C46" s="189"/>
      <c r="D46" s="223"/>
      <c r="E46" s="189"/>
      <c r="F46" s="189"/>
      <c r="G46" s="189"/>
      <c r="H46" s="224"/>
      <c r="I46" s="189"/>
      <c r="J46" s="223"/>
      <c r="K46" s="189"/>
      <c r="L46" s="189"/>
      <c r="M46" s="189"/>
      <c r="N46" s="189"/>
      <c r="O46" s="189"/>
      <c r="P46" s="224"/>
      <c r="Q46" s="189"/>
      <c r="R46" s="187"/>
    </row>
    <row r="47" spans="2:18" ht="13.5">
      <c r="B47" s="184"/>
      <c r="C47" s="189"/>
      <c r="D47" s="223"/>
      <c r="E47" s="189"/>
      <c r="F47" s="189"/>
      <c r="G47" s="189"/>
      <c r="H47" s="224"/>
      <c r="I47" s="189"/>
      <c r="J47" s="223"/>
      <c r="K47" s="189"/>
      <c r="L47" s="189"/>
      <c r="M47" s="189"/>
      <c r="N47" s="189"/>
      <c r="O47" s="189"/>
      <c r="P47" s="224"/>
      <c r="Q47" s="189"/>
      <c r="R47" s="187"/>
    </row>
    <row r="48" spans="2:18" ht="13.5">
      <c r="B48" s="184"/>
      <c r="C48" s="189"/>
      <c r="D48" s="223"/>
      <c r="E48" s="189"/>
      <c r="F48" s="189"/>
      <c r="G48" s="189"/>
      <c r="H48" s="224"/>
      <c r="I48" s="189"/>
      <c r="J48" s="223"/>
      <c r="K48" s="189"/>
      <c r="L48" s="189"/>
      <c r="M48" s="189"/>
      <c r="N48" s="189"/>
      <c r="O48" s="189"/>
      <c r="P48" s="224"/>
      <c r="Q48" s="189"/>
      <c r="R48" s="187"/>
    </row>
    <row r="49" spans="2:18" s="193" customFormat="1" ht="13">
      <c r="B49" s="194"/>
      <c r="C49" s="195"/>
      <c r="D49" s="225" t="s">
        <v>50</v>
      </c>
      <c r="E49" s="226"/>
      <c r="F49" s="226"/>
      <c r="G49" s="227" t="s">
        <v>51</v>
      </c>
      <c r="H49" s="228"/>
      <c r="I49" s="195"/>
      <c r="J49" s="225" t="s">
        <v>50</v>
      </c>
      <c r="K49" s="226"/>
      <c r="L49" s="226"/>
      <c r="M49" s="226"/>
      <c r="N49" s="227" t="s">
        <v>51</v>
      </c>
      <c r="O49" s="226"/>
      <c r="P49" s="228"/>
      <c r="Q49" s="195"/>
      <c r="R49" s="199"/>
    </row>
    <row r="50" spans="2:18" ht="13.5">
      <c r="B50" s="184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7"/>
    </row>
    <row r="51" spans="2:18" s="193" customFormat="1" ht="13">
      <c r="B51" s="194"/>
      <c r="C51" s="195"/>
      <c r="D51" s="221" t="s">
        <v>52</v>
      </c>
      <c r="E51" s="205"/>
      <c r="F51" s="205"/>
      <c r="G51" s="205"/>
      <c r="H51" s="222"/>
      <c r="I51" s="195"/>
      <c r="J51" s="221" t="s">
        <v>53</v>
      </c>
      <c r="K51" s="205"/>
      <c r="L51" s="205"/>
      <c r="M51" s="205"/>
      <c r="N51" s="205"/>
      <c r="O51" s="205"/>
      <c r="P51" s="222"/>
      <c r="Q51" s="195"/>
      <c r="R51" s="199"/>
    </row>
    <row r="52" spans="2:18" ht="13.5">
      <c r="B52" s="184"/>
      <c r="C52" s="189"/>
      <c r="D52" s="223"/>
      <c r="E52" s="189"/>
      <c r="F52" s="189"/>
      <c r="G52" s="189"/>
      <c r="H52" s="224"/>
      <c r="I52" s="189"/>
      <c r="J52" s="223"/>
      <c r="K52" s="189"/>
      <c r="L52" s="189"/>
      <c r="M52" s="189"/>
      <c r="N52" s="189"/>
      <c r="O52" s="189"/>
      <c r="P52" s="224"/>
      <c r="Q52" s="189"/>
      <c r="R52" s="187"/>
    </row>
    <row r="53" spans="2:18" ht="13.5">
      <c r="B53" s="184"/>
      <c r="C53" s="189"/>
      <c r="D53" s="223"/>
      <c r="E53" s="189"/>
      <c r="F53" s="189"/>
      <c r="G53" s="189"/>
      <c r="H53" s="224"/>
      <c r="I53" s="189"/>
      <c r="J53" s="223"/>
      <c r="K53" s="189"/>
      <c r="L53" s="189"/>
      <c r="M53" s="189"/>
      <c r="N53" s="189"/>
      <c r="O53" s="189"/>
      <c r="P53" s="224"/>
      <c r="Q53" s="189"/>
      <c r="R53" s="187"/>
    </row>
    <row r="54" spans="2:18" ht="13.5">
      <c r="B54" s="184"/>
      <c r="C54" s="189"/>
      <c r="D54" s="223"/>
      <c r="E54" s="189"/>
      <c r="F54" s="189"/>
      <c r="G54" s="189"/>
      <c r="H54" s="224"/>
      <c r="I54" s="189"/>
      <c r="J54" s="223"/>
      <c r="K54" s="189"/>
      <c r="L54" s="189"/>
      <c r="M54" s="189"/>
      <c r="N54" s="189"/>
      <c r="O54" s="189"/>
      <c r="P54" s="224"/>
      <c r="Q54" s="189"/>
      <c r="R54" s="187"/>
    </row>
    <row r="55" spans="2:18" ht="13.5">
      <c r="B55" s="184"/>
      <c r="C55" s="189"/>
      <c r="D55" s="223"/>
      <c r="E55" s="189"/>
      <c r="F55" s="189"/>
      <c r="G55" s="189"/>
      <c r="H55" s="224"/>
      <c r="I55" s="189"/>
      <c r="J55" s="223"/>
      <c r="K55" s="189"/>
      <c r="L55" s="189"/>
      <c r="M55" s="189"/>
      <c r="N55" s="189"/>
      <c r="O55" s="189"/>
      <c r="P55" s="224"/>
      <c r="Q55" s="189"/>
      <c r="R55" s="187"/>
    </row>
    <row r="56" spans="2:18" ht="13.5">
      <c r="B56" s="184"/>
      <c r="C56" s="189"/>
      <c r="D56" s="223"/>
      <c r="E56" s="189"/>
      <c r="F56" s="189"/>
      <c r="G56" s="189"/>
      <c r="H56" s="224"/>
      <c r="I56" s="189"/>
      <c r="J56" s="223"/>
      <c r="K56" s="189"/>
      <c r="L56" s="189"/>
      <c r="M56" s="189"/>
      <c r="N56" s="189"/>
      <c r="O56" s="189"/>
      <c r="P56" s="224"/>
      <c r="Q56" s="189"/>
      <c r="R56" s="187"/>
    </row>
    <row r="57" spans="2:18" ht="13.5">
      <c r="B57" s="184"/>
      <c r="C57" s="189"/>
      <c r="D57" s="223"/>
      <c r="E57" s="189"/>
      <c r="F57" s="189"/>
      <c r="G57" s="189"/>
      <c r="H57" s="224"/>
      <c r="I57" s="189"/>
      <c r="J57" s="223"/>
      <c r="K57" s="189"/>
      <c r="L57" s="189"/>
      <c r="M57" s="189"/>
      <c r="N57" s="189"/>
      <c r="O57" s="189"/>
      <c r="P57" s="224"/>
      <c r="Q57" s="189"/>
      <c r="R57" s="187"/>
    </row>
    <row r="58" spans="2:18" ht="13.5">
      <c r="B58" s="184"/>
      <c r="C58" s="189"/>
      <c r="D58" s="223"/>
      <c r="E58" s="189"/>
      <c r="F58" s="189"/>
      <c r="G58" s="189"/>
      <c r="H58" s="224"/>
      <c r="I58" s="189"/>
      <c r="J58" s="223"/>
      <c r="K58" s="189"/>
      <c r="L58" s="189"/>
      <c r="M58" s="189"/>
      <c r="N58" s="189"/>
      <c r="O58" s="189"/>
      <c r="P58" s="224"/>
      <c r="Q58" s="189"/>
      <c r="R58" s="187"/>
    </row>
    <row r="59" spans="2:18" ht="13.5">
      <c r="B59" s="184"/>
      <c r="C59" s="189"/>
      <c r="D59" s="223"/>
      <c r="E59" s="189"/>
      <c r="F59" s="189"/>
      <c r="G59" s="189"/>
      <c r="H59" s="224"/>
      <c r="I59" s="189"/>
      <c r="J59" s="223"/>
      <c r="K59" s="189"/>
      <c r="L59" s="189"/>
      <c r="M59" s="189"/>
      <c r="N59" s="189"/>
      <c r="O59" s="189"/>
      <c r="P59" s="224"/>
      <c r="Q59" s="189"/>
      <c r="R59" s="187"/>
    </row>
    <row r="60" spans="2:18" s="193" customFormat="1" ht="13">
      <c r="B60" s="194"/>
      <c r="C60" s="195"/>
      <c r="D60" s="225" t="s">
        <v>50</v>
      </c>
      <c r="E60" s="226"/>
      <c r="F60" s="226"/>
      <c r="G60" s="227" t="s">
        <v>51</v>
      </c>
      <c r="H60" s="228"/>
      <c r="I60" s="195"/>
      <c r="J60" s="225" t="s">
        <v>50</v>
      </c>
      <c r="K60" s="226"/>
      <c r="L60" s="226"/>
      <c r="M60" s="226"/>
      <c r="N60" s="227" t="s">
        <v>51</v>
      </c>
      <c r="O60" s="226"/>
      <c r="P60" s="228"/>
      <c r="Q60" s="195"/>
      <c r="R60" s="199"/>
    </row>
    <row r="61" spans="2:18" s="193" customFormat="1" ht="14.5" customHeight="1">
      <c r="B61" s="229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1"/>
    </row>
    <row r="64" spans="2:18" s="193" customFormat="1" ht="7" customHeight="1">
      <c r="B64" s="232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4"/>
    </row>
    <row r="65" spans="2:18" s="193" customFormat="1" ht="37" customHeight="1">
      <c r="B65" s="194"/>
      <c r="C65" s="185" t="s">
        <v>92</v>
      </c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99"/>
    </row>
    <row r="66" spans="2:18" s="193" customFormat="1" ht="7" customHeight="1">
      <c r="B66" s="194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9"/>
    </row>
    <row r="67" spans="2:18" s="193" customFormat="1" ht="30" customHeight="1">
      <c r="B67" s="194"/>
      <c r="C67" s="190" t="s">
        <v>17</v>
      </c>
      <c r="D67" s="195"/>
      <c r="E67" s="195"/>
      <c r="F67" s="191" t="str">
        <f>F6</f>
        <v>Střední škola stravování a služeb Karlovy Vary</v>
      </c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5"/>
      <c r="R67" s="199"/>
    </row>
    <row r="68" spans="2:18" s="193" customFormat="1" ht="37" customHeight="1">
      <c r="B68" s="194"/>
      <c r="C68" s="235" t="s">
        <v>90</v>
      </c>
      <c r="D68" s="195"/>
      <c r="E68" s="195"/>
      <c r="F68" s="236" t="str">
        <f>F7</f>
        <v>SO 04 - Úpravy povrchů a podlahových krytin - kabinet - 3.NP</v>
      </c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5"/>
      <c r="R68" s="199"/>
    </row>
    <row r="69" spans="2:18" s="193" customFormat="1" ht="7" customHeight="1">
      <c r="B69" s="194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9"/>
    </row>
    <row r="70" spans="2:18" s="193" customFormat="1" ht="18" customHeight="1">
      <c r="B70" s="194"/>
      <c r="C70" s="190" t="s">
        <v>22</v>
      </c>
      <c r="D70" s="195"/>
      <c r="E70" s="195"/>
      <c r="F70" s="200" t="str">
        <f>F9</f>
        <v>Karlovy Vary</v>
      </c>
      <c r="G70" s="195"/>
      <c r="H70" s="195"/>
      <c r="I70" s="195"/>
      <c r="J70" s="195"/>
      <c r="K70" s="190" t="s">
        <v>24</v>
      </c>
      <c r="L70" s="195"/>
      <c r="M70" s="201">
        <f>IF(O9="","",O9)</f>
        <v>43886</v>
      </c>
      <c r="N70" s="201"/>
      <c r="O70" s="201"/>
      <c r="P70" s="201"/>
      <c r="Q70" s="195"/>
      <c r="R70" s="199"/>
    </row>
    <row r="71" spans="2:18" s="193" customFormat="1" ht="7" customHeight="1">
      <c r="B71" s="194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9"/>
    </row>
    <row r="72" spans="2:18" s="193" customFormat="1" ht="12">
      <c r="B72" s="194"/>
      <c r="C72" s="190" t="s">
        <v>27</v>
      </c>
      <c r="D72" s="195"/>
      <c r="E72" s="195"/>
      <c r="F72" s="200" t="str">
        <f>E12</f>
        <v>Střední škola stravování a služeb Karlovy Vary , příspěvková organizace</v>
      </c>
      <c r="G72" s="195"/>
      <c r="H72" s="195"/>
      <c r="I72" s="195"/>
      <c r="J72" s="195"/>
      <c r="K72" s="190" t="s">
        <v>31</v>
      </c>
      <c r="L72" s="195"/>
      <c r="M72" s="202"/>
      <c r="N72" s="202"/>
      <c r="O72" s="202"/>
      <c r="P72" s="202"/>
      <c r="Q72" s="202"/>
      <c r="R72" s="199"/>
    </row>
    <row r="73" spans="2:18" s="193" customFormat="1" ht="14.5" customHeight="1">
      <c r="B73" s="194"/>
      <c r="C73" s="190" t="s">
        <v>30</v>
      </c>
      <c r="D73" s="195"/>
      <c r="E73" s="195"/>
      <c r="F73" s="200" t="str">
        <f>IF(E15="","",E15)</f>
        <v/>
      </c>
      <c r="G73" s="195"/>
      <c r="H73" s="195"/>
      <c r="I73" s="195"/>
      <c r="J73" s="195"/>
      <c r="K73" s="190" t="s">
        <v>32</v>
      </c>
      <c r="L73" s="195"/>
      <c r="M73" s="202" t="str">
        <f>E21</f>
        <v>Ing. Tošovský</v>
      </c>
      <c r="N73" s="202"/>
      <c r="O73" s="202"/>
      <c r="P73" s="202"/>
      <c r="Q73" s="202"/>
      <c r="R73" s="199"/>
    </row>
    <row r="74" spans="2:18" s="193" customFormat="1" ht="10.25" customHeight="1">
      <c r="B74" s="194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9"/>
    </row>
    <row r="75" spans="2:18" s="193" customFormat="1" ht="29.25" customHeight="1">
      <c r="B75" s="194"/>
      <c r="C75" s="237" t="s">
        <v>93</v>
      </c>
      <c r="D75" s="238"/>
      <c r="E75" s="238"/>
      <c r="F75" s="238"/>
      <c r="G75" s="238"/>
      <c r="H75" s="214"/>
      <c r="I75" s="214"/>
      <c r="J75" s="214"/>
      <c r="K75" s="214"/>
      <c r="L75" s="214"/>
      <c r="M75" s="214"/>
      <c r="N75" s="237" t="s">
        <v>94</v>
      </c>
      <c r="O75" s="238"/>
      <c r="P75" s="238"/>
      <c r="Q75" s="238"/>
      <c r="R75" s="199"/>
    </row>
    <row r="76" spans="2:18" s="193" customFormat="1" ht="10.25" customHeight="1">
      <c r="B76" s="194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9"/>
    </row>
    <row r="77" spans="2:47" s="193" customFormat="1" ht="29.25" customHeight="1">
      <c r="B77" s="194"/>
      <c r="C77" s="239" t="s">
        <v>95</v>
      </c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240">
        <f>N78+N82</f>
        <v>0</v>
      </c>
      <c r="O77" s="241"/>
      <c r="P77" s="241"/>
      <c r="Q77" s="241"/>
      <c r="R77" s="199"/>
      <c r="AU77" s="180" t="s">
        <v>96</v>
      </c>
    </row>
    <row r="78" spans="2:37" s="249" customFormat="1" ht="25" customHeight="1">
      <c r="B78" s="247"/>
      <c r="C78" s="243"/>
      <c r="D78" s="242" t="s">
        <v>97</v>
      </c>
      <c r="E78" s="243"/>
      <c r="F78" s="243"/>
      <c r="G78" s="243"/>
      <c r="H78" s="243"/>
      <c r="I78" s="243"/>
      <c r="J78" s="243"/>
      <c r="K78" s="243"/>
      <c r="L78" s="243"/>
      <c r="M78" s="243"/>
      <c r="N78" s="244">
        <f>N108</f>
        <v>0</v>
      </c>
      <c r="O78" s="370"/>
      <c r="P78" s="370"/>
      <c r="Q78" s="370"/>
      <c r="R78" s="243"/>
      <c r="S78" s="515"/>
      <c r="T78" s="243"/>
      <c r="U78" s="243"/>
      <c r="V78" s="243"/>
      <c r="W78" s="243"/>
      <c r="X78" s="243"/>
      <c r="Y78" s="243"/>
      <c r="Z78" s="243"/>
      <c r="AA78" s="243"/>
      <c r="AB78" s="243"/>
      <c r="AC78" s="250"/>
      <c r="AD78" s="243"/>
      <c r="AE78" s="243"/>
      <c r="AF78" s="243"/>
      <c r="AG78" s="243"/>
      <c r="AH78" s="243"/>
      <c r="AI78" s="481"/>
      <c r="AJ78" s="243"/>
      <c r="AK78" s="243"/>
    </row>
    <row r="79" spans="2:37" s="376" customFormat="1" ht="20" customHeight="1">
      <c r="B79" s="371"/>
      <c r="C79" s="372"/>
      <c r="D79" s="245" t="s">
        <v>98</v>
      </c>
      <c r="E79" s="372"/>
      <c r="F79" s="372"/>
      <c r="G79" s="372"/>
      <c r="H79" s="372"/>
      <c r="I79" s="372"/>
      <c r="J79" s="372"/>
      <c r="K79" s="372"/>
      <c r="L79" s="372"/>
      <c r="M79" s="372"/>
      <c r="N79" s="373">
        <f>N109</f>
        <v>0</v>
      </c>
      <c r="O79" s="374"/>
      <c r="P79" s="374"/>
      <c r="Q79" s="374"/>
      <c r="R79" s="372"/>
      <c r="S79" s="516"/>
      <c r="T79" s="372"/>
      <c r="U79" s="372"/>
      <c r="V79" s="372"/>
      <c r="W79" s="372"/>
      <c r="X79" s="372"/>
      <c r="Y79" s="372"/>
      <c r="Z79" s="372"/>
      <c r="AA79" s="372"/>
      <c r="AB79" s="372"/>
      <c r="AC79" s="482"/>
      <c r="AD79" s="372"/>
      <c r="AE79" s="372"/>
      <c r="AF79" s="372"/>
      <c r="AG79" s="372"/>
      <c r="AH79" s="372"/>
      <c r="AI79" s="483"/>
      <c r="AJ79" s="372"/>
      <c r="AK79" s="372"/>
    </row>
    <row r="80" spans="2:37" s="376" customFormat="1" ht="20" customHeight="1">
      <c r="B80" s="371"/>
      <c r="C80" s="372"/>
      <c r="D80" s="245" t="s">
        <v>327</v>
      </c>
      <c r="E80" s="372"/>
      <c r="F80" s="372"/>
      <c r="G80" s="372"/>
      <c r="H80" s="372"/>
      <c r="I80" s="372"/>
      <c r="J80" s="372"/>
      <c r="K80" s="372"/>
      <c r="L80" s="372"/>
      <c r="M80" s="372"/>
      <c r="N80" s="373">
        <f>N135</f>
        <v>0</v>
      </c>
      <c r="O80" s="374"/>
      <c r="P80" s="374"/>
      <c r="Q80" s="374"/>
      <c r="R80" s="372"/>
      <c r="S80" s="516"/>
      <c r="T80" s="372"/>
      <c r="U80" s="372"/>
      <c r="V80" s="372"/>
      <c r="W80" s="372"/>
      <c r="X80" s="372"/>
      <c r="Y80" s="372"/>
      <c r="Z80" s="372"/>
      <c r="AA80" s="372"/>
      <c r="AB80" s="372"/>
      <c r="AC80" s="482"/>
      <c r="AD80" s="372"/>
      <c r="AE80" s="372"/>
      <c r="AF80" s="372"/>
      <c r="AG80" s="372"/>
      <c r="AH80" s="372"/>
      <c r="AI80" s="483"/>
      <c r="AJ80" s="372"/>
      <c r="AK80" s="372"/>
    </row>
    <row r="81" spans="2:37" s="376" customFormat="1" ht="20" customHeight="1">
      <c r="B81" s="371"/>
      <c r="C81" s="372"/>
      <c r="D81" s="245" t="s">
        <v>99</v>
      </c>
      <c r="E81" s="372"/>
      <c r="F81" s="372"/>
      <c r="G81" s="372"/>
      <c r="H81" s="372"/>
      <c r="I81" s="372"/>
      <c r="J81" s="372"/>
      <c r="K81" s="372"/>
      <c r="L81" s="372"/>
      <c r="M81" s="372"/>
      <c r="N81" s="373">
        <f>N140</f>
        <v>0</v>
      </c>
      <c r="O81" s="374"/>
      <c r="P81" s="374"/>
      <c r="Q81" s="374"/>
      <c r="R81" s="372"/>
      <c r="S81" s="516"/>
      <c r="T81" s="372"/>
      <c r="U81" s="372"/>
      <c r="V81" s="372"/>
      <c r="W81" s="372"/>
      <c r="X81" s="372"/>
      <c r="Y81" s="372"/>
      <c r="Z81" s="372"/>
      <c r="AA81" s="372"/>
      <c r="AB81" s="372"/>
      <c r="AC81" s="482"/>
      <c r="AD81" s="372"/>
      <c r="AE81" s="372"/>
      <c r="AF81" s="372"/>
      <c r="AG81" s="372"/>
      <c r="AH81" s="372"/>
      <c r="AI81" s="483"/>
      <c r="AJ81" s="372"/>
      <c r="AK81" s="372"/>
    </row>
    <row r="82" spans="2:37" s="249" customFormat="1" ht="25" customHeight="1">
      <c r="B82" s="247"/>
      <c r="C82" s="243"/>
      <c r="D82" s="242" t="s">
        <v>100</v>
      </c>
      <c r="E82" s="243"/>
      <c r="F82" s="243"/>
      <c r="G82" s="243"/>
      <c r="H82" s="243"/>
      <c r="I82" s="243"/>
      <c r="J82" s="243"/>
      <c r="K82" s="243"/>
      <c r="L82" s="243"/>
      <c r="M82" s="243"/>
      <c r="N82" s="244">
        <f>N151</f>
        <v>0</v>
      </c>
      <c r="O82" s="370"/>
      <c r="P82" s="370"/>
      <c r="Q82" s="370"/>
      <c r="R82" s="243"/>
      <c r="S82" s="515"/>
      <c r="T82" s="243"/>
      <c r="U82" s="243"/>
      <c r="V82" s="243"/>
      <c r="W82" s="243"/>
      <c r="X82" s="243"/>
      <c r="Y82" s="243"/>
      <c r="Z82" s="243"/>
      <c r="AA82" s="243"/>
      <c r="AB82" s="243"/>
      <c r="AC82" s="250"/>
      <c r="AD82" s="243"/>
      <c r="AE82" s="243"/>
      <c r="AF82" s="243"/>
      <c r="AG82" s="243"/>
      <c r="AH82" s="243"/>
      <c r="AI82" s="481"/>
      <c r="AJ82" s="243"/>
      <c r="AK82" s="243"/>
    </row>
    <row r="83" spans="2:37" s="249" customFormat="1" ht="25" customHeight="1">
      <c r="B83" s="247"/>
      <c r="C83" s="243"/>
      <c r="D83" s="245" t="s">
        <v>101</v>
      </c>
      <c r="E83" s="243"/>
      <c r="F83" s="243"/>
      <c r="G83" s="243"/>
      <c r="H83" s="243"/>
      <c r="I83" s="243"/>
      <c r="J83" s="243"/>
      <c r="K83" s="243"/>
      <c r="L83" s="243"/>
      <c r="M83" s="243"/>
      <c r="N83" s="246">
        <f>N152</f>
        <v>0</v>
      </c>
      <c r="O83" s="246"/>
      <c r="P83" s="246"/>
      <c r="Q83" s="246"/>
      <c r="R83" s="243"/>
      <c r="S83" s="515"/>
      <c r="T83" s="243"/>
      <c r="U83" s="243"/>
      <c r="V83" s="243"/>
      <c r="W83" s="243"/>
      <c r="X83" s="243"/>
      <c r="Y83" s="243"/>
      <c r="Z83" s="243"/>
      <c r="AA83" s="243"/>
      <c r="AB83" s="243"/>
      <c r="AC83" s="250"/>
      <c r="AD83" s="243"/>
      <c r="AE83" s="243"/>
      <c r="AF83" s="243"/>
      <c r="AG83" s="243"/>
      <c r="AH83" s="243"/>
      <c r="AI83" s="481"/>
      <c r="AJ83" s="243"/>
      <c r="AK83" s="243"/>
    </row>
    <row r="84" spans="2:37" s="249" customFormat="1" ht="25" customHeight="1">
      <c r="B84" s="247"/>
      <c r="C84" s="243"/>
      <c r="D84" s="245" t="s">
        <v>304</v>
      </c>
      <c r="E84" s="243"/>
      <c r="F84" s="243"/>
      <c r="G84" s="243"/>
      <c r="H84" s="243"/>
      <c r="I84" s="243"/>
      <c r="J84" s="243"/>
      <c r="K84" s="243"/>
      <c r="L84" s="243"/>
      <c r="M84" s="243"/>
      <c r="N84" s="246">
        <f>N156</f>
        <v>0</v>
      </c>
      <c r="O84" s="246"/>
      <c r="P84" s="246"/>
      <c r="Q84" s="246"/>
      <c r="R84" s="243"/>
      <c r="S84" s="515"/>
      <c r="T84" s="243"/>
      <c r="U84" s="243"/>
      <c r="V84" s="243"/>
      <c r="W84" s="243"/>
      <c r="X84" s="243"/>
      <c r="Y84" s="243"/>
      <c r="Z84" s="243"/>
      <c r="AA84" s="243"/>
      <c r="AB84" s="243"/>
      <c r="AC84" s="250"/>
      <c r="AD84" s="243"/>
      <c r="AE84" s="243"/>
      <c r="AF84" s="243"/>
      <c r="AG84" s="243"/>
      <c r="AH84" s="243"/>
      <c r="AI84" s="481"/>
      <c r="AJ84" s="243"/>
      <c r="AK84" s="243"/>
    </row>
    <row r="85" spans="2:37" s="249" customFormat="1" ht="25" customHeight="1">
      <c r="B85" s="247"/>
      <c r="C85" s="243"/>
      <c r="D85" s="245" t="s">
        <v>305</v>
      </c>
      <c r="E85" s="243"/>
      <c r="F85" s="243"/>
      <c r="G85" s="243"/>
      <c r="H85" s="243"/>
      <c r="I85" s="243"/>
      <c r="J85" s="243"/>
      <c r="K85" s="243"/>
      <c r="L85" s="243"/>
      <c r="M85" s="243"/>
      <c r="N85" s="246">
        <f>N167</f>
        <v>0</v>
      </c>
      <c r="O85" s="246"/>
      <c r="P85" s="246"/>
      <c r="Q85" s="246"/>
      <c r="R85" s="243"/>
      <c r="S85" s="515"/>
      <c r="T85" s="243"/>
      <c r="U85" s="243"/>
      <c r="V85" s="243"/>
      <c r="W85" s="243"/>
      <c r="X85" s="243"/>
      <c r="Y85" s="243"/>
      <c r="Z85" s="243"/>
      <c r="AA85" s="243"/>
      <c r="AB85" s="243"/>
      <c r="AC85" s="250"/>
      <c r="AD85" s="243"/>
      <c r="AE85" s="243"/>
      <c r="AF85" s="243"/>
      <c r="AG85" s="243"/>
      <c r="AH85" s="243"/>
      <c r="AI85" s="481"/>
      <c r="AJ85" s="243"/>
      <c r="AK85" s="243"/>
    </row>
    <row r="86" spans="2:37" s="249" customFormat="1" ht="25" customHeight="1">
      <c r="B86" s="247"/>
      <c r="C86" s="243"/>
      <c r="D86" s="245" t="s">
        <v>102</v>
      </c>
      <c r="E86" s="243"/>
      <c r="F86" s="243"/>
      <c r="G86" s="243"/>
      <c r="H86" s="243"/>
      <c r="I86" s="243"/>
      <c r="J86" s="243"/>
      <c r="K86" s="243"/>
      <c r="L86" s="243"/>
      <c r="M86" s="243"/>
      <c r="N86" s="246">
        <f>N187</f>
        <v>0</v>
      </c>
      <c r="O86" s="246"/>
      <c r="P86" s="246"/>
      <c r="Q86" s="246"/>
      <c r="R86" s="243"/>
      <c r="S86" s="515"/>
      <c r="T86" s="243"/>
      <c r="U86" s="243"/>
      <c r="V86" s="243"/>
      <c r="W86" s="243"/>
      <c r="X86" s="243"/>
      <c r="Y86" s="243"/>
      <c r="Z86" s="243"/>
      <c r="AA86" s="243"/>
      <c r="AB86" s="243"/>
      <c r="AC86" s="250"/>
      <c r="AD86" s="243"/>
      <c r="AE86" s="243"/>
      <c r="AF86" s="243"/>
      <c r="AG86" s="243"/>
      <c r="AH86" s="243"/>
      <c r="AI86" s="481"/>
      <c r="AJ86" s="243"/>
      <c r="AK86" s="243"/>
    </row>
    <row r="87" spans="2:37" s="249" customFormat="1" ht="25" customHeight="1">
      <c r="B87" s="247"/>
      <c r="C87" s="243"/>
      <c r="D87" s="245" t="s">
        <v>172</v>
      </c>
      <c r="E87" s="243"/>
      <c r="F87" s="243"/>
      <c r="G87" s="243"/>
      <c r="H87" s="243"/>
      <c r="I87" s="243"/>
      <c r="J87" s="243"/>
      <c r="K87" s="243"/>
      <c r="L87" s="243"/>
      <c r="M87" s="243"/>
      <c r="N87" s="246">
        <f>N193</f>
        <v>0</v>
      </c>
      <c r="O87" s="246"/>
      <c r="P87" s="246"/>
      <c r="Q87" s="246"/>
      <c r="R87" s="243"/>
      <c r="S87" s="515"/>
      <c r="T87" s="243"/>
      <c r="U87" s="243"/>
      <c r="V87" s="243"/>
      <c r="W87" s="243"/>
      <c r="X87" s="243"/>
      <c r="Y87" s="243"/>
      <c r="Z87" s="243"/>
      <c r="AA87" s="243"/>
      <c r="AB87" s="243"/>
      <c r="AC87" s="250"/>
      <c r="AD87" s="243"/>
      <c r="AE87" s="243"/>
      <c r="AF87" s="243"/>
      <c r="AG87" s="243"/>
      <c r="AH87" s="243"/>
      <c r="AI87" s="481"/>
      <c r="AJ87" s="243"/>
      <c r="AK87" s="243"/>
    </row>
    <row r="88" spans="2:37" s="193" customFormat="1" ht="21.75" customHeight="1">
      <c r="B88" s="194"/>
      <c r="C88" s="195"/>
      <c r="D88" s="250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517"/>
      <c r="T88" s="195"/>
      <c r="U88" s="195"/>
      <c r="V88" s="195"/>
      <c r="W88" s="195"/>
      <c r="X88" s="195"/>
      <c r="Y88" s="195"/>
      <c r="Z88" s="195"/>
      <c r="AA88" s="195"/>
      <c r="AB88" s="195"/>
      <c r="AC88" s="482"/>
      <c r="AD88" s="372"/>
      <c r="AE88" s="372"/>
      <c r="AF88" s="372"/>
      <c r="AG88" s="372"/>
      <c r="AH88" s="372"/>
      <c r="AI88" s="483"/>
      <c r="AJ88" s="195"/>
      <c r="AK88" s="195"/>
    </row>
    <row r="89" spans="2:37" s="193" customFormat="1" ht="18" customHeight="1">
      <c r="B89" s="194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517"/>
      <c r="T89" s="195"/>
      <c r="U89" s="195"/>
      <c r="V89" s="195"/>
      <c r="W89" s="195"/>
      <c r="X89" s="195"/>
      <c r="Y89" s="195"/>
      <c r="Z89" s="195"/>
      <c r="AA89" s="195"/>
      <c r="AB89" s="195"/>
      <c r="AC89" s="250"/>
      <c r="AD89" s="243"/>
      <c r="AE89" s="243"/>
      <c r="AF89" s="243"/>
      <c r="AG89" s="243"/>
      <c r="AH89" s="243"/>
      <c r="AI89" s="481"/>
      <c r="AJ89" s="195"/>
      <c r="AK89" s="195"/>
    </row>
    <row r="90" spans="2:37" s="193" customFormat="1" ht="29.25" customHeight="1">
      <c r="B90" s="194"/>
      <c r="C90" s="251" t="s">
        <v>307</v>
      </c>
      <c r="D90" s="214"/>
      <c r="E90" s="214"/>
      <c r="F90" s="214"/>
      <c r="G90" s="214"/>
      <c r="H90" s="214"/>
      <c r="I90" s="214"/>
      <c r="J90" s="214"/>
      <c r="K90" s="214"/>
      <c r="L90" s="252">
        <f>N77</f>
        <v>0</v>
      </c>
      <c r="M90" s="252"/>
      <c r="N90" s="252"/>
      <c r="O90" s="252"/>
      <c r="P90" s="252"/>
      <c r="Q90" s="252"/>
      <c r="R90" s="195"/>
      <c r="S90" s="517"/>
      <c r="T90" s="195"/>
      <c r="U90" s="195"/>
      <c r="V90" s="195"/>
      <c r="W90" s="195"/>
      <c r="X90" s="195"/>
      <c r="Y90" s="195"/>
      <c r="Z90" s="195"/>
      <c r="AA90" s="195"/>
      <c r="AB90" s="195"/>
      <c r="AC90" s="482"/>
      <c r="AD90" s="372"/>
      <c r="AE90" s="372"/>
      <c r="AF90" s="372"/>
      <c r="AG90" s="372"/>
      <c r="AH90" s="372"/>
      <c r="AI90" s="483"/>
      <c r="AJ90" s="195"/>
      <c r="AK90" s="195"/>
    </row>
    <row r="91" spans="2:37" s="193" customFormat="1" ht="7" customHeight="1">
      <c r="B91" s="229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517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</row>
    <row r="92" spans="19:37" ht="13.5"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</row>
    <row r="95" spans="2:18" s="193" customFormat="1" ht="7" customHeight="1">
      <c r="B95" s="232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4"/>
    </row>
    <row r="96" spans="2:18" s="193" customFormat="1" ht="37" customHeight="1">
      <c r="B96" s="194"/>
      <c r="C96" s="185" t="s">
        <v>103</v>
      </c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199"/>
    </row>
    <row r="97" spans="2:18" s="193" customFormat="1" ht="7" customHeight="1">
      <c r="B97" s="194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9"/>
    </row>
    <row r="98" spans="2:18" s="193" customFormat="1" ht="30" customHeight="1">
      <c r="B98" s="194"/>
      <c r="C98" s="190" t="s">
        <v>17</v>
      </c>
      <c r="D98" s="195"/>
      <c r="E98" s="195"/>
      <c r="F98" s="191" t="str">
        <f>F6</f>
        <v>Střední škola stravování a služeb Karlovy Vary</v>
      </c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5"/>
      <c r="R98" s="199"/>
    </row>
    <row r="99" spans="2:18" s="193" customFormat="1" ht="37" customHeight="1">
      <c r="B99" s="194"/>
      <c r="C99" s="235" t="s">
        <v>90</v>
      </c>
      <c r="D99" s="195"/>
      <c r="E99" s="195"/>
      <c r="F99" s="236" t="str">
        <f>F7</f>
        <v>SO 04 - Úpravy povrchů a podlahových krytin - kabinet - 3.NP</v>
      </c>
      <c r="G99" s="236"/>
      <c r="H99" s="236"/>
      <c r="I99" s="236"/>
      <c r="J99" s="236"/>
      <c r="K99" s="236"/>
      <c r="L99" s="236"/>
      <c r="M99" s="236"/>
      <c r="N99" s="236"/>
      <c r="O99" s="236"/>
      <c r="P99" s="236"/>
      <c r="Q99" s="195"/>
      <c r="R99" s="199"/>
    </row>
    <row r="100" spans="2:18" s="193" customFormat="1" ht="7" customHeight="1">
      <c r="B100" s="194"/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9"/>
    </row>
    <row r="101" spans="2:18" s="193" customFormat="1" ht="18" customHeight="1">
      <c r="B101" s="194"/>
      <c r="C101" s="190" t="s">
        <v>22</v>
      </c>
      <c r="D101" s="195"/>
      <c r="E101" s="195"/>
      <c r="F101" s="200" t="str">
        <f>F9</f>
        <v>Karlovy Vary</v>
      </c>
      <c r="G101" s="195"/>
      <c r="H101" s="195"/>
      <c r="I101" s="195"/>
      <c r="J101" s="195"/>
      <c r="K101" s="190" t="s">
        <v>24</v>
      </c>
      <c r="L101" s="195"/>
      <c r="M101" s="201">
        <f>IF(O9="","",O9)</f>
        <v>43886</v>
      </c>
      <c r="N101" s="201"/>
      <c r="O101" s="201"/>
      <c r="P101" s="201"/>
      <c r="Q101" s="195"/>
      <c r="R101" s="199"/>
    </row>
    <row r="102" spans="2:18" s="193" customFormat="1" ht="7" customHeight="1">
      <c r="B102" s="194"/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9"/>
    </row>
    <row r="103" spans="2:18" s="193" customFormat="1" ht="12">
      <c r="B103" s="194"/>
      <c r="C103" s="190" t="s">
        <v>27</v>
      </c>
      <c r="D103" s="195"/>
      <c r="E103" s="195"/>
      <c r="F103" s="200" t="str">
        <f>E12</f>
        <v>Střední škola stravování a služeb Karlovy Vary , příspěvková organizace</v>
      </c>
      <c r="G103" s="195"/>
      <c r="H103" s="195"/>
      <c r="I103" s="195"/>
      <c r="J103" s="195"/>
      <c r="K103" s="190" t="s">
        <v>31</v>
      </c>
      <c r="L103" s="195"/>
      <c r="M103" s="202"/>
      <c r="N103" s="202"/>
      <c r="O103" s="202"/>
      <c r="P103" s="202"/>
      <c r="Q103" s="202"/>
      <c r="R103" s="199"/>
    </row>
    <row r="104" spans="2:18" s="193" customFormat="1" ht="14.5" customHeight="1">
      <c r="B104" s="194"/>
      <c r="C104" s="190" t="s">
        <v>30</v>
      </c>
      <c r="D104" s="195"/>
      <c r="E104" s="195"/>
      <c r="F104" s="200" t="str">
        <f>IF(E15="","",E15)</f>
        <v/>
      </c>
      <c r="G104" s="195"/>
      <c r="H104" s="195"/>
      <c r="I104" s="195"/>
      <c r="J104" s="195"/>
      <c r="K104" s="190" t="s">
        <v>32</v>
      </c>
      <c r="L104" s="195"/>
      <c r="M104" s="202" t="str">
        <f>E21</f>
        <v>Ing. Tošovský</v>
      </c>
      <c r="N104" s="202"/>
      <c r="O104" s="202"/>
      <c r="P104" s="202"/>
      <c r="Q104" s="202"/>
      <c r="R104" s="199"/>
    </row>
    <row r="105" spans="2:18" s="193" customFormat="1" ht="10.25" customHeight="1">
      <c r="B105" s="194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9"/>
    </row>
    <row r="106" spans="2:27" s="253" customFormat="1" ht="29.25" customHeight="1">
      <c r="B106" s="256"/>
      <c r="C106" s="257" t="s">
        <v>104</v>
      </c>
      <c r="D106" s="258" t="s">
        <v>105</v>
      </c>
      <c r="E106" s="258" t="s">
        <v>56</v>
      </c>
      <c r="F106" s="259" t="s">
        <v>106</v>
      </c>
      <c r="G106" s="259"/>
      <c r="H106" s="259"/>
      <c r="I106" s="259"/>
      <c r="J106" s="258" t="s">
        <v>107</v>
      </c>
      <c r="K106" s="258" t="s">
        <v>108</v>
      </c>
      <c r="L106" s="259" t="s">
        <v>109</v>
      </c>
      <c r="M106" s="259"/>
      <c r="N106" s="259" t="s">
        <v>94</v>
      </c>
      <c r="O106" s="259"/>
      <c r="P106" s="259"/>
      <c r="Q106" s="260"/>
      <c r="R106" s="261"/>
      <c r="T106" s="262" t="s">
        <v>110</v>
      </c>
      <c r="U106" s="263" t="s">
        <v>38</v>
      </c>
      <c r="V106" s="263" t="s">
        <v>111</v>
      </c>
      <c r="W106" s="263" t="s">
        <v>112</v>
      </c>
      <c r="X106" s="263" t="s">
        <v>113</v>
      </c>
      <c r="Y106" s="263" t="s">
        <v>114</v>
      </c>
      <c r="Z106" s="263" t="s">
        <v>115</v>
      </c>
      <c r="AA106" s="264" t="s">
        <v>116</v>
      </c>
    </row>
    <row r="107" spans="2:63" s="193" customFormat="1" ht="29.25" customHeight="1">
      <c r="B107" s="194"/>
      <c r="C107" s="265" t="s">
        <v>91</v>
      </c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266"/>
      <c r="O107" s="267"/>
      <c r="P107" s="267"/>
      <c r="Q107" s="267"/>
      <c r="R107" s="199"/>
      <c r="T107" s="268"/>
      <c r="U107" s="205"/>
      <c r="V107" s="205"/>
      <c r="W107" s="269" t="e">
        <f>W108+#REF!</f>
        <v>#REF!</v>
      </c>
      <c r="X107" s="205"/>
      <c r="Y107" s="269" t="e">
        <f>Y108+#REF!</f>
        <v>#REF!</v>
      </c>
      <c r="Z107" s="205"/>
      <c r="AA107" s="270" t="e">
        <f>AA108+#REF!</f>
        <v>#REF!</v>
      </c>
      <c r="AT107" s="180" t="s">
        <v>73</v>
      </c>
      <c r="AU107" s="180" t="s">
        <v>96</v>
      </c>
      <c r="BK107" s="271" t="e">
        <f>BK108+#REF!</f>
        <v>#REF!</v>
      </c>
    </row>
    <row r="108" spans="2:63" s="254" customFormat="1" ht="37.25" customHeight="1">
      <c r="B108" s="377"/>
      <c r="C108" s="378"/>
      <c r="D108" s="379" t="s">
        <v>73</v>
      </c>
      <c r="E108" s="379" t="s">
        <v>174</v>
      </c>
      <c r="F108" s="379" t="s">
        <v>175</v>
      </c>
      <c r="G108" s="379"/>
      <c r="H108" s="379"/>
      <c r="I108" s="379"/>
      <c r="J108" s="379"/>
      <c r="K108" s="379"/>
      <c r="L108" s="379"/>
      <c r="M108" s="379"/>
      <c r="N108" s="380">
        <f>N109+N140+N135</f>
        <v>0</v>
      </c>
      <c r="O108" s="244"/>
      <c r="P108" s="244"/>
      <c r="Q108" s="244"/>
      <c r="R108" s="381"/>
      <c r="T108" s="382"/>
      <c r="U108" s="378"/>
      <c r="V108" s="378"/>
      <c r="W108" s="383" t="e">
        <f>W109+#REF!+#REF!+#REF!</f>
        <v>#REF!</v>
      </c>
      <c r="X108" s="378"/>
      <c r="Y108" s="383" t="e">
        <f>Y109+#REF!+#REF!+#REF!</f>
        <v>#REF!</v>
      </c>
      <c r="Z108" s="378"/>
      <c r="AA108" s="384" t="e">
        <f>AA109+#REF!+#REF!+#REF!</f>
        <v>#REF!</v>
      </c>
      <c r="AR108" s="385" t="s">
        <v>88</v>
      </c>
      <c r="AT108" s="386" t="s">
        <v>73</v>
      </c>
      <c r="AU108" s="386" t="s">
        <v>74</v>
      </c>
      <c r="AY108" s="385" t="s">
        <v>117</v>
      </c>
      <c r="BK108" s="387" t="e">
        <f>BK109+#REF!+#REF!+#REF!</f>
        <v>#REF!</v>
      </c>
    </row>
    <row r="109" spans="2:63" s="254" customFormat="1" ht="20" customHeight="1">
      <c r="B109" s="377"/>
      <c r="C109" s="389"/>
      <c r="D109" s="390" t="s">
        <v>73</v>
      </c>
      <c r="E109" s="390">
        <v>6</v>
      </c>
      <c r="F109" s="391" t="s">
        <v>176</v>
      </c>
      <c r="G109" s="390"/>
      <c r="H109" s="390"/>
      <c r="I109" s="390"/>
      <c r="J109" s="392"/>
      <c r="K109" s="392"/>
      <c r="L109" s="392"/>
      <c r="M109" s="392"/>
      <c r="N109" s="393">
        <f>N110+N113+N115+N117+N121+N124+N129+N132+N126</f>
        <v>0</v>
      </c>
      <c r="O109" s="394"/>
      <c r="P109" s="394"/>
      <c r="Q109" s="394"/>
      <c r="R109" s="381"/>
      <c r="T109" s="382"/>
      <c r="U109" s="378"/>
      <c r="V109" s="378"/>
      <c r="W109" s="383">
        <f>SUM(W110:W112)</f>
        <v>0</v>
      </c>
      <c r="X109" s="378"/>
      <c r="Y109" s="383">
        <f>SUM(Y110:Y112)</f>
        <v>0</v>
      </c>
      <c r="Z109" s="378"/>
      <c r="AA109" s="384">
        <f>SUM(AA110:AA112)</f>
        <v>0</v>
      </c>
      <c r="AR109" s="385" t="s">
        <v>88</v>
      </c>
      <c r="AT109" s="386" t="s">
        <v>73</v>
      </c>
      <c r="AU109" s="386" t="s">
        <v>21</v>
      </c>
      <c r="AY109" s="385" t="s">
        <v>117</v>
      </c>
      <c r="BK109" s="387">
        <f>SUM(BK110:BK112)</f>
        <v>0</v>
      </c>
    </row>
    <row r="110" spans="2:65" s="193" customFormat="1" ht="26" customHeight="1">
      <c r="B110" s="194"/>
      <c r="C110" s="288" t="s">
        <v>21</v>
      </c>
      <c r="D110" s="288" t="s">
        <v>118</v>
      </c>
      <c r="E110" s="289" t="s">
        <v>177</v>
      </c>
      <c r="F110" s="290" t="s">
        <v>178</v>
      </c>
      <c r="G110" s="290"/>
      <c r="H110" s="290"/>
      <c r="I110" s="290"/>
      <c r="J110" s="291" t="s">
        <v>123</v>
      </c>
      <c r="K110" s="292">
        <f>K112</f>
        <v>23.9</v>
      </c>
      <c r="L110" s="149">
        <v>0</v>
      </c>
      <c r="M110" s="149"/>
      <c r="N110" s="293">
        <f>ROUND(L110*K110,2)</f>
        <v>0</v>
      </c>
      <c r="O110" s="293"/>
      <c r="P110" s="293"/>
      <c r="Q110" s="293"/>
      <c r="R110" s="199"/>
      <c r="T110" s="337" t="s">
        <v>5</v>
      </c>
      <c r="U110" s="338" t="s">
        <v>39</v>
      </c>
      <c r="V110" s="339">
        <v>0</v>
      </c>
      <c r="W110" s="339">
        <f>V110*K110</f>
        <v>0</v>
      </c>
      <c r="X110" s="339">
        <v>0</v>
      </c>
      <c r="Y110" s="339">
        <f>X110*K110</f>
        <v>0</v>
      </c>
      <c r="Z110" s="339">
        <v>0</v>
      </c>
      <c r="AA110" s="340">
        <f>Z110*K110</f>
        <v>0</v>
      </c>
      <c r="AR110" s="180" t="s">
        <v>125</v>
      </c>
      <c r="AT110" s="180" t="s">
        <v>118</v>
      </c>
      <c r="AU110" s="180" t="s">
        <v>88</v>
      </c>
      <c r="AY110" s="180" t="s">
        <v>117</v>
      </c>
      <c r="BE110" s="341">
        <f>IF(U110="základní",N110,0)</f>
        <v>0</v>
      </c>
      <c r="BF110" s="341">
        <f>IF(U110="snížená",N110,0)</f>
        <v>0</v>
      </c>
      <c r="BG110" s="341">
        <f>IF(U110="zákl. přenesená",N110,0)</f>
        <v>0</v>
      </c>
      <c r="BH110" s="341">
        <f>IF(U110="sníž. přenesená",N110,0)</f>
        <v>0</v>
      </c>
      <c r="BI110" s="341">
        <f>IF(U110="nulová",N110,0)</f>
        <v>0</v>
      </c>
      <c r="BJ110" s="180" t="s">
        <v>21</v>
      </c>
      <c r="BK110" s="341">
        <f>ROUND(L110*K110,2)</f>
        <v>0</v>
      </c>
      <c r="BL110" s="180" t="s">
        <v>125</v>
      </c>
      <c r="BM110" s="180" t="s">
        <v>139</v>
      </c>
    </row>
    <row r="111" spans="2:51" s="255" customFormat="1" ht="24" customHeight="1">
      <c r="B111" s="356"/>
      <c r="C111" s="288"/>
      <c r="D111" s="288"/>
      <c r="E111" s="289"/>
      <c r="F111" s="414" t="s">
        <v>179</v>
      </c>
      <c r="G111" s="415"/>
      <c r="H111" s="415"/>
      <c r="I111" s="415"/>
      <c r="J111" s="291"/>
      <c r="K111" s="292"/>
      <c r="L111" s="150"/>
      <c r="M111" s="151"/>
      <c r="N111" s="280"/>
      <c r="O111" s="343"/>
      <c r="P111" s="343"/>
      <c r="Q111" s="281"/>
      <c r="R111" s="357"/>
      <c r="T111" s="358"/>
      <c r="U111" s="359"/>
      <c r="V111" s="359"/>
      <c r="W111" s="359"/>
      <c r="X111" s="359"/>
      <c r="Y111" s="359"/>
      <c r="Z111" s="359"/>
      <c r="AA111" s="360"/>
      <c r="AT111" s="361" t="s">
        <v>121</v>
      </c>
      <c r="AU111" s="361" t="s">
        <v>88</v>
      </c>
      <c r="AV111" s="255" t="s">
        <v>88</v>
      </c>
      <c r="AW111" s="255" t="s">
        <v>122</v>
      </c>
      <c r="AX111" s="255" t="s">
        <v>74</v>
      </c>
      <c r="AY111" s="361" t="s">
        <v>117</v>
      </c>
    </row>
    <row r="112" spans="2:51" s="255" customFormat="1" ht="13" customHeight="1">
      <c r="B112" s="356"/>
      <c r="C112" s="288"/>
      <c r="D112" s="288"/>
      <c r="E112" s="289"/>
      <c r="F112" s="411" t="s">
        <v>342</v>
      </c>
      <c r="G112" s="412"/>
      <c r="H112" s="412"/>
      <c r="I112" s="412"/>
      <c r="J112" s="291"/>
      <c r="K112" s="472">
        <v>23.9</v>
      </c>
      <c r="L112" s="150"/>
      <c r="M112" s="151"/>
      <c r="N112" s="280"/>
      <c r="O112" s="343"/>
      <c r="P112" s="343"/>
      <c r="Q112" s="281"/>
      <c r="R112" s="357"/>
      <c r="T112" s="358"/>
      <c r="U112" s="359"/>
      <c r="V112" s="359"/>
      <c r="W112" s="359"/>
      <c r="X112" s="359"/>
      <c r="Y112" s="359"/>
      <c r="Z112" s="359"/>
      <c r="AA112" s="360"/>
      <c r="AT112" s="361" t="s">
        <v>121</v>
      </c>
      <c r="AU112" s="361" t="s">
        <v>88</v>
      </c>
      <c r="AV112" s="255" t="s">
        <v>88</v>
      </c>
      <c r="AW112" s="255" t="s">
        <v>122</v>
      </c>
      <c r="AX112" s="255" t="s">
        <v>74</v>
      </c>
      <c r="AY112" s="361" t="s">
        <v>117</v>
      </c>
    </row>
    <row r="113" spans="2:51" s="255" customFormat="1" ht="24" customHeight="1">
      <c r="B113" s="356"/>
      <c r="C113" s="288">
        <v>2</v>
      </c>
      <c r="D113" s="288" t="s">
        <v>118</v>
      </c>
      <c r="E113" s="289" t="s">
        <v>215</v>
      </c>
      <c r="F113" s="290" t="s">
        <v>216</v>
      </c>
      <c r="G113" s="290"/>
      <c r="H113" s="290"/>
      <c r="I113" s="290"/>
      <c r="J113" s="291" t="s">
        <v>123</v>
      </c>
      <c r="K113" s="292">
        <v>23.9</v>
      </c>
      <c r="L113" s="149">
        <v>0</v>
      </c>
      <c r="M113" s="149"/>
      <c r="N113" s="293">
        <f>ROUND(L113*K113,2)</f>
        <v>0</v>
      </c>
      <c r="O113" s="293"/>
      <c r="P113" s="293"/>
      <c r="Q113" s="293"/>
      <c r="R113" s="357"/>
      <c r="T113" s="358"/>
      <c r="U113" s="359"/>
      <c r="V113" s="359"/>
      <c r="W113" s="359"/>
      <c r="X113" s="359"/>
      <c r="Y113" s="359"/>
      <c r="Z113" s="359"/>
      <c r="AA113" s="360"/>
      <c r="AT113" s="361"/>
      <c r="AU113" s="361"/>
      <c r="AY113" s="361"/>
    </row>
    <row r="114" spans="2:51" s="255" customFormat="1" ht="19" customHeight="1">
      <c r="B114" s="356"/>
      <c r="C114" s="288"/>
      <c r="D114" s="288"/>
      <c r="E114" s="289"/>
      <c r="F114" s="414" t="s">
        <v>217</v>
      </c>
      <c r="G114" s="415"/>
      <c r="H114" s="415"/>
      <c r="I114" s="415"/>
      <c r="J114" s="291"/>
      <c r="K114" s="413"/>
      <c r="L114" s="150"/>
      <c r="M114" s="151"/>
      <c r="N114" s="280"/>
      <c r="O114" s="343"/>
      <c r="P114" s="343"/>
      <c r="Q114" s="281"/>
      <c r="R114" s="357"/>
      <c r="T114" s="358"/>
      <c r="U114" s="359"/>
      <c r="V114" s="359"/>
      <c r="W114" s="359"/>
      <c r="X114" s="359"/>
      <c r="Y114" s="359"/>
      <c r="Z114" s="359"/>
      <c r="AA114" s="360"/>
      <c r="AT114" s="361"/>
      <c r="AU114" s="361"/>
      <c r="AY114" s="361"/>
    </row>
    <row r="115" spans="2:51" s="255" customFormat="1" ht="24" customHeight="1">
      <c r="B115" s="356"/>
      <c r="C115" s="288">
        <v>3</v>
      </c>
      <c r="D115" s="288" t="s">
        <v>118</v>
      </c>
      <c r="E115" s="289" t="s">
        <v>218</v>
      </c>
      <c r="F115" s="290" t="s">
        <v>219</v>
      </c>
      <c r="G115" s="290"/>
      <c r="H115" s="290"/>
      <c r="I115" s="290"/>
      <c r="J115" s="291" t="s">
        <v>123</v>
      </c>
      <c r="K115" s="292">
        <v>23.9</v>
      </c>
      <c r="L115" s="149">
        <v>0</v>
      </c>
      <c r="M115" s="149"/>
      <c r="N115" s="293">
        <f>ROUND(L115*K115,2)</f>
        <v>0</v>
      </c>
      <c r="O115" s="293"/>
      <c r="P115" s="293"/>
      <c r="Q115" s="293"/>
      <c r="R115" s="357"/>
      <c r="T115" s="358"/>
      <c r="U115" s="359"/>
      <c r="V115" s="359"/>
      <c r="W115" s="359"/>
      <c r="X115" s="359"/>
      <c r="Y115" s="359"/>
      <c r="Z115" s="359"/>
      <c r="AA115" s="360"/>
      <c r="AT115" s="361"/>
      <c r="AU115" s="361"/>
      <c r="AY115" s="361"/>
    </row>
    <row r="116" spans="2:51" s="255" customFormat="1" ht="19" customHeight="1">
      <c r="B116" s="356"/>
      <c r="C116" s="288"/>
      <c r="D116" s="288"/>
      <c r="E116" s="289"/>
      <c r="F116" s="414" t="s">
        <v>220</v>
      </c>
      <c r="G116" s="415"/>
      <c r="H116" s="415"/>
      <c r="I116" s="415"/>
      <c r="J116" s="291"/>
      <c r="K116" s="292"/>
      <c r="L116" s="150"/>
      <c r="M116" s="151"/>
      <c r="N116" s="280"/>
      <c r="O116" s="343"/>
      <c r="P116" s="343"/>
      <c r="Q116" s="281"/>
      <c r="R116" s="357"/>
      <c r="T116" s="358"/>
      <c r="U116" s="359"/>
      <c r="V116" s="359"/>
      <c r="W116" s="359"/>
      <c r="X116" s="359"/>
      <c r="Y116" s="359"/>
      <c r="Z116" s="359"/>
      <c r="AA116" s="360"/>
      <c r="AT116" s="361"/>
      <c r="AU116" s="361"/>
      <c r="AY116" s="361"/>
    </row>
    <row r="117" spans="2:65" s="193" customFormat="1" ht="25.5" customHeight="1">
      <c r="B117" s="194"/>
      <c r="C117" s="288">
        <v>5</v>
      </c>
      <c r="D117" s="288" t="s">
        <v>118</v>
      </c>
      <c r="E117" s="289" t="s">
        <v>186</v>
      </c>
      <c r="F117" s="290" t="s">
        <v>187</v>
      </c>
      <c r="G117" s="290"/>
      <c r="H117" s="290"/>
      <c r="I117" s="290"/>
      <c r="J117" s="291" t="s">
        <v>123</v>
      </c>
      <c r="K117" s="292">
        <f>K120</f>
        <v>79.885</v>
      </c>
      <c r="L117" s="149">
        <v>0</v>
      </c>
      <c r="M117" s="149"/>
      <c r="N117" s="293">
        <f aca="true" t="shared" si="0" ref="N117:N124">ROUND(L117*K117,2)</f>
        <v>0</v>
      </c>
      <c r="O117" s="293"/>
      <c r="P117" s="293"/>
      <c r="Q117" s="293"/>
      <c r="R117" s="199"/>
      <c r="T117" s="337" t="s">
        <v>5</v>
      </c>
      <c r="U117" s="338" t="s">
        <v>39</v>
      </c>
      <c r="V117" s="339">
        <v>0</v>
      </c>
      <c r="W117" s="339">
        <f aca="true" t="shared" si="1" ref="W117:W124">V117*K117</f>
        <v>0</v>
      </c>
      <c r="X117" s="339">
        <v>0.00029</v>
      </c>
      <c r="Y117" s="339">
        <f aca="true" t="shared" si="2" ref="Y117:Y124">X117*K117</f>
        <v>0.02316665</v>
      </c>
      <c r="Z117" s="339">
        <v>0</v>
      </c>
      <c r="AA117" s="340">
        <f aca="true" t="shared" si="3" ref="AA117:AA124">Z117*K117</f>
        <v>0</v>
      </c>
      <c r="AR117" s="180" t="s">
        <v>125</v>
      </c>
      <c r="AT117" s="180" t="s">
        <v>118</v>
      </c>
      <c r="AU117" s="180" t="s">
        <v>88</v>
      </c>
      <c r="AY117" s="180" t="s">
        <v>117</v>
      </c>
      <c r="BE117" s="341">
        <f aca="true" t="shared" si="4" ref="BE117:BE124">IF(U117="základní",N117,0)</f>
        <v>0</v>
      </c>
      <c r="BF117" s="341">
        <f aca="true" t="shared" si="5" ref="BF117:BF124">IF(U117="snížená",N117,0)</f>
        <v>0</v>
      </c>
      <c r="BG117" s="341">
        <f aca="true" t="shared" si="6" ref="BG117:BG124">IF(U117="zákl. přenesená",N117,0)</f>
        <v>0</v>
      </c>
      <c r="BH117" s="341">
        <f aca="true" t="shared" si="7" ref="BH117:BH124">IF(U117="sníž. přenesená",N117,0)</f>
        <v>0</v>
      </c>
      <c r="BI117" s="341">
        <f aca="true" t="shared" si="8" ref="BI117:BI124">IF(U117="nulová",N117,0)</f>
        <v>0</v>
      </c>
      <c r="BJ117" s="180" t="s">
        <v>21</v>
      </c>
      <c r="BK117" s="341">
        <f aca="true" t="shared" si="9" ref="BK117:BK124">ROUND(L117*K117,2)</f>
        <v>0</v>
      </c>
      <c r="BL117" s="180" t="s">
        <v>125</v>
      </c>
      <c r="BM117" s="180" t="s">
        <v>141</v>
      </c>
    </row>
    <row r="118" spans="2:65" s="193" customFormat="1" ht="25.5" customHeight="1">
      <c r="B118" s="194"/>
      <c r="C118" s="288"/>
      <c r="D118" s="288"/>
      <c r="E118" s="289"/>
      <c r="F118" s="294" t="s">
        <v>188</v>
      </c>
      <c r="G118" s="295"/>
      <c r="H118" s="295"/>
      <c r="I118" s="296"/>
      <c r="J118" s="291"/>
      <c r="K118" s="292"/>
      <c r="L118" s="150"/>
      <c r="M118" s="151"/>
      <c r="N118" s="280"/>
      <c r="O118" s="343"/>
      <c r="P118" s="343"/>
      <c r="Q118" s="281"/>
      <c r="R118" s="199"/>
      <c r="T118" s="337"/>
      <c r="U118" s="338"/>
      <c r="V118" s="339"/>
      <c r="W118" s="339"/>
      <c r="X118" s="339"/>
      <c r="Y118" s="339"/>
      <c r="Z118" s="339"/>
      <c r="AA118" s="340"/>
      <c r="AR118" s="180"/>
      <c r="AT118" s="180"/>
      <c r="AU118" s="180"/>
      <c r="AY118" s="180"/>
      <c r="BE118" s="341"/>
      <c r="BF118" s="341"/>
      <c r="BG118" s="341"/>
      <c r="BH118" s="341"/>
      <c r="BI118" s="341"/>
      <c r="BJ118" s="180"/>
      <c r="BK118" s="341"/>
      <c r="BL118" s="180"/>
      <c r="BM118" s="180"/>
    </row>
    <row r="119" spans="2:65" s="193" customFormat="1" ht="14" customHeight="1">
      <c r="B119" s="194"/>
      <c r="C119" s="288"/>
      <c r="D119" s="288"/>
      <c r="E119" s="289"/>
      <c r="F119" s="416" t="s">
        <v>328</v>
      </c>
      <c r="G119" s="417"/>
      <c r="H119" s="417"/>
      <c r="I119" s="418"/>
      <c r="J119" s="291"/>
      <c r="K119" s="292"/>
      <c r="L119" s="150"/>
      <c r="M119" s="151"/>
      <c r="N119" s="280"/>
      <c r="O119" s="343"/>
      <c r="P119" s="343"/>
      <c r="Q119" s="281"/>
      <c r="R119" s="199"/>
      <c r="T119" s="337"/>
      <c r="U119" s="338"/>
      <c r="V119" s="339"/>
      <c r="W119" s="339"/>
      <c r="X119" s="339"/>
      <c r="Y119" s="339"/>
      <c r="Z119" s="339"/>
      <c r="AA119" s="340"/>
      <c r="AR119" s="180"/>
      <c r="AT119" s="180"/>
      <c r="AU119" s="180"/>
      <c r="AY119" s="180"/>
      <c r="BE119" s="341"/>
      <c r="BF119" s="341"/>
      <c r="BG119" s="341"/>
      <c r="BH119" s="341"/>
      <c r="BI119" s="341"/>
      <c r="BJ119" s="180"/>
      <c r="BK119" s="341"/>
      <c r="BL119" s="180"/>
      <c r="BM119" s="180"/>
    </row>
    <row r="120" spans="2:65" s="193" customFormat="1" ht="25" customHeight="1">
      <c r="B120" s="194"/>
      <c r="C120" s="288"/>
      <c r="D120" s="288"/>
      <c r="E120" s="289"/>
      <c r="F120" s="294" t="s">
        <v>343</v>
      </c>
      <c r="G120" s="295"/>
      <c r="H120" s="295"/>
      <c r="I120" s="296"/>
      <c r="J120" s="291"/>
      <c r="K120" s="297">
        <v>79.885</v>
      </c>
      <c r="L120" s="107"/>
      <c r="M120" s="108"/>
      <c r="N120" s="408"/>
      <c r="O120" s="410"/>
      <c r="P120" s="410"/>
      <c r="Q120" s="409"/>
      <c r="R120" s="199"/>
      <c r="T120" s="337"/>
      <c r="U120" s="338"/>
      <c r="V120" s="339"/>
      <c r="W120" s="339"/>
      <c r="X120" s="339"/>
      <c r="Y120" s="339"/>
      <c r="Z120" s="339"/>
      <c r="AA120" s="340"/>
      <c r="AR120" s="180"/>
      <c r="AT120" s="180"/>
      <c r="AU120" s="180"/>
      <c r="AY120" s="180"/>
      <c r="BE120" s="341"/>
      <c r="BF120" s="341"/>
      <c r="BG120" s="341"/>
      <c r="BH120" s="341"/>
      <c r="BI120" s="341"/>
      <c r="BJ120" s="180"/>
      <c r="BK120" s="341"/>
      <c r="BL120" s="180"/>
      <c r="BM120" s="180"/>
    </row>
    <row r="121" spans="2:65" s="193" customFormat="1" ht="25.5" customHeight="1">
      <c r="B121" s="194"/>
      <c r="C121" s="288">
        <v>6</v>
      </c>
      <c r="D121" s="288" t="s">
        <v>118</v>
      </c>
      <c r="E121" s="289" t="s">
        <v>127</v>
      </c>
      <c r="F121" s="419" t="s">
        <v>191</v>
      </c>
      <c r="G121" s="420"/>
      <c r="H121" s="420"/>
      <c r="I121" s="421"/>
      <c r="J121" s="291" t="s">
        <v>123</v>
      </c>
      <c r="K121" s="292">
        <v>79.885</v>
      </c>
      <c r="L121" s="156">
        <v>0</v>
      </c>
      <c r="M121" s="158"/>
      <c r="N121" s="422">
        <f t="shared" si="0"/>
        <v>0</v>
      </c>
      <c r="O121" s="424"/>
      <c r="P121" s="424"/>
      <c r="Q121" s="423"/>
      <c r="R121" s="199"/>
      <c r="T121" s="337" t="s">
        <v>5</v>
      </c>
      <c r="U121" s="338" t="s">
        <v>39</v>
      </c>
      <c r="V121" s="339">
        <v>0</v>
      </c>
      <c r="W121" s="339">
        <f t="shared" si="1"/>
        <v>0</v>
      </c>
      <c r="X121" s="339">
        <v>0.00035</v>
      </c>
      <c r="Y121" s="339">
        <f t="shared" si="2"/>
        <v>0.027959750000000002</v>
      </c>
      <c r="Z121" s="339">
        <v>0</v>
      </c>
      <c r="AA121" s="340">
        <f t="shared" si="3"/>
        <v>0</v>
      </c>
      <c r="AR121" s="180" t="s">
        <v>125</v>
      </c>
      <c r="AT121" s="180" t="s">
        <v>118</v>
      </c>
      <c r="AU121" s="180" t="s">
        <v>88</v>
      </c>
      <c r="AY121" s="180" t="s">
        <v>117</v>
      </c>
      <c r="BE121" s="341">
        <f t="shared" si="4"/>
        <v>0</v>
      </c>
      <c r="BF121" s="341">
        <f t="shared" si="5"/>
        <v>0</v>
      </c>
      <c r="BG121" s="341">
        <f t="shared" si="6"/>
        <v>0</v>
      </c>
      <c r="BH121" s="341">
        <f t="shared" si="7"/>
        <v>0</v>
      </c>
      <c r="BI121" s="341">
        <f t="shared" si="8"/>
        <v>0</v>
      </c>
      <c r="BJ121" s="180" t="s">
        <v>21</v>
      </c>
      <c r="BK121" s="341">
        <f t="shared" si="9"/>
        <v>0</v>
      </c>
      <c r="BL121" s="180" t="s">
        <v>125</v>
      </c>
      <c r="BM121" s="180" t="s">
        <v>142</v>
      </c>
    </row>
    <row r="122" spans="2:65" s="193" customFormat="1" ht="25.5" customHeight="1">
      <c r="B122" s="194"/>
      <c r="C122" s="288"/>
      <c r="D122" s="288"/>
      <c r="E122" s="289"/>
      <c r="F122" s="294" t="s">
        <v>188</v>
      </c>
      <c r="G122" s="295"/>
      <c r="H122" s="295"/>
      <c r="I122" s="296"/>
      <c r="J122" s="291"/>
      <c r="K122" s="292"/>
      <c r="L122" s="150"/>
      <c r="M122" s="151"/>
      <c r="N122" s="280"/>
      <c r="O122" s="343"/>
      <c r="P122" s="343"/>
      <c r="Q122" s="281"/>
      <c r="R122" s="199"/>
      <c r="T122" s="337"/>
      <c r="U122" s="338"/>
      <c r="V122" s="339"/>
      <c r="W122" s="339"/>
      <c r="X122" s="339"/>
      <c r="Y122" s="339"/>
      <c r="Z122" s="339"/>
      <c r="AA122" s="340"/>
      <c r="AR122" s="180"/>
      <c r="AT122" s="180"/>
      <c r="AU122" s="180"/>
      <c r="AY122" s="180"/>
      <c r="BE122" s="341"/>
      <c r="BF122" s="341"/>
      <c r="BG122" s="341"/>
      <c r="BH122" s="341"/>
      <c r="BI122" s="341"/>
      <c r="BJ122" s="180"/>
      <c r="BK122" s="341"/>
      <c r="BL122" s="180"/>
      <c r="BM122" s="180"/>
    </row>
    <row r="123" spans="2:65" s="193" customFormat="1" ht="13" customHeight="1">
      <c r="B123" s="194"/>
      <c r="C123" s="288"/>
      <c r="D123" s="288"/>
      <c r="E123" s="289"/>
      <c r="F123" s="416" t="s">
        <v>192</v>
      </c>
      <c r="G123" s="417"/>
      <c r="H123" s="417"/>
      <c r="I123" s="418"/>
      <c r="J123" s="291"/>
      <c r="K123" s="292"/>
      <c r="L123" s="150"/>
      <c r="M123" s="151"/>
      <c r="N123" s="280"/>
      <c r="O123" s="343"/>
      <c r="P123" s="343"/>
      <c r="Q123" s="281"/>
      <c r="R123" s="199"/>
      <c r="T123" s="337"/>
      <c r="U123" s="338"/>
      <c r="V123" s="339"/>
      <c r="W123" s="339"/>
      <c r="X123" s="339"/>
      <c r="Y123" s="339"/>
      <c r="Z123" s="339"/>
      <c r="AA123" s="340"/>
      <c r="AR123" s="180"/>
      <c r="AT123" s="180"/>
      <c r="AU123" s="180"/>
      <c r="AY123" s="180"/>
      <c r="BE123" s="341"/>
      <c r="BF123" s="341"/>
      <c r="BG123" s="341"/>
      <c r="BH123" s="341"/>
      <c r="BI123" s="341"/>
      <c r="BJ123" s="180"/>
      <c r="BK123" s="341"/>
      <c r="BL123" s="180"/>
      <c r="BM123" s="180"/>
    </row>
    <row r="124" spans="2:65" s="193" customFormat="1" ht="25.5" customHeight="1">
      <c r="B124" s="194"/>
      <c r="C124" s="288">
        <v>7</v>
      </c>
      <c r="D124" s="288" t="s">
        <v>118</v>
      </c>
      <c r="E124" s="289" t="s">
        <v>126</v>
      </c>
      <c r="F124" s="290" t="s">
        <v>193</v>
      </c>
      <c r="G124" s="290"/>
      <c r="H124" s="290"/>
      <c r="I124" s="290"/>
      <c r="J124" s="291" t="s">
        <v>123</v>
      </c>
      <c r="K124" s="292">
        <f>K125</f>
        <v>79.885</v>
      </c>
      <c r="L124" s="149">
        <v>0</v>
      </c>
      <c r="M124" s="149"/>
      <c r="N124" s="293">
        <f t="shared" si="0"/>
        <v>0</v>
      </c>
      <c r="O124" s="293"/>
      <c r="P124" s="293"/>
      <c r="Q124" s="293"/>
      <c r="R124" s="199"/>
      <c r="T124" s="337" t="s">
        <v>5</v>
      </c>
      <c r="U124" s="338" t="s">
        <v>39</v>
      </c>
      <c r="V124" s="339">
        <v>0</v>
      </c>
      <c r="W124" s="339">
        <f t="shared" si="1"/>
        <v>0</v>
      </c>
      <c r="X124" s="339">
        <v>0</v>
      </c>
      <c r="Y124" s="339">
        <f t="shared" si="2"/>
        <v>0</v>
      </c>
      <c r="Z124" s="339">
        <v>0</v>
      </c>
      <c r="AA124" s="340">
        <f t="shared" si="3"/>
        <v>0</v>
      </c>
      <c r="AR124" s="180" t="s">
        <v>125</v>
      </c>
      <c r="AT124" s="180" t="s">
        <v>118</v>
      </c>
      <c r="AU124" s="180" t="s">
        <v>88</v>
      </c>
      <c r="AY124" s="180" t="s">
        <v>117</v>
      </c>
      <c r="BE124" s="341">
        <f t="shared" si="4"/>
        <v>0</v>
      </c>
      <c r="BF124" s="341">
        <f t="shared" si="5"/>
        <v>0</v>
      </c>
      <c r="BG124" s="341">
        <f t="shared" si="6"/>
        <v>0</v>
      </c>
      <c r="BH124" s="341">
        <f t="shared" si="7"/>
        <v>0</v>
      </c>
      <c r="BI124" s="341">
        <f t="shared" si="8"/>
        <v>0</v>
      </c>
      <c r="BJ124" s="180" t="s">
        <v>21</v>
      </c>
      <c r="BK124" s="341">
        <f t="shared" si="9"/>
        <v>0</v>
      </c>
      <c r="BL124" s="180" t="s">
        <v>125</v>
      </c>
      <c r="BM124" s="180" t="s">
        <v>143</v>
      </c>
    </row>
    <row r="125" spans="2:51" s="255" customFormat="1" ht="19" customHeight="1">
      <c r="B125" s="356"/>
      <c r="C125" s="288"/>
      <c r="D125" s="288"/>
      <c r="E125" s="289"/>
      <c r="F125" s="414" t="s">
        <v>194</v>
      </c>
      <c r="G125" s="415"/>
      <c r="H125" s="415"/>
      <c r="I125" s="415"/>
      <c r="J125" s="291"/>
      <c r="K125" s="297">
        <v>79.885</v>
      </c>
      <c r="L125" s="150"/>
      <c r="M125" s="151"/>
      <c r="N125" s="280"/>
      <c r="O125" s="343"/>
      <c r="P125" s="343"/>
      <c r="Q125" s="281"/>
      <c r="R125" s="357"/>
      <c r="T125" s="358"/>
      <c r="U125" s="359"/>
      <c r="V125" s="359"/>
      <c r="W125" s="359"/>
      <c r="X125" s="359"/>
      <c r="Y125" s="359"/>
      <c r="Z125" s="359"/>
      <c r="AA125" s="360"/>
      <c r="AT125" s="361" t="s">
        <v>121</v>
      </c>
      <c r="AU125" s="361" t="s">
        <v>88</v>
      </c>
      <c r="AV125" s="255" t="s">
        <v>88</v>
      </c>
      <c r="AW125" s="255" t="s">
        <v>122</v>
      </c>
      <c r="AX125" s="255" t="s">
        <v>21</v>
      </c>
      <c r="AY125" s="361" t="s">
        <v>117</v>
      </c>
    </row>
    <row r="126" spans="2:65" s="193" customFormat="1" ht="25.5" customHeight="1">
      <c r="B126" s="194"/>
      <c r="C126" s="288">
        <v>8</v>
      </c>
      <c r="D126" s="288" t="s">
        <v>118</v>
      </c>
      <c r="E126" s="289" t="s">
        <v>195</v>
      </c>
      <c r="F126" s="290" t="s">
        <v>196</v>
      </c>
      <c r="G126" s="290"/>
      <c r="H126" s="290"/>
      <c r="I126" s="290"/>
      <c r="J126" s="291" t="s">
        <v>124</v>
      </c>
      <c r="K126" s="292">
        <f>K128</f>
        <v>10</v>
      </c>
      <c r="L126" s="149">
        <v>0</v>
      </c>
      <c r="M126" s="149"/>
      <c r="N126" s="293">
        <f>ROUND(L126*K126,2)</f>
        <v>0</v>
      </c>
      <c r="O126" s="293"/>
      <c r="P126" s="293"/>
      <c r="Q126" s="293"/>
      <c r="R126" s="199"/>
      <c r="T126" s="337" t="s">
        <v>5</v>
      </c>
      <c r="U126" s="338" t="s">
        <v>39</v>
      </c>
      <c r="V126" s="339">
        <v>0</v>
      </c>
      <c r="W126" s="339">
        <f>V126*K126</f>
        <v>0</v>
      </c>
      <c r="X126" s="339">
        <v>0</v>
      </c>
      <c r="Y126" s="339">
        <f>X126*K126</f>
        <v>0</v>
      </c>
      <c r="Z126" s="339">
        <v>0</v>
      </c>
      <c r="AA126" s="340">
        <f>Z126*K126</f>
        <v>0</v>
      </c>
      <c r="AR126" s="180" t="s">
        <v>125</v>
      </c>
      <c r="AT126" s="180" t="s">
        <v>118</v>
      </c>
      <c r="AU126" s="180" t="s">
        <v>88</v>
      </c>
      <c r="AY126" s="180" t="s">
        <v>117</v>
      </c>
      <c r="BE126" s="341">
        <f>IF(U126="základní",N126,0)</f>
        <v>0</v>
      </c>
      <c r="BF126" s="341">
        <f>IF(U126="snížená",N126,0)</f>
        <v>0</v>
      </c>
      <c r="BG126" s="341">
        <f>IF(U126="zákl. přenesená",N126,0)</f>
        <v>0</v>
      </c>
      <c r="BH126" s="341">
        <f>IF(U126="sníž. přenesená",N126,0)</f>
        <v>0</v>
      </c>
      <c r="BI126" s="341">
        <f>IF(U126="nulová",N126,0)</f>
        <v>0</v>
      </c>
      <c r="BJ126" s="180" t="s">
        <v>21</v>
      </c>
      <c r="BK126" s="341">
        <f>ROUND(L126*K126,2)</f>
        <v>0</v>
      </c>
      <c r="BL126" s="180" t="s">
        <v>125</v>
      </c>
      <c r="BM126" s="180" t="s">
        <v>144</v>
      </c>
    </row>
    <row r="127" spans="2:65" s="193" customFormat="1" ht="28" customHeight="1">
      <c r="B127" s="194"/>
      <c r="C127" s="288"/>
      <c r="D127" s="288"/>
      <c r="E127" s="289"/>
      <c r="F127" s="414" t="s">
        <v>197</v>
      </c>
      <c r="G127" s="415"/>
      <c r="H127" s="415"/>
      <c r="I127" s="415"/>
      <c r="J127" s="291"/>
      <c r="K127" s="292"/>
      <c r="L127" s="150"/>
      <c r="M127" s="151"/>
      <c r="N127" s="280"/>
      <c r="O127" s="343"/>
      <c r="P127" s="343"/>
      <c r="Q127" s="281"/>
      <c r="R127" s="199"/>
      <c r="T127" s="337"/>
      <c r="U127" s="338"/>
      <c r="V127" s="339"/>
      <c r="W127" s="339"/>
      <c r="X127" s="339"/>
      <c r="Y127" s="339"/>
      <c r="Z127" s="339"/>
      <c r="AA127" s="340"/>
      <c r="AR127" s="180"/>
      <c r="AT127" s="180"/>
      <c r="AU127" s="180"/>
      <c r="AY127" s="180"/>
      <c r="BE127" s="341"/>
      <c r="BF127" s="341"/>
      <c r="BG127" s="341"/>
      <c r="BH127" s="341"/>
      <c r="BI127" s="341"/>
      <c r="BJ127" s="180"/>
      <c r="BK127" s="341"/>
      <c r="BL127" s="180"/>
      <c r="BM127" s="180"/>
    </row>
    <row r="128" spans="2:65" s="193" customFormat="1" ht="14" customHeight="1">
      <c r="B128" s="194"/>
      <c r="C128" s="288"/>
      <c r="D128" s="288"/>
      <c r="E128" s="289"/>
      <c r="F128" s="294" t="s">
        <v>344</v>
      </c>
      <c r="G128" s="295"/>
      <c r="H128" s="295"/>
      <c r="I128" s="296"/>
      <c r="J128" s="291"/>
      <c r="K128" s="297">
        <v>10</v>
      </c>
      <c r="L128" s="150"/>
      <c r="M128" s="151"/>
      <c r="N128" s="280"/>
      <c r="O128" s="343"/>
      <c r="P128" s="343"/>
      <c r="Q128" s="281"/>
      <c r="R128" s="199"/>
      <c r="T128" s="337"/>
      <c r="U128" s="338"/>
      <c r="V128" s="339"/>
      <c r="W128" s="339"/>
      <c r="X128" s="339"/>
      <c r="Y128" s="339"/>
      <c r="Z128" s="339"/>
      <c r="AA128" s="340"/>
      <c r="AR128" s="180"/>
      <c r="AT128" s="180"/>
      <c r="AU128" s="180"/>
      <c r="AY128" s="180"/>
      <c r="BE128" s="341"/>
      <c r="BF128" s="341"/>
      <c r="BG128" s="341"/>
      <c r="BH128" s="341"/>
      <c r="BI128" s="341"/>
      <c r="BJ128" s="180"/>
      <c r="BK128" s="341"/>
      <c r="BL128" s="180"/>
      <c r="BM128" s="180"/>
    </row>
    <row r="129" spans="2:65" s="193" customFormat="1" ht="16" customHeight="1">
      <c r="B129" s="194"/>
      <c r="C129" s="425">
        <v>9</v>
      </c>
      <c r="D129" s="425" t="s">
        <v>134</v>
      </c>
      <c r="E129" s="426" t="s">
        <v>199</v>
      </c>
      <c r="F129" s="427" t="s">
        <v>200</v>
      </c>
      <c r="G129" s="428"/>
      <c r="H129" s="428"/>
      <c r="I129" s="428"/>
      <c r="J129" s="429" t="s">
        <v>124</v>
      </c>
      <c r="K129" s="430">
        <f>K131</f>
        <v>10.5</v>
      </c>
      <c r="L129" s="167">
        <v>0</v>
      </c>
      <c r="M129" s="167"/>
      <c r="N129" s="431">
        <f>ROUND(L129*K129,2)</f>
        <v>0</v>
      </c>
      <c r="O129" s="431"/>
      <c r="P129" s="431"/>
      <c r="Q129" s="431"/>
      <c r="R129" s="199"/>
      <c r="T129" s="337" t="s">
        <v>5</v>
      </c>
      <c r="U129" s="338" t="s">
        <v>39</v>
      </c>
      <c r="V129" s="339">
        <v>0</v>
      </c>
      <c r="W129" s="339">
        <f>V129*K129</f>
        <v>0</v>
      </c>
      <c r="X129" s="339">
        <v>0</v>
      </c>
      <c r="Y129" s="339">
        <f>X129*K129</f>
        <v>0</v>
      </c>
      <c r="Z129" s="339">
        <v>0</v>
      </c>
      <c r="AA129" s="340">
        <f>Z129*K129</f>
        <v>0</v>
      </c>
      <c r="AR129" s="180" t="s">
        <v>125</v>
      </c>
      <c r="AT129" s="180" t="s">
        <v>118</v>
      </c>
      <c r="AU129" s="180" t="s">
        <v>88</v>
      </c>
      <c r="AY129" s="180" t="s">
        <v>117</v>
      </c>
      <c r="BE129" s="341">
        <f>IF(U129="základní",N129,0)</f>
        <v>0</v>
      </c>
      <c r="BF129" s="341">
        <f>IF(U129="snížená",N129,0)</f>
        <v>0</v>
      </c>
      <c r="BG129" s="341">
        <f>IF(U129="zákl. přenesená",N129,0)</f>
        <v>0</v>
      </c>
      <c r="BH129" s="341">
        <f>IF(U129="sníž. přenesená",N129,0)</f>
        <v>0</v>
      </c>
      <c r="BI129" s="341">
        <f>IF(U129="nulová",N129,0)</f>
        <v>0</v>
      </c>
      <c r="BJ129" s="180" t="s">
        <v>21</v>
      </c>
      <c r="BK129" s="341">
        <f>ROUND(L129*K129,2)</f>
        <v>0</v>
      </c>
      <c r="BL129" s="180" t="s">
        <v>125</v>
      </c>
      <c r="BM129" s="180" t="s">
        <v>145</v>
      </c>
    </row>
    <row r="130" spans="2:65" s="193" customFormat="1" ht="13" customHeight="1">
      <c r="B130" s="194"/>
      <c r="C130" s="425"/>
      <c r="D130" s="425"/>
      <c r="E130" s="426"/>
      <c r="F130" s="294" t="s">
        <v>200</v>
      </c>
      <c r="G130" s="295"/>
      <c r="H130" s="295"/>
      <c r="I130" s="296"/>
      <c r="J130" s="291"/>
      <c r="K130" s="292"/>
      <c r="L130" s="150"/>
      <c r="M130" s="151"/>
      <c r="N130" s="280"/>
      <c r="O130" s="343"/>
      <c r="P130" s="343"/>
      <c r="Q130" s="281"/>
      <c r="R130" s="199"/>
      <c r="T130" s="337"/>
      <c r="U130" s="338"/>
      <c r="V130" s="339"/>
      <c r="W130" s="339"/>
      <c r="X130" s="339"/>
      <c r="Y130" s="339"/>
      <c r="Z130" s="339"/>
      <c r="AA130" s="340"/>
      <c r="AR130" s="180"/>
      <c r="AT130" s="180"/>
      <c r="AU130" s="180"/>
      <c r="AY130" s="180"/>
      <c r="BE130" s="341"/>
      <c r="BF130" s="341"/>
      <c r="BG130" s="341"/>
      <c r="BH130" s="341"/>
      <c r="BI130" s="341"/>
      <c r="BJ130" s="180"/>
      <c r="BK130" s="341"/>
      <c r="BL130" s="180"/>
      <c r="BM130" s="180"/>
    </row>
    <row r="131" spans="2:65" s="193" customFormat="1" ht="16" customHeight="1">
      <c r="B131" s="194"/>
      <c r="C131" s="425"/>
      <c r="D131" s="425"/>
      <c r="E131" s="426"/>
      <c r="F131" s="294" t="s">
        <v>345</v>
      </c>
      <c r="G131" s="295"/>
      <c r="H131" s="295"/>
      <c r="I131" s="296"/>
      <c r="J131" s="429"/>
      <c r="K131" s="432">
        <v>10.5</v>
      </c>
      <c r="L131" s="150"/>
      <c r="M131" s="151"/>
      <c r="N131" s="280"/>
      <c r="O131" s="343"/>
      <c r="P131" s="343"/>
      <c r="Q131" s="281"/>
      <c r="R131" s="199"/>
      <c r="T131" s="337"/>
      <c r="U131" s="338"/>
      <c r="V131" s="339"/>
      <c r="W131" s="339"/>
      <c r="X131" s="339"/>
      <c r="Y131" s="339"/>
      <c r="Z131" s="339"/>
      <c r="AA131" s="340"/>
      <c r="AR131" s="180"/>
      <c r="AT131" s="180"/>
      <c r="AU131" s="180"/>
      <c r="AY131" s="180"/>
      <c r="BE131" s="341"/>
      <c r="BF131" s="341"/>
      <c r="BG131" s="341"/>
      <c r="BH131" s="341"/>
      <c r="BI131" s="341"/>
      <c r="BJ131" s="180"/>
      <c r="BK131" s="341"/>
      <c r="BL131" s="180"/>
      <c r="BM131" s="180"/>
    </row>
    <row r="132" spans="2:65" s="193" customFormat="1" ht="25.5" customHeight="1">
      <c r="B132" s="194"/>
      <c r="C132" s="288">
        <v>10</v>
      </c>
      <c r="D132" s="288" t="s">
        <v>118</v>
      </c>
      <c r="E132" s="289" t="s">
        <v>202</v>
      </c>
      <c r="F132" s="290" t="s">
        <v>203</v>
      </c>
      <c r="G132" s="290"/>
      <c r="H132" s="290"/>
      <c r="I132" s="290"/>
      <c r="J132" s="291" t="s">
        <v>123</v>
      </c>
      <c r="K132" s="292">
        <f>K125</f>
        <v>79.885</v>
      </c>
      <c r="L132" s="149">
        <v>0</v>
      </c>
      <c r="M132" s="149"/>
      <c r="N132" s="293">
        <f>ROUND(L132*K132,2)</f>
        <v>0</v>
      </c>
      <c r="O132" s="293"/>
      <c r="P132" s="293"/>
      <c r="Q132" s="293"/>
      <c r="R132" s="199"/>
      <c r="T132" s="337" t="s">
        <v>5</v>
      </c>
      <c r="U132" s="338" t="s">
        <v>39</v>
      </c>
      <c r="V132" s="339">
        <v>0</v>
      </c>
      <c r="W132" s="339">
        <f>V132*K132</f>
        <v>0</v>
      </c>
      <c r="X132" s="339">
        <v>0</v>
      </c>
      <c r="Y132" s="339">
        <f>X132*K132</f>
        <v>0</v>
      </c>
      <c r="Z132" s="339">
        <v>0</v>
      </c>
      <c r="AA132" s="340">
        <f>Z132*K132</f>
        <v>0</v>
      </c>
      <c r="AR132" s="180" t="s">
        <v>125</v>
      </c>
      <c r="AT132" s="180" t="s">
        <v>118</v>
      </c>
      <c r="AU132" s="180" t="s">
        <v>88</v>
      </c>
      <c r="AY132" s="180" t="s">
        <v>117</v>
      </c>
      <c r="BE132" s="341">
        <f>IF(U132="základní",N132,0)</f>
        <v>0</v>
      </c>
      <c r="BF132" s="341">
        <f>IF(U132="snížená",N132,0)</f>
        <v>0</v>
      </c>
      <c r="BG132" s="341">
        <f>IF(U132="zákl. přenesená",N132,0)</f>
        <v>0</v>
      </c>
      <c r="BH132" s="341">
        <f>IF(U132="sníž. přenesená",N132,0)</f>
        <v>0</v>
      </c>
      <c r="BI132" s="341">
        <f>IF(U132="nulová",N132,0)</f>
        <v>0</v>
      </c>
      <c r="BJ132" s="180" t="s">
        <v>21</v>
      </c>
      <c r="BK132" s="341">
        <f>ROUND(L132*K132,2)</f>
        <v>0</v>
      </c>
      <c r="BL132" s="180" t="s">
        <v>125</v>
      </c>
      <c r="BM132" s="180" t="s">
        <v>146</v>
      </c>
    </row>
    <row r="133" spans="2:51" s="255" customFormat="1" ht="22" customHeight="1">
      <c r="B133" s="356"/>
      <c r="C133" s="425"/>
      <c r="D133" s="425"/>
      <c r="E133" s="426"/>
      <c r="F133" s="414" t="s">
        <v>204</v>
      </c>
      <c r="G133" s="415"/>
      <c r="H133" s="415"/>
      <c r="I133" s="415"/>
      <c r="J133" s="291"/>
      <c r="K133" s="292"/>
      <c r="L133" s="150"/>
      <c r="M133" s="151"/>
      <c r="N133" s="280"/>
      <c r="O133" s="343"/>
      <c r="P133" s="343"/>
      <c r="Q133" s="281"/>
      <c r="R133" s="357"/>
      <c r="T133" s="358"/>
      <c r="U133" s="359"/>
      <c r="V133" s="359"/>
      <c r="W133" s="359"/>
      <c r="X133" s="359"/>
      <c r="Y133" s="359"/>
      <c r="Z133" s="359"/>
      <c r="AA133" s="360"/>
      <c r="AT133" s="361" t="s">
        <v>121</v>
      </c>
      <c r="AU133" s="361" t="s">
        <v>88</v>
      </c>
      <c r="AV133" s="255" t="s">
        <v>88</v>
      </c>
      <c r="AW133" s="255" t="s">
        <v>122</v>
      </c>
      <c r="AX133" s="255" t="s">
        <v>21</v>
      </c>
      <c r="AY133" s="361" t="s">
        <v>117</v>
      </c>
    </row>
    <row r="134" spans="2:51" s="255" customFormat="1" ht="15" customHeight="1">
      <c r="B134" s="356"/>
      <c r="C134" s="425"/>
      <c r="D134" s="425"/>
      <c r="E134" s="426"/>
      <c r="F134" s="416" t="s">
        <v>315</v>
      </c>
      <c r="G134" s="417"/>
      <c r="H134" s="417"/>
      <c r="I134" s="418"/>
      <c r="J134" s="359"/>
      <c r="K134" s="297">
        <f>K125</f>
        <v>79.885</v>
      </c>
      <c r="L134" s="150"/>
      <c r="M134" s="151"/>
      <c r="N134" s="280"/>
      <c r="O134" s="343"/>
      <c r="P134" s="343"/>
      <c r="Q134" s="281"/>
      <c r="R134" s="357"/>
      <c r="T134" s="358"/>
      <c r="U134" s="359"/>
      <c r="V134" s="359"/>
      <c r="W134" s="359"/>
      <c r="X134" s="359"/>
      <c r="Y134" s="359"/>
      <c r="Z134" s="359"/>
      <c r="AA134" s="360"/>
      <c r="AT134" s="361"/>
      <c r="AU134" s="361"/>
      <c r="AY134" s="361"/>
    </row>
    <row r="135" spans="2:51" s="255" customFormat="1" ht="20" customHeight="1">
      <c r="B135" s="356"/>
      <c r="C135" s="345"/>
      <c r="D135" s="316" t="s">
        <v>73</v>
      </c>
      <c r="E135" s="317" t="s">
        <v>319</v>
      </c>
      <c r="F135" s="318" t="s">
        <v>320</v>
      </c>
      <c r="G135" s="319"/>
      <c r="H135" s="319"/>
      <c r="I135" s="320"/>
      <c r="J135" s="518"/>
      <c r="K135" s="519"/>
      <c r="L135" s="161"/>
      <c r="M135" s="162"/>
      <c r="N135" s="323">
        <f>N136+N138</f>
        <v>0</v>
      </c>
      <c r="O135" s="324"/>
      <c r="P135" s="324"/>
      <c r="Q135" s="325"/>
      <c r="R135" s="357"/>
      <c r="T135" s="358"/>
      <c r="U135" s="359"/>
      <c r="V135" s="359"/>
      <c r="W135" s="359"/>
      <c r="X135" s="359"/>
      <c r="Y135" s="359"/>
      <c r="Z135" s="359"/>
      <c r="AA135" s="360"/>
      <c r="AT135" s="361"/>
      <c r="AU135" s="361"/>
      <c r="AY135" s="361"/>
    </row>
    <row r="136" spans="2:51" s="255" customFormat="1" ht="27" customHeight="1">
      <c r="B136" s="356"/>
      <c r="C136" s="288">
        <v>11</v>
      </c>
      <c r="D136" s="288" t="s">
        <v>118</v>
      </c>
      <c r="E136" s="289" t="s">
        <v>321</v>
      </c>
      <c r="F136" s="290" t="s">
        <v>322</v>
      </c>
      <c r="G136" s="290"/>
      <c r="H136" s="290"/>
      <c r="I136" s="290"/>
      <c r="J136" s="291" t="s">
        <v>123</v>
      </c>
      <c r="K136" s="292">
        <v>23.9</v>
      </c>
      <c r="L136" s="149">
        <v>0</v>
      </c>
      <c r="M136" s="149"/>
      <c r="N136" s="293">
        <f aca="true" t="shared" si="10" ref="N136">ROUND(L136*K136,2)</f>
        <v>0</v>
      </c>
      <c r="O136" s="293"/>
      <c r="P136" s="293"/>
      <c r="Q136" s="293"/>
      <c r="R136" s="357"/>
      <c r="T136" s="358"/>
      <c r="U136" s="359"/>
      <c r="V136" s="359"/>
      <c r="W136" s="359"/>
      <c r="X136" s="359"/>
      <c r="Y136" s="359"/>
      <c r="Z136" s="359"/>
      <c r="AA136" s="360"/>
      <c r="AT136" s="361"/>
      <c r="AU136" s="361"/>
      <c r="AY136" s="361"/>
    </row>
    <row r="137" spans="2:51" s="255" customFormat="1" ht="23" customHeight="1">
      <c r="B137" s="356"/>
      <c r="C137" s="288"/>
      <c r="D137" s="288"/>
      <c r="E137" s="289"/>
      <c r="F137" s="294" t="s">
        <v>323</v>
      </c>
      <c r="G137" s="295"/>
      <c r="H137" s="295"/>
      <c r="I137" s="296"/>
      <c r="J137" s="291"/>
      <c r="K137" s="292"/>
      <c r="L137" s="150"/>
      <c r="M137" s="151"/>
      <c r="N137" s="280"/>
      <c r="O137" s="343"/>
      <c r="P137" s="343"/>
      <c r="Q137" s="281"/>
      <c r="R137" s="357"/>
      <c r="T137" s="358"/>
      <c r="U137" s="359"/>
      <c r="V137" s="359"/>
      <c r="W137" s="359"/>
      <c r="X137" s="359"/>
      <c r="Y137" s="359"/>
      <c r="Z137" s="359"/>
      <c r="AA137" s="360"/>
      <c r="AT137" s="361"/>
      <c r="AU137" s="361"/>
      <c r="AY137" s="361"/>
    </row>
    <row r="138" spans="2:51" s="255" customFormat="1" ht="24" customHeight="1">
      <c r="B138" s="356"/>
      <c r="C138" s="288">
        <v>12</v>
      </c>
      <c r="D138" s="288" t="s">
        <v>118</v>
      </c>
      <c r="E138" s="289" t="s">
        <v>324</v>
      </c>
      <c r="F138" s="290" t="s">
        <v>325</v>
      </c>
      <c r="G138" s="290"/>
      <c r="H138" s="290"/>
      <c r="I138" s="290"/>
      <c r="J138" s="291" t="s">
        <v>123</v>
      </c>
      <c r="K138" s="292">
        <v>31.9</v>
      </c>
      <c r="L138" s="149">
        <v>0</v>
      </c>
      <c r="M138" s="149"/>
      <c r="N138" s="293">
        <f aca="true" t="shared" si="11" ref="N138">ROUND(L138*K138,2)</f>
        <v>0</v>
      </c>
      <c r="O138" s="293"/>
      <c r="P138" s="293"/>
      <c r="Q138" s="293"/>
      <c r="R138" s="357"/>
      <c r="T138" s="358"/>
      <c r="U138" s="359"/>
      <c r="V138" s="359"/>
      <c r="W138" s="359"/>
      <c r="X138" s="359"/>
      <c r="Y138" s="359"/>
      <c r="Z138" s="359"/>
      <c r="AA138" s="360"/>
      <c r="AT138" s="361"/>
      <c r="AU138" s="361"/>
      <c r="AY138" s="361"/>
    </row>
    <row r="139" spans="2:51" s="255" customFormat="1" ht="56" customHeight="1">
      <c r="B139" s="356"/>
      <c r="C139" s="288"/>
      <c r="D139" s="288"/>
      <c r="E139" s="289"/>
      <c r="F139" s="294" t="s">
        <v>326</v>
      </c>
      <c r="G139" s="295"/>
      <c r="H139" s="295"/>
      <c r="I139" s="296"/>
      <c r="J139" s="291"/>
      <c r="K139" s="292"/>
      <c r="L139" s="150"/>
      <c r="M139" s="151"/>
      <c r="N139" s="280"/>
      <c r="O139" s="343"/>
      <c r="P139" s="343"/>
      <c r="Q139" s="281"/>
      <c r="R139" s="357"/>
      <c r="T139" s="358"/>
      <c r="U139" s="359"/>
      <c r="V139" s="359"/>
      <c r="W139" s="359"/>
      <c r="X139" s="359"/>
      <c r="Y139" s="359"/>
      <c r="Z139" s="359"/>
      <c r="AA139" s="360"/>
      <c r="AT139" s="361"/>
      <c r="AU139" s="361"/>
      <c r="AY139" s="361"/>
    </row>
    <row r="140" spans="2:51" s="255" customFormat="1" ht="20" customHeight="1">
      <c r="B140" s="356"/>
      <c r="C140" s="315"/>
      <c r="D140" s="316" t="s">
        <v>73</v>
      </c>
      <c r="E140" s="317" t="s">
        <v>205</v>
      </c>
      <c r="F140" s="318" t="s">
        <v>206</v>
      </c>
      <c r="G140" s="319"/>
      <c r="H140" s="319"/>
      <c r="I140" s="320"/>
      <c r="J140" s="518"/>
      <c r="K140" s="519"/>
      <c r="L140" s="161"/>
      <c r="M140" s="162"/>
      <c r="N140" s="323">
        <f>N141+N143+N145+N148</f>
        <v>0</v>
      </c>
      <c r="O140" s="324"/>
      <c r="P140" s="324"/>
      <c r="Q140" s="325"/>
      <c r="R140" s="357"/>
      <c r="T140" s="358"/>
      <c r="U140" s="359"/>
      <c r="V140" s="359"/>
      <c r="W140" s="359"/>
      <c r="X140" s="359"/>
      <c r="Y140" s="359"/>
      <c r="Z140" s="359"/>
      <c r="AA140" s="360"/>
      <c r="AT140" s="361"/>
      <c r="AU140" s="361"/>
      <c r="AY140" s="361"/>
    </row>
    <row r="141" spans="2:51" s="255" customFormat="1" ht="23" customHeight="1">
      <c r="B141" s="356"/>
      <c r="C141" s="288">
        <v>13</v>
      </c>
      <c r="D141" s="288" t="s">
        <v>118</v>
      </c>
      <c r="E141" s="289" t="s">
        <v>207</v>
      </c>
      <c r="F141" s="290" t="s">
        <v>208</v>
      </c>
      <c r="G141" s="290"/>
      <c r="H141" s="290"/>
      <c r="I141" s="290"/>
      <c r="J141" s="291" t="s">
        <v>119</v>
      </c>
      <c r="K141" s="292">
        <v>0.065</v>
      </c>
      <c r="L141" s="149">
        <v>0</v>
      </c>
      <c r="M141" s="149"/>
      <c r="N141" s="293">
        <f aca="true" t="shared" si="12" ref="N141">ROUND(L141*K141,2)</f>
        <v>0</v>
      </c>
      <c r="O141" s="293"/>
      <c r="P141" s="293"/>
      <c r="Q141" s="293"/>
      <c r="R141" s="357"/>
      <c r="T141" s="358"/>
      <c r="U141" s="359"/>
      <c r="V141" s="359"/>
      <c r="W141" s="359"/>
      <c r="X141" s="359"/>
      <c r="Y141" s="359"/>
      <c r="Z141" s="359"/>
      <c r="AA141" s="360"/>
      <c r="AT141" s="361"/>
      <c r="AU141" s="361"/>
      <c r="AY141" s="361"/>
    </row>
    <row r="142" spans="2:51" s="255" customFormat="1" ht="23" customHeight="1">
      <c r="B142" s="356"/>
      <c r="C142" s="288"/>
      <c r="D142" s="288"/>
      <c r="E142" s="289"/>
      <c r="F142" s="294" t="s">
        <v>209</v>
      </c>
      <c r="G142" s="295"/>
      <c r="H142" s="295"/>
      <c r="I142" s="296"/>
      <c r="J142" s="291"/>
      <c r="K142" s="292"/>
      <c r="L142" s="150"/>
      <c r="M142" s="151"/>
      <c r="N142" s="280"/>
      <c r="O142" s="343"/>
      <c r="P142" s="343"/>
      <c r="Q142" s="281"/>
      <c r="R142" s="357"/>
      <c r="T142" s="358"/>
      <c r="U142" s="359"/>
      <c r="V142" s="359"/>
      <c r="W142" s="359"/>
      <c r="X142" s="359"/>
      <c r="Y142" s="359"/>
      <c r="Z142" s="359"/>
      <c r="AA142" s="360"/>
      <c r="AT142" s="361"/>
      <c r="AU142" s="361"/>
      <c r="AY142" s="361"/>
    </row>
    <row r="143" spans="2:51" s="255" customFormat="1" ht="31" customHeight="1">
      <c r="B143" s="356"/>
      <c r="C143" s="288">
        <v>14</v>
      </c>
      <c r="D143" s="288" t="s">
        <v>118</v>
      </c>
      <c r="E143" s="289" t="s">
        <v>129</v>
      </c>
      <c r="F143" s="290" t="s">
        <v>210</v>
      </c>
      <c r="G143" s="290"/>
      <c r="H143" s="290"/>
      <c r="I143" s="290"/>
      <c r="J143" s="291" t="s">
        <v>119</v>
      </c>
      <c r="K143" s="292">
        <v>0.065</v>
      </c>
      <c r="L143" s="149">
        <v>0</v>
      </c>
      <c r="M143" s="149"/>
      <c r="N143" s="293">
        <f aca="true" t="shared" si="13" ref="N143">ROUND(L143*K143,2)</f>
        <v>0</v>
      </c>
      <c r="O143" s="293"/>
      <c r="P143" s="293"/>
      <c r="Q143" s="293"/>
      <c r="R143" s="357"/>
      <c r="T143" s="358"/>
      <c r="U143" s="359"/>
      <c r="V143" s="359"/>
      <c r="W143" s="359"/>
      <c r="X143" s="359"/>
      <c r="Y143" s="359"/>
      <c r="Z143" s="359"/>
      <c r="AA143" s="360"/>
      <c r="AT143" s="361"/>
      <c r="AU143" s="361"/>
      <c r="AY143" s="361"/>
    </row>
    <row r="144" spans="2:51" s="255" customFormat="1" ht="20" customHeight="1">
      <c r="B144" s="356"/>
      <c r="C144" s="288"/>
      <c r="D144" s="288"/>
      <c r="E144" s="289"/>
      <c r="F144" s="294" t="s">
        <v>130</v>
      </c>
      <c r="G144" s="295"/>
      <c r="H144" s="295"/>
      <c r="I144" s="296"/>
      <c r="J144" s="291"/>
      <c r="K144" s="292"/>
      <c r="L144" s="150"/>
      <c r="M144" s="151"/>
      <c r="N144" s="280"/>
      <c r="O144" s="343"/>
      <c r="P144" s="343"/>
      <c r="Q144" s="281"/>
      <c r="R144" s="357"/>
      <c r="T144" s="358"/>
      <c r="U144" s="359"/>
      <c r="V144" s="359"/>
      <c r="W144" s="359"/>
      <c r="X144" s="359"/>
      <c r="Y144" s="359"/>
      <c r="Z144" s="359"/>
      <c r="AA144" s="360"/>
      <c r="AT144" s="361"/>
      <c r="AU144" s="361"/>
      <c r="AY144" s="361"/>
    </row>
    <row r="145" spans="2:51" s="255" customFormat="1" ht="27" customHeight="1">
      <c r="B145" s="356"/>
      <c r="C145" s="288">
        <v>15</v>
      </c>
      <c r="D145" s="288" t="s">
        <v>118</v>
      </c>
      <c r="E145" s="289" t="s">
        <v>131</v>
      </c>
      <c r="F145" s="290" t="s">
        <v>211</v>
      </c>
      <c r="G145" s="290"/>
      <c r="H145" s="290"/>
      <c r="I145" s="290"/>
      <c r="J145" s="291" t="s">
        <v>119</v>
      </c>
      <c r="K145" s="292">
        <v>1.105</v>
      </c>
      <c r="L145" s="149">
        <v>0</v>
      </c>
      <c r="M145" s="149"/>
      <c r="N145" s="293">
        <f aca="true" t="shared" si="14" ref="N145">ROUND(L145*K145,2)</f>
        <v>0</v>
      </c>
      <c r="O145" s="293"/>
      <c r="P145" s="293"/>
      <c r="Q145" s="293"/>
      <c r="R145" s="357"/>
      <c r="T145" s="358"/>
      <c r="U145" s="359"/>
      <c r="V145" s="359"/>
      <c r="W145" s="359"/>
      <c r="X145" s="359"/>
      <c r="Y145" s="359"/>
      <c r="Z145" s="359"/>
      <c r="AA145" s="360"/>
      <c r="AT145" s="361"/>
      <c r="AU145" s="361"/>
      <c r="AY145" s="361"/>
    </row>
    <row r="146" spans="2:51" s="255" customFormat="1" ht="20" customHeight="1">
      <c r="B146" s="356"/>
      <c r="C146" s="288"/>
      <c r="D146" s="288"/>
      <c r="E146" s="342"/>
      <c r="F146" s="294" t="s">
        <v>132</v>
      </c>
      <c r="G146" s="295"/>
      <c r="H146" s="295"/>
      <c r="I146" s="296"/>
      <c r="J146" s="291"/>
      <c r="K146" s="292"/>
      <c r="L146" s="150"/>
      <c r="M146" s="151"/>
      <c r="N146" s="280"/>
      <c r="O146" s="343"/>
      <c r="P146" s="343"/>
      <c r="Q146" s="281"/>
      <c r="R146" s="357"/>
      <c r="T146" s="358"/>
      <c r="U146" s="359"/>
      <c r="V146" s="359"/>
      <c r="W146" s="359"/>
      <c r="X146" s="359"/>
      <c r="Y146" s="359"/>
      <c r="Z146" s="359"/>
      <c r="AA146" s="360"/>
      <c r="AT146" s="361"/>
      <c r="AU146" s="361"/>
      <c r="AY146" s="361"/>
    </row>
    <row r="147" spans="2:51" s="255" customFormat="1" ht="15" customHeight="1">
      <c r="B147" s="356"/>
      <c r="C147" s="288"/>
      <c r="D147" s="288"/>
      <c r="E147" s="342"/>
      <c r="F147" s="294" t="s">
        <v>346</v>
      </c>
      <c r="G147" s="295"/>
      <c r="H147" s="295"/>
      <c r="I147" s="296"/>
      <c r="J147" s="291"/>
      <c r="K147" s="292"/>
      <c r="L147" s="150"/>
      <c r="M147" s="151"/>
      <c r="N147" s="280"/>
      <c r="O147" s="343"/>
      <c r="P147" s="343"/>
      <c r="Q147" s="281"/>
      <c r="R147" s="357"/>
      <c r="T147" s="358"/>
      <c r="U147" s="359"/>
      <c r="V147" s="359"/>
      <c r="W147" s="359"/>
      <c r="X147" s="359"/>
      <c r="Y147" s="359"/>
      <c r="Z147" s="359"/>
      <c r="AA147" s="360"/>
      <c r="AT147" s="361"/>
      <c r="AU147" s="361"/>
      <c r="AY147" s="361"/>
    </row>
    <row r="148" spans="2:51" s="255" customFormat="1" ht="24" customHeight="1">
      <c r="B148" s="356"/>
      <c r="C148" s="288">
        <v>16</v>
      </c>
      <c r="D148" s="288" t="s">
        <v>118</v>
      </c>
      <c r="E148" s="289" t="s">
        <v>133</v>
      </c>
      <c r="F148" s="290" t="s">
        <v>212</v>
      </c>
      <c r="G148" s="290"/>
      <c r="H148" s="290"/>
      <c r="I148" s="290"/>
      <c r="J148" s="291" t="s">
        <v>119</v>
      </c>
      <c r="K148" s="292">
        <v>0.065</v>
      </c>
      <c r="L148" s="149">
        <v>0</v>
      </c>
      <c r="M148" s="149"/>
      <c r="N148" s="293">
        <f aca="true" t="shared" si="15" ref="N148">ROUND(L148*K148,2)</f>
        <v>0</v>
      </c>
      <c r="O148" s="293"/>
      <c r="P148" s="293"/>
      <c r="Q148" s="293"/>
      <c r="R148" s="357"/>
      <c r="T148" s="358"/>
      <c r="U148" s="359"/>
      <c r="V148" s="359"/>
      <c r="W148" s="359"/>
      <c r="X148" s="359"/>
      <c r="Y148" s="359"/>
      <c r="Z148" s="359"/>
      <c r="AA148" s="360"/>
      <c r="AT148" s="361"/>
      <c r="AU148" s="361"/>
      <c r="AY148" s="361"/>
    </row>
    <row r="149" spans="2:51" s="255" customFormat="1" ht="15" customHeight="1">
      <c r="B149" s="356"/>
      <c r="C149" s="288"/>
      <c r="D149" s="288"/>
      <c r="E149" s="342"/>
      <c r="F149" s="294" t="s">
        <v>214</v>
      </c>
      <c r="G149" s="295"/>
      <c r="H149" s="295"/>
      <c r="I149" s="296"/>
      <c r="J149" s="291"/>
      <c r="K149" s="292"/>
      <c r="L149" s="150"/>
      <c r="M149" s="151"/>
      <c r="N149" s="280"/>
      <c r="O149" s="343"/>
      <c r="P149" s="343"/>
      <c r="Q149" s="281"/>
      <c r="R149" s="357"/>
      <c r="T149" s="358"/>
      <c r="U149" s="359"/>
      <c r="V149" s="359"/>
      <c r="W149" s="359"/>
      <c r="X149" s="359"/>
      <c r="Y149" s="359"/>
      <c r="Z149" s="359"/>
      <c r="AA149" s="360"/>
      <c r="AT149" s="361"/>
      <c r="AU149" s="361"/>
      <c r="AY149" s="361"/>
    </row>
    <row r="150" spans="2:51" s="255" customFormat="1" ht="15" customHeight="1">
      <c r="B150" s="356"/>
      <c r="C150" s="288"/>
      <c r="D150" s="288"/>
      <c r="E150" s="342"/>
      <c r="F150" s="439"/>
      <c r="G150" s="440"/>
      <c r="H150" s="440"/>
      <c r="I150" s="441"/>
      <c r="J150" s="291"/>
      <c r="K150" s="292"/>
      <c r="L150" s="150"/>
      <c r="M150" s="151"/>
      <c r="N150" s="280"/>
      <c r="O150" s="343"/>
      <c r="P150" s="343"/>
      <c r="Q150" s="281"/>
      <c r="R150" s="357"/>
      <c r="T150" s="358"/>
      <c r="U150" s="359"/>
      <c r="V150" s="359"/>
      <c r="W150" s="359"/>
      <c r="X150" s="359"/>
      <c r="Y150" s="359"/>
      <c r="Z150" s="359"/>
      <c r="AA150" s="360"/>
      <c r="AT150" s="361"/>
      <c r="AU150" s="361"/>
      <c r="AY150" s="361"/>
    </row>
    <row r="151" spans="2:51" s="255" customFormat="1" ht="25" customHeight="1">
      <c r="B151" s="356"/>
      <c r="C151" s="288"/>
      <c r="D151" s="272" t="s">
        <v>73</v>
      </c>
      <c r="E151" s="520" t="s">
        <v>230</v>
      </c>
      <c r="F151" s="521" t="s">
        <v>231</v>
      </c>
      <c r="G151" s="522"/>
      <c r="H151" s="522"/>
      <c r="I151" s="523"/>
      <c r="J151" s="291"/>
      <c r="K151" s="297"/>
      <c r="L151" s="150"/>
      <c r="M151" s="151"/>
      <c r="N151" s="524">
        <f>N156+N167+N187+N193+N152</f>
        <v>0</v>
      </c>
      <c r="O151" s="525"/>
      <c r="P151" s="525"/>
      <c r="Q151" s="526"/>
      <c r="R151" s="357"/>
      <c r="T151" s="358"/>
      <c r="U151" s="359"/>
      <c r="V151" s="359"/>
      <c r="W151" s="359"/>
      <c r="X151" s="359"/>
      <c r="Y151" s="359"/>
      <c r="Z151" s="359"/>
      <c r="AA151" s="360"/>
      <c r="AT151" s="361"/>
      <c r="AU151" s="361"/>
      <c r="AY151" s="361"/>
    </row>
    <row r="152" spans="2:51" s="255" customFormat="1" ht="20" customHeight="1">
      <c r="B152" s="356"/>
      <c r="C152" s="315"/>
      <c r="D152" s="316" t="s">
        <v>73</v>
      </c>
      <c r="E152" s="527">
        <v>735</v>
      </c>
      <c r="F152" s="318" t="s">
        <v>309</v>
      </c>
      <c r="G152" s="319"/>
      <c r="H152" s="319"/>
      <c r="I152" s="320"/>
      <c r="J152" s="528"/>
      <c r="K152" s="529"/>
      <c r="L152" s="168"/>
      <c r="M152" s="169"/>
      <c r="N152" s="469">
        <f>N153</f>
        <v>0</v>
      </c>
      <c r="O152" s="470"/>
      <c r="P152" s="470"/>
      <c r="Q152" s="530"/>
      <c r="R152" s="357"/>
      <c r="T152" s="358"/>
      <c r="U152" s="359"/>
      <c r="V152" s="359"/>
      <c r="W152" s="359"/>
      <c r="X152" s="359"/>
      <c r="Y152" s="359"/>
      <c r="Z152" s="359"/>
      <c r="AA152" s="360"/>
      <c r="AT152" s="361"/>
      <c r="AU152" s="361"/>
      <c r="AY152" s="361"/>
    </row>
    <row r="153" spans="2:51" s="255" customFormat="1" ht="25" customHeight="1">
      <c r="B153" s="356"/>
      <c r="C153" s="288">
        <v>17</v>
      </c>
      <c r="D153" s="288" t="s">
        <v>118</v>
      </c>
      <c r="E153" s="289"/>
      <c r="F153" s="290" t="s">
        <v>310</v>
      </c>
      <c r="G153" s="290"/>
      <c r="H153" s="290"/>
      <c r="I153" s="290"/>
      <c r="J153" s="291" t="s">
        <v>290</v>
      </c>
      <c r="K153" s="292">
        <v>2</v>
      </c>
      <c r="L153" s="149">
        <v>0</v>
      </c>
      <c r="M153" s="149"/>
      <c r="N153" s="293">
        <f aca="true" t="shared" si="16" ref="N153">ROUND(L153*K153,2)</f>
        <v>0</v>
      </c>
      <c r="O153" s="293"/>
      <c r="P153" s="293"/>
      <c r="Q153" s="293"/>
      <c r="R153" s="357"/>
      <c r="T153" s="358"/>
      <c r="U153" s="359"/>
      <c r="V153" s="359"/>
      <c r="W153" s="359"/>
      <c r="X153" s="359"/>
      <c r="Y153" s="359"/>
      <c r="Z153" s="359"/>
      <c r="AA153" s="360"/>
      <c r="AT153" s="361"/>
      <c r="AU153" s="361"/>
      <c r="AY153" s="361"/>
    </row>
    <row r="154" spans="2:51" s="255" customFormat="1" ht="30" customHeight="1">
      <c r="B154" s="356"/>
      <c r="C154" s="288"/>
      <c r="D154" s="288"/>
      <c r="E154" s="342"/>
      <c r="F154" s="453" t="s">
        <v>311</v>
      </c>
      <c r="G154" s="454"/>
      <c r="H154" s="454"/>
      <c r="I154" s="455"/>
      <c r="J154" s="291"/>
      <c r="K154" s="292"/>
      <c r="L154" s="150"/>
      <c r="M154" s="151"/>
      <c r="N154" s="280"/>
      <c r="O154" s="343"/>
      <c r="P154" s="343"/>
      <c r="Q154" s="281"/>
      <c r="R154" s="357"/>
      <c r="T154" s="358"/>
      <c r="U154" s="359"/>
      <c r="V154" s="359"/>
      <c r="W154" s="359"/>
      <c r="X154" s="359"/>
      <c r="Y154" s="359"/>
      <c r="Z154" s="359"/>
      <c r="AA154" s="360"/>
      <c r="AT154" s="361"/>
      <c r="AU154" s="361"/>
      <c r="AY154" s="361"/>
    </row>
    <row r="155" spans="2:51" s="255" customFormat="1" ht="8" customHeight="1">
      <c r="B155" s="356"/>
      <c r="C155" s="288"/>
      <c r="D155" s="288"/>
      <c r="E155" s="342"/>
      <c r="F155" s="456"/>
      <c r="G155" s="457"/>
      <c r="H155" s="457"/>
      <c r="I155" s="458"/>
      <c r="J155" s="291"/>
      <c r="K155" s="292"/>
      <c r="L155" s="150"/>
      <c r="M155" s="151"/>
      <c r="N155" s="280"/>
      <c r="O155" s="343"/>
      <c r="P155" s="343"/>
      <c r="Q155" s="281"/>
      <c r="R155" s="357"/>
      <c r="T155" s="358"/>
      <c r="U155" s="359"/>
      <c r="V155" s="359"/>
      <c r="W155" s="359"/>
      <c r="X155" s="359"/>
      <c r="Y155" s="359"/>
      <c r="Z155" s="359"/>
      <c r="AA155" s="360"/>
      <c r="AT155" s="361"/>
      <c r="AU155" s="361"/>
      <c r="AY155" s="361"/>
    </row>
    <row r="156" spans="2:51" s="255" customFormat="1" ht="20" customHeight="1">
      <c r="B156" s="356"/>
      <c r="C156" s="345"/>
      <c r="D156" s="527" t="s">
        <v>73</v>
      </c>
      <c r="E156" s="460">
        <v>741</v>
      </c>
      <c r="F156" s="318" t="s">
        <v>292</v>
      </c>
      <c r="G156" s="319"/>
      <c r="H156" s="319"/>
      <c r="I156" s="320"/>
      <c r="J156" s="528"/>
      <c r="K156" s="529"/>
      <c r="L156" s="168"/>
      <c r="M156" s="172"/>
      <c r="N156" s="469">
        <f>N157+N159+N160+N161+N162+N164+N165</f>
        <v>0</v>
      </c>
      <c r="O156" s="470"/>
      <c r="P156" s="470"/>
      <c r="Q156" s="530"/>
      <c r="R156" s="357"/>
      <c r="T156" s="358"/>
      <c r="U156" s="359"/>
      <c r="V156" s="359"/>
      <c r="W156" s="359"/>
      <c r="X156" s="359"/>
      <c r="Y156" s="359"/>
      <c r="Z156" s="359"/>
      <c r="AA156" s="360"/>
      <c r="AT156" s="361"/>
      <c r="AU156" s="361"/>
      <c r="AY156" s="361"/>
    </row>
    <row r="157" spans="2:51" s="255" customFormat="1" ht="34" customHeight="1">
      <c r="B157" s="356"/>
      <c r="C157" s="288">
        <v>18</v>
      </c>
      <c r="D157" s="288" t="s">
        <v>118</v>
      </c>
      <c r="E157" s="289" t="s">
        <v>159</v>
      </c>
      <c r="F157" s="290" t="s">
        <v>293</v>
      </c>
      <c r="G157" s="290"/>
      <c r="H157" s="290"/>
      <c r="I157" s="290"/>
      <c r="J157" s="291" t="s">
        <v>290</v>
      </c>
      <c r="K157" s="292">
        <v>1</v>
      </c>
      <c r="L157" s="149">
        <v>0</v>
      </c>
      <c r="M157" s="156"/>
      <c r="N157" s="422">
        <f aca="true" t="shared" si="17" ref="N157">ROUND(L157*K157,2)</f>
        <v>0</v>
      </c>
      <c r="O157" s="424"/>
      <c r="P157" s="424"/>
      <c r="Q157" s="423"/>
      <c r="R157" s="357"/>
      <c r="T157" s="358"/>
      <c r="U157" s="359"/>
      <c r="V157" s="359"/>
      <c r="W157" s="359"/>
      <c r="X157" s="359"/>
      <c r="Y157" s="359"/>
      <c r="Z157" s="359"/>
      <c r="AA157" s="360"/>
      <c r="AT157" s="361"/>
      <c r="AU157" s="361"/>
      <c r="AY157" s="361"/>
    </row>
    <row r="158" spans="2:51" s="255" customFormat="1" ht="11" customHeight="1">
      <c r="B158" s="356"/>
      <c r="C158" s="288"/>
      <c r="D158" s="288"/>
      <c r="E158" s="342"/>
      <c r="F158" s="453" t="s">
        <v>294</v>
      </c>
      <c r="G158" s="454"/>
      <c r="H158" s="454"/>
      <c r="I158" s="455"/>
      <c r="J158" s="359"/>
      <c r="K158" s="297">
        <v>1</v>
      </c>
      <c r="L158" s="150"/>
      <c r="M158" s="151"/>
      <c r="N158" s="280"/>
      <c r="O158" s="343"/>
      <c r="P158" s="343"/>
      <c r="Q158" s="281"/>
      <c r="R158" s="357"/>
      <c r="T158" s="358"/>
      <c r="U158" s="359"/>
      <c r="V158" s="359"/>
      <c r="W158" s="359"/>
      <c r="X158" s="359"/>
      <c r="Y158" s="359"/>
      <c r="Z158" s="359"/>
      <c r="AA158" s="360"/>
      <c r="AT158" s="361"/>
      <c r="AU158" s="361"/>
      <c r="AY158" s="361"/>
    </row>
    <row r="159" spans="2:51" s="255" customFormat="1" ht="11" customHeight="1">
      <c r="B159" s="356"/>
      <c r="C159" s="425">
        <v>19</v>
      </c>
      <c r="D159" s="425" t="s">
        <v>134</v>
      </c>
      <c r="E159" s="426" t="s">
        <v>296</v>
      </c>
      <c r="F159" s="427" t="s">
        <v>302</v>
      </c>
      <c r="G159" s="428"/>
      <c r="H159" s="428"/>
      <c r="I159" s="428"/>
      <c r="J159" s="429" t="s">
        <v>290</v>
      </c>
      <c r="K159" s="430">
        <v>1</v>
      </c>
      <c r="L159" s="166">
        <v>0</v>
      </c>
      <c r="M159" s="166"/>
      <c r="N159" s="431">
        <f>ROUND(L159*K159,2)</f>
        <v>0</v>
      </c>
      <c r="O159" s="431"/>
      <c r="P159" s="431"/>
      <c r="Q159" s="431"/>
      <c r="R159" s="357"/>
      <c r="T159" s="358"/>
      <c r="U159" s="359"/>
      <c r="V159" s="359"/>
      <c r="W159" s="359"/>
      <c r="X159" s="359"/>
      <c r="Y159" s="359"/>
      <c r="Z159" s="359"/>
      <c r="AA159" s="360"/>
      <c r="AT159" s="361"/>
      <c r="AU159" s="361"/>
      <c r="AY159" s="361"/>
    </row>
    <row r="160" spans="2:51" s="255" customFormat="1" ht="11" customHeight="1">
      <c r="B160" s="356"/>
      <c r="C160" s="425">
        <v>20</v>
      </c>
      <c r="D160" s="425" t="s">
        <v>134</v>
      </c>
      <c r="E160" s="426" t="s">
        <v>297</v>
      </c>
      <c r="F160" s="427" t="s">
        <v>301</v>
      </c>
      <c r="G160" s="428"/>
      <c r="H160" s="428"/>
      <c r="I160" s="428"/>
      <c r="J160" s="429" t="s">
        <v>290</v>
      </c>
      <c r="K160" s="430">
        <v>1</v>
      </c>
      <c r="L160" s="166">
        <v>0</v>
      </c>
      <c r="M160" s="166"/>
      <c r="N160" s="431">
        <f>ROUND(L160*K160,2)</f>
        <v>0</v>
      </c>
      <c r="O160" s="431"/>
      <c r="P160" s="431"/>
      <c r="Q160" s="431"/>
      <c r="R160" s="357"/>
      <c r="T160" s="358"/>
      <c r="U160" s="359"/>
      <c r="V160" s="359"/>
      <c r="W160" s="359"/>
      <c r="X160" s="359"/>
      <c r="Y160" s="359"/>
      <c r="Z160" s="359"/>
      <c r="AA160" s="360"/>
      <c r="AT160" s="361"/>
      <c r="AU160" s="361"/>
      <c r="AY160" s="361"/>
    </row>
    <row r="161" spans="2:51" s="255" customFormat="1" ht="11" customHeight="1">
      <c r="B161" s="356"/>
      <c r="C161" s="425">
        <v>21</v>
      </c>
      <c r="D161" s="425" t="s">
        <v>134</v>
      </c>
      <c r="E161" s="426" t="s">
        <v>299</v>
      </c>
      <c r="F161" s="427" t="s">
        <v>300</v>
      </c>
      <c r="G161" s="428"/>
      <c r="H161" s="428"/>
      <c r="I161" s="428"/>
      <c r="J161" s="429" t="s">
        <v>290</v>
      </c>
      <c r="K161" s="430">
        <v>1</v>
      </c>
      <c r="L161" s="166">
        <v>0</v>
      </c>
      <c r="M161" s="166"/>
      <c r="N161" s="431">
        <f>ROUND(L161*K161,2)</f>
        <v>0</v>
      </c>
      <c r="O161" s="431"/>
      <c r="P161" s="431"/>
      <c r="Q161" s="431"/>
      <c r="R161" s="357"/>
      <c r="T161" s="358"/>
      <c r="U161" s="359"/>
      <c r="V161" s="359"/>
      <c r="W161" s="359"/>
      <c r="X161" s="359"/>
      <c r="Y161" s="359"/>
      <c r="Z161" s="359"/>
      <c r="AA161" s="360"/>
      <c r="AT161" s="361"/>
      <c r="AU161" s="361"/>
      <c r="AY161" s="361"/>
    </row>
    <row r="162" spans="2:51" s="255" customFormat="1" ht="26" customHeight="1">
      <c r="B162" s="356"/>
      <c r="C162" s="288">
        <v>22</v>
      </c>
      <c r="D162" s="288" t="s">
        <v>118</v>
      </c>
      <c r="E162" s="289" t="s">
        <v>159</v>
      </c>
      <c r="F162" s="290" t="s">
        <v>295</v>
      </c>
      <c r="G162" s="290"/>
      <c r="H162" s="290"/>
      <c r="I162" s="290"/>
      <c r="J162" s="291" t="s">
        <v>290</v>
      </c>
      <c r="K162" s="292">
        <v>2</v>
      </c>
      <c r="L162" s="149">
        <v>0</v>
      </c>
      <c r="M162" s="149"/>
      <c r="N162" s="293">
        <f aca="true" t="shared" si="18" ref="N162">ROUND(L162*K162,2)</f>
        <v>0</v>
      </c>
      <c r="O162" s="293"/>
      <c r="P162" s="293"/>
      <c r="Q162" s="293"/>
      <c r="R162" s="357"/>
      <c r="T162" s="358"/>
      <c r="U162" s="359"/>
      <c r="V162" s="359"/>
      <c r="W162" s="359"/>
      <c r="X162" s="359"/>
      <c r="Y162" s="359"/>
      <c r="Z162" s="359"/>
      <c r="AA162" s="360"/>
      <c r="AT162" s="361"/>
      <c r="AU162" s="361"/>
      <c r="AY162" s="361"/>
    </row>
    <row r="163" spans="2:51" s="255" customFormat="1" ht="16" customHeight="1">
      <c r="B163" s="356"/>
      <c r="C163" s="288"/>
      <c r="D163" s="288"/>
      <c r="E163" s="342"/>
      <c r="F163" s="453" t="s">
        <v>298</v>
      </c>
      <c r="G163" s="454"/>
      <c r="H163" s="454"/>
      <c r="I163" s="455"/>
      <c r="J163" s="359"/>
      <c r="K163" s="297">
        <v>2</v>
      </c>
      <c r="L163" s="150"/>
      <c r="M163" s="151"/>
      <c r="N163" s="280"/>
      <c r="O163" s="343"/>
      <c r="P163" s="343"/>
      <c r="Q163" s="281"/>
      <c r="R163" s="357"/>
      <c r="T163" s="358"/>
      <c r="U163" s="359"/>
      <c r="V163" s="359"/>
      <c r="W163" s="359"/>
      <c r="X163" s="359"/>
      <c r="Y163" s="359"/>
      <c r="Z163" s="359"/>
      <c r="AA163" s="360"/>
      <c r="AT163" s="361"/>
      <c r="AU163" s="361"/>
      <c r="AY163" s="361"/>
    </row>
    <row r="164" spans="2:51" s="255" customFormat="1" ht="24" customHeight="1">
      <c r="B164" s="356"/>
      <c r="C164" s="425">
        <v>23</v>
      </c>
      <c r="D164" s="425" t="s">
        <v>134</v>
      </c>
      <c r="E164" s="426" t="s">
        <v>299</v>
      </c>
      <c r="F164" s="427" t="s">
        <v>303</v>
      </c>
      <c r="G164" s="428"/>
      <c r="H164" s="428"/>
      <c r="I164" s="428"/>
      <c r="J164" s="429" t="s">
        <v>290</v>
      </c>
      <c r="K164" s="430">
        <v>2</v>
      </c>
      <c r="L164" s="166">
        <v>0</v>
      </c>
      <c r="M164" s="166"/>
      <c r="N164" s="431">
        <f>ROUND(L164*K164,2)</f>
        <v>0</v>
      </c>
      <c r="O164" s="431"/>
      <c r="P164" s="431"/>
      <c r="Q164" s="431"/>
      <c r="R164" s="357"/>
      <c r="T164" s="358"/>
      <c r="U164" s="359"/>
      <c r="V164" s="359"/>
      <c r="W164" s="359"/>
      <c r="X164" s="359"/>
      <c r="Y164" s="359"/>
      <c r="Z164" s="359"/>
      <c r="AA164" s="360"/>
      <c r="AT164" s="361"/>
      <c r="AU164" s="361"/>
      <c r="AY164" s="361"/>
    </row>
    <row r="165" spans="2:51" s="255" customFormat="1" ht="16" customHeight="1">
      <c r="B165" s="356"/>
      <c r="C165" s="288">
        <v>24</v>
      </c>
      <c r="D165" s="288" t="s">
        <v>118</v>
      </c>
      <c r="E165" s="289" t="s">
        <v>289</v>
      </c>
      <c r="F165" s="290" t="s">
        <v>288</v>
      </c>
      <c r="G165" s="290"/>
      <c r="H165" s="290"/>
      <c r="I165" s="290"/>
      <c r="J165" s="291" t="s">
        <v>290</v>
      </c>
      <c r="K165" s="292">
        <v>2</v>
      </c>
      <c r="L165" s="149">
        <v>0</v>
      </c>
      <c r="M165" s="149"/>
      <c r="N165" s="293">
        <f aca="true" t="shared" si="19" ref="N165">ROUND(L165*K165,2)</f>
        <v>0</v>
      </c>
      <c r="O165" s="293"/>
      <c r="P165" s="293"/>
      <c r="Q165" s="293"/>
      <c r="R165" s="357"/>
      <c r="T165" s="358"/>
      <c r="U165" s="359"/>
      <c r="V165" s="359"/>
      <c r="W165" s="359"/>
      <c r="X165" s="359"/>
      <c r="Y165" s="359"/>
      <c r="Z165" s="359"/>
      <c r="AA165" s="360"/>
      <c r="AT165" s="361"/>
      <c r="AU165" s="361"/>
      <c r="AY165" s="361"/>
    </row>
    <row r="166" spans="2:51" s="255" customFormat="1" ht="12" customHeight="1">
      <c r="B166" s="356"/>
      <c r="C166" s="288"/>
      <c r="D166" s="288"/>
      <c r="E166" s="342"/>
      <c r="F166" s="294" t="s">
        <v>291</v>
      </c>
      <c r="G166" s="295"/>
      <c r="H166" s="295"/>
      <c r="I166" s="296"/>
      <c r="J166" s="291"/>
      <c r="K166" s="292"/>
      <c r="L166" s="150"/>
      <c r="M166" s="151"/>
      <c r="N166" s="280"/>
      <c r="O166" s="343"/>
      <c r="P166" s="343"/>
      <c r="Q166" s="281"/>
      <c r="R166" s="357"/>
      <c r="T166" s="358"/>
      <c r="U166" s="359"/>
      <c r="V166" s="359"/>
      <c r="W166" s="359"/>
      <c r="X166" s="359"/>
      <c r="Y166" s="359"/>
      <c r="Z166" s="359"/>
      <c r="AA166" s="360"/>
      <c r="AT166" s="361"/>
      <c r="AU166" s="361"/>
      <c r="AY166" s="361"/>
    </row>
    <row r="167" spans="2:51" s="255" customFormat="1" ht="20" customHeight="1">
      <c r="B167" s="356"/>
      <c r="C167" s="531"/>
      <c r="D167" s="316" t="s">
        <v>73</v>
      </c>
      <c r="E167" s="527">
        <v>776</v>
      </c>
      <c r="F167" s="532" t="s">
        <v>232</v>
      </c>
      <c r="G167" s="532"/>
      <c r="H167" s="532"/>
      <c r="I167" s="532"/>
      <c r="J167" s="533"/>
      <c r="K167" s="519"/>
      <c r="L167" s="161"/>
      <c r="M167" s="162"/>
      <c r="N167" s="469">
        <f>N168+N170+N172+N174+N177+N179+N181+N183+N185</f>
        <v>0</v>
      </c>
      <c r="O167" s="470"/>
      <c r="P167" s="470"/>
      <c r="Q167" s="530"/>
      <c r="R167" s="357"/>
      <c r="T167" s="358"/>
      <c r="U167" s="359"/>
      <c r="V167" s="359"/>
      <c r="W167" s="359"/>
      <c r="X167" s="359"/>
      <c r="Y167" s="359"/>
      <c r="Z167" s="359"/>
      <c r="AA167" s="360"/>
      <c r="AT167" s="361"/>
      <c r="AU167" s="361"/>
      <c r="AY167" s="361"/>
    </row>
    <row r="168" spans="2:51" s="255" customFormat="1" ht="36" customHeight="1">
      <c r="B168" s="356"/>
      <c r="C168" s="288">
        <v>26</v>
      </c>
      <c r="D168" s="288" t="s">
        <v>118</v>
      </c>
      <c r="E168" s="289" t="s">
        <v>224</v>
      </c>
      <c r="F168" s="290" t="s">
        <v>225</v>
      </c>
      <c r="G168" s="290"/>
      <c r="H168" s="290"/>
      <c r="I168" s="290"/>
      <c r="J168" s="291" t="s">
        <v>123</v>
      </c>
      <c r="K168" s="292">
        <v>23.9</v>
      </c>
      <c r="L168" s="149">
        <v>0</v>
      </c>
      <c r="M168" s="149"/>
      <c r="N168" s="293">
        <f>ROUND(L168*K168,2)</f>
        <v>0</v>
      </c>
      <c r="O168" s="293"/>
      <c r="P168" s="293"/>
      <c r="Q168" s="293"/>
      <c r="R168" s="357"/>
      <c r="T168" s="358"/>
      <c r="U168" s="359"/>
      <c r="V168" s="359"/>
      <c r="W168" s="359"/>
      <c r="X168" s="359"/>
      <c r="Y168" s="359"/>
      <c r="Z168" s="359"/>
      <c r="AA168" s="360"/>
      <c r="AT168" s="361"/>
      <c r="AU168" s="361"/>
      <c r="AY168" s="361"/>
    </row>
    <row r="169" spans="2:51" s="255" customFormat="1" ht="15" customHeight="1">
      <c r="B169" s="356"/>
      <c r="C169" s="288"/>
      <c r="D169" s="288"/>
      <c r="E169" s="289"/>
      <c r="F169" s="411" t="s">
        <v>342</v>
      </c>
      <c r="G169" s="412"/>
      <c r="H169" s="412"/>
      <c r="I169" s="412"/>
      <c r="J169" s="359"/>
      <c r="K169" s="472">
        <v>23.9</v>
      </c>
      <c r="L169" s="150"/>
      <c r="M169" s="151"/>
      <c r="N169" s="280"/>
      <c r="O169" s="343"/>
      <c r="P169" s="343"/>
      <c r="Q169" s="281"/>
      <c r="R169" s="357"/>
      <c r="T169" s="358"/>
      <c r="U169" s="359"/>
      <c r="V169" s="359"/>
      <c r="W169" s="359"/>
      <c r="X169" s="359"/>
      <c r="Y169" s="359"/>
      <c r="Z169" s="359"/>
      <c r="AA169" s="360"/>
      <c r="AT169" s="361"/>
      <c r="AU169" s="361"/>
      <c r="AY169" s="361"/>
    </row>
    <row r="170" spans="2:51" s="255" customFormat="1" ht="24" customHeight="1">
      <c r="B170" s="356"/>
      <c r="C170" s="425">
        <v>27</v>
      </c>
      <c r="D170" s="425" t="s">
        <v>134</v>
      </c>
      <c r="E170" s="426" t="s">
        <v>227</v>
      </c>
      <c r="F170" s="427" t="s">
        <v>228</v>
      </c>
      <c r="G170" s="428"/>
      <c r="H170" s="428"/>
      <c r="I170" s="428"/>
      <c r="J170" s="429" t="s">
        <v>123</v>
      </c>
      <c r="K170" s="430">
        <f>K171</f>
        <v>25.812</v>
      </c>
      <c r="L170" s="167">
        <v>0</v>
      </c>
      <c r="M170" s="167"/>
      <c r="N170" s="431">
        <f>ROUND(L170*K170,2)</f>
        <v>0</v>
      </c>
      <c r="O170" s="431"/>
      <c r="P170" s="431"/>
      <c r="Q170" s="431"/>
      <c r="R170" s="357"/>
      <c r="T170" s="358"/>
      <c r="U170" s="359"/>
      <c r="V170" s="359"/>
      <c r="W170" s="359"/>
      <c r="X170" s="359"/>
      <c r="Y170" s="359"/>
      <c r="Z170" s="359"/>
      <c r="AA170" s="360"/>
      <c r="AT170" s="361"/>
      <c r="AU170" s="361"/>
      <c r="AY170" s="361"/>
    </row>
    <row r="171" spans="2:51" s="255" customFormat="1" ht="15" customHeight="1">
      <c r="B171" s="356"/>
      <c r="C171" s="288"/>
      <c r="D171" s="288"/>
      <c r="E171" s="289"/>
      <c r="F171" s="294" t="s">
        <v>347</v>
      </c>
      <c r="G171" s="295"/>
      <c r="H171" s="295"/>
      <c r="I171" s="296"/>
      <c r="J171" s="310"/>
      <c r="K171" s="472">
        <v>25.812</v>
      </c>
      <c r="L171" s="150"/>
      <c r="M171" s="151"/>
      <c r="N171" s="280"/>
      <c r="O171" s="343"/>
      <c r="P171" s="343"/>
      <c r="Q171" s="281"/>
      <c r="R171" s="357"/>
      <c r="T171" s="358"/>
      <c r="U171" s="359"/>
      <c r="V171" s="359"/>
      <c r="W171" s="359"/>
      <c r="X171" s="359"/>
      <c r="Y171" s="359"/>
      <c r="Z171" s="359"/>
      <c r="AA171" s="360"/>
      <c r="AT171" s="361"/>
      <c r="AU171" s="361"/>
      <c r="AY171" s="361"/>
    </row>
    <row r="172" spans="2:51" s="255" customFormat="1" ht="21" customHeight="1">
      <c r="B172" s="356"/>
      <c r="C172" s="288">
        <v>28</v>
      </c>
      <c r="D172" s="288" t="s">
        <v>118</v>
      </c>
      <c r="E172" s="289" t="s">
        <v>233</v>
      </c>
      <c r="F172" s="290" t="s">
        <v>234</v>
      </c>
      <c r="G172" s="290"/>
      <c r="H172" s="290"/>
      <c r="I172" s="290"/>
      <c r="J172" s="291" t="s">
        <v>123</v>
      </c>
      <c r="K172" s="292">
        <v>23.9</v>
      </c>
      <c r="L172" s="149">
        <v>0</v>
      </c>
      <c r="M172" s="149"/>
      <c r="N172" s="293">
        <f>ROUND(L172*K172,2)</f>
        <v>0</v>
      </c>
      <c r="O172" s="293"/>
      <c r="P172" s="293"/>
      <c r="Q172" s="293"/>
      <c r="R172" s="357"/>
      <c r="T172" s="358"/>
      <c r="U172" s="359"/>
      <c r="V172" s="359"/>
      <c r="W172" s="359"/>
      <c r="X172" s="359"/>
      <c r="Y172" s="359"/>
      <c r="Z172" s="359"/>
      <c r="AA172" s="360"/>
      <c r="AT172" s="361"/>
      <c r="AU172" s="361"/>
      <c r="AY172" s="361"/>
    </row>
    <row r="173" spans="2:51" s="255" customFormat="1" ht="20" customHeight="1">
      <c r="B173" s="356"/>
      <c r="C173" s="288"/>
      <c r="D173" s="288"/>
      <c r="E173" s="289"/>
      <c r="F173" s="414" t="s">
        <v>235</v>
      </c>
      <c r="G173" s="415"/>
      <c r="H173" s="415"/>
      <c r="I173" s="415"/>
      <c r="J173" s="291"/>
      <c r="K173" s="292"/>
      <c r="L173" s="150"/>
      <c r="M173" s="151"/>
      <c r="N173" s="280"/>
      <c r="O173" s="343"/>
      <c r="P173" s="343"/>
      <c r="Q173" s="281"/>
      <c r="R173" s="357"/>
      <c r="T173" s="358"/>
      <c r="U173" s="359"/>
      <c r="V173" s="359"/>
      <c r="W173" s="359"/>
      <c r="X173" s="359"/>
      <c r="Y173" s="359"/>
      <c r="Z173" s="359"/>
      <c r="AA173" s="360"/>
      <c r="AT173" s="361"/>
      <c r="AU173" s="361"/>
      <c r="AY173" s="361"/>
    </row>
    <row r="174" spans="2:65" s="193" customFormat="1" ht="18" customHeight="1">
      <c r="B174" s="194"/>
      <c r="C174" s="425">
        <v>29</v>
      </c>
      <c r="D174" s="425" t="s">
        <v>134</v>
      </c>
      <c r="E174" s="426" t="s">
        <v>236</v>
      </c>
      <c r="F174" s="427" t="s">
        <v>250</v>
      </c>
      <c r="G174" s="428"/>
      <c r="H174" s="428"/>
      <c r="I174" s="428"/>
      <c r="J174" s="429" t="s">
        <v>123</v>
      </c>
      <c r="K174" s="430">
        <f>K176</f>
        <v>25.812</v>
      </c>
      <c r="L174" s="166">
        <v>0</v>
      </c>
      <c r="M174" s="166"/>
      <c r="N174" s="431">
        <f>ROUND(L174*K174,2)</f>
        <v>0</v>
      </c>
      <c r="O174" s="431"/>
      <c r="P174" s="431"/>
      <c r="Q174" s="431"/>
      <c r="R174" s="199"/>
      <c r="T174" s="337" t="s">
        <v>5</v>
      </c>
      <c r="U174" s="338" t="s">
        <v>39</v>
      </c>
      <c r="V174" s="339">
        <v>0</v>
      </c>
      <c r="W174" s="339">
        <f aca="true" t="shared" si="20" ref="W174:W201">V174*K174</f>
        <v>0</v>
      </c>
      <c r="X174" s="339">
        <v>0.00648</v>
      </c>
      <c r="Y174" s="339">
        <f aca="true" t="shared" si="21" ref="Y174:Y201">X174*K174</f>
        <v>0.16726176</v>
      </c>
      <c r="Z174" s="339">
        <v>0</v>
      </c>
      <c r="AA174" s="340">
        <f aca="true" t="shared" si="22" ref="AA174:AA201">Z174*K174</f>
        <v>0</v>
      </c>
      <c r="AR174" s="180" t="s">
        <v>125</v>
      </c>
      <c r="AT174" s="180" t="s">
        <v>118</v>
      </c>
      <c r="AU174" s="180" t="s">
        <v>88</v>
      </c>
      <c r="AY174" s="180" t="s">
        <v>117</v>
      </c>
      <c r="BE174" s="341">
        <f aca="true" t="shared" si="23" ref="BE174:BE201">IF(U174="základní",N174,0)</f>
        <v>0</v>
      </c>
      <c r="BF174" s="341">
        <f aca="true" t="shared" si="24" ref="BF174:BF201">IF(U174="snížená",N174,0)</f>
        <v>0</v>
      </c>
      <c r="BG174" s="341">
        <f aca="true" t="shared" si="25" ref="BG174:BG201">IF(U174="zákl. přenesená",N174,0)</f>
        <v>0</v>
      </c>
      <c r="BH174" s="341">
        <f aca="true" t="shared" si="26" ref="BH174:BH201">IF(U174="sníž. přenesená",N174,0)</f>
        <v>0</v>
      </c>
      <c r="BI174" s="341">
        <f aca="true" t="shared" si="27" ref="BI174:BI201">IF(U174="nulová",N174,0)</f>
        <v>0</v>
      </c>
      <c r="BJ174" s="180" t="s">
        <v>21</v>
      </c>
      <c r="BK174" s="341">
        <f aca="true" t="shared" si="28" ref="BK174:BK201">ROUND(L174*K174,2)</f>
        <v>0</v>
      </c>
      <c r="BL174" s="180" t="s">
        <v>125</v>
      </c>
      <c r="BM174" s="180" t="s">
        <v>147</v>
      </c>
    </row>
    <row r="175" spans="2:65" s="193" customFormat="1" ht="18" customHeight="1">
      <c r="B175" s="194"/>
      <c r="C175" s="288"/>
      <c r="D175" s="288"/>
      <c r="E175" s="289"/>
      <c r="F175" s="294" t="s">
        <v>237</v>
      </c>
      <c r="G175" s="295"/>
      <c r="H175" s="295"/>
      <c r="I175" s="296"/>
      <c r="J175" s="291"/>
      <c r="K175" s="292"/>
      <c r="L175" s="150"/>
      <c r="M175" s="151"/>
      <c r="N175" s="280"/>
      <c r="O175" s="343"/>
      <c r="P175" s="343"/>
      <c r="Q175" s="281"/>
      <c r="R175" s="199"/>
      <c r="T175" s="337"/>
      <c r="U175" s="338"/>
      <c r="V175" s="339"/>
      <c r="W175" s="339"/>
      <c r="X175" s="339"/>
      <c r="Y175" s="339"/>
      <c r="Z175" s="339"/>
      <c r="AA175" s="340"/>
      <c r="AR175" s="180"/>
      <c r="AT175" s="180"/>
      <c r="AU175" s="180"/>
      <c r="AY175" s="180"/>
      <c r="BE175" s="341"/>
      <c r="BF175" s="341"/>
      <c r="BG175" s="341"/>
      <c r="BH175" s="341"/>
      <c r="BI175" s="341"/>
      <c r="BJ175" s="180"/>
      <c r="BK175" s="341"/>
      <c r="BL175" s="180"/>
      <c r="BM175" s="180"/>
    </row>
    <row r="176" spans="2:65" s="193" customFormat="1" ht="14" customHeight="1">
      <c r="B176" s="194"/>
      <c r="C176" s="288"/>
      <c r="D176" s="288"/>
      <c r="E176" s="289"/>
      <c r="F176" s="294" t="s">
        <v>347</v>
      </c>
      <c r="G176" s="295"/>
      <c r="H176" s="295"/>
      <c r="I176" s="296"/>
      <c r="J176" s="291"/>
      <c r="K176" s="534">
        <v>25.812</v>
      </c>
      <c r="L176" s="150"/>
      <c r="M176" s="151"/>
      <c r="N176" s="280"/>
      <c r="O176" s="343"/>
      <c r="P176" s="343"/>
      <c r="Q176" s="281"/>
      <c r="R176" s="199"/>
      <c r="T176" s="337"/>
      <c r="U176" s="338"/>
      <c r="V176" s="339"/>
      <c r="W176" s="339"/>
      <c r="X176" s="339"/>
      <c r="Y176" s="339"/>
      <c r="Z176" s="339"/>
      <c r="AA176" s="340"/>
      <c r="AR176" s="180"/>
      <c r="AT176" s="180"/>
      <c r="AU176" s="180"/>
      <c r="AY176" s="180"/>
      <c r="BE176" s="341"/>
      <c r="BF176" s="341"/>
      <c r="BG176" s="341"/>
      <c r="BH176" s="341"/>
      <c r="BI176" s="341"/>
      <c r="BJ176" s="180"/>
      <c r="BK176" s="341"/>
      <c r="BL176" s="180"/>
      <c r="BM176" s="180"/>
    </row>
    <row r="177" spans="2:65" s="193" customFormat="1" ht="14" customHeight="1">
      <c r="B177" s="194"/>
      <c r="C177" s="288">
        <v>30</v>
      </c>
      <c r="D177" s="288" t="s">
        <v>118</v>
      </c>
      <c r="E177" s="289" t="s">
        <v>238</v>
      </c>
      <c r="F177" s="290" t="s">
        <v>239</v>
      </c>
      <c r="G177" s="290"/>
      <c r="H177" s="290"/>
      <c r="I177" s="290"/>
      <c r="J177" s="291" t="s">
        <v>124</v>
      </c>
      <c r="K177" s="292">
        <v>28.74</v>
      </c>
      <c r="L177" s="149">
        <v>0</v>
      </c>
      <c r="M177" s="149"/>
      <c r="N177" s="293">
        <f>ROUND(L177*K177,2)</f>
        <v>0</v>
      </c>
      <c r="O177" s="293"/>
      <c r="P177" s="293"/>
      <c r="Q177" s="293"/>
      <c r="R177" s="199"/>
      <c r="T177" s="337"/>
      <c r="U177" s="338"/>
      <c r="V177" s="339"/>
      <c r="W177" s="339"/>
      <c r="X177" s="339"/>
      <c r="Y177" s="339"/>
      <c r="Z177" s="339"/>
      <c r="AA177" s="340"/>
      <c r="AR177" s="180"/>
      <c r="AT177" s="180"/>
      <c r="AU177" s="180"/>
      <c r="AY177" s="180"/>
      <c r="BE177" s="341"/>
      <c r="BF177" s="341"/>
      <c r="BG177" s="341"/>
      <c r="BH177" s="341"/>
      <c r="BI177" s="341"/>
      <c r="BJ177" s="180"/>
      <c r="BK177" s="341"/>
      <c r="BL177" s="180"/>
      <c r="BM177" s="180"/>
    </row>
    <row r="178" spans="2:65" s="193" customFormat="1" ht="14" customHeight="1">
      <c r="B178" s="194"/>
      <c r="C178" s="288"/>
      <c r="D178" s="288"/>
      <c r="E178" s="289"/>
      <c r="F178" s="414" t="s">
        <v>240</v>
      </c>
      <c r="G178" s="415"/>
      <c r="H178" s="415"/>
      <c r="I178" s="415"/>
      <c r="J178" s="291"/>
      <c r="K178" s="292"/>
      <c r="L178" s="150"/>
      <c r="M178" s="151"/>
      <c r="N178" s="280"/>
      <c r="O178" s="343"/>
      <c r="P178" s="343"/>
      <c r="Q178" s="281"/>
      <c r="R178" s="199"/>
      <c r="T178" s="337"/>
      <c r="U178" s="338"/>
      <c r="V178" s="339"/>
      <c r="W178" s="339"/>
      <c r="X178" s="339"/>
      <c r="Y178" s="339"/>
      <c r="Z178" s="339"/>
      <c r="AA178" s="340"/>
      <c r="AR178" s="180"/>
      <c r="AT178" s="180"/>
      <c r="AU178" s="180"/>
      <c r="AY178" s="180"/>
      <c r="BE178" s="341"/>
      <c r="BF178" s="341"/>
      <c r="BG178" s="341"/>
      <c r="BH178" s="341"/>
      <c r="BI178" s="341"/>
      <c r="BJ178" s="180"/>
      <c r="BK178" s="341"/>
      <c r="BL178" s="180"/>
      <c r="BM178" s="180"/>
    </row>
    <row r="179" spans="2:65" s="193" customFormat="1" ht="14" customHeight="1">
      <c r="B179" s="194"/>
      <c r="C179" s="425">
        <v>31</v>
      </c>
      <c r="D179" s="425" t="s">
        <v>134</v>
      </c>
      <c r="E179" s="426" t="s">
        <v>241</v>
      </c>
      <c r="F179" s="427" t="s">
        <v>318</v>
      </c>
      <c r="G179" s="428"/>
      <c r="H179" s="428"/>
      <c r="I179" s="428"/>
      <c r="J179" s="429" t="s">
        <v>124</v>
      </c>
      <c r="K179" s="430">
        <f>K180</f>
        <v>31.04</v>
      </c>
      <c r="L179" s="166">
        <v>0</v>
      </c>
      <c r="M179" s="166"/>
      <c r="N179" s="431">
        <f>ROUND(L179*K179,2)</f>
        <v>0</v>
      </c>
      <c r="O179" s="431"/>
      <c r="P179" s="431"/>
      <c r="Q179" s="431"/>
      <c r="R179" s="199"/>
      <c r="T179" s="337"/>
      <c r="U179" s="338"/>
      <c r="V179" s="339"/>
      <c r="W179" s="339"/>
      <c r="X179" s="339"/>
      <c r="Y179" s="339"/>
      <c r="Z179" s="339"/>
      <c r="AA179" s="340"/>
      <c r="AR179" s="180"/>
      <c r="AT179" s="180"/>
      <c r="AU179" s="180"/>
      <c r="AY179" s="180"/>
      <c r="BE179" s="341"/>
      <c r="BF179" s="341"/>
      <c r="BG179" s="341"/>
      <c r="BH179" s="341"/>
      <c r="BI179" s="341"/>
      <c r="BJ179" s="180"/>
      <c r="BK179" s="341"/>
      <c r="BL179" s="180"/>
      <c r="BM179" s="180"/>
    </row>
    <row r="180" spans="2:65" s="193" customFormat="1" ht="14" customHeight="1">
      <c r="B180" s="194"/>
      <c r="C180" s="288"/>
      <c r="D180" s="288"/>
      <c r="E180" s="289"/>
      <c r="F180" s="294" t="s">
        <v>348</v>
      </c>
      <c r="G180" s="295"/>
      <c r="H180" s="295"/>
      <c r="I180" s="296"/>
      <c r="J180" s="310"/>
      <c r="K180" s="473">
        <v>31.04</v>
      </c>
      <c r="L180" s="150"/>
      <c r="M180" s="151"/>
      <c r="N180" s="280"/>
      <c r="O180" s="343"/>
      <c r="P180" s="343"/>
      <c r="Q180" s="281"/>
      <c r="R180" s="199"/>
      <c r="T180" s="337"/>
      <c r="U180" s="338"/>
      <c r="V180" s="339"/>
      <c r="W180" s="339"/>
      <c r="X180" s="339"/>
      <c r="Y180" s="339"/>
      <c r="Z180" s="339"/>
      <c r="AA180" s="340"/>
      <c r="AR180" s="180"/>
      <c r="AT180" s="180"/>
      <c r="AU180" s="180"/>
      <c r="AY180" s="180"/>
      <c r="BE180" s="341"/>
      <c r="BF180" s="341"/>
      <c r="BG180" s="341"/>
      <c r="BH180" s="341"/>
      <c r="BI180" s="341"/>
      <c r="BJ180" s="180"/>
      <c r="BK180" s="341"/>
      <c r="BL180" s="180"/>
      <c r="BM180" s="180"/>
    </row>
    <row r="181" spans="2:65" s="193" customFormat="1" ht="14" customHeight="1">
      <c r="B181" s="194"/>
      <c r="C181" s="288">
        <v>32</v>
      </c>
      <c r="D181" s="288" t="s">
        <v>118</v>
      </c>
      <c r="E181" s="289" t="s">
        <v>244</v>
      </c>
      <c r="F181" s="290" t="s">
        <v>242</v>
      </c>
      <c r="G181" s="290"/>
      <c r="H181" s="290"/>
      <c r="I181" s="290"/>
      <c r="J181" s="291" t="s">
        <v>124</v>
      </c>
      <c r="K181" s="292">
        <v>0.9</v>
      </c>
      <c r="L181" s="149">
        <v>0</v>
      </c>
      <c r="M181" s="149"/>
      <c r="N181" s="293">
        <f>ROUND(L181*K181,2)</f>
        <v>0</v>
      </c>
      <c r="O181" s="293"/>
      <c r="P181" s="293"/>
      <c r="Q181" s="293"/>
      <c r="R181" s="199"/>
      <c r="T181" s="337"/>
      <c r="U181" s="338"/>
      <c r="V181" s="339"/>
      <c r="W181" s="339"/>
      <c r="X181" s="339"/>
      <c r="Y181" s="339"/>
      <c r="Z181" s="339"/>
      <c r="AA181" s="340"/>
      <c r="AR181" s="180"/>
      <c r="AT181" s="180"/>
      <c r="AU181" s="180"/>
      <c r="AY181" s="180"/>
      <c r="BE181" s="341"/>
      <c r="BF181" s="341"/>
      <c r="BG181" s="341"/>
      <c r="BH181" s="341"/>
      <c r="BI181" s="341"/>
      <c r="BJ181" s="180"/>
      <c r="BK181" s="341"/>
      <c r="BL181" s="180"/>
      <c r="BM181" s="180"/>
    </row>
    <row r="182" spans="2:65" s="193" customFormat="1" ht="14" customHeight="1">
      <c r="B182" s="194"/>
      <c r="C182" s="288"/>
      <c r="D182" s="288"/>
      <c r="E182" s="289"/>
      <c r="F182" s="414" t="s">
        <v>243</v>
      </c>
      <c r="G182" s="415"/>
      <c r="H182" s="415"/>
      <c r="I182" s="415"/>
      <c r="J182" s="291"/>
      <c r="K182" s="292"/>
      <c r="L182" s="150"/>
      <c r="M182" s="151"/>
      <c r="N182" s="280"/>
      <c r="O182" s="343"/>
      <c r="P182" s="343"/>
      <c r="Q182" s="281"/>
      <c r="R182" s="199"/>
      <c r="T182" s="337"/>
      <c r="U182" s="338"/>
      <c r="V182" s="339"/>
      <c r="W182" s="339"/>
      <c r="X182" s="339"/>
      <c r="Y182" s="339"/>
      <c r="Z182" s="339"/>
      <c r="AA182" s="340"/>
      <c r="AR182" s="180"/>
      <c r="AT182" s="180"/>
      <c r="AU182" s="180"/>
      <c r="AY182" s="180"/>
      <c r="BE182" s="341"/>
      <c r="BF182" s="341"/>
      <c r="BG182" s="341"/>
      <c r="BH182" s="341"/>
      <c r="BI182" s="341"/>
      <c r="BJ182" s="180"/>
      <c r="BK182" s="341"/>
      <c r="BL182" s="180"/>
      <c r="BM182" s="180"/>
    </row>
    <row r="183" spans="2:65" s="193" customFormat="1" ht="14" customHeight="1">
      <c r="B183" s="194"/>
      <c r="C183" s="425">
        <v>33</v>
      </c>
      <c r="D183" s="425" t="s">
        <v>134</v>
      </c>
      <c r="E183" s="426" t="s">
        <v>245</v>
      </c>
      <c r="F183" s="427" t="s">
        <v>246</v>
      </c>
      <c r="G183" s="428"/>
      <c r="H183" s="428"/>
      <c r="I183" s="428"/>
      <c r="J183" s="429" t="s">
        <v>124</v>
      </c>
      <c r="K183" s="430">
        <v>0.9</v>
      </c>
      <c r="L183" s="166">
        <v>0</v>
      </c>
      <c r="M183" s="166"/>
      <c r="N183" s="431">
        <f>ROUND(L183*K183,2)</f>
        <v>0</v>
      </c>
      <c r="O183" s="431"/>
      <c r="P183" s="431"/>
      <c r="Q183" s="431"/>
      <c r="R183" s="199"/>
      <c r="T183" s="337"/>
      <c r="U183" s="338"/>
      <c r="V183" s="339"/>
      <c r="W183" s="339"/>
      <c r="X183" s="339"/>
      <c r="Y183" s="339"/>
      <c r="Z183" s="339"/>
      <c r="AA183" s="340"/>
      <c r="AR183" s="180"/>
      <c r="AT183" s="180"/>
      <c r="AU183" s="180"/>
      <c r="AY183" s="180"/>
      <c r="BE183" s="341"/>
      <c r="BF183" s="341"/>
      <c r="BG183" s="341"/>
      <c r="BH183" s="341"/>
      <c r="BI183" s="341"/>
      <c r="BJ183" s="180"/>
      <c r="BK183" s="341"/>
      <c r="BL183" s="180"/>
      <c r="BM183" s="180"/>
    </row>
    <row r="184" spans="2:65" s="193" customFormat="1" ht="8" customHeight="1">
      <c r="B184" s="194"/>
      <c r="C184" s="425"/>
      <c r="D184" s="425"/>
      <c r="E184" s="426"/>
      <c r="F184" s="503"/>
      <c r="G184" s="504"/>
      <c r="H184" s="504"/>
      <c r="I184" s="504"/>
      <c r="J184" s="429"/>
      <c r="K184" s="430"/>
      <c r="L184" s="150"/>
      <c r="M184" s="151"/>
      <c r="N184" s="280"/>
      <c r="O184" s="343"/>
      <c r="P184" s="343"/>
      <c r="Q184" s="281"/>
      <c r="R184" s="199"/>
      <c r="T184" s="337"/>
      <c r="U184" s="338"/>
      <c r="V184" s="339"/>
      <c r="W184" s="339"/>
      <c r="X184" s="339"/>
      <c r="Y184" s="339"/>
      <c r="Z184" s="339"/>
      <c r="AA184" s="340"/>
      <c r="AR184" s="180"/>
      <c r="AT184" s="180"/>
      <c r="AU184" s="180"/>
      <c r="AY184" s="180"/>
      <c r="BE184" s="341"/>
      <c r="BF184" s="341"/>
      <c r="BG184" s="341"/>
      <c r="BH184" s="341"/>
      <c r="BI184" s="341"/>
      <c r="BJ184" s="180"/>
      <c r="BK184" s="341"/>
      <c r="BL184" s="180"/>
      <c r="BM184" s="180"/>
    </row>
    <row r="185" spans="2:65" s="193" customFormat="1" ht="23" customHeight="1">
      <c r="B185" s="194"/>
      <c r="C185" s="288">
        <v>34</v>
      </c>
      <c r="D185" s="288" t="s">
        <v>118</v>
      </c>
      <c r="E185" s="289" t="s">
        <v>247</v>
      </c>
      <c r="F185" s="290" t="s">
        <v>248</v>
      </c>
      <c r="G185" s="290"/>
      <c r="H185" s="290"/>
      <c r="I185" s="290"/>
      <c r="J185" s="291" t="s">
        <v>119</v>
      </c>
      <c r="K185" s="292">
        <v>0.85</v>
      </c>
      <c r="L185" s="149">
        <v>0</v>
      </c>
      <c r="M185" s="149"/>
      <c r="N185" s="293">
        <f>ROUND(L185*K185,2)</f>
        <v>0</v>
      </c>
      <c r="O185" s="293"/>
      <c r="P185" s="293"/>
      <c r="Q185" s="293"/>
      <c r="R185" s="199"/>
      <c r="T185" s="337"/>
      <c r="U185" s="338"/>
      <c r="V185" s="339"/>
      <c r="W185" s="339"/>
      <c r="X185" s="339"/>
      <c r="Y185" s="339"/>
      <c r="Z185" s="339"/>
      <c r="AA185" s="340"/>
      <c r="AR185" s="180"/>
      <c r="AT185" s="180"/>
      <c r="AU185" s="180"/>
      <c r="AY185" s="180"/>
      <c r="BE185" s="341"/>
      <c r="BF185" s="341"/>
      <c r="BG185" s="341"/>
      <c r="BH185" s="341"/>
      <c r="BI185" s="341"/>
      <c r="BJ185" s="180"/>
      <c r="BK185" s="341"/>
      <c r="BL185" s="180"/>
      <c r="BM185" s="180"/>
    </row>
    <row r="186" spans="2:65" s="193" customFormat="1" ht="30" customHeight="1">
      <c r="B186" s="194"/>
      <c r="C186" s="288"/>
      <c r="D186" s="288"/>
      <c r="E186" s="289"/>
      <c r="F186" s="414" t="s">
        <v>249</v>
      </c>
      <c r="G186" s="415"/>
      <c r="H186" s="415"/>
      <c r="I186" s="415"/>
      <c r="J186" s="291"/>
      <c r="K186" s="292"/>
      <c r="L186" s="150"/>
      <c r="M186" s="151"/>
      <c r="N186" s="280"/>
      <c r="O186" s="343"/>
      <c r="P186" s="343"/>
      <c r="Q186" s="281"/>
      <c r="R186" s="199"/>
      <c r="T186" s="337"/>
      <c r="U186" s="338"/>
      <c r="V186" s="339"/>
      <c r="W186" s="339"/>
      <c r="X186" s="339"/>
      <c r="Y186" s="339"/>
      <c r="Z186" s="339"/>
      <c r="AA186" s="340"/>
      <c r="AR186" s="180"/>
      <c r="AT186" s="180"/>
      <c r="AU186" s="180"/>
      <c r="AY186" s="180"/>
      <c r="BE186" s="341"/>
      <c r="BF186" s="341"/>
      <c r="BG186" s="341"/>
      <c r="BH186" s="341"/>
      <c r="BI186" s="341"/>
      <c r="BJ186" s="180"/>
      <c r="BK186" s="341"/>
      <c r="BL186" s="180"/>
      <c r="BM186" s="180"/>
    </row>
    <row r="187" spans="2:65" s="193" customFormat="1" ht="20" customHeight="1">
      <c r="B187" s="194"/>
      <c r="C187" s="315"/>
      <c r="D187" s="316" t="s">
        <v>73</v>
      </c>
      <c r="E187" s="317" t="s">
        <v>266</v>
      </c>
      <c r="F187" s="318" t="s">
        <v>267</v>
      </c>
      <c r="G187" s="319"/>
      <c r="H187" s="319"/>
      <c r="I187" s="320"/>
      <c r="J187" s="518"/>
      <c r="K187" s="519"/>
      <c r="L187" s="161"/>
      <c r="M187" s="162"/>
      <c r="N187" s="323">
        <f>N188+N191</f>
        <v>0</v>
      </c>
      <c r="O187" s="324"/>
      <c r="P187" s="324"/>
      <c r="Q187" s="325"/>
      <c r="R187" s="199"/>
      <c r="T187" s="337"/>
      <c r="U187" s="338"/>
      <c r="V187" s="339"/>
      <c r="W187" s="339"/>
      <c r="X187" s="339"/>
      <c r="Y187" s="339"/>
      <c r="Z187" s="339"/>
      <c r="AA187" s="340"/>
      <c r="AR187" s="180"/>
      <c r="AT187" s="180"/>
      <c r="AU187" s="180"/>
      <c r="AY187" s="180"/>
      <c r="BE187" s="341"/>
      <c r="BF187" s="341"/>
      <c r="BG187" s="341"/>
      <c r="BH187" s="341"/>
      <c r="BI187" s="341"/>
      <c r="BJ187" s="180"/>
      <c r="BK187" s="341"/>
      <c r="BL187" s="180"/>
      <c r="BM187" s="180"/>
    </row>
    <row r="188" spans="2:65" s="193" customFormat="1" ht="25.5" customHeight="1">
      <c r="B188" s="194"/>
      <c r="C188" s="288">
        <v>39</v>
      </c>
      <c r="D188" s="288" t="s">
        <v>118</v>
      </c>
      <c r="E188" s="289" t="s">
        <v>268</v>
      </c>
      <c r="F188" s="290" t="s">
        <v>269</v>
      </c>
      <c r="G188" s="290"/>
      <c r="H188" s="290"/>
      <c r="I188" s="290"/>
      <c r="J188" s="291" t="s">
        <v>123</v>
      </c>
      <c r="K188" s="292">
        <v>7.79</v>
      </c>
      <c r="L188" s="149">
        <v>0</v>
      </c>
      <c r="M188" s="149"/>
      <c r="N188" s="293">
        <f aca="true" t="shared" si="29" ref="N188:N194">ROUND(L188*K188,2)</f>
        <v>0</v>
      </c>
      <c r="O188" s="293"/>
      <c r="P188" s="293"/>
      <c r="Q188" s="293"/>
      <c r="R188" s="199"/>
      <c r="T188" s="337" t="s">
        <v>5</v>
      </c>
      <c r="U188" s="338" t="s">
        <v>39</v>
      </c>
      <c r="V188" s="339">
        <v>0</v>
      </c>
      <c r="W188" s="339">
        <f t="shared" si="20"/>
        <v>0</v>
      </c>
      <c r="X188" s="339">
        <v>0.00019</v>
      </c>
      <c r="Y188" s="339">
        <f t="shared" si="21"/>
        <v>0.0014801</v>
      </c>
      <c r="Z188" s="339">
        <v>0</v>
      </c>
      <c r="AA188" s="340">
        <f t="shared" si="22"/>
        <v>0</v>
      </c>
      <c r="AR188" s="180" t="s">
        <v>128</v>
      </c>
      <c r="AT188" s="180" t="s">
        <v>134</v>
      </c>
      <c r="AU188" s="180" t="s">
        <v>88</v>
      </c>
      <c r="AY188" s="180" t="s">
        <v>117</v>
      </c>
      <c r="BE188" s="341">
        <f t="shared" si="23"/>
        <v>0</v>
      </c>
      <c r="BF188" s="341">
        <f t="shared" si="24"/>
        <v>0</v>
      </c>
      <c r="BG188" s="341">
        <f t="shared" si="25"/>
        <v>0</v>
      </c>
      <c r="BH188" s="341">
        <f t="shared" si="26"/>
        <v>0</v>
      </c>
      <c r="BI188" s="341">
        <f t="shared" si="27"/>
        <v>0</v>
      </c>
      <c r="BJ188" s="180" t="s">
        <v>21</v>
      </c>
      <c r="BK188" s="341">
        <f t="shared" si="28"/>
        <v>0</v>
      </c>
      <c r="BL188" s="180" t="s">
        <v>125</v>
      </c>
      <c r="BM188" s="180" t="s">
        <v>149</v>
      </c>
    </row>
    <row r="189" spans="2:65" s="193" customFormat="1" ht="12" customHeight="1">
      <c r="B189" s="194"/>
      <c r="C189" s="288"/>
      <c r="D189" s="288"/>
      <c r="E189" s="289"/>
      <c r="F189" s="294" t="s">
        <v>270</v>
      </c>
      <c r="G189" s="295"/>
      <c r="H189" s="295"/>
      <c r="I189" s="296"/>
      <c r="J189" s="291"/>
      <c r="K189" s="292"/>
      <c r="L189" s="150"/>
      <c r="M189" s="151"/>
      <c r="N189" s="280"/>
      <c r="O189" s="343"/>
      <c r="P189" s="343"/>
      <c r="Q189" s="281"/>
      <c r="R189" s="199"/>
      <c r="T189" s="337"/>
      <c r="U189" s="338"/>
      <c r="V189" s="339"/>
      <c r="W189" s="339"/>
      <c r="X189" s="339"/>
      <c r="Y189" s="339"/>
      <c r="Z189" s="339"/>
      <c r="AA189" s="340"/>
      <c r="AR189" s="180"/>
      <c r="AT189" s="180"/>
      <c r="AU189" s="180"/>
      <c r="AY189" s="180"/>
      <c r="BE189" s="341"/>
      <c r="BF189" s="341"/>
      <c r="BG189" s="341"/>
      <c r="BH189" s="341"/>
      <c r="BI189" s="341"/>
      <c r="BJ189" s="180"/>
      <c r="BK189" s="341"/>
      <c r="BL189" s="180"/>
      <c r="BM189" s="180"/>
    </row>
    <row r="190" spans="2:65" s="193" customFormat="1" ht="13" customHeight="1">
      <c r="B190" s="194"/>
      <c r="C190" s="288"/>
      <c r="D190" s="288"/>
      <c r="E190" s="289"/>
      <c r="F190" s="294" t="s">
        <v>349</v>
      </c>
      <c r="G190" s="295"/>
      <c r="H190" s="295"/>
      <c r="I190" s="296"/>
      <c r="J190" s="291"/>
      <c r="K190" s="292"/>
      <c r="L190" s="150"/>
      <c r="M190" s="151"/>
      <c r="N190" s="280"/>
      <c r="O190" s="343"/>
      <c r="P190" s="343"/>
      <c r="Q190" s="281"/>
      <c r="R190" s="199"/>
      <c r="T190" s="337"/>
      <c r="U190" s="338"/>
      <c r="V190" s="339"/>
      <c r="W190" s="339"/>
      <c r="X190" s="339"/>
      <c r="Y190" s="339"/>
      <c r="Z190" s="339"/>
      <c r="AA190" s="340"/>
      <c r="AR190" s="180"/>
      <c r="AT190" s="180"/>
      <c r="AU190" s="180"/>
      <c r="AY190" s="180"/>
      <c r="BE190" s="341"/>
      <c r="BF190" s="341"/>
      <c r="BG190" s="341"/>
      <c r="BH190" s="341"/>
      <c r="BI190" s="341"/>
      <c r="BJ190" s="180"/>
      <c r="BK190" s="341"/>
      <c r="BL190" s="180"/>
      <c r="BM190" s="180"/>
    </row>
    <row r="191" spans="2:65" s="193" customFormat="1" ht="25" customHeight="1">
      <c r="B191" s="194"/>
      <c r="C191" s="288">
        <v>40</v>
      </c>
      <c r="D191" s="288" t="s">
        <v>118</v>
      </c>
      <c r="E191" s="289" t="s">
        <v>272</v>
      </c>
      <c r="F191" s="290" t="s">
        <v>273</v>
      </c>
      <c r="G191" s="290"/>
      <c r="H191" s="290"/>
      <c r="I191" s="290"/>
      <c r="J191" s="291" t="s">
        <v>124</v>
      </c>
      <c r="K191" s="292">
        <v>20</v>
      </c>
      <c r="L191" s="149">
        <v>0</v>
      </c>
      <c r="M191" s="149"/>
      <c r="N191" s="293">
        <f t="shared" si="29"/>
        <v>0</v>
      </c>
      <c r="O191" s="293"/>
      <c r="P191" s="293"/>
      <c r="Q191" s="293"/>
      <c r="R191" s="199"/>
      <c r="T191" s="337" t="s">
        <v>5</v>
      </c>
      <c r="U191" s="338" t="s">
        <v>39</v>
      </c>
      <c r="V191" s="339">
        <v>0</v>
      </c>
      <c r="W191" s="339">
        <f t="shared" si="20"/>
        <v>0</v>
      </c>
      <c r="X191" s="339">
        <v>0.00066</v>
      </c>
      <c r="Y191" s="339">
        <f t="shared" si="21"/>
        <v>0.0132</v>
      </c>
      <c r="Z191" s="339">
        <v>0</v>
      </c>
      <c r="AA191" s="340">
        <f t="shared" si="22"/>
        <v>0</v>
      </c>
      <c r="AR191" s="180" t="s">
        <v>125</v>
      </c>
      <c r="AT191" s="180" t="s">
        <v>118</v>
      </c>
      <c r="AU191" s="180" t="s">
        <v>88</v>
      </c>
      <c r="AY191" s="180" t="s">
        <v>117</v>
      </c>
      <c r="BE191" s="341">
        <f t="shared" si="23"/>
        <v>0</v>
      </c>
      <c r="BF191" s="341">
        <f t="shared" si="24"/>
        <v>0</v>
      </c>
      <c r="BG191" s="341">
        <f t="shared" si="25"/>
        <v>0</v>
      </c>
      <c r="BH191" s="341">
        <f t="shared" si="26"/>
        <v>0</v>
      </c>
      <c r="BI191" s="341">
        <f t="shared" si="27"/>
        <v>0</v>
      </c>
      <c r="BJ191" s="180" t="s">
        <v>21</v>
      </c>
      <c r="BK191" s="341">
        <f t="shared" si="28"/>
        <v>0</v>
      </c>
      <c r="BL191" s="180" t="s">
        <v>125</v>
      </c>
      <c r="BM191" s="180" t="s">
        <v>150</v>
      </c>
    </row>
    <row r="192" spans="2:65" s="193" customFormat="1" ht="22" customHeight="1">
      <c r="B192" s="194"/>
      <c r="C192" s="288"/>
      <c r="D192" s="288"/>
      <c r="E192" s="289"/>
      <c r="F192" s="294" t="s">
        <v>274</v>
      </c>
      <c r="G192" s="295"/>
      <c r="H192" s="295"/>
      <c r="I192" s="296"/>
      <c r="J192" s="291"/>
      <c r="K192" s="292"/>
      <c r="L192" s="150"/>
      <c r="M192" s="151"/>
      <c r="N192" s="280"/>
      <c r="O192" s="343"/>
      <c r="P192" s="343"/>
      <c r="Q192" s="281"/>
      <c r="R192" s="199"/>
      <c r="T192" s="337"/>
      <c r="U192" s="338"/>
      <c r="V192" s="339"/>
      <c r="W192" s="339"/>
      <c r="X192" s="339"/>
      <c r="Y192" s="339"/>
      <c r="Z192" s="339"/>
      <c r="AA192" s="340"/>
      <c r="AR192" s="180"/>
      <c r="AT192" s="180"/>
      <c r="AU192" s="180"/>
      <c r="AY192" s="180"/>
      <c r="BE192" s="341"/>
      <c r="BF192" s="341"/>
      <c r="BG192" s="341"/>
      <c r="BH192" s="341"/>
      <c r="BI192" s="341"/>
      <c r="BJ192" s="180"/>
      <c r="BK192" s="341"/>
      <c r="BL192" s="180"/>
      <c r="BM192" s="180"/>
    </row>
    <row r="193" spans="2:65" s="193" customFormat="1" ht="20" customHeight="1">
      <c r="B193" s="194"/>
      <c r="C193" s="315"/>
      <c r="D193" s="316" t="s">
        <v>73</v>
      </c>
      <c r="E193" s="317" t="s">
        <v>278</v>
      </c>
      <c r="F193" s="318" t="s">
        <v>279</v>
      </c>
      <c r="G193" s="319"/>
      <c r="H193" s="319"/>
      <c r="I193" s="320"/>
      <c r="J193" s="518"/>
      <c r="K193" s="535"/>
      <c r="L193" s="161"/>
      <c r="M193" s="162"/>
      <c r="N193" s="323">
        <f>N194+N198+N202</f>
        <v>0</v>
      </c>
      <c r="O193" s="324"/>
      <c r="P193" s="324"/>
      <c r="Q193" s="325"/>
      <c r="R193" s="199"/>
      <c r="T193" s="337"/>
      <c r="U193" s="338"/>
      <c r="V193" s="339"/>
      <c r="W193" s="339"/>
      <c r="X193" s="339"/>
      <c r="Y193" s="339"/>
      <c r="Z193" s="339"/>
      <c r="AA193" s="340"/>
      <c r="AR193" s="180"/>
      <c r="AT193" s="180"/>
      <c r="AU193" s="180"/>
      <c r="AY193" s="180"/>
      <c r="BE193" s="341"/>
      <c r="BF193" s="341"/>
      <c r="BG193" s="341"/>
      <c r="BH193" s="341"/>
      <c r="BI193" s="341"/>
      <c r="BJ193" s="180"/>
      <c r="BK193" s="341"/>
      <c r="BL193" s="180"/>
      <c r="BM193" s="180"/>
    </row>
    <row r="194" spans="2:65" s="193" customFormat="1" ht="15" customHeight="1">
      <c r="B194" s="194"/>
      <c r="C194" s="288">
        <v>42</v>
      </c>
      <c r="D194" s="288" t="s">
        <v>118</v>
      </c>
      <c r="E194" s="289" t="s">
        <v>135</v>
      </c>
      <c r="F194" s="290" t="s">
        <v>280</v>
      </c>
      <c r="G194" s="290"/>
      <c r="H194" s="290"/>
      <c r="I194" s="290"/>
      <c r="J194" s="291" t="s">
        <v>123</v>
      </c>
      <c r="K194" s="292">
        <f>K196+K197</f>
        <v>103.785</v>
      </c>
      <c r="L194" s="149">
        <v>0</v>
      </c>
      <c r="M194" s="149"/>
      <c r="N194" s="293">
        <f t="shared" si="29"/>
        <v>0</v>
      </c>
      <c r="O194" s="293"/>
      <c r="P194" s="293"/>
      <c r="Q194" s="293"/>
      <c r="R194" s="199"/>
      <c r="T194" s="337" t="s">
        <v>5</v>
      </c>
      <c r="U194" s="338" t="s">
        <v>39</v>
      </c>
      <c r="V194" s="339">
        <v>0</v>
      </c>
      <c r="W194" s="339">
        <f t="shared" si="20"/>
        <v>0</v>
      </c>
      <c r="X194" s="339">
        <v>0.00033</v>
      </c>
      <c r="Y194" s="339">
        <f t="shared" si="21"/>
        <v>0.034249049999999996</v>
      </c>
      <c r="Z194" s="339">
        <v>0</v>
      </c>
      <c r="AA194" s="340">
        <f t="shared" si="22"/>
        <v>0</v>
      </c>
      <c r="AR194" s="180" t="s">
        <v>125</v>
      </c>
      <c r="AT194" s="180" t="s">
        <v>118</v>
      </c>
      <c r="AU194" s="180" t="s">
        <v>88</v>
      </c>
      <c r="AY194" s="180" t="s">
        <v>117</v>
      </c>
      <c r="BE194" s="341">
        <f t="shared" si="23"/>
        <v>0</v>
      </c>
      <c r="BF194" s="341">
        <f t="shared" si="24"/>
        <v>0</v>
      </c>
      <c r="BG194" s="341">
        <f t="shared" si="25"/>
        <v>0</v>
      </c>
      <c r="BH194" s="341">
        <f t="shared" si="26"/>
        <v>0</v>
      </c>
      <c r="BI194" s="341">
        <f t="shared" si="27"/>
        <v>0</v>
      </c>
      <c r="BJ194" s="180" t="s">
        <v>21</v>
      </c>
      <c r="BK194" s="341">
        <f t="shared" si="28"/>
        <v>0</v>
      </c>
      <c r="BL194" s="180" t="s">
        <v>125</v>
      </c>
      <c r="BM194" s="180" t="s">
        <v>152</v>
      </c>
    </row>
    <row r="195" spans="2:65" s="193" customFormat="1" ht="12" customHeight="1">
      <c r="B195" s="194"/>
      <c r="C195" s="288"/>
      <c r="D195" s="288"/>
      <c r="E195" s="342"/>
      <c r="F195" s="294" t="s">
        <v>136</v>
      </c>
      <c r="G195" s="295"/>
      <c r="H195" s="295"/>
      <c r="I195" s="296"/>
      <c r="J195" s="291"/>
      <c r="K195" s="292"/>
      <c r="L195" s="150"/>
      <c r="M195" s="151"/>
      <c r="N195" s="280"/>
      <c r="O195" s="343"/>
      <c r="P195" s="343"/>
      <c r="Q195" s="281"/>
      <c r="R195" s="199"/>
      <c r="T195" s="337"/>
      <c r="U195" s="338"/>
      <c r="V195" s="339"/>
      <c r="W195" s="339"/>
      <c r="X195" s="339"/>
      <c r="Y195" s="339"/>
      <c r="Z195" s="339"/>
      <c r="AA195" s="340"/>
      <c r="AR195" s="180"/>
      <c r="AT195" s="180"/>
      <c r="AU195" s="180"/>
      <c r="AY195" s="180"/>
      <c r="BE195" s="341"/>
      <c r="BF195" s="341"/>
      <c r="BG195" s="341"/>
      <c r="BH195" s="341"/>
      <c r="BI195" s="341"/>
      <c r="BJ195" s="180"/>
      <c r="BK195" s="341"/>
      <c r="BL195" s="180"/>
      <c r="BM195" s="180"/>
    </row>
    <row r="196" spans="2:65" s="193" customFormat="1" ht="12" customHeight="1">
      <c r="B196" s="194"/>
      <c r="C196" s="288"/>
      <c r="D196" s="288"/>
      <c r="E196" s="342"/>
      <c r="F196" s="294" t="s">
        <v>350</v>
      </c>
      <c r="G196" s="295"/>
      <c r="H196" s="295"/>
      <c r="I196" s="296"/>
      <c r="J196" s="291"/>
      <c r="K196" s="297">
        <v>23.9</v>
      </c>
      <c r="L196" s="150"/>
      <c r="M196" s="151"/>
      <c r="N196" s="280"/>
      <c r="O196" s="343"/>
      <c r="P196" s="343"/>
      <c r="Q196" s="281"/>
      <c r="R196" s="199"/>
      <c r="T196" s="337"/>
      <c r="U196" s="338"/>
      <c r="V196" s="339"/>
      <c r="W196" s="339"/>
      <c r="X196" s="339"/>
      <c r="Y196" s="339"/>
      <c r="Z196" s="339"/>
      <c r="AA196" s="340"/>
      <c r="AR196" s="180"/>
      <c r="AT196" s="180"/>
      <c r="AU196" s="180"/>
      <c r="AY196" s="180"/>
      <c r="BE196" s="341"/>
      <c r="BF196" s="341"/>
      <c r="BG196" s="341"/>
      <c r="BH196" s="341"/>
      <c r="BI196" s="341"/>
      <c r="BJ196" s="180"/>
      <c r="BK196" s="341"/>
      <c r="BL196" s="180"/>
      <c r="BM196" s="180"/>
    </row>
    <row r="197" spans="2:65" s="193" customFormat="1" ht="13" customHeight="1">
      <c r="B197" s="194"/>
      <c r="C197" s="288"/>
      <c r="D197" s="288"/>
      <c r="E197" s="342"/>
      <c r="F197" s="294" t="s">
        <v>351</v>
      </c>
      <c r="G197" s="295"/>
      <c r="H197" s="295"/>
      <c r="I197" s="296"/>
      <c r="J197" s="291"/>
      <c r="K197" s="297">
        <v>79.885</v>
      </c>
      <c r="L197" s="150"/>
      <c r="M197" s="151"/>
      <c r="N197" s="280"/>
      <c r="O197" s="343"/>
      <c r="P197" s="343"/>
      <c r="Q197" s="281"/>
      <c r="R197" s="199"/>
      <c r="T197" s="337"/>
      <c r="U197" s="338"/>
      <c r="V197" s="339"/>
      <c r="W197" s="339"/>
      <c r="X197" s="339"/>
      <c r="Y197" s="339"/>
      <c r="Z197" s="339"/>
      <c r="AA197" s="340"/>
      <c r="AR197" s="180"/>
      <c r="AT197" s="180"/>
      <c r="AU197" s="180"/>
      <c r="AY197" s="180"/>
      <c r="BE197" s="341"/>
      <c r="BF197" s="341"/>
      <c r="BG197" s="341"/>
      <c r="BH197" s="341"/>
      <c r="BI197" s="341"/>
      <c r="BJ197" s="180"/>
      <c r="BK197" s="341"/>
      <c r="BL197" s="180"/>
      <c r="BM197" s="180"/>
    </row>
    <row r="198" spans="2:65" s="193" customFormat="1" ht="30" customHeight="1">
      <c r="B198" s="194"/>
      <c r="C198" s="288">
        <v>43</v>
      </c>
      <c r="D198" s="288" t="s">
        <v>118</v>
      </c>
      <c r="E198" s="289" t="s">
        <v>282</v>
      </c>
      <c r="F198" s="290" t="s">
        <v>283</v>
      </c>
      <c r="G198" s="290"/>
      <c r="H198" s="290"/>
      <c r="I198" s="290"/>
      <c r="J198" s="291" t="s">
        <v>123</v>
      </c>
      <c r="K198" s="292">
        <f>K200+K201</f>
        <v>103.785</v>
      </c>
      <c r="L198" s="149">
        <v>0</v>
      </c>
      <c r="M198" s="149"/>
      <c r="N198" s="293">
        <f aca="true" t="shared" si="30" ref="N198">ROUND(L198*K198,2)</f>
        <v>0</v>
      </c>
      <c r="O198" s="293"/>
      <c r="P198" s="293"/>
      <c r="Q198" s="293"/>
      <c r="R198" s="199"/>
      <c r="T198" s="337" t="s">
        <v>5</v>
      </c>
      <c r="U198" s="338" t="s">
        <v>39</v>
      </c>
      <c r="V198" s="339">
        <v>0</v>
      </c>
      <c r="W198" s="339">
        <f t="shared" si="20"/>
        <v>0</v>
      </c>
      <c r="X198" s="339">
        <v>0.00015</v>
      </c>
      <c r="Y198" s="339">
        <f t="shared" si="21"/>
        <v>0.015567749999999998</v>
      </c>
      <c r="Z198" s="339">
        <v>0</v>
      </c>
      <c r="AA198" s="340">
        <f t="shared" si="22"/>
        <v>0</v>
      </c>
      <c r="AR198" s="180" t="s">
        <v>128</v>
      </c>
      <c r="AT198" s="180" t="s">
        <v>134</v>
      </c>
      <c r="AU198" s="180" t="s">
        <v>88</v>
      </c>
      <c r="AY198" s="180" t="s">
        <v>117</v>
      </c>
      <c r="BE198" s="341">
        <f t="shared" si="23"/>
        <v>0</v>
      </c>
      <c r="BF198" s="341">
        <f t="shared" si="24"/>
        <v>0</v>
      </c>
      <c r="BG198" s="341">
        <f t="shared" si="25"/>
        <v>0</v>
      </c>
      <c r="BH198" s="341">
        <f t="shared" si="26"/>
        <v>0</v>
      </c>
      <c r="BI198" s="341">
        <f t="shared" si="27"/>
        <v>0</v>
      </c>
      <c r="BJ198" s="180" t="s">
        <v>21</v>
      </c>
      <c r="BK198" s="341">
        <f t="shared" si="28"/>
        <v>0</v>
      </c>
      <c r="BL198" s="180" t="s">
        <v>125</v>
      </c>
      <c r="BM198" s="180" t="s">
        <v>153</v>
      </c>
    </row>
    <row r="199" spans="2:65" s="193" customFormat="1" ht="19" customHeight="1">
      <c r="B199" s="194"/>
      <c r="C199" s="288"/>
      <c r="D199" s="288"/>
      <c r="E199" s="289"/>
      <c r="F199" s="294" t="s">
        <v>284</v>
      </c>
      <c r="G199" s="295"/>
      <c r="H199" s="295"/>
      <c r="I199" s="296"/>
      <c r="J199" s="291"/>
      <c r="K199" s="292"/>
      <c r="L199" s="150"/>
      <c r="M199" s="151"/>
      <c r="N199" s="280"/>
      <c r="O199" s="343"/>
      <c r="P199" s="343"/>
      <c r="Q199" s="281"/>
      <c r="R199" s="199"/>
      <c r="T199" s="337" t="s">
        <v>5</v>
      </c>
      <c r="U199" s="338" t="s">
        <v>39</v>
      </c>
      <c r="V199" s="339">
        <v>0</v>
      </c>
      <c r="W199" s="339">
        <f t="shared" si="20"/>
        <v>0</v>
      </c>
      <c r="X199" s="339">
        <v>0.00042</v>
      </c>
      <c r="Y199" s="339">
        <f t="shared" si="21"/>
        <v>0</v>
      </c>
      <c r="Z199" s="339">
        <v>0</v>
      </c>
      <c r="AA199" s="340">
        <f t="shared" si="22"/>
        <v>0</v>
      </c>
      <c r="AR199" s="180" t="s">
        <v>125</v>
      </c>
      <c r="AT199" s="180" t="s">
        <v>118</v>
      </c>
      <c r="AU199" s="180" t="s">
        <v>88</v>
      </c>
      <c r="AY199" s="180" t="s">
        <v>117</v>
      </c>
      <c r="BE199" s="341">
        <f t="shared" si="23"/>
        <v>0</v>
      </c>
      <c r="BF199" s="341">
        <f t="shared" si="24"/>
        <v>0</v>
      </c>
      <c r="BG199" s="341">
        <f t="shared" si="25"/>
        <v>0</v>
      </c>
      <c r="BH199" s="341">
        <f t="shared" si="26"/>
        <v>0</v>
      </c>
      <c r="BI199" s="341">
        <f t="shared" si="27"/>
        <v>0</v>
      </c>
      <c r="BJ199" s="180" t="s">
        <v>21</v>
      </c>
      <c r="BK199" s="341">
        <f t="shared" si="28"/>
        <v>0</v>
      </c>
      <c r="BL199" s="180" t="s">
        <v>125</v>
      </c>
      <c r="BM199" s="180" t="s">
        <v>154</v>
      </c>
    </row>
    <row r="200" spans="2:65" s="193" customFormat="1" ht="10" customHeight="1">
      <c r="B200" s="194"/>
      <c r="C200" s="288"/>
      <c r="D200" s="288"/>
      <c r="E200" s="289"/>
      <c r="F200" s="294" t="s">
        <v>350</v>
      </c>
      <c r="G200" s="295"/>
      <c r="H200" s="295"/>
      <c r="I200" s="296"/>
      <c r="J200" s="291"/>
      <c r="K200" s="297">
        <v>23.9</v>
      </c>
      <c r="L200" s="150"/>
      <c r="M200" s="151"/>
      <c r="N200" s="280"/>
      <c r="O200" s="343"/>
      <c r="P200" s="343"/>
      <c r="Q200" s="281"/>
      <c r="R200" s="199"/>
      <c r="T200" s="337" t="s">
        <v>5</v>
      </c>
      <c r="U200" s="338" t="s">
        <v>39</v>
      </c>
      <c r="V200" s="339">
        <v>0</v>
      </c>
      <c r="W200" s="339">
        <f t="shared" si="20"/>
        <v>0</v>
      </c>
      <c r="X200" s="339">
        <v>0.00023</v>
      </c>
      <c r="Y200" s="339">
        <f t="shared" si="21"/>
        <v>0.005497</v>
      </c>
      <c r="Z200" s="339">
        <v>0</v>
      </c>
      <c r="AA200" s="340">
        <f t="shared" si="22"/>
        <v>0</v>
      </c>
      <c r="AR200" s="180" t="s">
        <v>128</v>
      </c>
      <c r="AT200" s="180" t="s">
        <v>134</v>
      </c>
      <c r="AU200" s="180" t="s">
        <v>88</v>
      </c>
      <c r="AY200" s="180" t="s">
        <v>117</v>
      </c>
      <c r="BE200" s="341">
        <f t="shared" si="23"/>
        <v>0</v>
      </c>
      <c r="BF200" s="341">
        <f t="shared" si="24"/>
        <v>0</v>
      </c>
      <c r="BG200" s="341">
        <f t="shared" si="25"/>
        <v>0</v>
      </c>
      <c r="BH200" s="341">
        <f t="shared" si="26"/>
        <v>0</v>
      </c>
      <c r="BI200" s="341">
        <f t="shared" si="27"/>
        <v>0</v>
      </c>
      <c r="BJ200" s="180" t="s">
        <v>21</v>
      </c>
      <c r="BK200" s="341">
        <f t="shared" si="28"/>
        <v>0</v>
      </c>
      <c r="BL200" s="180" t="s">
        <v>125</v>
      </c>
      <c r="BM200" s="180" t="s">
        <v>155</v>
      </c>
    </row>
    <row r="201" spans="2:65" s="193" customFormat="1" ht="11" customHeight="1">
      <c r="B201" s="194"/>
      <c r="C201" s="288"/>
      <c r="D201" s="288"/>
      <c r="E201" s="342"/>
      <c r="F201" s="294" t="s">
        <v>351</v>
      </c>
      <c r="G201" s="295"/>
      <c r="H201" s="295"/>
      <c r="I201" s="296"/>
      <c r="J201" s="291"/>
      <c r="K201" s="297">
        <v>79.885</v>
      </c>
      <c r="L201" s="149"/>
      <c r="M201" s="149"/>
      <c r="N201" s="293"/>
      <c r="O201" s="293"/>
      <c r="P201" s="293"/>
      <c r="Q201" s="293"/>
      <c r="R201" s="199"/>
      <c r="T201" s="337" t="s">
        <v>5</v>
      </c>
      <c r="U201" s="338" t="s">
        <v>39</v>
      </c>
      <c r="V201" s="339">
        <v>0</v>
      </c>
      <c r="W201" s="339">
        <f t="shared" si="20"/>
        <v>0</v>
      </c>
      <c r="X201" s="339">
        <v>0</v>
      </c>
      <c r="Y201" s="339">
        <f t="shared" si="21"/>
        <v>0</v>
      </c>
      <c r="Z201" s="339">
        <v>0</v>
      </c>
      <c r="AA201" s="340">
        <f t="shared" si="22"/>
        <v>0</v>
      </c>
      <c r="AR201" s="180" t="s">
        <v>125</v>
      </c>
      <c r="AT201" s="180" t="s">
        <v>118</v>
      </c>
      <c r="AU201" s="180" t="s">
        <v>88</v>
      </c>
      <c r="AY201" s="180" t="s">
        <v>117</v>
      </c>
      <c r="BE201" s="341">
        <f t="shared" si="23"/>
        <v>0</v>
      </c>
      <c r="BF201" s="341">
        <f t="shared" si="24"/>
        <v>0</v>
      </c>
      <c r="BG201" s="341">
        <f t="shared" si="25"/>
        <v>0</v>
      </c>
      <c r="BH201" s="341">
        <f t="shared" si="26"/>
        <v>0</v>
      </c>
      <c r="BI201" s="341">
        <f t="shared" si="27"/>
        <v>0</v>
      </c>
      <c r="BJ201" s="180" t="s">
        <v>21</v>
      </c>
      <c r="BK201" s="341">
        <f t="shared" si="28"/>
        <v>0</v>
      </c>
      <c r="BL201" s="180" t="s">
        <v>125</v>
      </c>
      <c r="BM201" s="180" t="s">
        <v>156</v>
      </c>
    </row>
    <row r="202" spans="2:51" s="255" customFormat="1" ht="28" customHeight="1">
      <c r="B202" s="356"/>
      <c r="C202" s="288">
        <v>44</v>
      </c>
      <c r="D202" s="288" t="s">
        <v>118</v>
      </c>
      <c r="E202" s="289" t="s">
        <v>137</v>
      </c>
      <c r="F202" s="290" t="s">
        <v>287</v>
      </c>
      <c r="G202" s="290"/>
      <c r="H202" s="290"/>
      <c r="I202" s="290"/>
      <c r="J202" s="291" t="s">
        <v>123</v>
      </c>
      <c r="K202" s="292">
        <f>K204+K205</f>
        <v>103.785</v>
      </c>
      <c r="L202" s="149">
        <v>0</v>
      </c>
      <c r="M202" s="149"/>
      <c r="N202" s="293">
        <f aca="true" t="shared" si="31" ref="N202">ROUND(L202*K202,2)</f>
        <v>0</v>
      </c>
      <c r="O202" s="293"/>
      <c r="P202" s="293"/>
      <c r="Q202" s="293"/>
      <c r="R202" s="357"/>
      <c r="T202" s="358"/>
      <c r="U202" s="359"/>
      <c r="V202" s="359"/>
      <c r="W202" s="359"/>
      <c r="X202" s="359"/>
      <c r="Y202" s="359"/>
      <c r="Z202" s="359"/>
      <c r="AA202" s="360"/>
      <c r="AT202" s="361" t="s">
        <v>121</v>
      </c>
      <c r="AU202" s="361" t="s">
        <v>88</v>
      </c>
      <c r="AV202" s="255" t="s">
        <v>88</v>
      </c>
      <c r="AW202" s="255" t="s">
        <v>122</v>
      </c>
      <c r="AX202" s="255" t="s">
        <v>74</v>
      </c>
      <c r="AY202" s="361" t="s">
        <v>117</v>
      </c>
    </row>
    <row r="203" spans="2:51" s="364" customFormat="1" ht="19" customHeight="1">
      <c r="B203" s="362"/>
      <c r="C203" s="288"/>
      <c r="D203" s="288"/>
      <c r="E203" s="289"/>
      <c r="F203" s="294" t="s">
        <v>138</v>
      </c>
      <c r="G203" s="295"/>
      <c r="H203" s="295"/>
      <c r="I203" s="296"/>
      <c r="J203" s="291"/>
      <c r="K203" s="292"/>
      <c r="L203" s="150"/>
      <c r="M203" s="151"/>
      <c r="N203" s="280"/>
      <c r="O203" s="343"/>
      <c r="P203" s="343"/>
      <c r="Q203" s="281"/>
      <c r="R203" s="363"/>
      <c r="T203" s="365"/>
      <c r="U203" s="366"/>
      <c r="V203" s="366"/>
      <c r="W203" s="366"/>
      <c r="X203" s="366"/>
      <c r="Y203" s="366"/>
      <c r="Z203" s="366"/>
      <c r="AA203" s="367"/>
      <c r="AT203" s="368" t="s">
        <v>121</v>
      </c>
      <c r="AU203" s="368" t="s">
        <v>88</v>
      </c>
      <c r="AV203" s="364" t="s">
        <v>120</v>
      </c>
      <c r="AW203" s="364" t="s">
        <v>122</v>
      </c>
      <c r="AX203" s="364" t="s">
        <v>21</v>
      </c>
      <c r="AY203" s="368" t="s">
        <v>117</v>
      </c>
    </row>
    <row r="204" spans="2:65" s="193" customFormat="1" ht="13" customHeight="1">
      <c r="B204" s="194"/>
      <c r="C204" s="288"/>
      <c r="D204" s="288"/>
      <c r="E204" s="289"/>
      <c r="F204" s="294" t="s">
        <v>350</v>
      </c>
      <c r="G204" s="295"/>
      <c r="H204" s="295"/>
      <c r="I204" s="296"/>
      <c r="J204" s="291"/>
      <c r="K204" s="297">
        <v>23.9</v>
      </c>
      <c r="L204" s="150"/>
      <c r="M204" s="151"/>
      <c r="N204" s="280"/>
      <c r="O204" s="343"/>
      <c r="P204" s="343"/>
      <c r="Q204" s="281"/>
      <c r="R204" s="199"/>
      <c r="T204" s="337" t="s">
        <v>5</v>
      </c>
      <c r="U204" s="338" t="s">
        <v>39</v>
      </c>
      <c r="V204" s="339">
        <v>0</v>
      </c>
      <c r="W204" s="339">
        <f>V204*K204</f>
        <v>0</v>
      </c>
      <c r="X204" s="339">
        <v>0.00013</v>
      </c>
      <c r="Y204" s="339">
        <f>X204*K204</f>
        <v>0.0031069999999999995</v>
      </c>
      <c r="Z204" s="339">
        <v>0</v>
      </c>
      <c r="AA204" s="340">
        <f>Z204*K204</f>
        <v>0</v>
      </c>
      <c r="AR204" s="180" t="s">
        <v>125</v>
      </c>
      <c r="AT204" s="180" t="s">
        <v>118</v>
      </c>
      <c r="AU204" s="180" t="s">
        <v>88</v>
      </c>
      <c r="AY204" s="180" t="s">
        <v>117</v>
      </c>
      <c r="BE204" s="341">
        <f>IF(U204="základní",N204,0)</f>
        <v>0</v>
      </c>
      <c r="BF204" s="341">
        <f>IF(U204="snížená",N204,0)</f>
        <v>0</v>
      </c>
      <c r="BG204" s="341">
        <f>IF(U204="zákl. přenesená",N204,0)</f>
        <v>0</v>
      </c>
      <c r="BH204" s="341">
        <f>IF(U204="sníž. přenesená",N204,0)</f>
        <v>0</v>
      </c>
      <c r="BI204" s="341">
        <f>IF(U204="nulová",N204,0)</f>
        <v>0</v>
      </c>
      <c r="BJ204" s="180" t="s">
        <v>21</v>
      </c>
      <c r="BK204" s="341">
        <f>ROUND(L204*K204,2)</f>
        <v>0</v>
      </c>
      <c r="BL204" s="180" t="s">
        <v>125</v>
      </c>
      <c r="BM204" s="180" t="s">
        <v>157</v>
      </c>
    </row>
    <row r="205" spans="2:65" s="193" customFormat="1" ht="13" customHeight="1">
      <c r="B205" s="194"/>
      <c r="C205" s="288"/>
      <c r="D205" s="288"/>
      <c r="E205" s="342"/>
      <c r="F205" s="294" t="s">
        <v>351</v>
      </c>
      <c r="G205" s="295"/>
      <c r="H205" s="295"/>
      <c r="I205" s="296"/>
      <c r="J205" s="291"/>
      <c r="K205" s="297">
        <v>79.885</v>
      </c>
      <c r="L205" s="149"/>
      <c r="M205" s="149"/>
      <c r="N205" s="293"/>
      <c r="O205" s="293"/>
      <c r="P205" s="293"/>
      <c r="Q205" s="293"/>
      <c r="R205" s="199"/>
      <c r="T205" s="337" t="s">
        <v>5</v>
      </c>
      <c r="U205" s="338" t="s">
        <v>39</v>
      </c>
      <c r="V205" s="339">
        <v>0</v>
      </c>
      <c r="W205" s="339">
        <f>V205*K205</f>
        <v>0</v>
      </c>
      <c r="X205" s="339">
        <v>0.00025</v>
      </c>
      <c r="Y205" s="339">
        <f>X205*K205</f>
        <v>0.019971250000000003</v>
      </c>
      <c r="Z205" s="339">
        <v>0</v>
      </c>
      <c r="AA205" s="340">
        <f>Z205*K205</f>
        <v>0</v>
      </c>
      <c r="AR205" s="180" t="s">
        <v>125</v>
      </c>
      <c r="AT205" s="180" t="s">
        <v>118</v>
      </c>
      <c r="AU205" s="180" t="s">
        <v>88</v>
      </c>
      <c r="AY205" s="180" t="s">
        <v>117</v>
      </c>
      <c r="BE205" s="341">
        <f>IF(U205="základní",N205,0)</f>
        <v>0</v>
      </c>
      <c r="BF205" s="341">
        <f>IF(U205="snížená",N205,0)</f>
        <v>0</v>
      </c>
      <c r="BG205" s="341">
        <f>IF(U205="zákl. přenesená",N205,0)</f>
        <v>0</v>
      </c>
      <c r="BH205" s="341">
        <f>IF(U205="sníž. přenesená",N205,0)</f>
        <v>0</v>
      </c>
      <c r="BI205" s="341">
        <f>IF(U205="nulová",N205,0)</f>
        <v>0</v>
      </c>
      <c r="BJ205" s="180" t="s">
        <v>21</v>
      </c>
      <c r="BK205" s="341">
        <f>ROUND(L205*K205,2)</f>
        <v>0</v>
      </c>
      <c r="BL205" s="180" t="s">
        <v>125</v>
      </c>
      <c r="BM205" s="180" t="s">
        <v>158</v>
      </c>
    </row>
    <row r="206" spans="2:18" s="193" customFormat="1" ht="7" customHeight="1">
      <c r="B206" s="229"/>
      <c r="C206" s="230"/>
      <c r="D206" s="230"/>
      <c r="E206" s="230"/>
      <c r="F206" s="230"/>
      <c r="G206" s="230"/>
      <c r="H206" s="230"/>
      <c r="I206" s="230"/>
      <c r="J206" s="230"/>
      <c r="K206" s="230"/>
      <c r="L206" s="230"/>
      <c r="M206" s="230"/>
      <c r="N206" s="230"/>
      <c r="O206" s="230"/>
      <c r="P206" s="230"/>
      <c r="Q206" s="230"/>
      <c r="R206" s="231"/>
    </row>
  </sheetData>
  <sheetProtection algorithmName="SHA-512" hashValue="OvaA5j60eDDbMcvIN5GQyqjY8PdOmQ9attK/CuTMF9eNAcHO4+T5h0bBHrp3IQYi/sIl4cjE0MreH8t2nmQMqQ==" saltValue="5yrlX9PhSNjJBGjpCBbizg==" spinCount="100000" sheet="1" objects="1" scenarios="1"/>
  <mergeCells count="344">
    <mergeCell ref="M70:P70"/>
    <mergeCell ref="M72:Q72"/>
    <mergeCell ref="C75:G75"/>
    <mergeCell ref="N75:Q75"/>
    <mergeCell ref="S2:AC2"/>
    <mergeCell ref="M27:P27"/>
    <mergeCell ref="H32:J32"/>
    <mergeCell ref="M32:P32"/>
    <mergeCell ref="O18:P18"/>
    <mergeCell ref="O20:P20"/>
    <mergeCell ref="O21:P21"/>
    <mergeCell ref="E24:L24"/>
    <mergeCell ref="O17:P17"/>
    <mergeCell ref="M29:P29"/>
    <mergeCell ref="H31:J31"/>
    <mergeCell ref="M31:P31"/>
    <mergeCell ref="M104:Q104"/>
    <mergeCell ref="H1:K1"/>
    <mergeCell ref="O11:P11"/>
    <mergeCell ref="O12:P12"/>
    <mergeCell ref="O14:P14"/>
    <mergeCell ref="O15:P15"/>
    <mergeCell ref="C2:Q2"/>
    <mergeCell ref="C4:Q4"/>
    <mergeCell ref="F6:P6"/>
    <mergeCell ref="F7:P7"/>
    <mergeCell ref="O9:P9"/>
    <mergeCell ref="H33:J33"/>
    <mergeCell ref="M33:P33"/>
    <mergeCell ref="H34:J34"/>
    <mergeCell ref="M34:P34"/>
    <mergeCell ref="H35:J35"/>
    <mergeCell ref="M35:P35"/>
    <mergeCell ref="F68:P68"/>
    <mergeCell ref="L37:P37"/>
    <mergeCell ref="C65:Q65"/>
    <mergeCell ref="F67:P67"/>
    <mergeCell ref="M73:Q73"/>
    <mergeCell ref="C96:Q96"/>
    <mergeCell ref="F98:P98"/>
    <mergeCell ref="N77:Q77"/>
    <mergeCell ref="N78:Q78"/>
    <mergeCell ref="N79:Q79"/>
    <mergeCell ref="N80:Q80"/>
    <mergeCell ref="N81:Q81"/>
    <mergeCell ref="N83:Q83"/>
    <mergeCell ref="N82:Q82"/>
    <mergeCell ref="M101:P101"/>
    <mergeCell ref="M103:Q103"/>
    <mergeCell ref="F99:P99"/>
    <mergeCell ref="N84:Q84"/>
    <mergeCell ref="N85:Q85"/>
    <mergeCell ref="N86:Q86"/>
    <mergeCell ref="N87:Q87"/>
    <mergeCell ref="L90:Q90"/>
    <mergeCell ref="F110:I110"/>
    <mergeCell ref="F111:I111"/>
    <mergeCell ref="F112:I112"/>
    <mergeCell ref="L110:M110"/>
    <mergeCell ref="N110:Q110"/>
    <mergeCell ref="N109:Q109"/>
    <mergeCell ref="F106:I106"/>
    <mergeCell ref="L106:M106"/>
    <mergeCell ref="N108:Q108"/>
    <mergeCell ref="N107:Q107"/>
    <mergeCell ref="N106:Q106"/>
    <mergeCell ref="L112:M112"/>
    <mergeCell ref="N112:Q112"/>
    <mergeCell ref="L111:M111"/>
    <mergeCell ref="N111:Q111"/>
    <mergeCell ref="F116:I116"/>
    <mergeCell ref="F117:I117"/>
    <mergeCell ref="L117:M117"/>
    <mergeCell ref="N117:Q117"/>
    <mergeCell ref="F118:I118"/>
    <mergeCell ref="F113:I113"/>
    <mergeCell ref="L113:M113"/>
    <mergeCell ref="N113:Q113"/>
    <mergeCell ref="F114:I114"/>
    <mergeCell ref="F115:I115"/>
    <mergeCell ref="L116:M116"/>
    <mergeCell ref="N116:Q116"/>
    <mergeCell ref="L114:M114"/>
    <mergeCell ref="N114:Q114"/>
    <mergeCell ref="F127:I127"/>
    <mergeCell ref="F128:I128"/>
    <mergeCell ref="F122:I122"/>
    <mergeCell ref="F123:I123"/>
    <mergeCell ref="F124:I124"/>
    <mergeCell ref="F125:I125"/>
    <mergeCell ref="F126:I126"/>
    <mergeCell ref="F119:I119"/>
    <mergeCell ref="F120:I120"/>
    <mergeCell ref="F121:I121"/>
    <mergeCell ref="F135:I135"/>
    <mergeCell ref="F136:I136"/>
    <mergeCell ref="L136:M136"/>
    <mergeCell ref="N136:Q136"/>
    <mergeCell ref="N135:Q135"/>
    <mergeCell ref="F132:I132"/>
    <mergeCell ref="F133:I133"/>
    <mergeCell ref="F134:I134"/>
    <mergeCell ref="F129:I129"/>
    <mergeCell ref="F130:I130"/>
    <mergeCell ref="F131:I131"/>
    <mergeCell ref="L129:M129"/>
    <mergeCell ref="N129:Q129"/>
    <mergeCell ref="L132:M132"/>
    <mergeCell ref="N132:Q132"/>
    <mergeCell ref="L133:M133"/>
    <mergeCell ref="N133:Q133"/>
    <mergeCell ref="L134:M134"/>
    <mergeCell ref="N134:Q134"/>
    <mergeCell ref="L131:M131"/>
    <mergeCell ref="N131:Q131"/>
    <mergeCell ref="L135:M135"/>
    <mergeCell ref="F140:I140"/>
    <mergeCell ref="N140:Q140"/>
    <mergeCell ref="F141:I141"/>
    <mergeCell ref="F142:I142"/>
    <mergeCell ref="N141:Q141"/>
    <mergeCell ref="F145:I145"/>
    <mergeCell ref="F137:I137"/>
    <mergeCell ref="F138:I138"/>
    <mergeCell ref="L138:M138"/>
    <mergeCell ref="N138:Q138"/>
    <mergeCell ref="F139:I139"/>
    <mergeCell ref="L137:M137"/>
    <mergeCell ref="N137:Q137"/>
    <mergeCell ref="L139:M139"/>
    <mergeCell ref="N139:Q139"/>
    <mergeCell ref="L142:M142"/>
    <mergeCell ref="N142:Q142"/>
    <mergeCell ref="L140:M140"/>
    <mergeCell ref="F147:I147"/>
    <mergeCell ref="F148:I148"/>
    <mergeCell ref="L148:M148"/>
    <mergeCell ref="N148:Q148"/>
    <mergeCell ref="F143:I143"/>
    <mergeCell ref="L143:M143"/>
    <mergeCell ref="N143:Q143"/>
    <mergeCell ref="F144:I144"/>
    <mergeCell ref="F146:I146"/>
    <mergeCell ref="L144:M144"/>
    <mergeCell ref="N144:Q144"/>
    <mergeCell ref="L146:M146"/>
    <mergeCell ref="N146:Q146"/>
    <mergeCell ref="L147:M147"/>
    <mergeCell ref="N147:Q147"/>
    <mergeCell ref="F156:I156"/>
    <mergeCell ref="N156:Q156"/>
    <mergeCell ref="F157:I157"/>
    <mergeCell ref="L157:M157"/>
    <mergeCell ref="N157:Q157"/>
    <mergeCell ref="F153:I153"/>
    <mergeCell ref="F154:I154"/>
    <mergeCell ref="N153:Q153"/>
    <mergeCell ref="F149:I149"/>
    <mergeCell ref="F151:I151"/>
    <mergeCell ref="N151:Q151"/>
    <mergeCell ref="F152:I152"/>
    <mergeCell ref="N152:Q152"/>
    <mergeCell ref="L149:M149"/>
    <mergeCell ref="N149:Q149"/>
    <mergeCell ref="L150:M150"/>
    <mergeCell ref="N150:Q150"/>
    <mergeCell ref="L154:M154"/>
    <mergeCell ref="N154:Q154"/>
    <mergeCell ref="L155:M155"/>
    <mergeCell ref="N155:Q155"/>
    <mergeCell ref="L151:M151"/>
    <mergeCell ref="L152:M152"/>
    <mergeCell ref="L156:M156"/>
    <mergeCell ref="F161:I161"/>
    <mergeCell ref="F162:I162"/>
    <mergeCell ref="N162:Q162"/>
    <mergeCell ref="F163:I163"/>
    <mergeCell ref="F158:I158"/>
    <mergeCell ref="F159:I159"/>
    <mergeCell ref="L159:M159"/>
    <mergeCell ref="N159:Q159"/>
    <mergeCell ref="F160:I160"/>
    <mergeCell ref="L160:M160"/>
    <mergeCell ref="N160:Q160"/>
    <mergeCell ref="L161:M161"/>
    <mergeCell ref="N161:Q161"/>
    <mergeCell ref="L162:M162"/>
    <mergeCell ref="L163:M163"/>
    <mergeCell ref="N163:Q163"/>
    <mergeCell ref="L158:M158"/>
    <mergeCell ref="N158:Q158"/>
    <mergeCell ref="F167:I167"/>
    <mergeCell ref="F168:I168"/>
    <mergeCell ref="L168:M168"/>
    <mergeCell ref="N168:Q168"/>
    <mergeCell ref="F169:I169"/>
    <mergeCell ref="F164:I164"/>
    <mergeCell ref="F165:I165"/>
    <mergeCell ref="F166:I166"/>
    <mergeCell ref="L165:M165"/>
    <mergeCell ref="N165:Q165"/>
    <mergeCell ref="N167:Q167"/>
    <mergeCell ref="L166:M166"/>
    <mergeCell ref="N166:Q166"/>
    <mergeCell ref="L169:M169"/>
    <mergeCell ref="N169:Q169"/>
    <mergeCell ref="L167:M167"/>
    <mergeCell ref="F176:I176"/>
    <mergeCell ref="F177:I177"/>
    <mergeCell ref="L177:M177"/>
    <mergeCell ref="N177:Q177"/>
    <mergeCell ref="F178:I178"/>
    <mergeCell ref="F173:I173"/>
    <mergeCell ref="F174:I174"/>
    <mergeCell ref="F175:I175"/>
    <mergeCell ref="F170:I170"/>
    <mergeCell ref="L170:M170"/>
    <mergeCell ref="N170:Q170"/>
    <mergeCell ref="F171:I171"/>
    <mergeCell ref="F172:I172"/>
    <mergeCell ref="L172:M172"/>
    <mergeCell ref="N172:Q172"/>
    <mergeCell ref="L174:M174"/>
    <mergeCell ref="N174:Q174"/>
    <mergeCell ref="L173:M173"/>
    <mergeCell ref="N173:Q173"/>
    <mergeCell ref="L175:M175"/>
    <mergeCell ref="N175:Q175"/>
    <mergeCell ref="L178:M178"/>
    <mergeCell ref="N178:Q178"/>
    <mergeCell ref="F185:I185"/>
    <mergeCell ref="N185:Q185"/>
    <mergeCell ref="F186:I186"/>
    <mergeCell ref="F182:I182"/>
    <mergeCell ref="F183:I183"/>
    <mergeCell ref="L183:M183"/>
    <mergeCell ref="N183:Q183"/>
    <mergeCell ref="L185:M185"/>
    <mergeCell ref="F179:I179"/>
    <mergeCell ref="L179:M179"/>
    <mergeCell ref="N179:Q179"/>
    <mergeCell ref="F180:I180"/>
    <mergeCell ref="F181:I181"/>
    <mergeCell ref="L181:M181"/>
    <mergeCell ref="N181:Q181"/>
    <mergeCell ref="L182:M182"/>
    <mergeCell ref="N182:Q182"/>
    <mergeCell ref="L186:M186"/>
    <mergeCell ref="N186:Q186"/>
    <mergeCell ref="F194:I194"/>
    <mergeCell ref="L194:M194"/>
    <mergeCell ref="N194:Q194"/>
    <mergeCell ref="F195:I195"/>
    <mergeCell ref="F190:I190"/>
    <mergeCell ref="F191:I191"/>
    <mergeCell ref="F192:I192"/>
    <mergeCell ref="F187:I187"/>
    <mergeCell ref="F188:I188"/>
    <mergeCell ref="F189:I189"/>
    <mergeCell ref="N187:Q187"/>
    <mergeCell ref="N191:Q191"/>
    <mergeCell ref="L188:M188"/>
    <mergeCell ref="N188:Q188"/>
    <mergeCell ref="L191:M191"/>
    <mergeCell ref="N193:Q193"/>
    <mergeCell ref="L189:M189"/>
    <mergeCell ref="N189:Q189"/>
    <mergeCell ref="L190:M190"/>
    <mergeCell ref="N190:Q190"/>
    <mergeCell ref="L192:M192"/>
    <mergeCell ref="N192:Q192"/>
    <mergeCell ref="L195:M195"/>
    <mergeCell ref="N195:Q195"/>
    <mergeCell ref="F204:I204"/>
    <mergeCell ref="F205:I205"/>
    <mergeCell ref="L205:M205"/>
    <mergeCell ref="N205:Q205"/>
    <mergeCell ref="F201:I201"/>
    <mergeCell ref="F202:I202"/>
    <mergeCell ref="L202:M202"/>
    <mergeCell ref="N202:Q202"/>
    <mergeCell ref="F203:I203"/>
    <mergeCell ref="L204:M204"/>
    <mergeCell ref="N204:Q204"/>
    <mergeCell ref="F198:I198"/>
    <mergeCell ref="F199:I199"/>
    <mergeCell ref="F200:I200"/>
    <mergeCell ref="L198:M198"/>
    <mergeCell ref="N198:Q198"/>
    <mergeCell ref="F196:I196"/>
    <mergeCell ref="F197:I197"/>
    <mergeCell ref="F193:I193"/>
    <mergeCell ref="L115:M115"/>
    <mergeCell ref="N115:Q115"/>
    <mergeCell ref="L124:M124"/>
    <mergeCell ref="N124:Q124"/>
    <mergeCell ref="L141:M141"/>
    <mergeCell ref="L145:M145"/>
    <mergeCell ref="N145:Q145"/>
    <mergeCell ref="L153:M153"/>
    <mergeCell ref="L164:M164"/>
    <mergeCell ref="N164:Q164"/>
    <mergeCell ref="L126:M126"/>
    <mergeCell ref="N126:Q126"/>
    <mergeCell ref="L121:M121"/>
    <mergeCell ref="N121:Q121"/>
    <mergeCell ref="L122:M122"/>
    <mergeCell ref="N122:Q122"/>
    <mergeCell ref="L123:M123"/>
    <mergeCell ref="N123:Q123"/>
    <mergeCell ref="L118:M118"/>
    <mergeCell ref="N118:Q118"/>
    <mergeCell ref="L119:M119"/>
    <mergeCell ref="N119:Q119"/>
    <mergeCell ref="L127:M127"/>
    <mergeCell ref="N127:Q127"/>
    <mergeCell ref="L130:M130"/>
    <mergeCell ref="N130:Q130"/>
    <mergeCell ref="L125:M125"/>
    <mergeCell ref="N125:Q125"/>
    <mergeCell ref="L128:M128"/>
    <mergeCell ref="N128:Q128"/>
    <mergeCell ref="L199:M199"/>
    <mergeCell ref="N199:Q199"/>
    <mergeCell ref="L203:M203"/>
    <mergeCell ref="N203:Q203"/>
    <mergeCell ref="L193:M193"/>
    <mergeCell ref="L196:M196"/>
    <mergeCell ref="N196:Q196"/>
    <mergeCell ref="L197:M197"/>
    <mergeCell ref="N197:Q197"/>
    <mergeCell ref="L200:M200"/>
    <mergeCell ref="N200:Q200"/>
    <mergeCell ref="L201:M201"/>
    <mergeCell ref="N201:Q201"/>
    <mergeCell ref="L187:M187"/>
    <mergeCell ref="L184:M184"/>
    <mergeCell ref="N184:Q184"/>
    <mergeCell ref="L180:M180"/>
    <mergeCell ref="N180:Q180"/>
    <mergeCell ref="L176:M176"/>
    <mergeCell ref="N176:Q176"/>
    <mergeCell ref="L171:M171"/>
    <mergeCell ref="N171:Q171"/>
  </mergeCells>
  <hyperlinks>
    <hyperlink ref="F1:G1" location="C2" display="1) Krycí list rozpočtu"/>
    <hyperlink ref="H1:K1" location="C86" display="2) Rekapitulace rozpočtu"/>
    <hyperlink ref="L1" location="C114" display="3) Rozpočet"/>
    <hyperlink ref="S1:T1" location="'Rekapitulace stavby'!C2" display="Rekapitulace stavby"/>
  </hyperlinks>
  <printOptions/>
  <pageMargins left="0.5833333" right="0.5833333" top="0.5" bottom="0.4666667" header="0" footer="0"/>
  <pageSetup fitToHeight="100" fitToWidth="1" horizontalDpi="600" verticalDpi="600" orientation="portrait" paperSize="9" scale="93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8401A-94BF-CD42-B94F-E42AD328035E}">
  <sheetPr>
    <pageSetUpPr fitToPage="1"/>
  </sheetPr>
  <dimension ref="A1:BN226"/>
  <sheetViews>
    <sheetView showGridLines="0" zoomScale="170" zoomScaleNormal="170" workbookViewId="0" topLeftCell="A1">
      <selection activeCell="C4" sqref="C4:Q4"/>
    </sheetView>
  </sheetViews>
  <sheetFormatPr defaultColWidth="8.83203125" defaultRowHeight="13.5"/>
  <cols>
    <col min="1" max="1" width="8.16015625" style="175" customWidth="1"/>
    <col min="2" max="2" width="1.66796875" style="175" customWidth="1"/>
    <col min="3" max="4" width="4.16015625" style="175" customWidth="1"/>
    <col min="5" max="5" width="17.16015625" style="175" customWidth="1"/>
    <col min="6" max="7" width="11.16015625" style="175" customWidth="1"/>
    <col min="8" max="8" width="12.5" style="175" customWidth="1"/>
    <col min="9" max="9" width="17.16015625" style="175" customWidth="1"/>
    <col min="10" max="10" width="5.16015625" style="175" customWidth="1"/>
    <col min="11" max="11" width="11.5" style="175" customWidth="1"/>
    <col min="12" max="12" width="12" style="175" customWidth="1"/>
    <col min="13" max="14" width="6" style="175" customWidth="1"/>
    <col min="15" max="15" width="2" style="175" customWidth="1"/>
    <col min="16" max="16" width="12.5" style="175" customWidth="1"/>
    <col min="17" max="17" width="4.16015625" style="175" customWidth="1"/>
    <col min="18" max="18" width="1.66796875" style="175" customWidth="1"/>
    <col min="19" max="19" width="8.16015625" style="175" customWidth="1"/>
    <col min="20" max="20" width="29.66015625" style="175" hidden="1" customWidth="1"/>
    <col min="21" max="21" width="16.16015625" style="175" hidden="1" customWidth="1"/>
    <col min="22" max="22" width="12.16015625" style="175" hidden="1" customWidth="1"/>
    <col min="23" max="23" width="16.16015625" style="175" hidden="1" customWidth="1"/>
    <col min="24" max="24" width="12.16015625" style="175" hidden="1" customWidth="1"/>
    <col min="25" max="25" width="15" style="175" hidden="1" customWidth="1"/>
    <col min="26" max="26" width="11" style="175" hidden="1" customWidth="1"/>
    <col min="27" max="27" width="15" style="175" hidden="1" customWidth="1"/>
    <col min="28" max="28" width="16.16015625" style="175" hidden="1" customWidth="1"/>
    <col min="29" max="29" width="11" style="175" customWidth="1"/>
    <col min="30" max="30" width="15" style="175" customWidth="1"/>
    <col min="31" max="31" width="16.16015625" style="175" customWidth="1"/>
    <col min="32" max="62" width="8.66015625" style="175" customWidth="1"/>
    <col min="63" max="63" width="11" style="175" bestFit="1" customWidth="1"/>
    <col min="64" max="16384" width="8.66015625" style="175" customWidth="1"/>
  </cols>
  <sheetData>
    <row r="1" spans="1:66" ht="21.75" customHeight="1">
      <c r="A1" s="92"/>
      <c r="B1" s="7"/>
      <c r="C1" s="7"/>
      <c r="D1" s="8" t="s">
        <v>1</v>
      </c>
      <c r="E1" s="7"/>
      <c r="F1" s="9" t="s">
        <v>83</v>
      </c>
      <c r="G1" s="9"/>
      <c r="H1" s="159" t="s">
        <v>84</v>
      </c>
      <c r="I1" s="159"/>
      <c r="J1" s="159"/>
      <c r="K1" s="159"/>
      <c r="L1" s="9" t="s">
        <v>85</v>
      </c>
      <c r="M1" s="7"/>
      <c r="N1" s="7"/>
      <c r="O1" s="8" t="s">
        <v>86</v>
      </c>
      <c r="P1" s="7"/>
      <c r="Q1" s="7"/>
      <c r="R1" s="7"/>
      <c r="S1" s="9" t="s">
        <v>87</v>
      </c>
      <c r="T1" s="9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</row>
    <row r="2" spans="3:46" ht="37" customHeight="1">
      <c r="C2" s="176" t="s">
        <v>7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S2" s="178" t="s">
        <v>8</v>
      </c>
      <c r="T2" s="179"/>
      <c r="U2" s="179"/>
      <c r="V2" s="179"/>
      <c r="W2" s="179"/>
      <c r="X2" s="179"/>
      <c r="Y2" s="179"/>
      <c r="Z2" s="179"/>
      <c r="AA2" s="179"/>
      <c r="AB2" s="179"/>
      <c r="AC2" s="179"/>
      <c r="AT2" s="180"/>
    </row>
    <row r="3" spans="2:46" ht="7" customHeight="1">
      <c r="B3" s="181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3"/>
      <c r="AT3" s="180"/>
    </row>
    <row r="4" spans="2:46" ht="37" customHeight="1">
      <c r="B4" s="184"/>
      <c r="C4" s="185" t="s">
        <v>89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7"/>
      <c r="T4" s="188" t="s">
        <v>13</v>
      </c>
      <c r="AT4" s="180"/>
    </row>
    <row r="5" spans="2:18" ht="7" customHeight="1">
      <c r="B5" s="184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7"/>
    </row>
    <row r="6" spans="2:18" ht="25.25" customHeight="1">
      <c r="B6" s="184"/>
      <c r="C6" s="189"/>
      <c r="D6" s="190" t="s">
        <v>17</v>
      </c>
      <c r="E6" s="189"/>
      <c r="F6" s="191" t="str">
        <f>'Rekapitulace stavby'!K6</f>
        <v>Střední škola stravování a služeb Karlovy Vary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89"/>
      <c r="R6" s="187"/>
    </row>
    <row r="7" spans="2:18" s="193" customFormat="1" ht="32.75" customHeight="1">
      <c r="B7" s="194"/>
      <c r="C7" s="195"/>
      <c r="D7" s="196" t="s">
        <v>90</v>
      </c>
      <c r="E7" s="195"/>
      <c r="F7" s="197" t="s">
        <v>353</v>
      </c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5"/>
      <c r="R7" s="199"/>
    </row>
    <row r="8" spans="2:18" s="193" customFormat="1" ht="14.5" customHeight="1">
      <c r="B8" s="194"/>
      <c r="C8" s="195"/>
      <c r="D8" s="190" t="s">
        <v>19</v>
      </c>
      <c r="E8" s="195"/>
      <c r="F8" s="200" t="s">
        <v>5</v>
      </c>
      <c r="G8" s="195"/>
      <c r="H8" s="195"/>
      <c r="I8" s="195"/>
      <c r="J8" s="195"/>
      <c r="K8" s="195"/>
      <c r="L8" s="195"/>
      <c r="M8" s="190" t="s">
        <v>20</v>
      </c>
      <c r="N8" s="195"/>
      <c r="O8" s="200" t="s">
        <v>5</v>
      </c>
      <c r="P8" s="195"/>
      <c r="Q8" s="195"/>
      <c r="R8" s="199"/>
    </row>
    <row r="9" spans="2:18" s="193" customFormat="1" ht="14.5" customHeight="1">
      <c r="B9" s="194"/>
      <c r="C9" s="195"/>
      <c r="D9" s="190" t="s">
        <v>22</v>
      </c>
      <c r="E9" s="195"/>
      <c r="F9" s="200" t="s">
        <v>23</v>
      </c>
      <c r="G9" s="195"/>
      <c r="H9" s="195"/>
      <c r="I9" s="195"/>
      <c r="J9" s="195"/>
      <c r="K9" s="195"/>
      <c r="L9" s="195"/>
      <c r="M9" s="190" t="s">
        <v>24</v>
      </c>
      <c r="N9" s="195"/>
      <c r="O9" s="201">
        <f>'Rekapitulace stavby'!AN8</f>
        <v>43886</v>
      </c>
      <c r="P9" s="201"/>
      <c r="Q9" s="195"/>
      <c r="R9" s="199"/>
    </row>
    <row r="10" spans="2:18" s="193" customFormat="1" ht="11" customHeight="1">
      <c r="B10" s="194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9"/>
    </row>
    <row r="11" spans="2:18" s="193" customFormat="1" ht="14.5" customHeight="1">
      <c r="B11" s="194"/>
      <c r="C11" s="195"/>
      <c r="D11" s="190" t="s">
        <v>27</v>
      </c>
      <c r="E11" s="195"/>
      <c r="F11" s="195"/>
      <c r="G11" s="195"/>
      <c r="H11" s="195"/>
      <c r="I11" s="195"/>
      <c r="J11" s="195"/>
      <c r="K11" s="195"/>
      <c r="L11" s="195"/>
      <c r="M11" s="190" t="s">
        <v>28</v>
      </c>
      <c r="N11" s="195"/>
      <c r="O11" s="202" t="s">
        <v>5</v>
      </c>
      <c r="P11" s="202"/>
      <c r="Q11" s="195"/>
      <c r="R11" s="199"/>
    </row>
    <row r="12" spans="2:18" s="193" customFormat="1" ht="18" customHeight="1">
      <c r="B12" s="194"/>
      <c r="C12" s="195"/>
      <c r="D12" s="195"/>
      <c r="E12" s="203" t="s">
        <v>400</v>
      </c>
      <c r="F12" s="195"/>
      <c r="G12" s="195"/>
      <c r="H12" s="195"/>
      <c r="I12" s="195"/>
      <c r="J12" s="195"/>
      <c r="K12" s="195"/>
      <c r="L12" s="195"/>
      <c r="M12" s="190" t="s">
        <v>29</v>
      </c>
      <c r="N12" s="195"/>
      <c r="O12" s="202" t="s">
        <v>5</v>
      </c>
      <c r="P12" s="202"/>
      <c r="Q12" s="195"/>
      <c r="R12" s="199"/>
    </row>
    <row r="13" spans="2:18" s="193" customFormat="1" ht="7" customHeight="1">
      <c r="B13" s="194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9"/>
    </row>
    <row r="14" spans="2:18" s="193" customFormat="1" ht="14.5" customHeight="1">
      <c r="B14" s="194"/>
      <c r="C14" s="195"/>
      <c r="D14" s="190" t="s">
        <v>30</v>
      </c>
      <c r="E14" s="195"/>
      <c r="F14" s="195"/>
      <c r="G14" s="195"/>
      <c r="H14" s="195"/>
      <c r="I14" s="195"/>
      <c r="J14" s="195"/>
      <c r="K14" s="195"/>
      <c r="L14" s="195"/>
      <c r="M14" s="190" t="s">
        <v>28</v>
      </c>
      <c r="N14" s="195"/>
      <c r="O14" s="202"/>
      <c r="P14" s="202"/>
      <c r="Q14" s="195"/>
      <c r="R14" s="199"/>
    </row>
    <row r="15" spans="2:18" s="193" customFormat="1" ht="18" customHeight="1">
      <c r="B15" s="194"/>
      <c r="C15" s="195"/>
      <c r="D15" s="195"/>
      <c r="E15" s="200"/>
      <c r="F15" s="195"/>
      <c r="G15" s="195"/>
      <c r="H15" s="195"/>
      <c r="I15" s="195"/>
      <c r="J15" s="195"/>
      <c r="K15" s="195"/>
      <c r="L15" s="195"/>
      <c r="M15" s="190" t="s">
        <v>29</v>
      </c>
      <c r="N15" s="195"/>
      <c r="O15" s="202" t="s">
        <v>5</v>
      </c>
      <c r="P15" s="202"/>
      <c r="Q15" s="195"/>
      <c r="R15" s="199"/>
    </row>
    <row r="16" spans="2:18" s="193" customFormat="1" ht="7" customHeight="1">
      <c r="B16" s="194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9"/>
    </row>
    <row r="17" spans="2:18" s="193" customFormat="1" ht="14.5" customHeight="1">
      <c r="B17" s="194"/>
      <c r="C17" s="195"/>
      <c r="D17" s="190" t="s">
        <v>31</v>
      </c>
      <c r="E17" s="195"/>
      <c r="F17" s="195"/>
      <c r="G17" s="195"/>
      <c r="H17" s="195"/>
      <c r="I17" s="195"/>
      <c r="J17" s="195"/>
      <c r="K17" s="195"/>
      <c r="L17" s="195"/>
      <c r="M17" s="190" t="s">
        <v>28</v>
      </c>
      <c r="N17" s="195"/>
      <c r="O17" s="202" t="s">
        <v>5</v>
      </c>
      <c r="P17" s="202"/>
      <c r="Q17" s="195"/>
      <c r="R17" s="199"/>
    </row>
    <row r="18" spans="2:18" s="193" customFormat="1" ht="18" customHeight="1">
      <c r="B18" s="194"/>
      <c r="C18" s="195"/>
      <c r="D18" s="195"/>
      <c r="E18" s="200"/>
      <c r="F18" s="195"/>
      <c r="G18" s="195"/>
      <c r="H18" s="195"/>
      <c r="I18" s="195"/>
      <c r="J18" s="195"/>
      <c r="K18" s="195"/>
      <c r="L18" s="195"/>
      <c r="M18" s="190" t="s">
        <v>29</v>
      </c>
      <c r="N18" s="195"/>
      <c r="O18" s="202" t="s">
        <v>5</v>
      </c>
      <c r="P18" s="202"/>
      <c r="Q18" s="195"/>
      <c r="R18" s="199"/>
    </row>
    <row r="19" spans="2:18" s="193" customFormat="1" ht="7" customHeight="1">
      <c r="B19" s="194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9"/>
    </row>
    <row r="20" spans="2:18" s="193" customFormat="1" ht="14.5" customHeight="1">
      <c r="B20" s="194"/>
      <c r="C20" s="195"/>
      <c r="D20" s="190" t="s">
        <v>32</v>
      </c>
      <c r="E20" s="195"/>
      <c r="F20" s="195"/>
      <c r="G20" s="195"/>
      <c r="H20" s="195"/>
      <c r="I20" s="195"/>
      <c r="J20" s="195"/>
      <c r="K20" s="195"/>
      <c r="L20" s="195"/>
      <c r="M20" s="190" t="s">
        <v>28</v>
      </c>
      <c r="N20" s="195"/>
      <c r="O20" s="202" t="str">
        <f>IF('Rekapitulace stavby'!AN19="","",'Rekapitulace stavby'!AN19)</f>
        <v/>
      </c>
      <c r="P20" s="202"/>
      <c r="Q20" s="195"/>
      <c r="R20" s="199"/>
    </row>
    <row r="21" spans="2:18" s="193" customFormat="1" ht="18" customHeight="1">
      <c r="B21" s="194"/>
      <c r="C21" s="195"/>
      <c r="D21" s="195"/>
      <c r="E21" s="200" t="str">
        <f>IF('Rekapitulace stavby'!E20="","",'Rekapitulace stavby'!E20)</f>
        <v>Ing. Tošovský</v>
      </c>
      <c r="F21" s="195"/>
      <c r="G21" s="195"/>
      <c r="H21" s="195"/>
      <c r="I21" s="195"/>
      <c r="J21" s="195"/>
      <c r="K21" s="195"/>
      <c r="L21" s="195"/>
      <c r="M21" s="190" t="s">
        <v>29</v>
      </c>
      <c r="N21" s="195"/>
      <c r="O21" s="202" t="str">
        <f>IF('Rekapitulace stavby'!AN20="","",'Rekapitulace stavby'!AN20)</f>
        <v/>
      </c>
      <c r="P21" s="202"/>
      <c r="Q21" s="195"/>
      <c r="R21" s="199"/>
    </row>
    <row r="22" spans="2:18" s="193" customFormat="1" ht="7" customHeight="1">
      <c r="B22" s="194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9"/>
    </row>
    <row r="23" spans="2:18" s="193" customFormat="1" ht="14.5" customHeight="1">
      <c r="B23" s="194"/>
      <c r="C23" s="195"/>
      <c r="D23" s="190" t="s">
        <v>33</v>
      </c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9"/>
    </row>
    <row r="24" spans="2:18" s="193" customFormat="1" ht="85.5" customHeight="1">
      <c r="B24" s="194"/>
      <c r="C24" s="195"/>
      <c r="D24" s="195"/>
      <c r="E24" s="204" t="s">
        <v>34</v>
      </c>
      <c r="F24" s="204"/>
      <c r="G24" s="204"/>
      <c r="H24" s="204"/>
      <c r="I24" s="204"/>
      <c r="J24" s="204"/>
      <c r="K24" s="204"/>
      <c r="L24" s="204"/>
      <c r="M24" s="195"/>
      <c r="N24" s="195"/>
      <c r="O24" s="195"/>
      <c r="P24" s="195"/>
      <c r="Q24" s="195"/>
      <c r="R24" s="199"/>
    </row>
    <row r="25" spans="2:18" s="193" customFormat="1" ht="7" customHeight="1">
      <c r="B25" s="194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9"/>
    </row>
    <row r="26" spans="2:18" s="193" customFormat="1" ht="7" customHeight="1">
      <c r="B26" s="194"/>
      <c r="C26" s="19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195"/>
      <c r="R26" s="199"/>
    </row>
    <row r="27" spans="2:18" s="193" customFormat="1" ht="14.5" customHeight="1">
      <c r="B27" s="194"/>
      <c r="C27" s="195"/>
      <c r="D27" s="206" t="s">
        <v>91</v>
      </c>
      <c r="E27" s="195"/>
      <c r="F27" s="195"/>
      <c r="G27" s="195"/>
      <c r="H27" s="195"/>
      <c r="I27" s="195"/>
      <c r="J27" s="195"/>
      <c r="K27" s="195"/>
      <c r="L27" s="195"/>
      <c r="M27" s="207">
        <f>N76</f>
        <v>0</v>
      </c>
      <c r="N27" s="207"/>
      <c r="O27" s="207"/>
      <c r="P27" s="207"/>
      <c r="Q27" s="195"/>
      <c r="R27" s="199"/>
    </row>
    <row r="28" spans="2:18" s="193" customFormat="1" ht="7" customHeight="1">
      <c r="B28" s="194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9"/>
    </row>
    <row r="29" spans="2:18" s="193" customFormat="1" ht="25.25" customHeight="1">
      <c r="B29" s="194"/>
      <c r="C29" s="195"/>
      <c r="D29" s="208" t="s">
        <v>37</v>
      </c>
      <c r="E29" s="195"/>
      <c r="F29" s="195"/>
      <c r="G29" s="195"/>
      <c r="H29" s="195"/>
      <c r="I29" s="195"/>
      <c r="J29" s="195"/>
      <c r="K29" s="195"/>
      <c r="L29" s="195"/>
      <c r="M29" s="209">
        <f>M27</f>
        <v>0</v>
      </c>
      <c r="N29" s="198"/>
      <c r="O29" s="198"/>
      <c r="P29" s="198"/>
      <c r="Q29" s="195"/>
      <c r="R29" s="199"/>
    </row>
    <row r="30" spans="2:18" s="193" customFormat="1" ht="7" customHeight="1">
      <c r="B30" s="194"/>
      <c r="C30" s="19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195"/>
      <c r="R30" s="199"/>
    </row>
    <row r="31" spans="2:18" s="193" customFormat="1" ht="14.5" customHeight="1">
      <c r="B31" s="194"/>
      <c r="C31" s="195"/>
      <c r="D31" s="210" t="s">
        <v>38</v>
      </c>
      <c r="E31" s="210" t="s">
        <v>39</v>
      </c>
      <c r="F31" s="211">
        <v>0.21</v>
      </c>
      <c r="G31" s="212" t="s">
        <v>40</v>
      </c>
      <c r="H31" s="213">
        <f>M29</f>
        <v>0</v>
      </c>
      <c r="I31" s="198"/>
      <c r="J31" s="198"/>
      <c r="K31" s="195"/>
      <c r="L31" s="195"/>
      <c r="M31" s="213">
        <f>H31*0.21</f>
        <v>0</v>
      </c>
      <c r="N31" s="198"/>
      <c r="O31" s="198"/>
      <c r="P31" s="198"/>
      <c r="Q31" s="195"/>
      <c r="R31" s="199"/>
    </row>
    <row r="32" spans="2:18" s="193" customFormat="1" ht="14.5" customHeight="1">
      <c r="B32" s="194"/>
      <c r="C32" s="195"/>
      <c r="D32" s="195"/>
      <c r="E32" s="210" t="s">
        <v>41</v>
      </c>
      <c r="F32" s="211">
        <v>0.15</v>
      </c>
      <c r="G32" s="212" t="s">
        <v>40</v>
      </c>
      <c r="H32" s="213">
        <f>ROUND((SUM(BF89:BF89)+SUM(BF105:BF225)),2)</f>
        <v>0</v>
      </c>
      <c r="I32" s="198"/>
      <c r="J32" s="198"/>
      <c r="K32" s="195"/>
      <c r="L32" s="195"/>
      <c r="M32" s="213">
        <f>ROUND(ROUND((SUM(BF89:BF89)+SUM(BF105:BF225)),2)*F32,2)</f>
        <v>0</v>
      </c>
      <c r="N32" s="198"/>
      <c r="O32" s="198"/>
      <c r="P32" s="198"/>
      <c r="Q32" s="195"/>
      <c r="R32" s="199"/>
    </row>
    <row r="33" spans="2:18" s="193" customFormat="1" ht="14.5" customHeight="1" hidden="1">
      <c r="B33" s="194"/>
      <c r="C33" s="195"/>
      <c r="D33" s="195"/>
      <c r="E33" s="210" t="s">
        <v>42</v>
      </c>
      <c r="F33" s="211">
        <v>0.21</v>
      </c>
      <c r="G33" s="212" t="s">
        <v>40</v>
      </c>
      <c r="H33" s="213">
        <f>ROUND((SUM(BG89:BG89)+SUM(BG105:BG225)),2)</f>
        <v>0</v>
      </c>
      <c r="I33" s="198"/>
      <c r="J33" s="198"/>
      <c r="K33" s="195"/>
      <c r="L33" s="195"/>
      <c r="M33" s="213">
        <v>0</v>
      </c>
      <c r="N33" s="198"/>
      <c r="O33" s="198"/>
      <c r="P33" s="198"/>
      <c r="Q33" s="195"/>
      <c r="R33" s="199"/>
    </row>
    <row r="34" spans="2:18" s="193" customFormat="1" ht="14.5" customHeight="1" hidden="1">
      <c r="B34" s="194"/>
      <c r="C34" s="195"/>
      <c r="D34" s="195"/>
      <c r="E34" s="210" t="s">
        <v>43</v>
      </c>
      <c r="F34" s="211">
        <v>0.15</v>
      </c>
      <c r="G34" s="212" t="s">
        <v>40</v>
      </c>
      <c r="H34" s="213">
        <f>ROUND((SUM(BH89:BH89)+SUM(BH105:BH225)),2)</f>
        <v>0</v>
      </c>
      <c r="I34" s="198"/>
      <c r="J34" s="198"/>
      <c r="K34" s="195"/>
      <c r="L34" s="195"/>
      <c r="M34" s="213">
        <v>0</v>
      </c>
      <c r="N34" s="198"/>
      <c r="O34" s="198"/>
      <c r="P34" s="198"/>
      <c r="Q34" s="195"/>
      <c r="R34" s="199"/>
    </row>
    <row r="35" spans="2:18" s="193" customFormat="1" ht="14.5" customHeight="1" hidden="1">
      <c r="B35" s="194"/>
      <c r="C35" s="195"/>
      <c r="D35" s="195"/>
      <c r="E35" s="210" t="s">
        <v>44</v>
      </c>
      <c r="F35" s="211">
        <v>0</v>
      </c>
      <c r="G35" s="212" t="s">
        <v>40</v>
      </c>
      <c r="H35" s="213">
        <f>ROUND((SUM(BI89:BI89)+SUM(BI105:BI225)),2)</f>
        <v>0</v>
      </c>
      <c r="I35" s="198"/>
      <c r="J35" s="198"/>
      <c r="K35" s="195"/>
      <c r="L35" s="195"/>
      <c r="M35" s="213">
        <v>0</v>
      </c>
      <c r="N35" s="198"/>
      <c r="O35" s="198"/>
      <c r="P35" s="198"/>
      <c r="Q35" s="195"/>
      <c r="R35" s="199"/>
    </row>
    <row r="36" spans="2:18" s="193" customFormat="1" ht="7" customHeight="1">
      <c r="B36" s="194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9"/>
    </row>
    <row r="37" spans="2:18" s="193" customFormat="1" ht="25.25" customHeight="1">
      <c r="B37" s="194"/>
      <c r="C37" s="214"/>
      <c r="D37" s="215" t="s">
        <v>45</v>
      </c>
      <c r="E37" s="216"/>
      <c r="F37" s="216"/>
      <c r="G37" s="217" t="s">
        <v>46</v>
      </c>
      <c r="H37" s="218" t="s">
        <v>47</v>
      </c>
      <c r="I37" s="216"/>
      <c r="J37" s="216"/>
      <c r="K37" s="216"/>
      <c r="L37" s="219">
        <f>SUM(M29:M35)</f>
        <v>0</v>
      </c>
      <c r="M37" s="219"/>
      <c r="N37" s="219"/>
      <c r="O37" s="219"/>
      <c r="P37" s="220"/>
      <c r="Q37" s="214"/>
      <c r="R37" s="199"/>
    </row>
    <row r="38" spans="2:18" s="193" customFormat="1" ht="14.5" customHeight="1">
      <c r="B38" s="194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9"/>
    </row>
    <row r="39" spans="2:18" ht="13.5">
      <c r="B39" s="184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7"/>
    </row>
    <row r="40" spans="2:18" s="193" customFormat="1" ht="13">
      <c r="B40" s="194"/>
      <c r="C40" s="195"/>
      <c r="D40" s="221" t="s">
        <v>48</v>
      </c>
      <c r="E40" s="205"/>
      <c r="F40" s="205"/>
      <c r="G40" s="205"/>
      <c r="H40" s="222"/>
      <c r="I40" s="195"/>
      <c r="J40" s="221" t="s">
        <v>49</v>
      </c>
      <c r="K40" s="205"/>
      <c r="L40" s="205"/>
      <c r="M40" s="205"/>
      <c r="N40" s="205"/>
      <c r="O40" s="205"/>
      <c r="P40" s="222"/>
      <c r="Q40" s="195"/>
      <c r="R40" s="199"/>
    </row>
    <row r="41" spans="2:18" ht="13.5">
      <c r="B41" s="184"/>
      <c r="C41" s="189"/>
      <c r="D41" s="223"/>
      <c r="E41" s="189"/>
      <c r="F41" s="189"/>
      <c r="G41" s="189"/>
      <c r="H41" s="224"/>
      <c r="I41" s="189"/>
      <c r="J41" s="223"/>
      <c r="K41" s="189"/>
      <c r="L41" s="189"/>
      <c r="M41" s="189"/>
      <c r="N41" s="189"/>
      <c r="O41" s="189"/>
      <c r="P41" s="224"/>
      <c r="Q41" s="189"/>
      <c r="R41" s="187"/>
    </row>
    <row r="42" spans="2:18" ht="13.5">
      <c r="B42" s="184"/>
      <c r="C42" s="189"/>
      <c r="D42" s="223"/>
      <c r="E42" s="189"/>
      <c r="F42" s="189"/>
      <c r="G42" s="189"/>
      <c r="H42" s="224"/>
      <c r="I42" s="189"/>
      <c r="J42" s="223"/>
      <c r="K42" s="189"/>
      <c r="L42" s="189"/>
      <c r="M42" s="189"/>
      <c r="N42" s="189"/>
      <c r="O42" s="189"/>
      <c r="P42" s="224"/>
      <c r="Q42" s="189"/>
      <c r="R42" s="187"/>
    </row>
    <row r="43" spans="2:18" ht="13.5">
      <c r="B43" s="184"/>
      <c r="C43" s="189"/>
      <c r="D43" s="223"/>
      <c r="E43" s="189"/>
      <c r="F43" s="189"/>
      <c r="G43" s="189"/>
      <c r="H43" s="224"/>
      <c r="I43" s="189"/>
      <c r="J43" s="223"/>
      <c r="K43" s="189"/>
      <c r="L43" s="189"/>
      <c r="M43" s="189"/>
      <c r="N43" s="189"/>
      <c r="O43" s="189"/>
      <c r="P43" s="224"/>
      <c r="Q43" s="189"/>
      <c r="R43" s="187"/>
    </row>
    <row r="44" spans="2:18" ht="13.5">
      <c r="B44" s="184"/>
      <c r="C44" s="189"/>
      <c r="D44" s="223"/>
      <c r="E44" s="189"/>
      <c r="F44" s="189"/>
      <c r="G44" s="189"/>
      <c r="H44" s="224"/>
      <c r="I44" s="189"/>
      <c r="J44" s="223"/>
      <c r="K44" s="189"/>
      <c r="L44" s="189"/>
      <c r="M44" s="189"/>
      <c r="N44" s="189"/>
      <c r="O44" s="189"/>
      <c r="P44" s="224"/>
      <c r="Q44" s="189"/>
      <c r="R44" s="187"/>
    </row>
    <row r="45" spans="2:18" ht="13.5">
      <c r="B45" s="184"/>
      <c r="C45" s="189"/>
      <c r="D45" s="223"/>
      <c r="E45" s="189"/>
      <c r="F45" s="189"/>
      <c r="G45" s="189"/>
      <c r="H45" s="224"/>
      <c r="I45" s="189"/>
      <c r="J45" s="223"/>
      <c r="K45" s="189"/>
      <c r="L45" s="189"/>
      <c r="M45" s="189"/>
      <c r="N45" s="189"/>
      <c r="O45" s="189"/>
      <c r="P45" s="224"/>
      <c r="Q45" s="189"/>
      <c r="R45" s="187"/>
    </row>
    <row r="46" spans="2:18" ht="13.5">
      <c r="B46" s="184"/>
      <c r="C46" s="189"/>
      <c r="D46" s="223"/>
      <c r="E46" s="189"/>
      <c r="F46" s="189"/>
      <c r="G46" s="189"/>
      <c r="H46" s="224"/>
      <c r="I46" s="189"/>
      <c r="J46" s="223"/>
      <c r="K46" s="189"/>
      <c r="L46" s="189"/>
      <c r="M46" s="189"/>
      <c r="N46" s="189"/>
      <c r="O46" s="189"/>
      <c r="P46" s="224"/>
      <c r="Q46" s="189"/>
      <c r="R46" s="187"/>
    </row>
    <row r="47" spans="2:18" ht="13.5">
      <c r="B47" s="184"/>
      <c r="C47" s="189"/>
      <c r="D47" s="223"/>
      <c r="E47" s="189"/>
      <c r="F47" s="189"/>
      <c r="G47" s="189"/>
      <c r="H47" s="224"/>
      <c r="I47" s="189"/>
      <c r="J47" s="223"/>
      <c r="K47" s="189"/>
      <c r="L47" s="189"/>
      <c r="M47" s="189"/>
      <c r="N47" s="189"/>
      <c r="O47" s="189"/>
      <c r="P47" s="224"/>
      <c r="Q47" s="189"/>
      <c r="R47" s="187"/>
    </row>
    <row r="48" spans="2:18" ht="13.5">
      <c r="B48" s="184"/>
      <c r="C48" s="189"/>
      <c r="D48" s="223"/>
      <c r="E48" s="189"/>
      <c r="F48" s="189"/>
      <c r="G48" s="189"/>
      <c r="H48" s="224"/>
      <c r="I48" s="189"/>
      <c r="J48" s="223"/>
      <c r="K48" s="189"/>
      <c r="L48" s="189"/>
      <c r="M48" s="189"/>
      <c r="N48" s="189"/>
      <c r="O48" s="189"/>
      <c r="P48" s="224"/>
      <c r="Q48" s="189"/>
      <c r="R48" s="187"/>
    </row>
    <row r="49" spans="2:18" s="193" customFormat="1" ht="13">
      <c r="B49" s="194"/>
      <c r="C49" s="195"/>
      <c r="D49" s="225" t="s">
        <v>50</v>
      </c>
      <c r="E49" s="226"/>
      <c r="F49" s="226"/>
      <c r="G49" s="227" t="s">
        <v>51</v>
      </c>
      <c r="H49" s="228"/>
      <c r="I49" s="195"/>
      <c r="J49" s="225" t="s">
        <v>50</v>
      </c>
      <c r="K49" s="226"/>
      <c r="L49" s="226"/>
      <c r="M49" s="226"/>
      <c r="N49" s="227" t="s">
        <v>51</v>
      </c>
      <c r="O49" s="226"/>
      <c r="P49" s="228"/>
      <c r="Q49" s="195"/>
      <c r="R49" s="199"/>
    </row>
    <row r="50" spans="2:18" ht="13.5">
      <c r="B50" s="184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7"/>
    </row>
    <row r="51" spans="2:18" s="193" customFormat="1" ht="13">
      <c r="B51" s="194"/>
      <c r="C51" s="195"/>
      <c r="D51" s="221" t="s">
        <v>52</v>
      </c>
      <c r="E51" s="205"/>
      <c r="F51" s="205"/>
      <c r="G51" s="205"/>
      <c r="H51" s="222"/>
      <c r="I51" s="195"/>
      <c r="J51" s="221" t="s">
        <v>53</v>
      </c>
      <c r="K51" s="205"/>
      <c r="L51" s="205"/>
      <c r="M51" s="205"/>
      <c r="N51" s="205"/>
      <c r="O51" s="205"/>
      <c r="P51" s="222"/>
      <c r="Q51" s="195"/>
      <c r="R51" s="199"/>
    </row>
    <row r="52" spans="2:18" ht="13.5">
      <c r="B52" s="184"/>
      <c r="C52" s="189"/>
      <c r="D52" s="223"/>
      <c r="E52" s="189"/>
      <c r="F52" s="189"/>
      <c r="G52" s="189"/>
      <c r="H52" s="224"/>
      <c r="I52" s="189"/>
      <c r="J52" s="223"/>
      <c r="K52" s="189"/>
      <c r="L52" s="189"/>
      <c r="M52" s="189"/>
      <c r="N52" s="189"/>
      <c r="O52" s="189"/>
      <c r="P52" s="224"/>
      <c r="Q52" s="189"/>
      <c r="R52" s="187"/>
    </row>
    <row r="53" spans="2:18" ht="13.5">
      <c r="B53" s="184"/>
      <c r="C53" s="189"/>
      <c r="D53" s="223"/>
      <c r="E53" s="189"/>
      <c r="F53" s="189"/>
      <c r="G53" s="189"/>
      <c r="H53" s="224"/>
      <c r="I53" s="189"/>
      <c r="J53" s="223"/>
      <c r="K53" s="189"/>
      <c r="L53" s="189"/>
      <c r="M53" s="189"/>
      <c r="N53" s="189"/>
      <c r="O53" s="189"/>
      <c r="P53" s="224"/>
      <c r="Q53" s="189"/>
      <c r="R53" s="187"/>
    </row>
    <row r="54" spans="2:18" ht="13.5">
      <c r="B54" s="184"/>
      <c r="C54" s="189"/>
      <c r="D54" s="223"/>
      <c r="E54" s="189"/>
      <c r="F54" s="189"/>
      <c r="G54" s="189"/>
      <c r="H54" s="224"/>
      <c r="I54" s="189"/>
      <c r="J54" s="223"/>
      <c r="K54" s="189"/>
      <c r="L54" s="189"/>
      <c r="M54" s="189"/>
      <c r="N54" s="189"/>
      <c r="O54" s="189"/>
      <c r="P54" s="224"/>
      <c r="Q54" s="189"/>
      <c r="R54" s="187"/>
    </row>
    <row r="55" spans="2:18" ht="13.5">
      <c r="B55" s="184"/>
      <c r="C55" s="189"/>
      <c r="D55" s="223"/>
      <c r="E55" s="189"/>
      <c r="F55" s="189"/>
      <c r="G55" s="189"/>
      <c r="H55" s="224"/>
      <c r="I55" s="189"/>
      <c r="J55" s="223"/>
      <c r="K55" s="189"/>
      <c r="L55" s="189"/>
      <c r="M55" s="189"/>
      <c r="N55" s="189"/>
      <c r="O55" s="189"/>
      <c r="P55" s="224"/>
      <c r="Q55" s="189"/>
      <c r="R55" s="187"/>
    </row>
    <row r="56" spans="2:18" ht="13.5">
      <c r="B56" s="184"/>
      <c r="C56" s="189"/>
      <c r="D56" s="223"/>
      <c r="E56" s="189"/>
      <c r="F56" s="189"/>
      <c r="G56" s="189"/>
      <c r="H56" s="224"/>
      <c r="I56" s="189"/>
      <c r="J56" s="223"/>
      <c r="K56" s="189"/>
      <c r="L56" s="189"/>
      <c r="M56" s="189"/>
      <c r="N56" s="189"/>
      <c r="O56" s="189"/>
      <c r="P56" s="224"/>
      <c r="Q56" s="189"/>
      <c r="R56" s="187"/>
    </row>
    <row r="57" spans="2:18" ht="13.5">
      <c r="B57" s="184"/>
      <c r="C57" s="189"/>
      <c r="D57" s="223"/>
      <c r="E57" s="189"/>
      <c r="F57" s="189"/>
      <c r="G57" s="189"/>
      <c r="H57" s="224"/>
      <c r="I57" s="189"/>
      <c r="J57" s="223"/>
      <c r="K57" s="189"/>
      <c r="L57" s="189"/>
      <c r="M57" s="189"/>
      <c r="N57" s="189"/>
      <c r="O57" s="189"/>
      <c r="P57" s="224"/>
      <c r="Q57" s="189"/>
      <c r="R57" s="187"/>
    </row>
    <row r="58" spans="2:18" ht="13.5">
      <c r="B58" s="184"/>
      <c r="C58" s="189"/>
      <c r="D58" s="223"/>
      <c r="E58" s="189"/>
      <c r="F58" s="189"/>
      <c r="G58" s="189"/>
      <c r="H58" s="224"/>
      <c r="I58" s="189"/>
      <c r="J58" s="223"/>
      <c r="K58" s="189"/>
      <c r="L58" s="189"/>
      <c r="M58" s="189"/>
      <c r="N58" s="189"/>
      <c r="O58" s="189"/>
      <c r="P58" s="224"/>
      <c r="Q58" s="189"/>
      <c r="R58" s="187"/>
    </row>
    <row r="59" spans="2:18" ht="13.5">
      <c r="B59" s="184"/>
      <c r="C59" s="189"/>
      <c r="D59" s="223"/>
      <c r="E59" s="189"/>
      <c r="F59" s="189"/>
      <c r="G59" s="189"/>
      <c r="H59" s="224"/>
      <c r="I59" s="189"/>
      <c r="J59" s="223"/>
      <c r="K59" s="189"/>
      <c r="L59" s="189"/>
      <c r="M59" s="189"/>
      <c r="N59" s="189"/>
      <c r="O59" s="189"/>
      <c r="P59" s="224"/>
      <c r="Q59" s="189"/>
      <c r="R59" s="187"/>
    </row>
    <row r="60" spans="2:18" s="193" customFormat="1" ht="13">
      <c r="B60" s="194"/>
      <c r="C60" s="195"/>
      <c r="D60" s="225" t="s">
        <v>50</v>
      </c>
      <c r="E60" s="226"/>
      <c r="F60" s="226"/>
      <c r="G60" s="227" t="s">
        <v>51</v>
      </c>
      <c r="H60" s="228"/>
      <c r="I60" s="195"/>
      <c r="J60" s="225" t="s">
        <v>50</v>
      </c>
      <c r="K60" s="226"/>
      <c r="L60" s="226"/>
      <c r="M60" s="226"/>
      <c r="N60" s="227" t="s">
        <v>51</v>
      </c>
      <c r="O60" s="226"/>
      <c r="P60" s="228"/>
      <c r="Q60" s="195"/>
      <c r="R60" s="199"/>
    </row>
    <row r="61" spans="2:18" s="193" customFormat="1" ht="14.5" customHeight="1">
      <c r="B61" s="229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1"/>
    </row>
    <row r="63" spans="2:18" s="193" customFormat="1" ht="7" customHeight="1">
      <c r="B63" s="232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4"/>
    </row>
    <row r="64" spans="2:18" s="193" customFormat="1" ht="37" customHeight="1">
      <c r="B64" s="194"/>
      <c r="C64" s="185" t="s">
        <v>92</v>
      </c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99"/>
    </row>
    <row r="65" spans="2:18" s="193" customFormat="1" ht="7" customHeight="1">
      <c r="B65" s="194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9"/>
    </row>
    <row r="66" spans="2:18" s="193" customFormat="1" ht="30" customHeight="1">
      <c r="B66" s="194"/>
      <c r="C66" s="190" t="s">
        <v>17</v>
      </c>
      <c r="D66" s="195"/>
      <c r="E66" s="195"/>
      <c r="F66" s="191" t="str">
        <f>F6</f>
        <v>Střední škola stravování a služeb Karlovy Vary</v>
      </c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5"/>
      <c r="R66" s="199"/>
    </row>
    <row r="67" spans="2:18" s="193" customFormat="1" ht="37" customHeight="1">
      <c r="B67" s="194"/>
      <c r="C67" s="235" t="s">
        <v>90</v>
      </c>
      <c r="D67" s="195"/>
      <c r="E67" s="195"/>
      <c r="F67" s="236" t="str">
        <f>F7</f>
        <v>SO 05 - Úpravy povrchů a podlahových krytin - učebna č.9 - 4.NP</v>
      </c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5"/>
      <c r="R67" s="199"/>
    </row>
    <row r="68" spans="2:18" s="193" customFormat="1" ht="7" customHeight="1">
      <c r="B68" s="194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9"/>
    </row>
    <row r="69" spans="2:18" s="193" customFormat="1" ht="18" customHeight="1">
      <c r="B69" s="194"/>
      <c r="C69" s="190" t="s">
        <v>22</v>
      </c>
      <c r="D69" s="195"/>
      <c r="E69" s="195"/>
      <c r="F69" s="200" t="str">
        <f>F9</f>
        <v>Karlovy Vary</v>
      </c>
      <c r="G69" s="195"/>
      <c r="H69" s="195"/>
      <c r="I69" s="195"/>
      <c r="J69" s="195"/>
      <c r="K69" s="190" t="s">
        <v>24</v>
      </c>
      <c r="L69" s="195"/>
      <c r="M69" s="201">
        <f>IF(O9="","",O9)</f>
        <v>43886</v>
      </c>
      <c r="N69" s="201"/>
      <c r="O69" s="201"/>
      <c r="P69" s="201"/>
      <c r="Q69" s="195"/>
      <c r="R69" s="199"/>
    </row>
    <row r="70" spans="2:18" s="193" customFormat="1" ht="7" customHeight="1">
      <c r="B70" s="194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9"/>
    </row>
    <row r="71" spans="2:18" s="193" customFormat="1" ht="12">
      <c r="B71" s="194"/>
      <c r="C71" s="190" t="s">
        <v>27</v>
      </c>
      <c r="D71" s="195"/>
      <c r="E71" s="195"/>
      <c r="F71" s="200" t="str">
        <f>E12</f>
        <v>Střední škola stravování a služeb Karlovy Vary , příspěvková organizace</v>
      </c>
      <c r="G71" s="195"/>
      <c r="H71" s="195"/>
      <c r="I71" s="195"/>
      <c r="J71" s="195"/>
      <c r="K71" s="190" t="s">
        <v>31</v>
      </c>
      <c r="L71" s="195"/>
      <c r="M71" s="202"/>
      <c r="N71" s="202"/>
      <c r="O71" s="202"/>
      <c r="P71" s="202"/>
      <c r="Q71" s="202"/>
      <c r="R71" s="199"/>
    </row>
    <row r="72" spans="2:18" s="193" customFormat="1" ht="14.5" customHeight="1">
      <c r="B72" s="194"/>
      <c r="C72" s="190" t="s">
        <v>30</v>
      </c>
      <c r="D72" s="195"/>
      <c r="E72" s="195"/>
      <c r="F72" s="200" t="str">
        <f>IF(E15="","",E15)</f>
        <v/>
      </c>
      <c r="G72" s="195"/>
      <c r="H72" s="195"/>
      <c r="I72" s="195"/>
      <c r="J72" s="195"/>
      <c r="K72" s="190" t="s">
        <v>32</v>
      </c>
      <c r="L72" s="195"/>
      <c r="M72" s="202" t="str">
        <f>E21</f>
        <v>Ing. Tošovský</v>
      </c>
      <c r="N72" s="202"/>
      <c r="O72" s="202"/>
      <c r="P72" s="202"/>
      <c r="Q72" s="202"/>
      <c r="R72" s="199"/>
    </row>
    <row r="73" spans="2:18" s="193" customFormat="1" ht="10.25" customHeight="1">
      <c r="B73" s="194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9"/>
    </row>
    <row r="74" spans="2:18" s="193" customFormat="1" ht="29.25" customHeight="1">
      <c r="B74" s="194"/>
      <c r="C74" s="237" t="s">
        <v>93</v>
      </c>
      <c r="D74" s="238"/>
      <c r="E74" s="238"/>
      <c r="F74" s="238"/>
      <c r="G74" s="238"/>
      <c r="H74" s="214"/>
      <c r="I74" s="214"/>
      <c r="J74" s="214"/>
      <c r="K74" s="214"/>
      <c r="L74" s="214"/>
      <c r="M74" s="214"/>
      <c r="N74" s="237" t="s">
        <v>94</v>
      </c>
      <c r="O74" s="238"/>
      <c r="P74" s="238"/>
      <c r="Q74" s="238"/>
      <c r="R74" s="199"/>
    </row>
    <row r="75" spans="2:18" s="193" customFormat="1" ht="10.25" customHeight="1">
      <c r="B75" s="194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9"/>
    </row>
    <row r="76" spans="2:47" s="193" customFormat="1" ht="29.25" customHeight="1">
      <c r="B76" s="194"/>
      <c r="C76" s="239" t="s">
        <v>95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240">
        <f>N77+N81</f>
        <v>0</v>
      </c>
      <c r="O76" s="241"/>
      <c r="P76" s="241"/>
      <c r="Q76" s="241"/>
      <c r="R76" s="199"/>
      <c r="AU76" s="180"/>
    </row>
    <row r="77" spans="2:35" s="249" customFormat="1" ht="25" customHeight="1">
      <c r="B77" s="247"/>
      <c r="C77" s="243"/>
      <c r="D77" s="242" t="s">
        <v>97</v>
      </c>
      <c r="E77" s="243"/>
      <c r="F77" s="243"/>
      <c r="G77" s="243"/>
      <c r="H77" s="243"/>
      <c r="I77" s="243"/>
      <c r="J77" s="243"/>
      <c r="K77" s="243"/>
      <c r="L77" s="243"/>
      <c r="M77" s="243"/>
      <c r="N77" s="244">
        <f>N106</f>
        <v>0</v>
      </c>
      <c r="O77" s="370"/>
      <c r="P77" s="370"/>
      <c r="Q77" s="370"/>
      <c r="R77" s="248"/>
      <c r="AC77" s="250"/>
      <c r="AD77" s="243"/>
      <c r="AE77" s="243"/>
      <c r="AF77" s="243"/>
      <c r="AG77" s="243"/>
      <c r="AH77" s="243"/>
      <c r="AI77" s="481"/>
    </row>
    <row r="78" spans="2:35" s="376" customFormat="1" ht="20" customHeight="1">
      <c r="B78" s="371"/>
      <c r="C78" s="372"/>
      <c r="D78" s="245" t="s">
        <v>98</v>
      </c>
      <c r="E78" s="372"/>
      <c r="F78" s="372"/>
      <c r="G78" s="372"/>
      <c r="H78" s="372"/>
      <c r="I78" s="372"/>
      <c r="J78" s="372"/>
      <c r="K78" s="372"/>
      <c r="L78" s="372"/>
      <c r="M78" s="372"/>
      <c r="N78" s="373">
        <f>N107</f>
        <v>0</v>
      </c>
      <c r="O78" s="374"/>
      <c r="P78" s="374"/>
      <c r="Q78" s="374"/>
      <c r="R78" s="375"/>
      <c r="AC78" s="482"/>
      <c r="AD78" s="372"/>
      <c r="AE78" s="372"/>
      <c r="AF78" s="372"/>
      <c r="AG78" s="372"/>
      <c r="AH78" s="372"/>
      <c r="AI78" s="483"/>
    </row>
    <row r="79" spans="2:35" s="376" customFormat="1" ht="20" customHeight="1">
      <c r="B79" s="371"/>
      <c r="C79" s="372"/>
      <c r="D79" s="245" t="s">
        <v>327</v>
      </c>
      <c r="E79" s="372"/>
      <c r="F79" s="372"/>
      <c r="G79" s="372"/>
      <c r="H79" s="372"/>
      <c r="I79" s="372"/>
      <c r="J79" s="372"/>
      <c r="K79" s="372"/>
      <c r="L79" s="372"/>
      <c r="M79" s="372"/>
      <c r="N79" s="373">
        <f>N139</f>
        <v>0</v>
      </c>
      <c r="O79" s="374"/>
      <c r="P79" s="374"/>
      <c r="Q79" s="374"/>
      <c r="R79" s="375"/>
      <c r="AC79" s="482"/>
      <c r="AD79" s="372"/>
      <c r="AE79" s="372"/>
      <c r="AF79" s="372"/>
      <c r="AG79" s="372"/>
      <c r="AH79" s="372"/>
      <c r="AI79" s="483"/>
    </row>
    <row r="80" spans="2:35" s="376" customFormat="1" ht="20" customHeight="1">
      <c r="B80" s="371"/>
      <c r="C80" s="372"/>
      <c r="D80" s="245" t="s">
        <v>99</v>
      </c>
      <c r="E80" s="372"/>
      <c r="F80" s="372"/>
      <c r="G80" s="372"/>
      <c r="H80" s="372"/>
      <c r="I80" s="372"/>
      <c r="J80" s="372"/>
      <c r="K80" s="372"/>
      <c r="L80" s="372"/>
      <c r="M80" s="372"/>
      <c r="N80" s="373">
        <f>N144</f>
        <v>0</v>
      </c>
      <c r="O80" s="374"/>
      <c r="P80" s="374"/>
      <c r="Q80" s="374"/>
      <c r="R80" s="375"/>
      <c r="AC80" s="482"/>
      <c r="AD80" s="372"/>
      <c r="AE80" s="372"/>
      <c r="AF80" s="372"/>
      <c r="AG80" s="372"/>
      <c r="AH80" s="372"/>
      <c r="AI80" s="483"/>
    </row>
    <row r="81" spans="2:35" s="249" customFormat="1" ht="25" customHeight="1">
      <c r="B81" s="247"/>
      <c r="C81" s="243"/>
      <c r="D81" s="242" t="s">
        <v>100</v>
      </c>
      <c r="E81" s="243"/>
      <c r="F81" s="243"/>
      <c r="G81" s="243"/>
      <c r="H81" s="243"/>
      <c r="I81" s="243"/>
      <c r="J81" s="243"/>
      <c r="K81" s="243"/>
      <c r="L81" s="243"/>
      <c r="M81" s="243"/>
      <c r="N81" s="244">
        <f>N155</f>
        <v>0</v>
      </c>
      <c r="O81" s="370"/>
      <c r="P81" s="370"/>
      <c r="Q81" s="370"/>
      <c r="R81" s="248"/>
      <c r="AC81" s="250"/>
      <c r="AD81" s="243"/>
      <c r="AE81" s="243"/>
      <c r="AF81" s="243"/>
      <c r="AG81" s="243"/>
      <c r="AH81" s="243"/>
      <c r="AI81" s="481"/>
    </row>
    <row r="82" spans="2:35" s="249" customFormat="1" ht="25" customHeight="1">
      <c r="B82" s="247"/>
      <c r="C82" s="243"/>
      <c r="D82" s="245" t="s">
        <v>101</v>
      </c>
      <c r="E82" s="243"/>
      <c r="F82" s="243"/>
      <c r="G82" s="243"/>
      <c r="H82" s="243"/>
      <c r="I82" s="243"/>
      <c r="J82" s="243"/>
      <c r="K82" s="243"/>
      <c r="L82" s="243"/>
      <c r="M82" s="243"/>
      <c r="N82" s="246">
        <f>N156</f>
        <v>0</v>
      </c>
      <c r="O82" s="246"/>
      <c r="P82" s="246"/>
      <c r="Q82" s="246"/>
      <c r="R82" s="248"/>
      <c r="AC82" s="250"/>
      <c r="AD82" s="243"/>
      <c r="AE82" s="243"/>
      <c r="AF82" s="243"/>
      <c r="AG82" s="243"/>
      <c r="AH82" s="243"/>
      <c r="AI82" s="481"/>
    </row>
    <row r="83" spans="2:35" s="249" customFormat="1" ht="25" customHeight="1">
      <c r="B83" s="247"/>
      <c r="C83" s="243"/>
      <c r="D83" s="245" t="s">
        <v>304</v>
      </c>
      <c r="E83" s="243"/>
      <c r="F83" s="243"/>
      <c r="G83" s="243"/>
      <c r="H83" s="243"/>
      <c r="I83" s="243"/>
      <c r="J83" s="243"/>
      <c r="K83" s="243"/>
      <c r="L83" s="243"/>
      <c r="M83" s="243"/>
      <c r="N83" s="246">
        <f>N160</f>
        <v>0</v>
      </c>
      <c r="O83" s="246"/>
      <c r="P83" s="246"/>
      <c r="Q83" s="246"/>
      <c r="R83" s="248"/>
      <c r="AC83" s="250"/>
      <c r="AD83" s="243"/>
      <c r="AE83" s="243"/>
      <c r="AF83" s="243"/>
      <c r="AG83" s="243"/>
      <c r="AH83" s="243"/>
      <c r="AI83" s="481"/>
    </row>
    <row r="84" spans="2:35" s="249" customFormat="1" ht="25" customHeight="1">
      <c r="B84" s="247"/>
      <c r="C84" s="243"/>
      <c r="D84" s="245" t="s">
        <v>305</v>
      </c>
      <c r="E84" s="243"/>
      <c r="F84" s="243"/>
      <c r="G84" s="243"/>
      <c r="H84" s="243"/>
      <c r="I84" s="243"/>
      <c r="J84" s="243"/>
      <c r="K84" s="243"/>
      <c r="L84" s="243"/>
      <c r="M84" s="243"/>
      <c r="N84" s="246">
        <f>N171</f>
        <v>0</v>
      </c>
      <c r="O84" s="246"/>
      <c r="P84" s="246"/>
      <c r="Q84" s="246"/>
      <c r="R84" s="248"/>
      <c r="AC84" s="250"/>
      <c r="AD84" s="243"/>
      <c r="AE84" s="243"/>
      <c r="AF84" s="243"/>
      <c r="AG84" s="243"/>
      <c r="AH84" s="243"/>
      <c r="AI84" s="481"/>
    </row>
    <row r="85" spans="2:35" s="249" customFormat="1" ht="25" customHeight="1">
      <c r="B85" s="247"/>
      <c r="C85" s="243"/>
      <c r="D85" s="245" t="s">
        <v>306</v>
      </c>
      <c r="E85" s="243"/>
      <c r="F85" s="243"/>
      <c r="G85" s="243"/>
      <c r="H85" s="243"/>
      <c r="I85" s="243"/>
      <c r="J85" s="243"/>
      <c r="K85" s="243"/>
      <c r="L85" s="243"/>
      <c r="M85" s="243"/>
      <c r="N85" s="246">
        <f>N194</f>
        <v>0</v>
      </c>
      <c r="O85" s="246"/>
      <c r="P85" s="246"/>
      <c r="Q85" s="246"/>
      <c r="R85" s="248"/>
      <c r="AC85" s="250"/>
      <c r="AD85" s="243"/>
      <c r="AE85" s="243"/>
      <c r="AF85" s="243"/>
      <c r="AG85" s="243"/>
      <c r="AH85" s="243"/>
      <c r="AI85" s="481"/>
    </row>
    <row r="86" spans="2:35" s="249" customFormat="1" ht="25" customHeight="1">
      <c r="B86" s="247"/>
      <c r="C86" s="243"/>
      <c r="D86" s="245" t="s">
        <v>102</v>
      </c>
      <c r="E86" s="243"/>
      <c r="F86" s="243"/>
      <c r="G86" s="243"/>
      <c r="H86" s="243"/>
      <c r="I86" s="243"/>
      <c r="J86" s="243"/>
      <c r="K86" s="243"/>
      <c r="L86" s="243"/>
      <c r="M86" s="243"/>
      <c r="N86" s="246">
        <f>N205</f>
        <v>0</v>
      </c>
      <c r="O86" s="246"/>
      <c r="P86" s="246"/>
      <c r="Q86" s="246"/>
      <c r="R86" s="248"/>
      <c r="AC86" s="250"/>
      <c r="AD86" s="243"/>
      <c r="AE86" s="243"/>
      <c r="AF86" s="243"/>
      <c r="AG86" s="243"/>
      <c r="AH86" s="243"/>
      <c r="AI86" s="481"/>
    </row>
    <row r="87" spans="2:35" s="249" customFormat="1" ht="25" customHeight="1">
      <c r="B87" s="247"/>
      <c r="C87" s="243"/>
      <c r="D87" s="245" t="s">
        <v>172</v>
      </c>
      <c r="E87" s="243"/>
      <c r="F87" s="243"/>
      <c r="G87" s="243"/>
      <c r="H87" s="243"/>
      <c r="I87" s="243"/>
      <c r="J87" s="243"/>
      <c r="K87" s="243"/>
      <c r="L87" s="243"/>
      <c r="M87" s="243"/>
      <c r="N87" s="246">
        <f>N213</f>
        <v>0</v>
      </c>
      <c r="O87" s="246"/>
      <c r="P87" s="246"/>
      <c r="Q87" s="246"/>
      <c r="R87" s="248"/>
      <c r="AC87" s="250"/>
      <c r="AD87" s="243"/>
      <c r="AE87" s="243"/>
      <c r="AF87" s="243"/>
      <c r="AG87" s="243"/>
      <c r="AH87" s="243"/>
      <c r="AI87" s="481"/>
    </row>
    <row r="88" spans="2:35" s="193" customFormat="1" ht="8" customHeight="1">
      <c r="B88" s="194"/>
      <c r="C88" s="195"/>
      <c r="D88" s="250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9"/>
      <c r="AC88" s="482"/>
      <c r="AD88" s="372"/>
      <c r="AE88" s="372"/>
      <c r="AF88" s="372"/>
      <c r="AG88" s="372"/>
      <c r="AH88" s="372"/>
      <c r="AI88" s="483"/>
    </row>
    <row r="89" spans="2:35" s="193" customFormat="1" ht="18" customHeight="1">
      <c r="B89" s="194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9"/>
      <c r="AC89" s="250"/>
      <c r="AD89" s="243"/>
      <c r="AE89" s="243"/>
      <c r="AF89" s="243"/>
      <c r="AG89" s="243"/>
      <c r="AH89" s="243"/>
      <c r="AI89" s="481"/>
    </row>
    <row r="90" spans="2:35" s="193" customFormat="1" ht="29.25" customHeight="1">
      <c r="B90" s="194"/>
      <c r="C90" s="251" t="s">
        <v>307</v>
      </c>
      <c r="D90" s="214"/>
      <c r="E90" s="214"/>
      <c r="F90" s="214"/>
      <c r="G90" s="214"/>
      <c r="H90" s="214"/>
      <c r="I90" s="214"/>
      <c r="J90" s="214"/>
      <c r="K90" s="214"/>
      <c r="L90" s="252">
        <f>N76</f>
        <v>0</v>
      </c>
      <c r="M90" s="252"/>
      <c r="N90" s="252"/>
      <c r="O90" s="252"/>
      <c r="P90" s="252"/>
      <c r="Q90" s="252"/>
      <c r="R90" s="199"/>
      <c r="AC90" s="482"/>
      <c r="AD90" s="372"/>
      <c r="AE90" s="372"/>
      <c r="AF90" s="372"/>
      <c r="AG90" s="372"/>
      <c r="AH90" s="372"/>
      <c r="AI90" s="483"/>
    </row>
    <row r="91" spans="2:18" s="193" customFormat="1" ht="7" customHeight="1">
      <c r="B91" s="229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1"/>
    </row>
    <row r="93" spans="2:18" s="193" customFormat="1" ht="7" customHeight="1">
      <c r="B93" s="232"/>
      <c r="C93" s="233"/>
      <c r="D93" s="233"/>
      <c r="E93" s="233"/>
      <c r="F93" s="233"/>
      <c r="G93" s="233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4"/>
    </row>
    <row r="94" spans="2:18" s="193" customFormat="1" ht="37" customHeight="1">
      <c r="B94" s="194"/>
      <c r="C94" s="185" t="s">
        <v>103</v>
      </c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9"/>
    </row>
    <row r="95" spans="2:18" s="193" customFormat="1" ht="7" customHeight="1">
      <c r="B95" s="194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9"/>
    </row>
    <row r="96" spans="2:18" s="193" customFormat="1" ht="22" customHeight="1">
      <c r="B96" s="194"/>
      <c r="C96" s="190" t="s">
        <v>17</v>
      </c>
      <c r="D96" s="195"/>
      <c r="E96" s="195"/>
      <c r="F96" s="191" t="str">
        <f>F6</f>
        <v>Střední škola stravování a služeb Karlovy Vary</v>
      </c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5"/>
      <c r="R96" s="199"/>
    </row>
    <row r="97" spans="2:18" s="193" customFormat="1" ht="37" customHeight="1">
      <c r="B97" s="194"/>
      <c r="C97" s="235" t="s">
        <v>90</v>
      </c>
      <c r="D97" s="195"/>
      <c r="E97" s="195"/>
      <c r="F97" s="236" t="str">
        <f>F7</f>
        <v>SO 05 - Úpravy povrchů a podlahových krytin - učebna č.9 - 4.NP</v>
      </c>
      <c r="G97" s="236"/>
      <c r="H97" s="236"/>
      <c r="I97" s="236"/>
      <c r="J97" s="236"/>
      <c r="K97" s="236"/>
      <c r="L97" s="236"/>
      <c r="M97" s="236"/>
      <c r="N97" s="236"/>
      <c r="O97" s="236"/>
      <c r="P97" s="236"/>
      <c r="Q97" s="195"/>
      <c r="R97" s="199"/>
    </row>
    <row r="98" spans="2:18" s="193" customFormat="1" ht="7" customHeight="1">
      <c r="B98" s="194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9"/>
    </row>
    <row r="99" spans="2:18" s="193" customFormat="1" ht="18" customHeight="1">
      <c r="B99" s="194"/>
      <c r="C99" s="190" t="s">
        <v>22</v>
      </c>
      <c r="D99" s="195"/>
      <c r="E99" s="195"/>
      <c r="F99" s="200" t="str">
        <f>F9</f>
        <v>Karlovy Vary</v>
      </c>
      <c r="G99" s="195"/>
      <c r="H99" s="195"/>
      <c r="I99" s="195"/>
      <c r="J99" s="195"/>
      <c r="K99" s="190" t="s">
        <v>24</v>
      </c>
      <c r="L99" s="195"/>
      <c r="M99" s="201">
        <f>IF(O9="","",O9)</f>
        <v>43886</v>
      </c>
      <c r="N99" s="201"/>
      <c r="O99" s="201"/>
      <c r="P99" s="201"/>
      <c r="Q99" s="195"/>
      <c r="R99" s="199"/>
    </row>
    <row r="100" spans="2:18" s="193" customFormat="1" ht="7" customHeight="1">
      <c r="B100" s="194"/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9"/>
    </row>
    <row r="101" spans="2:18" s="193" customFormat="1" ht="12">
      <c r="B101" s="194"/>
      <c r="C101" s="190" t="s">
        <v>27</v>
      </c>
      <c r="D101" s="195"/>
      <c r="E101" s="195"/>
      <c r="F101" s="200" t="str">
        <f>E12</f>
        <v>Střední škola stravování a služeb Karlovy Vary , příspěvková organizace</v>
      </c>
      <c r="G101" s="195"/>
      <c r="H101" s="195"/>
      <c r="I101" s="195"/>
      <c r="J101" s="195"/>
      <c r="K101" s="190" t="s">
        <v>31</v>
      </c>
      <c r="L101" s="195"/>
      <c r="M101" s="202"/>
      <c r="N101" s="202"/>
      <c r="O101" s="202"/>
      <c r="P101" s="202"/>
      <c r="Q101" s="202"/>
      <c r="R101" s="199"/>
    </row>
    <row r="102" spans="2:18" s="193" customFormat="1" ht="14.5" customHeight="1">
      <c r="B102" s="194"/>
      <c r="C102" s="190" t="s">
        <v>30</v>
      </c>
      <c r="D102" s="195"/>
      <c r="E102" s="195"/>
      <c r="F102" s="200" t="str">
        <f>IF(E15="","",E15)</f>
        <v/>
      </c>
      <c r="G102" s="195"/>
      <c r="H102" s="195"/>
      <c r="I102" s="195"/>
      <c r="J102" s="195"/>
      <c r="K102" s="190" t="s">
        <v>32</v>
      </c>
      <c r="L102" s="195"/>
      <c r="M102" s="202" t="str">
        <f>E21</f>
        <v>Ing. Tošovský</v>
      </c>
      <c r="N102" s="202"/>
      <c r="O102" s="202"/>
      <c r="P102" s="202"/>
      <c r="Q102" s="202"/>
      <c r="R102" s="199"/>
    </row>
    <row r="103" spans="2:18" s="193" customFormat="1" ht="10.25" customHeight="1">
      <c r="B103" s="194"/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9"/>
    </row>
    <row r="104" spans="2:27" s="253" customFormat="1" ht="29.25" customHeight="1">
      <c r="B104" s="256"/>
      <c r="C104" s="257" t="s">
        <v>104</v>
      </c>
      <c r="D104" s="258" t="s">
        <v>105</v>
      </c>
      <c r="E104" s="258" t="s">
        <v>56</v>
      </c>
      <c r="F104" s="259" t="s">
        <v>106</v>
      </c>
      <c r="G104" s="259"/>
      <c r="H104" s="259"/>
      <c r="I104" s="259"/>
      <c r="J104" s="258" t="s">
        <v>107</v>
      </c>
      <c r="K104" s="258" t="s">
        <v>108</v>
      </c>
      <c r="L104" s="259" t="s">
        <v>109</v>
      </c>
      <c r="M104" s="259"/>
      <c r="N104" s="259" t="s">
        <v>94</v>
      </c>
      <c r="O104" s="259"/>
      <c r="P104" s="259"/>
      <c r="Q104" s="260"/>
      <c r="R104" s="261"/>
      <c r="T104" s="262" t="s">
        <v>110</v>
      </c>
      <c r="U104" s="263" t="s">
        <v>38</v>
      </c>
      <c r="V104" s="263" t="s">
        <v>111</v>
      </c>
      <c r="W104" s="263" t="s">
        <v>112</v>
      </c>
      <c r="X104" s="263" t="s">
        <v>113</v>
      </c>
      <c r="Y104" s="263" t="s">
        <v>114</v>
      </c>
      <c r="Z104" s="263" t="s">
        <v>115</v>
      </c>
      <c r="AA104" s="264" t="s">
        <v>116</v>
      </c>
    </row>
    <row r="105" spans="2:63" s="193" customFormat="1" ht="29.25" customHeight="1">
      <c r="B105" s="194"/>
      <c r="C105" s="265" t="s">
        <v>91</v>
      </c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266"/>
      <c r="O105" s="267"/>
      <c r="P105" s="267"/>
      <c r="Q105" s="267"/>
      <c r="R105" s="199"/>
      <c r="T105" s="268"/>
      <c r="U105" s="205"/>
      <c r="V105" s="205"/>
      <c r="W105" s="269" t="e">
        <f>W106+#REF!</f>
        <v>#REF!</v>
      </c>
      <c r="X105" s="205"/>
      <c r="Y105" s="269" t="e">
        <f>Y106+#REF!</f>
        <v>#REF!</v>
      </c>
      <c r="Z105" s="205"/>
      <c r="AA105" s="270" t="e">
        <f>AA106+#REF!</f>
        <v>#REF!</v>
      </c>
      <c r="AT105" s="180"/>
      <c r="AU105" s="180"/>
      <c r="BK105" s="271"/>
    </row>
    <row r="106" spans="2:63" s="254" customFormat="1" ht="26" customHeight="1">
      <c r="B106" s="377"/>
      <c r="C106" s="378"/>
      <c r="D106" s="379" t="s">
        <v>73</v>
      </c>
      <c r="E106" s="379" t="s">
        <v>174</v>
      </c>
      <c r="F106" s="379" t="s">
        <v>175</v>
      </c>
      <c r="G106" s="379"/>
      <c r="H106" s="379"/>
      <c r="I106" s="379"/>
      <c r="J106" s="379"/>
      <c r="K106" s="379"/>
      <c r="L106" s="379"/>
      <c r="M106" s="379"/>
      <c r="N106" s="380">
        <f>N107+N144+N139</f>
        <v>0</v>
      </c>
      <c r="O106" s="244"/>
      <c r="P106" s="244"/>
      <c r="Q106" s="244"/>
      <c r="R106" s="381"/>
      <c r="T106" s="382"/>
      <c r="U106" s="378"/>
      <c r="V106" s="378"/>
      <c r="W106" s="383" t="e">
        <f>W107+#REF!+#REF!+#REF!</f>
        <v>#REF!</v>
      </c>
      <c r="X106" s="378"/>
      <c r="Y106" s="383" t="e">
        <f>Y107+#REF!+#REF!+#REF!</f>
        <v>#REF!</v>
      </c>
      <c r="Z106" s="378"/>
      <c r="AA106" s="384" t="e">
        <f>AA107+#REF!+#REF!+#REF!</f>
        <v>#REF!</v>
      </c>
      <c r="AR106" s="385"/>
      <c r="AT106" s="386"/>
      <c r="AU106" s="386"/>
      <c r="AY106" s="385"/>
      <c r="BK106" s="387"/>
    </row>
    <row r="107" spans="2:63" s="396" customFormat="1" ht="20" customHeight="1">
      <c r="B107" s="388"/>
      <c r="C107" s="484"/>
      <c r="D107" s="390" t="s">
        <v>73</v>
      </c>
      <c r="E107" s="390">
        <v>6</v>
      </c>
      <c r="F107" s="391" t="s">
        <v>176</v>
      </c>
      <c r="G107" s="390"/>
      <c r="H107" s="390"/>
      <c r="I107" s="390"/>
      <c r="J107" s="392"/>
      <c r="K107" s="392"/>
      <c r="L107" s="392"/>
      <c r="M107" s="392"/>
      <c r="N107" s="393">
        <f>N108+N111+N113+N115+N119+N123+N128+N133+N136+N130</f>
        <v>0</v>
      </c>
      <c r="O107" s="394"/>
      <c r="P107" s="394"/>
      <c r="Q107" s="394"/>
      <c r="R107" s="395"/>
      <c r="T107" s="397"/>
      <c r="U107" s="398"/>
      <c r="V107" s="398"/>
      <c r="W107" s="399">
        <f>SUM(W108:W110)</f>
        <v>0</v>
      </c>
      <c r="X107" s="398"/>
      <c r="Y107" s="399">
        <f>SUM(Y108:Y110)</f>
        <v>0</v>
      </c>
      <c r="Z107" s="398"/>
      <c r="AA107" s="400">
        <f>SUM(AA108:AA110)</f>
        <v>0</v>
      </c>
      <c r="AR107" s="402"/>
      <c r="AT107" s="403"/>
      <c r="AU107" s="403"/>
      <c r="AY107" s="402"/>
      <c r="BK107" s="404"/>
    </row>
    <row r="108" spans="2:65" s="193" customFormat="1" ht="26" customHeight="1">
      <c r="B108" s="194"/>
      <c r="C108" s="485" t="s">
        <v>21</v>
      </c>
      <c r="D108" s="485" t="s">
        <v>118</v>
      </c>
      <c r="E108" s="486" t="s">
        <v>177</v>
      </c>
      <c r="F108" s="487" t="s">
        <v>178</v>
      </c>
      <c r="G108" s="487"/>
      <c r="H108" s="487"/>
      <c r="I108" s="487"/>
      <c r="J108" s="488" t="s">
        <v>123</v>
      </c>
      <c r="K108" s="489">
        <v>61.33</v>
      </c>
      <c r="L108" s="173">
        <v>0</v>
      </c>
      <c r="M108" s="173"/>
      <c r="N108" s="490">
        <f>ROUND(L108*K108,2)</f>
        <v>0</v>
      </c>
      <c r="O108" s="490"/>
      <c r="P108" s="490"/>
      <c r="Q108" s="490"/>
      <c r="R108" s="199"/>
      <c r="T108" s="337"/>
      <c r="U108" s="338"/>
      <c r="V108" s="339"/>
      <c r="W108" s="339"/>
      <c r="X108" s="339"/>
      <c r="Y108" s="339"/>
      <c r="Z108" s="339"/>
      <c r="AA108" s="340"/>
      <c r="AR108" s="180"/>
      <c r="AT108" s="180"/>
      <c r="AU108" s="180"/>
      <c r="AY108" s="180"/>
      <c r="BE108" s="341"/>
      <c r="BF108" s="341"/>
      <c r="BG108" s="341"/>
      <c r="BH108" s="341"/>
      <c r="BI108" s="341"/>
      <c r="BJ108" s="180"/>
      <c r="BK108" s="341"/>
      <c r="BL108" s="180"/>
      <c r="BM108" s="180"/>
    </row>
    <row r="109" spans="2:51" s="255" customFormat="1" ht="24" customHeight="1">
      <c r="B109" s="356"/>
      <c r="C109" s="491"/>
      <c r="D109" s="491"/>
      <c r="E109" s="492" t="s">
        <v>5</v>
      </c>
      <c r="F109" s="493" t="s">
        <v>179</v>
      </c>
      <c r="G109" s="494"/>
      <c r="H109" s="494"/>
      <c r="I109" s="494"/>
      <c r="J109" s="491"/>
      <c r="K109" s="495"/>
      <c r="L109" s="509"/>
      <c r="M109" s="509"/>
      <c r="N109" s="496"/>
      <c r="O109" s="496"/>
      <c r="P109" s="496"/>
      <c r="Q109" s="496"/>
      <c r="R109" s="357"/>
      <c r="T109" s="358"/>
      <c r="U109" s="359"/>
      <c r="V109" s="359"/>
      <c r="W109" s="359"/>
      <c r="X109" s="359"/>
      <c r="Y109" s="359"/>
      <c r="Z109" s="359"/>
      <c r="AA109" s="360"/>
      <c r="AT109" s="361"/>
      <c r="AU109" s="361"/>
      <c r="AY109" s="361"/>
    </row>
    <row r="110" spans="2:51" s="255" customFormat="1" ht="13" customHeight="1">
      <c r="B110" s="356"/>
      <c r="C110" s="491"/>
      <c r="D110" s="491"/>
      <c r="E110" s="492" t="s">
        <v>5</v>
      </c>
      <c r="F110" s="411" t="s">
        <v>354</v>
      </c>
      <c r="G110" s="412"/>
      <c r="H110" s="412"/>
      <c r="I110" s="412"/>
      <c r="J110" s="491"/>
      <c r="K110" s="413">
        <v>61.33</v>
      </c>
      <c r="L110" s="509"/>
      <c r="M110" s="509"/>
      <c r="N110" s="496"/>
      <c r="O110" s="496"/>
      <c r="P110" s="496"/>
      <c r="Q110" s="496"/>
      <c r="R110" s="357"/>
      <c r="T110" s="358"/>
      <c r="U110" s="359"/>
      <c r="V110" s="359"/>
      <c r="W110" s="359"/>
      <c r="X110" s="359"/>
      <c r="Y110" s="359"/>
      <c r="Z110" s="359"/>
      <c r="AA110" s="360"/>
      <c r="AT110" s="361"/>
      <c r="AU110" s="361"/>
      <c r="AY110" s="361"/>
    </row>
    <row r="111" spans="2:51" s="255" customFormat="1" ht="24" customHeight="1">
      <c r="B111" s="356"/>
      <c r="C111" s="288">
        <v>2</v>
      </c>
      <c r="D111" s="288" t="s">
        <v>118</v>
      </c>
      <c r="E111" s="289" t="s">
        <v>215</v>
      </c>
      <c r="F111" s="290" t="s">
        <v>216</v>
      </c>
      <c r="G111" s="290"/>
      <c r="H111" s="290"/>
      <c r="I111" s="290"/>
      <c r="J111" s="291" t="s">
        <v>123</v>
      </c>
      <c r="K111" s="292">
        <v>61.33</v>
      </c>
      <c r="L111" s="149">
        <v>0</v>
      </c>
      <c r="M111" s="149"/>
      <c r="N111" s="293">
        <f>ROUND(L111*K111,2)</f>
        <v>0</v>
      </c>
      <c r="O111" s="293"/>
      <c r="P111" s="293"/>
      <c r="Q111" s="293"/>
      <c r="R111" s="357"/>
      <c r="T111" s="358"/>
      <c r="U111" s="359"/>
      <c r="V111" s="359"/>
      <c r="W111" s="359"/>
      <c r="X111" s="359"/>
      <c r="Y111" s="359"/>
      <c r="Z111" s="359"/>
      <c r="AA111" s="360"/>
      <c r="AT111" s="361"/>
      <c r="AU111" s="361"/>
      <c r="AY111" s="361"/>
    </row>
    <row r="112" spans="2:51" s="255" customFormat="1" ht="19" customHeight="1">
      <c r="B112" s="356"/>
      <c r="C112" s="491"/>
      <c r="D112" s="491"/>
      <c r="E112" s="492" t="s">
        <v>5</v>
      </c>
      <c r="F112" s="414" t="s">
        <v>217</v>
      </c>
      <c r="G112" s="415"/>
      <c r="H112" s="415"/>
      <c r="I112" s="415"/>
      <c r="J112" s="491"/>
      <c r="K112" s="495"/>
      <c r="L112" s="509"/>
      <c r="M112" s="509"/>
      <c r="N112" s="496"/>
      <c r="O112" s="496"/>
      <c r="P112" s="496"/>
      <c r="Q112" s="496"/>
      <c r="R112" s="357"/>
      <c r="T112" s="358"/>
      <c r="U112" s="359"/>
      <c r="V112" s="359"/>
      <c r="W112" s="359"/>
      <c r="X112" s="359"/>
      <c r="Y112" s="359"/>
      <c r="Z112" s="359"/>
      <c r="AA112" s="360"/>
      <c r="AT112" s="361"/>
      <c r="AU112" s="361"/>
      <c r="AY112" s="361"/>
    </row>
    <row r="113" spans="2:51" s="255" customFormat="1" ht="24" customHeight="1">
      <c r="B113" s="356"/>
      <c r="C113" s="288">
        <v>3</v>
      </c>
      <c r="D113" s="288" t="s">
        <v>118</v>
      </c>
      <c r="E113" s="289" t="s">
        <v>218</v>
      </c>
      <c r="F113" s="290" t="s">
        <v>219</v>
      </c>
      <c r="G113" s="290"/>
      <c r="H113" s="290"/>
      <c r="I113" s="290"/>
      <c r="J113" s="291" t="s">
        <v>123</v>
      </c>
      <c r="K113" s="292">
        <v>61.33</v>
      </c>
      <c r="L113" s="149">
        <v>0</v>
      </c>
      <c r="M113" s="149"/>
      <c r="N113" s="293">
        <f>ROUND(L113*K113,2)</f>
        <v>0</v>
      </c>
      <c r="O113" s="293"/>
      <c r="P113" s="293"/>
      <c r="Q113" s="293"/>
      <c r="R113" s="357"/>
      <c r="T113" s="358"/>
      <c r="U113" s="359"/>
      <c r="V113" s="359"/>
      <c r="W113" s="359"/>
      <c r="X113" s="359"/>
      <c r="Y113" s="359"/>
      <c r="Z113" s="359"/>
      <c r="AA113" s="360"/>
      <c r="AT113" s="361"/>
      <c r="AU113" s="361"/>
      <c r="AY113" s="361"/>
    </row>
    <row r="114" spans="2:51" s="255" customFormat="1" ht="19" customHeight="1">
      <c r="B114" s="356"/>
      <c r="C114" s="491"/>
      <c r="D114" s="491"/>
      <c r="E114" s="492" t="s">
        <v>5</v>
      </c>
      <c r="F114" s="414" t="s">
        <v>220</v>
      </c>
      <c r="G114" s="415"/>
      <c r="H114" s="415"/>
      <c r="I114" s="415"/>
      <c r="J114" s="491"/>
      <c r="K114" s="495"/>
      <c r="L114" s="509"/>
      <c r="M114" s="509"/>
      <c r="N114" s="496"/>
      <c r="O114" s="496"/>
      <c r="P114" s="496"/>
      <c r="Q114" s="496"/>
      <c r="R114" s="357"/>
      <c r="T114" s="358"/>
      <c r="U114" s="359"/>
      <c r="V114" s="359"/>
      <c r="W114" s="359"/>
      <c r="X114" s="359"/>
      <c r="Y114" s="359"/>
      <c r="Z114" s="359"/>
      <c r="AA114" s="360"/>
      <c r="AT114" s="361"/>
      <c r="AU114" s="361"/>
      <c r="AY114" s="361"/>
    </row>
    <row r="115" spans="2:65" s="193" customFormat="1" ht="25.5" customHeight="1">
      <c r="B115" s="194"/>
      <c r="C115" s="288">
        <v>4</v>
      </c>
      <c r="D115" s="288" t="s">
        <v>118</v>
      </c>
      <c r="E115" s="289" t="s">
        <v>181</v>
      </c>
      <c r="F115" s="290" t="s">
        <v>182</v>
      </c>
      <c r="G115" s="290"/>
      <c r="H115" s="290"/>
      <c r="I115" s="290"/>
      <c r="J115" s="291" t="s">
        <v>123</v>
      </c>
      <c r="K115" s="292">
        <f>K118</f>
        <v>42.347</v>
      </c>
      <c r="L115" s="149">
        <v>0</v>
      </c>
      <c r="M115" s="149"/>
      <c r="N115" s="293">
        <f aca="true" t="shared" si="0" ref="N115:N128">ROUND(L115*K115,2)</f>
        <v>0</v>
      </c>
      <c r="O115" s="293"/>
      <c r="P115" s="293"/>
      <c r="Q115" s="293"/>
      <c r="R115" s="199"/>
      <c r="T115" s="337"/>
      <c r="U115" s="338"/>
      <c r="V115" s="339"/>
      <c r="W115" s="339"/>
      <c r="X115" s="339"/>
      <c r="Y115" s="339"/>
      <c r="Z115" s="339"/>
      <c r="AA115" s="340"/>
      <c r="AR115" s="180"/>
      <c r="AT115" s="180"/>
      <c r="AU115" s="180"/>
      <c r="AY115" s="180"/>
      <c r="BE115" s="341"/>
      <c r="BF115" s="341"/>
      <c r="BG115" s="341"/>
      <c r="BH115" s="341"/>
      <c r="BI115" s="341"/>
      <c r="BJ115" s="180"/>
      <c r="BK115" s="341"/>
      <c r="BL115" s="180"/>
      <c r="BM115" s="180"/>
    </row>
    <row r="116" spans="2:65" s="193" customFormat="1" ht="20" customHeight="1">
      <c r="B116" s="194"/>
      <c r="C116" s="288"/>
      <c r="D116" s="288"/>
      <c r="E116" s="289"/>
      <c r="F116" s="294" t="s">
        <v>183</v>
      </c>
      <c r="G116" s="295"/>
      <c r="H116" s="295"/>
      <c r="I116" s="296"/>
      <c r="J116" s="291"/>
      <c r="K116" s="495"/>
      <c r="L116" s="509"/>
      <c r="M116" s="509"/>
      <c r="N116" s="496"/>
      <c r="O116" s="496"/>
      <c r="P116" s="496"/>
      <c r="Q116" s="496"/>
      <c r="R116" s="199"/>
      <c r="T116" s="337"/>
      <c r="U116" s="338"/>
      <c r="V116" s="339"/>
      <c r="W116" s="339"/>
      <c r="X116" s="339"/>
      <c r="Y116" s="339"/>
      <c r="Z116" s="339"/>
      <c r="AA116" s="340"/>
      <c r="AR116" s="180"/>
      <c r="AT116" s="180"/>
      <c r="AU116" s="180"/>
      <c r="AY116" s="180"/>
      <c r="BE116" s="341"/>
      <c r="BF116" s="341"/>
      <c r="BG116" s="341"/>
      <c r="BH116" s="341"/>
      <c r="BI116" s="341"/>
      <c r="BJ116" s="180"/>
      <c r="BK116" s="341"/>
      <c r="BL116" s="180"/>
      <c r="BM116" s="180"/>
    </row>
    <row r="117" spans="2:65" s="193" customFormat="1" ht="13" customHeight="1">
      <c r="B117" s="194"/>
      <c r="C117" s="288"/>
      <c r="D117" s="288"/>
      <c r="E117" s="289"/>
      <c r="F117" s="416" t="s">
        <v>184</v>
      </c>
      <c r="G117" s="417"/>
      <c r="H117" s="417"/>
      <c r="I117" s="418"/>
      <c r="J117" s="291"/>
      <c r="K117" s="495"/>
      <c r="L117" s="509"/>
      <c r="M117" s="509"/>
      <c r="N117" s="496"/>
      <c r="O117" s="496"/>
      <c r="P117" s="496"/>
      <c r="Q117" s="496"/>
      <c r="R117" s="199"/>
      <c r="T117" s="337"/>
      <c r="U117" s="338"/>
      <c r="V117" s="339"/>
      <c r="W117" s="339"/>
      <c r="X117" s="339"/>
      <c r="Y117" s="339"/>
      <c r="Z117" s="339"/>
      <c r="AA117" s="340"/>
      <c r="AR117" s="180"/>
      <c r="AT117" s="180"/>
      <c r="AU117" s="180"/>
      <c r="AY117" s="180"/>
      <c r="BE117" s="341"/>
      <c r="BF117" s="341"/>
      <c r="BG117" s="341"/>
      <c r="BH117" s="341"/>
      <c r="BI117" s="341"/>
      <c r="BJ117" s="180"/>
      <c r="BK117" s="341"/>
      <c r="BL117" s="180"/>
      <c r="BM117" s="180"/>
    </row>
    <row r="118" spans="2:65" s="193" customFormat="1" ht="13" customHeight="1">
      <c r="B118" s="194"/>
      <c r="C118" s="288"/>
      <c r="D118" s="288"/>
      <c r="E118" s="342"/>
      <c r="F118" s="294" t="s">
        <v>355</v>
      </c>
      <c r="G118" s="295"/>
      <c r="H118" s="295"/>
      <c r="I118" s="296"/>
      <c r="J118" s="291"/>
      <c r="K118" s="297">
        <v>42.347</v>
      </c>
      <c r="L118" s="509"/>
      <c r="M118" s="509"/>
      <c r="N118" s="496"/>
      <c r="O118" s="496"/>
      <c r="P118" s="496"/>
      <c r="Q118" s="496"/>
      <c r="R118" s="199"/>
      <c r="T118" s="337"/>
      <c r="U118" s="338"/>
      <c r="V118" s="339"/>
      <c r="W118" s="339"/>
      <c r="X118" s="339"/>
      <c r="Y118" s="339"/>
      <c r="Z118" s="339"/>
      <c r="AA118" s="340"/>
      <c r="AR118" s="180"/>
      <c r="AT118" s="180"/>
      <c r="AU118" s="180"/>
      <c r="AY118" s="180"/>
      <c r="BE118" s="341"/>
      <c r="BF118" s="341"/>
      <c r="BG118" s="341"/>
      <c r="BH118" s="341"/>
      <c r="BI118" s="341"/>
      <c r="BJ118" s="180"/>
      <c r="BK118" s="341"/>
      <c r="BL118" s="180"/>
      <c r="BM118" s="180"/>
    </row>
    <row r="119" spans="2:65" s="193" customFormat="1" ht="25.5" customHeight="1">
      <c r="B119" s="194"/>
      <c r="C119" s="288">
        <v>5</v>
      </c>
      <c r="D119" s="288" t="s">
        <v>118</v>
      </c>
      <c r="E119" s="289" t="s">
        <v>186</v>
      </c>
      <c r="F119" s="290" t="s">
        <v>187</v>
      </c>
      <c r="G119" s="290"/>
      <c r="H119" s="290"/>
      <c r="I119" s="290"/>
      <c r="J119" s="291" t="s">
        <v>123</v>
      </c>
      <c r="K119" s="292">
        <f>K122</f>
        <v>29.892</v>
      </c>
      <c r="L119" s="149">
        <v>0</v>
      </c>
      <c r="M119" s="149"/>
      <c r="N119" s="293">
        <f t="shared" si="0"/>
        <v>0</v>
      </c>
      <c r="O119" s="293"/>
      <c r="P119" s="293"/>
      <c r="Q119" s="293"/>
      <c r="R119" s="199"/>
      <c r="T119" s="337"/>
      <c r="U119" s="338"/>
      <c r="V119" s="339"/>
      <c r="W119" s="339"/>
      <c r="X119" s="339"/>
      <c r="Y119" s="339"/>
      <c r="Z119" s="339"/>
      <c r="AA119" s="340"/>
      <c r="AR119" s="180"/>
      <c r="AT119" s="180"/>
      <c r="AU119" s="180"/>
      <c r="AY119" s="180"/>
      <c r="BE119" s="341"/>
      <c r="BF119" s="341"/>
      <c r="BG119" s="341"/>
      <c r="BH119" s="341"/>
      <c r="BI119" s="341"/>
      <c r="BJ119" s="180"/>
      <c r="BK119" s="341"/>
      <c r="BL119" s="180"/>
      <c r="BM119" s="180"/>
    </row>
    <row r="120" spans="2:65" s="193" customFormat="1" ht="25.5" customHeight="1">
      <c r="B120" s="194"/>
      <c r="C120" s="288"/>
      <c r="D120" s="288"/>
      <c r="E120" s="289"/>
      <c r="F120" s="294" t="s">
        <v>188</v>
      </c>
      <c r="G120" s="295"/>
      <c r="H120" s="295"/>
      <c r="I120" s="296"/>
      <c r="J120" s="291"/>
      <c r="K120" s="292"/>
      <c r="L120" s="107"/>
      <c r="M120" s="108"/>
      <c r="N120" s="408"/>
      <c r="O120" s="410"/>
      <c r="P120" s="410"/>
      <c r="Q120" s="409"/>
      <c r="R120" s="199"/>
      <c r="T120" s="337"/>
      <c r="U120" s="338"/>
      <c r="V120" s="339"/>
      <c r="W120" s="339"/>
      <c r="X120" s="339"/>
      <c r="Y120" s="339"/>
      <c r="Z120" s="339"/>
      <c r="AA120" s="340"/>
      <c r="AR120" s="180"/>
      <c r="AT120" s="180"/>
      <c r="AU120" s="180"/>
      <c r="AY120" s="180"/>
      <c r="BE120" s="341"/>
      <c r="BF120" s="341"/>
      <c r="BG120" s="341"/>
      <c r="BH120" s="341"/>
      <c r="BI120" s="341"/>
      <c r="BJ120" s="180"/>
      <c r="BK120" s="341"/>
      <c r="BL120" s="180"/>
      <c r="BM120" s="180"/>
    </row>
    <row r="121" spans="2:65" s="193" customFormat="1" ht="14" customHeight="1">
      <c r="B121" s="194"/>
      <c r="C121" s="288"/>
      <c r="D121" s="288"/>
      <c r="E121" s="289"/>
      <c r="F121" s="416" t="s">
        <v>189</v>
      </c>
      <c r="G121" s="417"/>
      <c r="H121" s="417"/>
      <c r="I121" s="418"/>
      <c r="J121" s="291"/>
      <c r="K121" s="292"/>
      <c r="L121" s="107"/>
      <c r="M121" s="108"/>
      <c r="N121" s="408"/>
      <c r="O121" s="410"/>
      <c r="P121" s="410"/>
      <c r="Q121" s="409"/>
      <c r="R121" s="199"/>
      <c r="T121" s="337"/>
      <c r="U121" s="338"/>
      <c r="V121" s="339"/>
      <c r="W121" s="339"/>
      <c r="X121" s="339"/>
      <c r="Y121" s="339"/>
      <c r="Z121" s="339"/>
      <c r="AA121" s="340"/>
      <c r="AR121" s="180"/>
      <c r="AT121" s="180"/>
      <c r="AU121" s="180"/>
      <c r="AY121" s="180"/>
      <c r="BE121" s="341"/>
      <c r="BF121" s="341"/>
      <c r="BG121" s="341"/>
      <c r="BH121" s="341"/>
      <c r="BI121" s="341"/>
      <c r="BJ121" s="180"/>
      <c r="BK121" s="341"/>
      <c r="BL121" s="180"/>
      <c r="BM121" s="180"/>
    </row>
    <row r="122" spans="2:65" s="193" customFormat="1" ht="25" customHeight="1">
      <c r="B122" s="194"/>
      <c r="C122" s="288"/>
      <c r="D122" s="288"/>
      <c r="E122" s="289"/>
      <c r="F122" s="294" t="s">
        <v>356</v>
      </c>
      <c r="G122" s="295"/>
      <c r="H122" s="295"/>
      <c r="I122" s="296"/>
      <c r="J122" s="291"/>
      <c r="K122" s="297">
        <v>29.892</v>
      </c>
      <c r="L122" s="107"/>
      <c r="M122" s="108"/>
      <c r="N122" s="408"/>
      <c r="O122" s="410"/>
      <c r="P122" s="410"/>
      <c r="Q122" s="409"/>
      <c r="R122" s="199"/>
      <c r="T122" s="337"/>
      <c r="U122" s="338"/>
      <c r="V122" s="339"/>
      <c r="W122" s="339"/>
      <c r="X122" s="339"/>
      <c r="Y122" s="339"/>
      <c r="Z122" s="339"/>
      <c r="AA122" s="340"/>
      <c r="AR122" s="180"/>
      <c r="AT122" s="180"/>
      <c r="AU122" s="180"/>
      <c r="AY122" s="180"/>
      <c r="BE122" s="341"/>
      <c r="BF122" s="341"/>
      <c r="BG122" s="341"/>
      <c r="BH122" s="341"/>
      <c r="BI122" s="341"/>
      <c r="BJ122" s="180"/>
      <c r="BK122" s="341"/>
      <c r="BL122" s="180"/>
      <c r="BM122" s="180"/>
    </row>
    <row r="123" spans="2:65" s="193" customFormat="1" ht="25.5" customHeight="1">
      <c r="B123" s="194"/>
      <c r="C123" s="288">
        <v>6</v>
      </c>
      <c r="D123" s="288" t="s">
        <v>118</v>
      </c>
      <c r="E123" s="289" t="s">
        <v>127</v>
      </c>
      <c r="F123" s="419" t="s">
        <v>191</v>
      </c>
      <c r="G123" s="420"/>
      <c r="H123" s="420"/>
      <c r="I123" s="421"/>
      <c r="J123" s="291" t="s">
        <v>123</v>
      </c>
      <c r="K123" s="292">
        <f>K126+K127</f>
        <v>72.239</v>
      </c>
      <c r="L123" s="156">
        <v>0</v>
      </c>
      <c r="M123" s="158"/>
      <c r="N123" s="422">
        <f t="shared" si="0"/>
        <v>0</v>
      </c>
      <c r="O123" s="424"/>
      <c r="P123" s="424"/>
      <c r="Q123" s="423"/>
      <c r="R123" s="199"/>
      <c r="T123" s="337"/>
      <c r="U123" s="338"/>
      <c r="V123" s="339"/>
      <c r="W123" s="339"/>
      <c r="X123" s="339"/>
      <c r="Y123" s="339"/>
      <c r="Z123" s="339"/>
      <c r="AA123" s="340"/>
      <c r="AR123" s="180"/>
      <c r="AT123" s="180"/>
      <c r="AU123" s="180"/>
      <c r="AY123" s="180"/>
      <c r="BE123" s="341"/>
      <c r="BF123" s="341"/>
      <c r="BG123" s="341"/>
      <c r="BH123" s="341"/>
      <c r="BI123" s="341"/>
      <c r="BJ123" s="180"/>
      <c r="BK123" s="341"/>
      <c r="BL123" s="180"/>
      <c r="BM123" s="180"/>
    </row>
    <row r="124" spans="2:65" s="193" customFormat="1" ht="25.5" customHeight="1">
      <c r="B124" s="194"/>
      <c r="C124" s="288"/>
      <c r="D124" s="288"/>
      <c r="E124" s="289"/>
      <c r="F124" s="294" t="s">
        <v>188</v>
      </c>
      <c r="G124" s="295"/>
      <c r="H124" s="295"/>
      <c r="I124" s="296"/>
      <c r="J124" s="291"/>
      <c r="K124" s="292"/>
      <c r="L124" s="107"/>
      <c r="M124" s="108"/>
      <c r="N124" s="408"/>
      <c r="O124" s="410"/>
      <c r="P124" s="410"/>
      <c r="Q124" s="409"/>
      <c r="R124" s="199"/>
      <c r="T124" s="337"/>
      <c r="U124" s="338"/>
      <c r="V124" s="339"/>
      <c r="W124" s="339"/>
      <c r="X124" s="339"/>
      <c r="Y124" s="339"/>
      <c r="Z124" s="339"/>
      <c r="AA124" s="340"/>
      <c r="AR124" s="180"/>
      <c r="AT124" s="180"/>
      <c r="AU124" s="180"/>
      <c r="AY124" s="180"/>
      <c r="BE124" s="341"/>
      <c r="BF124" s="341"/>
      <c r="BG124" s="341"/>
      <c r="BH124" s="341"/>
      <c r="BI124" s="341"/>
      <c r="BJ124" s="180"/>
      <c r="BK124" s="341"/>
      <c r="BL124" s="180"/>
      <c r="BM124" s="180"/>
    </row>
    <row r="125" spans="2:65" s="193" customFormat="1" ht="13" customHeight="1">
      <c r="B125" s="194"/>
      <c r="C125" s="288"/>
      <c r="D125" s="288"/>
      <c r="E125" s="289"/>
      <c r="F125" s="416" t="s">
        <v>192</v>
      </c>
      <c r="G125" s="417"/>
      <c r="H125" s="417"/>
      <c r="I125" s="418"/>
      <c r="J125" s="291"/>
      <c r="K125" s="292"/>
      <c r="L125" s="107"/>
      <c r="M125" s="108"/>
      <c r="N125" s="408"/>
      <c r="O125" s="410"/>
      <c r="P125" s="410"/>
      <c r="Q125" s="409"/>
      <c r="R125" s="199"/>
      <c r="T125" s="337"/>
      <c r="U125" s="338"/>
      <c r="V125" s="339"/>
      <c r="W125" s="339"/>
      <c r="X125" s="339"/>
      <c r="Y125" s="339"/>
      <c r="Z125" s="339"/>
      <c r="AA125" s="340"/>
      <c r="AR125" s="180"/>
      <c r="AT125" s="180"/>
      <c r="AU125" s="180"/>
      <c r="AY125" s="180"/>
      <c r="BE125" s="341"/>
      <c r="BF125" s="341"/>
      <c r="BG125" s="341"/>
      <c r="BH125" s="341"/>
      <c r="BI125" s="341"/>
      <c r="BJ125" s="180"/>
      <c r="BK125" s="341"/>
      <c r="BL125" s="180"/>
      <c r="BM125" s="180"/>
    </row>
    <row r="126" spans="2:65" s="193" customFormat="1" ht="13" customHeight="1">
      <c r="B126" s="194"/>
      <c r="C126" s="288"/>
      <c r="D126" s="288"/>
      <c r="E126" s="289"/>
      <c r="F126" s="416" t="s">
        <v>184</v>
      </c>
      <c r="G126" s="417"/>
      <c r="H126" s="417"/>
      <c r="I126" s="418"/>
      <c r="J126" s="291"/>
      <c r="K126" s="297">
        <v>42.347</v>
      </c>
      <c r="L126" s="107"/>
      <c r="M126" s="108"/>
      <c r="N126" s="408"/>
      <c r="O126" s="410"/>
      <c r="P126" s="410"/>
      <c r="Q126" s="409"/>
      <c r="R126" s="199"/>
      <c r="T126" s="337"/>
      <c r="U126" s="338"/>
      <c r="V126" s="339"/>
      <c r="W126" s="339"/>
      <c r="X126" s="339"/>
      <c r="Y126" s="339"/>
      <c r="Z126" s="339"/>
      <c r="AA126" s="340"/>
      <c r="AR126" s="180"/>
      <c r="AT126" s="180"/>
      <c r="AU126" s="180"/>
      <c r="AY126" s="180"/>
      <c r="BE126" s="341"/>
      <c r="BF126" s="341"/>
      <c r="BG126" s="341"/>
      <c r="BH126" s="341"/>
      <c r="BI126" s="341"/>
      <c r="BJ126" s="180"/>
      <c r="BK126" s="341"/>
      <c r="BL126" s="180"/>
      <c r="BM126" s="180"/>
    </row>
    <row r="127" spans="2:65" s="193" customFormat="1" ht="13" customHeight="1">
      <c r="B127" s="194"/>
      <c r="C127" s="288"/>
      <c r="D127" s="288"/>
      <c r="E127" s="289"/>
      <c r="F127" s="416" t="s">
        <v>189</v>
      </c>
      <c r="G127" s="417"/>
      <c r="H127" s="417"/>
      <c r="I127" s="418"/>
      <c r="J127" s="291"/>
      <c r="K127" s="297">
        <v>29.892</v>
      </c>
      <c r="L127" s="107"/>
      <c r="M127" s="108"/>
      <c r="N127" s="408"/>
      <c r="O127" s="410"/>
      <c r="P127" s="410"/>
      <c r="Q127" s="409"/>
      <c r="R127" s="199"/>
      <c r="T127" s="337"/>
      <c r="U127" s="338"/>
      <c r="V127" s="339"/>
      <c r="W127" s="339"/>
      <c r="X127" s="339"/>
      <c r="Y127" s="339"/>
      <c r="Z127" s="339"/>
      <c r="AA127" s="340"/>
      <c r="AR127" s="180"/>
      <c r="AT127" s="180"/>
      <c r="AU127" s="180"/>
      <c r="AY127" s="180"/>
      <c r="BE127" s="341"/>
      <c r="BF127" s="341"/>
      <c r="BG127" s="341"/>
      <c r="BH127" s="341"/>
      <c r="BI127" s="341"/>
      <c r="BJ127" s="180"/>
      <c r="BK127" s="341"/>
      <c r="BL127" s="180"/>
      <c r="BM127" s="180"/>
    </row>
    <row r="128" spans="2:65" s="193" customFormat="1" ht="25.5" customHeight="1">
      <c r="B128" s="194"/>
      <c r="C128" s="288">
        <v>7</v>
      </c>
      <c r="D128" s="288" t="s">
        <v>118</v>
      </c>
      <c r="E128" s="289" t="s">
        <v>126</v>
      </c>
      <c r="F128" s="290" t="s">
        <v>193</v>
      </c>
      <c r="G128" s="290"/>
      <c r="H128" s="290"/>
      <c r="I128" s="290"/>
      <c r="J128" s="291" t="s">
        <v>123</v>
      </c>
      <c r="K128" s="292">
        <f>K129</f>
        <v>72.239</v>
      </c>
      <c r="L128" s="149">
        <v>0</v>
      </c>
      <c r="M128" s="149"/>
      <c r="N128" s="293">
        <f t="shared" si="0"/>
        <v>0</v>
      </c>
      <c r="O128" s="293"/>
      <c r="P128" s="293"/>
      <c r="Q128" s="293"/>
      <c r="R128" s="199"/>
      <c r="T128" s="337" t="s">
        <v>5</v>
      </c>
      <c r="U128" s="338" t="s">
        <v>39</v>
      </c>
      <c r="V128" s="339">
        <v>0</v>
      </c>
      <c r="W128" s="339">
        <f aca="true" t="shared" si="1" ref="W128">V128*K128</f>
        <v>0</v>
      </c>
      <c r="X128" s="339">
        <v>0</v>
      </c>
      <c r="Y128" s="339">
        <f aca="true" t="shared" si="2" ref="Y128">X128*K128</f>
        <v>0</v>
      </c>
      <c r="Z128" s="339">
        <v>0</v>
      </c>
      <c r="AA128" s="340">
        <f aca="true" t="shared" si="3" ref="AA128">Z128*K128</f>
        <v>0</v>
      </c>
      <c r="AR128" s="180"/>
      <c r="AT128" s="180"/>
      <c r="AU128" s="180"/>
      <c r="AY128" s="180"/>
      <c r="BE128" s="341"/>
      <c r="BF128" s="341"/>
      <c r="BG128" s="341"/>
      <c r="BH128" s="341"/>
      <c r="BI128" s="341"/>
      <c r="BJ128" s="180"/>
      <c r="BK128" s="341"/>
      <c r="BL128" s="180"/>
      <c r="BM128" s="180"/>
    </row>
    <row r="129" spans="2:51" s="255" customFormat="1" ht="19" customHeight="1">
      <c r="B129" s="356"/>
      <c r="C129" s="491"/>
      <c r="D129" s="491"/>
      <c r="E129" s="492" t="s">
        <v>5</v>
      </c>
      <c r="F129" s="414" t="s">
        <v>194</v>
      </c>
      <c r="G129" s="415"/>
      <c r="H129" s="415"/>
      <c r="I129" s="415"/>
      <c r="J129" s="291"/>
      <c r="K129" s="472">
        <v>72.239</v>
      </c>
      <c r="L129" s="509"/>
      <c r="M129" s="509"/>
      <c r="N129" s="496"/>
      <c r="O129" s="496"/>
      <c r="P129" s="496"/>
      <c r="Q129" s="496"/>
      <c r="R129" s="357"/>
      <c r="T129" s="358"/>
      <c r="U129" s="359"/>
      <c r="V129" s="359"/>
      <c r="W129" s="359"/>
      <c r="X129" s="359"/>
      <c r="Y129" s="359"/>
      <c r="Z129" s="359"/>
      <c r="AA129" s="360"/>
      <c r="AT129" s="361"/>
      <c r="AU129" s="361"/>
      <c r="AY129" s="361"/>
    </row>
    <row r="130" spans="2:65" s="193" customFormat="1" ht="25.5" customHeight="1">
      <c r="B130" s="194"/>
      <c r="C130" s="288">
        <v>8</v>
      </c>
      <c r="D130" s="288" t="s">
        <v>118</v>
      </c>
      <c r="E130" s="289" t="s">
        <v>195</v>
      </c>
      <c r="F130" s="290" t="s">
        <v>196</v>
      </c>
      <c r="G130" s="290"/>
      <c r="H130" s="290"/>
      <c r="I130" s="290"/>
      <c r="J130" s="291" t="s">
        <v>124</v>
      </c>
      <c r="K130" s="292">
        <v>15</v>
      </c>
      <c r="L130" s="149">
        <v>0</v>
      </c>
      <c r="M130" s="149"/>
      <c r="N130" s="293">
        <f>ROUND(L130*K130,2)</f>
        <v>0</v>
      </c>
      <c r="O130" s="293"/>
      <c r="P130" s="293"/>
      <c r="Q130" s="293"/>
      <c r="R130" s="199"/>
      <c r="T130" s="337" t="s">
        <v>5</v>
      </c>
      <c r="U130" s="338" t="s">
        <v>39</v>
      </c>
      <c r="V130" s="339">
        <v>0</v>
      </c>
      <c r="W130" s="339">
        <f>V130*K130</f>
        <v>0</v>
      </c>
      <c r="X130" s="339">
        <v>0</v>
      </c>
      <c r="Y130" s="339">
        <f>X130*K130</f>
        <v>0</v>
      </c>
      <c r="Z130" s="339">
        <v>0</v>
      </c>
      <c r="AA130" s="340">
        <f>Z130*K130</f>
        <v>0</v>
      </c>
      <c r="AR130" s="180"/>
      <c r="AT130" s="180"/>
      <c r="AU130" s="180"/>
      <c r="AY130" s="180"/>
      <c r="BE130" s="341"/>
      <c r="BF130" s="341"/>
      <c r="BG130" s="341"/>
      <c r="BH130" s="341"/>
      <c r="BI130" s="341"/>
      <c r="BJ130" s="180"/>
      <c r="BK130" s="341"/>
      <c r="BL130" s="180"/>
      <c r="BM130" s="180"/>
    </row>
    <row r="131" spans="2:65" s="193" customFormat="1" ht="28" customHeight="1">
      <c r="B131" s="194"/>
      <c r="C131" s="288"/>
      <c r="D131" s="288"/>
      <c r="E131" s="289"/>
      <c r="F131" s="414" t="s">
        <v>197</v>
      </c>
      <c r="G131" s="415"/>
      <c r="H131" s="415"/>
      <c r="I131" s="415"/>
      <c r="J131" s="491"/>
      <c r="K131" s="495"/>
      <c r="L131" s="509"/>
      <c r="M131" s="509"/>
      <c r="N131" s="496"/>
      <c r="O131" s="496"/>
      <c r="P131" s="496"/>
      <c r="Q131" s="496"/>
      <c r="R131" s="199"/>
      <c r="T131" s="337"/>
      <c r="U131" s="338"/>
      <c r="V131" s="339"/>
      <c r="W131" s="339"/>
      <c r="X131" s="339"/>
      <c r="Y131" s="339"/>
      <c r="Z131" s="339"/>
      <c r="AA131" s="340"/>
      <c r="AR131" s="180"/>
      <c r="AT131" s="180"/>
      <c r="AU131" s="180"/>
      <c r="AY131" s="180"/>
      <c r="BE131" s="341"/>
      <c r="BF131" s="341"/>
      <c r="BG131" s="341"/>
      <c r="BH131" s="341"/>
      <c r="BI131" s="341"/>
      <c r="BJ131" s="180"/>
      <c r="BK131" s="341"/>
      <c r="BL131" s="180"/>
      <c r="BM131" s="180"/>
    </row>
    <row r="132" spans="2:65" s="193" customFormat="1" ht="14" customHeight="1">
      <c r="B132" s="194"/>
      <c r="C132" s="288"/>
      <c r="D132" s="288"/>
      <c r="E132" s="289"/>
      <c r="F132" s="294" t="s">
        <v>357</v>
      </c>
      <c r="G132" s="295"/>
      <c r="H132" s="295"/>
      <c r="I132" s="296"/>
      <c r="J132" s="291"/>
      <c r="K132" s="297">
        <v>15</v>
      </c>
      <c r="L132" s="509"/>
      <c r="M132" s="509"/>
      <c r="N132" s="496"/>
      <c r="O132" s="496"/>
      <c r="P132" s="496"/>
      <c r="Q132" s="496"/>
      <c r="R132" s="199"/>
      <c r="T132" s="337"/>
      <c r="U132" s="338"/>
      <c r="V132" s="339"/>
      <c r="W132" s="339"/>
      <c r="X132" s="339"/>
      <c r="Y132" s="339"/>
      <c r="Z132" s="339"/>
      <c r="AA132" s="340"/>
      <c r="AR132" s="180"/>
      <c r="AT132" s="180"/>
      <c r="AU132" s="180"/>
      <c r="AY132" s="180"/>
      <c r="BE132" s="341"/>
      <c r="BF132" s="341"/>
      <c r="BG132" s="341"/>
      <c r="BH132" s="341"/>
      <c r="BI132" s="341"/>
      <c r="BJ132" s="180"/>
      <c r="BK132" s="341"/>
      <c r="BL132" s="180"/>
      <c r="BM132" s="180"/>
    </row>
    <row r="133" spans="2:65" s="193" customFormat="1" ht="16" customHeight="1">
      <c r="B133" s="194"/>
      <c r="C133" s="425">
        <v>9</v>
      </c>
      <c r="D133" s="425" t="s">
        <v>134</v>
      </c>
      <c r="E133" s="426" t="s">
        <v>199</v>
      </c>
      <c r="F133" s="427" t="s">
        <v>200</v>
      </c>
      <c r="G133" s="428"/>
      <c r="H133" s="428"/>
      <c r="I133" s="428"/>
      <c r="J133" s="429" t="s">
        <v>124</v>
      </c>
      <c r="K133" s="430">
        <f>K135</f>
        <v>15.75</v>
      </c>
      <c r="L133" s="167">
        <v>0</v>
      </c>
      <c r="M133" s="167"/>
      <c r="N133" s="431">
        <f>ROUND(L133*K133,2)</f>
        <v>0</v>
      </c>
      <c r="O133" s="431"/>
      <c r="P133" s="431"/>
      <c r="Q133" s="431"/>
      <c r="R133" s="199"/>
      <c r="T133" s="337" t="s">
        <v>5</v>
      </c>
      <c r="U133" s="338" t="s">
        <v>39</v>
      </c>
      <c r="V133" s="339">
        <v>0</v>
      </c>
      <c r="W133" s="339">
        <f>V133*K133</f>
        <v>0</v>
      </c>
      <c r="X133" s="339">
        <v>0</v>
      </c>
      <c r="Y133" s="339">
        <f>X133*K133</f>
        <v>0</v>
      </c>
      <c r="Z133" s="339">
        <v>0</v>
      </c>
      <c r="AA133" s="340">
        <f>Z133*K133</f>
        <v>0</v>
      </c>
      <c r="AR133" s="180"/>
      <c r="AT133" s="180"/>
      <c r="AU133" s="180"/>
      <c r="AY133" s="180"/>
      <c r="BE133" s="341"/>
      <c r="BF133" s="341"/>
      <c r="BG133" s="341"/>
      <c r="BH133" s="341"/>
      <c r="BI133" s="341"/>
      <c r="BJ133" s="180"/>
      <c r="BK133" s="341"/>
      <c r="BL133" s="180"/>
      <c r="BM133" s="180"/>
    </row>
    <row r="134" spans="2:65" s="193" customFormat="1" ht="13" customHeight="1">
      <c r="B134" s="194"/>
      <c r="C134" s="425"/>
      <c r="D134" s="425"/>
      <c r="E134" s="426"/>
      <c r="F134" s="294" t="s">
        <v>200</v>
      </c>
      <c r="G134" s="295"/>
      <c r="H134" s="295"/>
      <c r="I134" s="296"/>
      <c r="J134" s="491"/>
      <c r="K134" s="495"/>
      <c r="L134" s="509"/>
      <c r="M134" s="509"/>
      <c r="N134" s="496"/>
      <c r="O134" s="496"/>
      <c r="P134" s="496"/>
      <c r="Q134" s="496"/>
      <c r="R134" s="199"/>
      <c r="T134" s="337"/>
      <c r="U134" s="338"/>
      <c r="V134" s="339"/>
      <c r="W134" s="339"/>
      <c r="X134" s="339"/>
      <c r="Y134" s="339"/>
      <c r="Z134" s="339"/>
      <c r="AA134" s="340"/>
      <c r="AR134" s="180"/>
      <c r="AT134" s="180"/>
      <c r="AU134" s="180"/>
      <c r="AY134" s="180"/>
      <c r="BE134" s="341"/>
      <c r="BF134" s="341"/>
      <c r="BG134" s="341"/>
      <c r="BH134" s="341"/>
      <c r="BI134" s="341"/>
      <c r="BJ134" s="180"/>
      <c r="BK134" s="341"/>
      <c r="BL134" s="180"/>
      <c r="BM134" s="180"/>
    </row>
    <row r="135" spans="2:65" s="193" customFormat="1" ht="16" customHeight="1">
      <c r="B135" s="194"/>
      <c r="C135" s="425"/>
      <c r="D135" s="425"/>
      <c r="E135" s="426"/>
      <c r="F135" s="294" t="s">
        <v>358</v>
      </c>
      <c r="G135" s="295"/>
      <c r="H135" s="295"/>
      <c r="I135" s="296"/>
      <c r="J135" s="429"/>
      <c r="K135" s="432">
        <v>15.75</v>
      </c>
      <c r="L135" s="509"/>
      <c r="M135" s="509"/>
      <c r="N135" s="496"/>
      <c r="O135" s="496"/>
      <c r="P135" s="496"/>
      <c r="Q135" s="496"/>
      <c r="R135" s="199"/>
      <c r="T135" s="337"/>
      <c r="U135" s="338"/>
      <c r="V135" s="339"/>
      <c r="W135" s="339"/>
      <c r="X135" s="339"/>
      <c r="Y135" s="339"/>
      <c r="Z135" s="339"/>
      <c r="AA135" s="340"/>
      <c r="AR135" s="180"/>
      <c r="AT135" s="180"/>
      <c r="AU135" s="180"/>
      <c r="AY135" s="180"/>
      <c r="BE135" s="341"/>
      <c r="BF135" s="341"/>
      <c r="BG135" s="341"/>
      <c r="BH135" s="341"/>
      <c r="BI135" s="341"/>
      <c r="BJ135" s="180"/>
      <c r="BK135" s="341"/>
      <c r="BL135" s="180"/>
      <c r="BM135" s="180"/>
    </row>
    <row r="136" spans="2:65" s="193" customFormat="1" ht="25.5" customHeight="1">
      <c r="B136" s="194"/>
      <c r="C136" s="288">
        <v>10</v>
      </c>
      <c r="D136" s="288" t="s">
        <v>118</v>
      </c>
      <c r="E136" s="289" t="s">
        <v>202</v>
      </c>
      <c r="F136" s="290" t="s">
        <v>203</v>
      </c>
      <c r="G136" s="290"/>
      <c r="H136" s="290"/>
      <c r="I136" s="290"/>
      <c r="J136" s="291" t="s">
        <v>123</v>
      </c>
      <c r="K136" s="292">
        <f>K138</f>
        <v>29.892</v>
      </c>
      <c r="L136" s="149">
        <v>0</v>
      </c>
      <c r="M136" s="149"/>
      <c r="N136" s="293">
        <f>ROUND(L136*K136,2)</f>
        <v>0</v>
      </c>
      <c r="O136" s="293"/>
      <c r="P136" s="293"/>
      <c r="Q136" s="293"/>
      <c r="R136" s="199"/>
      <c r="T136" s="337" t="s">
        <v>5</v>
      </c>
      <c r="U136" s="338" t="s">
        <v>39</v>
      </c>
      <c r="V136" s="339">
        <v>0</v>
      </c>
      <c r="W136" s="339">
        <f>V136*K136</f>
        <v>0</v>
      </c>
      <c r="X136" s="339">
        <v>0</v>
      </c>
      <c r="Y136" s="339">
        <f>X136*K136</f>
        <v>0</v>
      </c>
      <c r="Z136" s="339">
        <v>0</v>
      </c>
      <c r="AA136" s="340">
        <f>Z136*K136</f>
        <v>0</v>
      </c>
      <c r="AR136" s="180"/>
      <c r="AT136" s="180"/>
      <c r="AU136" s="180"/>
      <c r="AY136" s="180"/>
      <c r="BE136" s="341"/>
      <c r="BF136" s="341"/>
      <c r="BG136" s="341"/>
      <c r="BH136" s="341"/>
      <c r="BI136" s="341"/>
      <c r="BJ136" s="180"/>
      <c r="BK136" s="341"/>
      <c r="BL136" s="180"/>
      <c r="BM136" s="180"/>
    </row>
    <row r="137" spans="2:51" s="255" customFormat="1" ht="22" customHeight="1">
      <c r="B137" s="356"/>
      <c r="C137" s="491"/>
      <c r="D137" s="491"/>
      <c r="E137" s="492" t="s">
        <v>5</v>
      </c>
      <c r="F137" s="414" t="s">
        <v>204</v>
      </c>
      <c r="G137" s="415"/>
      <c r="H137" s="415"/>
      <c r="I137" s="415"/>
      <c r="J137" s="491"/>
      <c r="K137" s="495"/>
      <c r="L137" s="509"/>
      <c r="M137" s="509"/>
      <c r="N137" s="496"/>
      <c r="O137" s="496"/>
      <c r="P137" s="496"/>
      <c r="Q137" s="496"/>
      <c r="R137" s="357"/>
      <c r="T137" s="358"/>
      <c r="U137" s="359"/>
      <c r="V137" s="359"/>
      <c r="W137" s="359"/>
      <c r="X137" s="359"/>
      <c r="Y137" s="359"/>
      <c r="Z137" s="359"/>
      <c r="AA137" s="360"/>
      <c r="AT137" s="361"/>
      <c r="AU137" s="361"/>
      <c r="AY137" s="361"/>
    </row>
    <row r="138" spans="2:51" s="255" customFormat="1" ht="15" customHeight="1">
      <c r="B138" s="356"/>
      <c r="C138" s="491"/>
      <c r="D138" s="491"/>
      <c r="E138" s="492" t="s">
        <v>5</v>
      </c>
      <c r="F138" s="416" t="s">
        <v>189</v>
      </c>
      <c r="G138" s="417"/>
      <c r="H138" s="417"/>
      <c r="I138" s="418"/>
      <c r="J138" s="359"/>
      <c r="K138" s="297">
        <v>29.892</v>
      </c>
      <c r="L138" s="509"/>
      <c r="M138" s="509"/>
      <c r="N138" s="496"/>
      <c r="O138" s="496"/>
      <c r="P138" s="496"/>
      <c r="Q138" s="496"/>
      <c r="R138" s="357"/>
      <c r="T138" s="358"/>
      <c r="U138" s="359"/>
      <c r="V138" s="359"/>
      <c r="W138" s="359"/>
      <c r="X138" s="359"/>
      <c r="Y138" s="359"/>
      <c r="Z138" s="359"/>
      <c r="AA138" s="360"/>
      <c r="AT138" s="361"/>
      <c r="AU138" s="361"/>
      <c r="AY138" s="361"/>
    </row>
    <row r="139" spans="2:51" s="401" customFormat="1" ht="24" customHeight="1">
      <c r="B139" s="433"/>
      <c r="C139" s="315"/>
      <c r="D139" s="316" t="s">
        <v>73</v>
      </c>
      <c r="E139" s="317" t="s">
        <v>319</v>
      </c>
      <c r="F139" s="318" t="s">
        <v>320</v>
      </c>
      <c r="G139" s="319"/>
      <c r="H139" s="319"/>
      <c r="I139" s="320"/>
      <c r="J139" s="346"/>
      <c r="K139" s="347"/>
      <c r="L139" s="510"/>
      <c r="M139" s="510"/>
      <c r="N139" s="323">
        <f>N140+N142</f>
        <v>0</v>
      </c>
      <c r="O139" s="324"/>
      <c r="P139" s="324"/>
      <c r="Q139" s="325"/>
      <c r="R139" s="434"/>
      <c r="T139" s="435"/>
      <c r="U139" s="436"/>
      <c r="V139" s="436"/>
      <c r="W139" s="436"/>
      <c r="X139" s="436"/>
      <c r="Y139" s="436"/>
      <c r="Z139" s="436"/>
      <c r="AA139" s="437"/>
      <c r="AT139" s="438"/>
      <c r="AU139" s="438"/>
      <c r="AY139" s="438"/>
    </row>
    <row r="140" spans="2:51" s="255" customFormat="1" ht="27" customHeight="1">
      <c r="B140" s="356"/>
      <c r="C140" s="288">
        <v>11</v>
      </c>
      <c r="D140" s="288" t="s">
        <v>118</v>
      </c>
      <c r="E140" s="289" t="s">
        <v>321</v>
      </c>
      <c r="F140" s="290" t="s">
        <v>322</v>
      </c>
      <c r="G140" s="290"/>
      <c r="H140" s="290"/>
      <c r="I140" s="290"/>
      <c r="J140" s="291" t="s">
        <v>123</v>
      </c>
      <c r="K140" s="292">
        <v>61.33</v>
      </c>
      <c r="L140" s="149">
        <v>0</v>
      </c>
      <c r="M140" s="149"/>
      <c r="N140" s="293">
        <f aca="true" t="shared" si="4" ref="N140">ROUND(L140*K140,2)</f>
        <v>0</v>
      </c>
      <c r="O140" s="293"/>
      <c r="P140" s="293"/>
      <c r="Q140" s="293"/>
      <c r="R140" s="357"/>
      <c r="T140" s="358"/>
      <c r="U140" s="359"/>
      <c r="V140" s="359"/>
      <c r="W140" s="359"/>
      <c r="X140" s="359"/>
      <c r="Y140" s="359"/>
      <c r="Z140" s="359"/>
      <c r="AA140" s="360"/>
      <c r="AT140" s="361"/>
      <c r="AU140" s="361"/>
      <c r="AY140" s="361"/>
    </row>
    <row r="141" spans="2:51" s="255" customFormat="1" ht="23" customHeight="1">
      <c r="B141" s="356"/>
      <c r="C141" s="288"/>
      <c r="D141" s="288"/>
      <c r="E141" s="289"/>
      <c r="F141" s="294" t="s">
        <v>323</v>
      </c>
      <c r="G141" s="295"/>
      <c r="H141" s="295"/>
      <c r="I141" s="296"/>
      <c r="J141" s="491"/>
      <c r="K141" s="495"/>
      <c r="L141" s="509"/>
      <c r="M141" s="509"/>
      <c r="N141" s="496"/>
      <c r="O141" s="496"/>
      <c r="P141" s="496"/>
      <c r="Q141" s="496"/>
      <c r="R141" s="357"/>
      <c r="T141" s="358"/>
      <c r="U141" s="359"/>
      <c r="V141" s="359"/>
      <c r="W141" s="359"/>
      <c r="X141" s="359"/>
      <c r="Y141" s="359"/>
      <c r="Z141" s="359"/>
      <c r="AA141" s="360"/>
      <c r="AT141" s="361"/>
      <c r="AU141" s="361"/>
      <c r="AY141" s="361"/>
    </row>
    <row r="142" spans="2:51" s="255" customFormat="1" ht="24" customHeight="1">
      <c r="B142" s="356"/>
      <c r="C142" s="288">
        <v>12</v>
      </c>
      <c r="D142" s="288" t="s">
        <v>118</v>
      </c>
      <c r="E142" s="289" t="s">
        <v>324</v>
      </c>
      <c r="F142" s="290" t="s">
        <v>325</v>
      </c>
      <c r="G142" s="290"/>
      <c r="H142" s="290"/>
      <c r="I142" s="290"/>
      <c r="J142" s="291" t="s">
        <v>123</v>
      </c>
      <c r="K142" s="292">
        <v>73.33</v>
      </c>
      <c r="L142" s="149">
        <v>0</v>
      </c>
      <c r="M142" s="149"/>
      <c r="N142" s="293">
        <f aca="true" t="shared" si="5" ref="N142">ROUND(L142*K142,2)</f>
        <v>0</v>
      </c>
      <c r="O142" s="293"/>
      <c r="P142" s="293"/>
      <c r="Q142" s="293"/>
      <c r="R142" s="357"/>
      <c r="T142" s="358"/>
      <c r="U142" s="359"/>
      <c r="V142" s="359"/>
      <c r="W142" s="359"/>
      <c r="X142" s="359"/>
      <c r="Y142" s="359"/>
      <c r="Z142" s="359"/>
      <c r="AA142" s="360"/>
      <c r="AT142" s="361"/>
      <c r="AU142" s="361"/>
      <c r="AY142" s="361"/>
    </row>
    <row r="143" spans="2:51" s="255" customFormat="1" ht="56" customHeight="1">
      <c r="B143" s="356"/>
      <c r="C143" s="288"/>
      <c r="D143" s="288"/>
      <c r="E143" s="289"/>
      <c r="F143" s="294" t="s">
        <v>326</v>
      </c>
      <c r="G143" s="295"/>
      <c r="H143" s="295"/>
      <c r="I143" s="296"/>
      <c r="J143" s="491"/>
      <c r="K143" s="495"/>
      <c r="L143" s="509"/>
      <c r="M143" s="509"/>
      <c r="N143" s="496"/>
      <c r="O143" s="496"/>
      <c r="P143" s="496"/>
      <c r="Q143" s="496"/>
      <c r="R143" s="357"/>
      <c r="T143" s="358"/>
      <c r="U143" s="359"/>
      <c r="V143" s="359"/>
      <c r="W143" s="359"/>
      <c r="X143" s="359"/>
      <c r="Y143" s="359"/>
      <c r="Z143" s="359"/>
      <c r="AA143" s="360"/>
      <c r="AT143" s="361"/>
      <c r="AU143" s="361"/>
      <c r="AY143" s="361"/>
    </row>
    <row r="144" spans="2:51" s="401" customFormat="1" ht="23" customHeight="1">
      <c r="B144" s="433"/>
      <c r="C144" s="345"/>
      <c r="D144" s="316" t="s">
        <v>73</v>
      </c>
      <c r="E144" s="317" t="s">
        <v>205</v>
      </c>
      <c r="F144" s="318" t="s">
        <v>206</v>
      </c>
      <c r="G144" s="319"/>
      <c r="H144" s="319"/>
      <c r="I144" s="320"/>
      <c r="J144" s="321"/>
      <c r="K144" s="322"/>
      <c r="L144" s="511"/>
      <c r="M144" s="511"/>
      <c r="N144" s="323">
        <f>N145+N147+N149+N152</f>
        <v>0</v>
      </c>
      <c r="O144" s="324"/>
      <c r="P144" s="324"/>
      <c r="Q144" s="325"/>
      <c r="R144" s="434"/>
      <c r="T144" s="435"/>
      <c r="U144" s="436"/>
      <c r="V144" s="436"/>
      <c r="W144" s="436"/>
      <c r="X144" s="436"/>
      <c r="Y144" s="436"/>
      <c r="Z144" s="436"/>
      <c r="AA144" s="437"/>
      <c r="AT144" s="438"/>
      <c r="AU144" s="438"/>
      <c r="AY144" s="438"/>
    </row>
    <row r="145" spans="2:51" s="255" customFormat="1" ht="23" customHeight="1">
      <c r="B145" s="356"/>
      <c r="C145" s="288">
        <v>13</v>
      </c>
      <c r="D145" s="288" t="s">
        <v>118</v>
      </c>
      <c r="E145" s="289" t="s">
        <v>207</v>
      </c>
      <c r="F145" s="290" t="s">
        <v>208</v>
      </c>
      <c r="G145" s="290"/>
      <c r="H145" s="290"/>
      <c r="I145" s="290"/>
      <c r="J145" s="291" t="s">
        <v>119</v>
      </c>
      <c r="K145" s="292">
        <v>0.19</v>
      </c>
      <c r="L145" s="149">
        <v>0</v>
      </c>
      <c r="M145" s="149"/>
      <c r="N145" s="293">
        <f aca="true" t="shared" si="6" ref="N145">ROUND(L145*K145,2)</f>
        <v>0</v>
      </c>
      <c r="O145" s="293"/>
      <c r="P145" s="293"/>
      <c r="Q145" s="293"/>
      <c r="R145" s="357"/>
      <c r="T145" s="358"/>
      <c r="U145" s="359"/>
      <c r="V145" s="359"/>
      <c r="W145" s="359"/>
      <c r="X145" s="359"/>
      <c r="Y145" s="359"/>
      <c r="Z145" s="359"/>
      <c r="AA145" s="360"/>
      <c r="AT145" s="361"/>
      <c r="AU145" s="361"/>
      <c r="AY145" s="361"/>
    </row>
    <row r="146" spans="2:51" s="255" customFormat="1" ht="29" customHeight="1">
      <c r="B146" s="356"/>
      <c r="C146" s="288"/>
      <c r="D146" s="288"/>
      <c r="E146" s="289"/>
      <c r="F146" s="294" t="s">
        <v>209</v>
      </c>
      <c r="G146" s="295"/>
      <c r="H146" s="295"/>
      <c r="I146" s="296"/>
      <c r="J146" s="491"/>
      <c r="K146" s="495"/>
      <c r="L146" s="509"/>
      <c r="M146" s="509"/>
      <c r="N146" s="496"/>
      <c r="O146" s="496"/>
      <c r="P146" s="496"/>
      <c r="Q146" s="496"/>
      <c r="R146" s="357"/>
      <c r="T146" s="358"/>
      <c r="U146" s="359"/>
      <c r="V146" s="359"/>
      <c r="W146" s="359"/>
      <c r="X146" s="359"/>
      <c r="Y146" s="359"/>
      <c r="Z146" s="359"/>
      <c r="AA146" s="360"/>
      <c r="AT146" s="361"/>
      <c r="AU146" s="361"/>
      <c r="AY146" s="361"/>
    </row>
    <row r="147" spans="2:51" s="255" customFormat="1" ht="31" customHeight="1">
      <c r="B147" s="356"/>
      <c r="C147" s="288">
        <v>14</v>
      </c>
      <c r="D147" s="288" t="s">
        <v>118</v>
      </c>
      <c r="E147" s="289" t="s">
        <v>129</v>
      </c>
      <c r="F147" s="290" t="s">
        <v>210</v>
      </c>
      <c r="G147" s="290"/>
      <c r="H147" s="290"/>
      <c r="I147" s="290"/>
      <c r="J147" s="291" t="s">
        <v>119</v>
      </c>
      <c r="K147" s="292">
        <v>0.19</v>
      </c>
      <c r="L147" s="149">
        <v>0</v>
      </c>
      <c r="M147" s="149"/>
      <c r="N147" s="293">
        <f aca="true" t="shared" si="7" ref="N147">ROUND(L147*K147,2)</f>
        <v>0</v>
      </c>
      <c r="O147" s="293"/>
      <c r="P147" s="293"/>
      <c r="Q147" s="293"/>
      <c r="R147" s="357"/>
      <c r="T147" s="358"/>
      <c r="U147" s="359"/>
      <c r="V147" s="359"/>
      <c r="W147" s="359"/>
      <c r="X147" s="359"/>
      <c r="Y147" s="359"/>
      <c r="Z147" s="359"/>
      <c r="AA147" s="360"/>
      <c r="AT147" s="361"/>
      <c r="AU147" s="361"/>
      <c r="AY147" s="361"/>
    </row>
    <row r="148" spans="2:51" s="255" customFormat="1" ht="20" customHeight="1">
      <c r="B148" s="356"/>
      <c r="C148" s="288"/>
      <c r="D148" s="288"/>
      <c r="E148" s="289"/>
      <c r="F148" s="294" t="s">
        <v>130</v>
      </c>
      <c r="G148" s="295"/>
      <c r="H148" s="295"/>
      <c r="I148" s="296"/>
      <c r="J148" s="491"/>
      <c r="K148" s="495"/>
      <c r="L148" s="509"/>
      <c r="M148" s="509"/>
      <c r="N148" s="496"/>
      <c r="O148" s="496"/>
      <c r="P148" s="496"/>
      <c r="Q148" s="496"/>
      <c r="R148" s="357"/>
      <c r="T148" s="358"/>
      <c r="U148" s="359"/>
      <c r="V148" s="359"/>
      <c r="W148" s="359"/>
      <c r="X148" s="359"/>
      <c r="Y148" s="359"/>
      <c r="Z148" s="359"/>
      <c r="AA148" s="360"/>
      <c r="AT148" s="361"/>
      <c r="AU148" s="361"/>
      <c r="AY148" s="361"/>
    </row>
    <row r="149" spans="2:51" s="255" customFormat="1" ht="27" customHeight="1">
      <c r="B149" s="356"/>
      <c r="C149" s="288">
        <v>15</v>
      </c>
      <c r="D149" s="288" t="s">
        <v>118</v>
      </c>
      <c r="E149" s="289" t="s">
        <v>131</v>
      </c>
      <c r="F149" s="290" t="s">
        <v>211</v>
      </c>
      <c r="G149" s="290"/>
      <c r="H149" s="290"/>
      <c r="I149" s="290"/>
      <c r="J149" s="291" t="s">
        <v>119</v>
      </c>
      <c r="K149" s="292">
        <v>3.23</v>
      </c>
      <c r="L149" s="149">
        <v>0</v>
      </c>
      <c r="M149" s="149"/>
      <c r="N149" s="293">
        <f aca="true" t="shared" si="8" ref="N149">ROUND(L149*K149,2)</f>
        <v>0</v>
      </c>
      <c r="O149" s="293"/>
      <c r="P149" s="293"/>
      <c r="Q149" s="293"/>
      <c r="R149" s="357"/>
      <c r="T149" s="358"/>
      <c r="U149" s="359"/>
      <c r="V149" s="359"/>
      <c r="W149" s="359"/>
      <c r="X149" s="359"/>
      <c r="Y149" s="359"/>
      <c r="Z149" s="359"/>
      <c r="AA149" s="360"/>
      <c r="AT149" s="361"/>
      <c r="AU149" s="361"/>
      <c r="AY149" s="361"/>
    </row>
    <row r="150" spans="2:51" s="255" customFormat="1" ht="20" customHeight="1">
      <c r="B150" s="356"/>
      <c r="C150" s="288"/>
      <c r="D150" s="288"/>
      <c r="E150" s="342"/>
      <c r="F150" s="294" t="s">
        <v>132</v>
      </c>
      <c r="G150" s="295"/>
      <c r="H150" s="295"/>
      <c r="I150" s="296"/>
      <c r="J150" s="491"/>
      <c r="K150" s="495"/>
      <c r="L150" s="509"/>
      <c r="M150" s="509"/>
      <c r="N150" s="496"/>
      <c r="O150" s="496"/>
      <c r="P150" s="496"/>
      <c r="Q150" s="496"/>
      <c r="R150" s="357"/>
      <c r="T150" s="358"/>
      <c r="U150" s="359"/>
      <c r="V150" s="359"/>
      <c r="W150" s="359"/>
      <c r="X150" s="359"/>
      <c r="Y150" s="359"/>
      <c r="Z150" s="359"/>
      <c r="AA150" s="360"/>
      <c r="AT150" s="361"/>
      <c r="AU150" s="361"/>
      <c r="AY150" s="361"/>
    </row>
    <row r="151" spans="2:51" s="255" customFormat="1" ht="15" customHeight="1">
      <c r="B151" s="356"/>
      <c r="C151" s="288"/>
      <c r="D151" s="288"/>
      <c r="E151" s="342"/>
      <c r="F151" s="294" t="s">
        <v>359</v>
      </c>
      <c r="G151" s="295"/>
      <c r="H151" s="295"/>
      <c r="I151" s="296"/>
      <c r="J151" s="491"/>
      <c r="K151" s="495"/>
      <c r="L151" s="509"/>
      <c r="M151" s="509"/>
      <c r="N151" s="496"/>
      <c r="O151" s="496"/>
      <c r="P151" s="496"/>
      <c r="Q151" s="496"/>
      <c r="R151" s="357"/>
      <c r="T151" s="358"/>
      <c r="U151" s="359"/>
      <c r="V151" s="359"/>
      <c r="W151" s="359"/>
      <c r="X151" s="359"/>
      <c r="Y151" s="359"/>
      <c r="Z151" s="359"/>
      <c r="AA151" s="360"/>
      <c r="AT151" s="361"/>
      <c r="AU151" s="361"/>
      <c r="AY151" s="361"/>
    </row>
    <row r="152" spans="2:51" s="255" customFormat="1" ht="24" customHeight="1">
      <c r="B152" s="356"/>
      <c r="C152" s="288">
        <v>16</v>
      </c>
      <c r="D152" s="288" t="s">
        <v>118</v>
      </c>
      <c r="E152" s="289" t="s">
        <v>133</v>
      </c>
      <c r="F152" s="290" t="s">
        <v>212</v>
      </c>
      <c r="G152" s="290"/>
      <c r="H152" s="290"/>
      <c r="I152" s="290"/>
      <c r="J152" s="291" t="s">
        <v>119</v>
      </c>
      <c r="K152" s="292">
        <v>0.19</v>
      </c>
      <c r="L152" s="149">
        <v>0</v>
      </c>
      <c r="M152" s="149"/>
      <c r="N152" s="293">
        <f aca="true" t="shared" si="9" ref="N152">ROUND(L152*K152,2)</f>
        <v>0</v>
      </c>
      <c r="O152" s="293"/>
      <c r="P152" s="293"/>
      <c r="Q152" s="293"/>
      <c r="R152" s="357"/>
      <c r="T152" s="358"/>
      <c r="U152" s="359"/>
      <c r="V152" s="359"/>
      <c r="W152" s="359"/>
      <c r="X152" s="359"/>
      <c r="Y152" s="359"/>
      <c r="Z152" s="359"/>
      <c r="AA152" s="360"/>
      <c r="AT152" s="361"/>
      <c r="AU152" s="361"/>
      <c r="AY152" s="361"/>
    </row>
    <row r="153" spans="2:51" s="255" customFormat="1" ht="15" customHeight="1">
      <c r="B153" s="356"/>
      <c r="C153" s="288"/>
      <c r="D153" s="288"/>
      <c r="E153" s="342"/>
      <c r="F153" s="294" t="s">
        <v>214</v>
      </c>
      <c r="G153" s="295"/>
      <c r="H153" s="295"/>
      <c r="I153" s="296"/>
      <c r="J153" s="491"/>
      <c r="K153" s="495"/>
      <c r="L153" s="509"/>
      <c r="M153" s="509"/>
      <c r="N153" s="496"/>
      <c r="O153" s="496"/>
      <c r="P153" s="496"/>
      <c r="Q153" s="496"/>
      <c r="R153" s="357"/>
      <c r="T153" s="358"/>
      <c r="U153" s="359"/>
      <c r="V153" s="359"/>
      <c r="W153" s="359"/>
      <c r="X153" s="359"/>
      <c r="Y153" s="359"/>
      <c r="Z153" s="359"/>
      <c r="AA153" s="360"/>
      <c r="AT153" s="361"/>
      <c r="AU153" s="361"/>
      <c r="AY153" s="361"/>
    </row>
    <row r="154" spans="2:51" s="255" customFormat="1" ht="15" customHeight="1">
      <c r="B154" s="356"/>
      <c r="C154" s="491"/>
      <c r="D154" s="491"/>
      <c r="E154" s="492" t="s">
        <v>5</v>
      </c>
      <c r="F154" s="439"/>
      <c r="G154" s="440"/>
      <c r="H154" s="440"/>
      <c r="I154" s="441"/>
      <c r="J154" s="491"/>
      <c r="K154" s="495"/>
      <c r="L154" s="509"/>
      <c r="M154" s="509"/>
      <c r="N154" s="496"/>
      <c r="O154" s="496"/>
      <c r="P154" s="496"/>
      <c r="Q154" s="496"/>
      <c r="R154" s="357"/>
      <c r="T154" s="358"/>
      <c r="U154" s="359"/>
      <c r="V154" s="359"/>
      <c r="W154" s="359"/>
      <c r="X154" s="359"/>
      <c r="Y154" s="359"/>
      <c r="Z154" s="359"/>
      <c r="AA154" s="360"/>
      <c r="AT154" s="361"/>
      <c r="AU154" s="361"/>
      <c r="AY154" s="361"/>
    </row>
    <row r="155" spans="2:51" s="255" customFormat="1" ht="25" customHeight="1">
      <c r="B155" s="356"/>
      <c r="C155" s="288"/>
      <c r="D155" s="497" t="s">
        <v>73</v>
      </c>
      <c r="E155" s="498" t="s">
        <v>230</v>
      </c>
      <c r="F155" s="276" t="s">
        <v>231</v>
      </c>
      <c r="G155" s="276"/>
      <c r="H155" s="276"/>
      <c r="I155" s="277"/>
      <c r="J155" s="499"/>
      <c r="K155" s="279"/>
      <c r="L155" s="512"/>
      <c r="M155" s="512"/>
      <c r="N155" s="282">
        <f>N160+N171+N194+N205+N213+N156</f>
        <v>0</v>
      </c>
      <c r="O155" s="283"/>
      <c r="P155" s="283"/>
      <c r="Q155" s="284"/>
      <c r="R155" s="357"/>
      <c r="T155" s="358"/>
      <c r="U155" s="359"/>
      <c r="V155" s="359"/>
      <c r="W155" s="359"/>
      <c r="X155" s="359"/>
      <c r="Y155" s="359"/>
      <c r="Z155" s="359"/>
      <c r="AA155" s="360"/>
      <c r="AT155" s="361"/>
      <c r="AU155" s="361"/>
      <c r="AY155" s="361"/>
    </row>
    <row r="156" spans="2:51" s="401" customFormat="1" ht="21" customHeight="1">
      <c r="B156" s="433"/>
      <c r="C156" s="345"/>
      <c r="D156" s="316" t="s">
        <v>73</v>
      </c>
      <c r="E156" s="460">
        <v>735</v>
      </c>
      <c r="F156" s="318" t="s">
        <v>309</v>
      </c>
      <c r="G156" s="319"/>
      <c r="H156" s="319"/>
      <c r="I156" s="320"/>
      <c r="J156" s="500"/>
      <c r="K156" s="448"/>
      <c r="L156" s="513"/>
      <c r="M156" s="513"/>
      <c r="N156" s="449">
        <f>N157</f>
        <v>0</v>
      </c>
      <c r="O156" s="501"/>
      <c r="P156" s="501"/>
      <c r="Q156" s="502"/>
      <c r="R156" s="434"/>
      <c r="T156" s="435"/>
      <c r="U156" s="436"/>
      <c r="V156" s="436"/>
      <c r="W156" s="436"/>
      <c r="X156" s="436"/>
      <c r="Y156" s="436"/>
      <c r="Z156" s="436"/>
      <c r="AA156" s="437"/>
      <c r="AT156" s="438"/>
      <c r="AU156" s="438"/>
      <c r="AY156" s="438"/>
    </row>
    <row r="157" spans="2:51" s="255" customFormat="1" ht="25" customHeight="1">
      <c r="B157" s="356"/>
      <c r="C157" s="288">
        <v>17</v>
      </c>
      <c r="D157" s="288" t="s">
        <v>118</v>
      </c>
      <c r="E157" s="289"/>
      <c r="F157" s="290" t="s">
        <v>310</v>
      </c>
      <c r="G157" s="290"/>
      <c r="H157" s="290"/>
      <c r="I157" s="290"/>
      <c r="J157" s="291" t="s">
        <v>290</v>
      </c>
      <c r="K157" s="292">
        <v>2</v>
      </c>
      <c r="L157" s="149">
        <v>0</v>
      </c>
      <c r="M157" s="149"/>
      <c r="N157" s="452">
        <f aca="true" t="shared" si="10" ref="N157">ROUND(L157*K157,2)</f>
        <v>0</v>
      </c>
      <c r="O157" s="452"/>
      <c r="P157" s="452"/>
      <c r="Q157" s="452"/>
      <c r="R157" s="357"/>
      <c r="T157" s="358"/>
      <c r="U157" s="359"/>
      <c r="V157" s="359"/>
      <c r="W157" s="359"/>
      <c r="X157" s="359"/>
      <c r="Y157" s="359"/>
      <c r="Z157" s="359"/>
      <c r="AA157" s="360"/>
      <c r="AT157" s="361"/>
      <c r="AU157" s="361"/>
      <c r="AY157" s="361"/>
    </row>
    <row r="158" spans="2:51" s="255" customFormat="1" ht="30" customHeight="1">
      <c r="B158" s="356"/>
      <c r="C158" s="491"/>
      <c r="D158" s="491"/>
      <c r="E158" s="492" t="s">
        <v>5</v>
      </c>
      <c r="F158" s="453" t="s">
        <v>311</v>
      </c>
      <c r="G158" s="454"/>
      <c r="H158" s="454"/>
      <c r="I158" s="455"/>
      <c r="J158" s="491"/>
      <c r="K158" s="495"/>
      <c r="L158" s="509"/>
      <c r="M158" s="509"/>
      <c r="N158" s="496"/>
      <c r="O158" s="496"/>
      <c r="P158" s="496"/>
      <c r="Q158" s="496"/>
      <c r="R158" s="357"/>
      <c r="T158" s="358"/>
      <c r="U158" s="359"/>
      <c r="V158" s="359"/>
      <c r="W158" s="359"/>
      <c r="X158" s="359"/>
      <c r="Y158" s="359"/>
      <c r="Z158" s="359"/>
      <c r="AA158" s="360"/>
      <c r="AT158" s="361"/>
      <c r="AU158" s="361"/>
      <c r="AY158" s="361"/>
    </row>
    <row r="159" spans="2:51" s="255" customFormat="1" ht="8" customHeight="1">
      <c r="B159" s="356"/>
      <c r="C159" s="288"/>
      <c r="D159" s="491"/>
      <c r="E159" s="492" t="s">
        <v>5</v>
      </c>
      <c r="F159" s="456"/>
      <c r="G159" s="457"/>
      <c r="H159" s="457"/>
      <c r="I159" s="458"/>
      <c r="J159" s="491"/>
      <c r="K159" s="495"/>
      <c r="L159" s="509"/>
      <c r="M159" s="509"/>
      <c r="N159" s="496"/>
      <c r="O159" s="496"/>
      <c r="P159" s="496"/>
      <c r="Q159" s="496"/>
      <c r="R159" s="357"/>
      <c r="T159" s="358"/>
      <c r="U159" s="359"/>
      <c r="V159" s="359"/>
      <c r="W159" s="359"/>
      <c r="X159" s="359"/>
      <c r="Y159" s="359"/>
      <c r="Z159" s="359"/>
      <c r="AA159" s="360"/>
      <c r="AT159" s="361"/>
      <c r="AU159" s="361"/>
      <c r="AY159" s="361"/>
    </row>
    <row r="160" spans="2:51" s="401" customFormat="1" ht="23" customHeight="1">
      <c r="B160" s="433"/>
      <c r="C160" s="315"/>
      <c r="D160" s="316" t="s">
        <v>73</v>
      </c>
      <c r="E160" s="460">
        <v>741</v>
      </c>
      <c r="F160" s="318" t="s">
        <v>292</v>
      </c>
      <c r="G160" s="319"/>
      <c r="H160" s="319"/>
      <c r="I160" s="320"/>
      <c r="J160" s="447"/>
      <c r="K160" s="448"/>
      <c r="L160" s="513"/>
      <c r="M160" s="514"/>
      <c r="N160" s="449">
        <f>N161+N163+N164+N165+N166+N168+N169</f>
        <v>0</v>
      </c>
      <c r="O160" s="501"/>
      <c r="P160" s="501"/>
      <c r="Q160" s="502"/>
      <c r="R160" s="434"/>
      <c r="T160" s="435"/>
      <c r="U160" s="436"/>
      <c r="V160" s="436"/>
      <c r="W160" s="436"/>
      <c r="X160" s="436"/>
      <c r="Y160" s="436"/>
      <c r="Z160" s="436"/>
      <c r="AA160" s="437"/>
      <c r="AT160" s="438"/>
      <c r="AU160" s="438"/>
      <c r="AY160" s="438"/>
    </row>
    <row r="161" spans="2:51" s="255" customFormat="1" ht="34" customHeight="1">
      <c r="B161" s="356"/>
      <c r="C161" s="288">
        <v>18</v>
      </c>
      <c r="D161" s="288" t="s">
        <v>118</v>
      </c>
      <c r="E161" s="289" t="s">
        <v>159</v>
      </c>
      <c r="F161" s="290" t="s">
        <v>293</v>
      </c>
      <c r="G161" s="290"/>
      <c r="H161" s="290"/>
      <c r="I161" s="290"/>
      <c r="J161" s="291" t="s">
        <v>290</v>
      </c>
      <c r="K161" s="292">
        <v>3</v>
      </c>
      <c r="L161" s="149">
        <v>0</v>
      </c>
      <c r="M161" s="156"/>
      <c r="N161" s="461">
        <f aca="true" t="shared" si="11" ref="N161">ROUND(L161*K161,2)</f>
        <v>0</v>
      </c>
      <c r="O161" s="462"/>
      <c r="P161" s="462"/>
      <c r="Q161" s="463"/>
      <c r="R161" s="357"/>
      <c r="T161" s="358"/>
      <c r="U161" s="359"/>
      <c r="V161" s="359"/>
      <c r="W161" s="359"/>
      <c r="X161" s="359"/>
      <c r="Y161" s="359"/>
      <c r="Z161" s="359"/>
      <c r="AA161" s="360"/>
      <c r="AT161" s="361"/>
      <c r="AU161" s="361"/>
      <c r="AY161" s="361"/>
    </row>
    <row r="162" spans="2:51" s="255" customFormat="1" ht="11" customHeight="1">
      <c r="B162" s="356"/>
      <c r="C162" s="491"/>
      <c r="D162" s="491"/>
      <c r="E162" s="492" t="s">
        <v>5</v>
      </c>
      <c r="F162" s="453" t="s">
        <v>294</v>
      </c>
      <c r="G162" s="454"/>
      <c r="H162" s="454"/>
      <c r="I162" s="455"/>
      <c r="J162" s="359"/>
      <c r="K162" s="297">
        <v>3</v>
      </c>
      <c r="L162" s="509"/>
      <c r="M162" s="509"/>
      <c r="N162" s="496"/>
      <c r="O162" s="496"/>
      <c r="P162" s="496"/>
      <c r="Q162" s="496"/>
      <c r="R162" s="357"/>
      <c r="T162" s="358"/>
      <c r="U162" s="359"/>
      <c r="V162" s="359"/>
      <c r="W162" s="359"/>
      <c r="X162" s="359"/>
      <c r="Y162" s="359"/>
      <c r="Z162" s="359"/>
      <c r="AA162" s="360"/>
      <c r="AT162" s="361"/>
      <c r="AU162" s="361"/>
      <c r="AY162" s="361"/>
    </row>
    <row r="163" spans="2:51" s="255" customFormat="1" ht="11" customHeight="1">
      <c r="B163" s="356"/>
      <c r="C163" s="425">
        <v>19</v>
      </c>
      <c r="D163" s="425" t="s">
        <v>134</v>
      </c>
      <c r="E163" s="426" t="s">
        <v>296</v>
      </c>
      <c r="F163" s="427" t="s">
        <v>302</v>
      </c>
      <c r="G163" s="428"/>
      <c r="H163" s="428"/>
      <c r="I163" s="428"/>
      <c r="J163" s="429" t="s">
        <v>290</v>
      </c>
      <c r="K163" s="430">
        <v>3</v>
      </c>
      <c r="L163" s="166">
        <v>0</v>
      </c>
      <c r="M163" s="166"/>
      <c r="N163" s="431">
        <f>ROUND(L163*K163,2)</f>
        <v>0</v>
      </c>
      <c r="O163" s="431"/>
      <c r="P163" s="431"/>
      <c r="Q163" s="431"/>
      <c r="R163" s="357"/>
      <c r="T163" s="358"/>
      <c r="U163" s="359"/>
      <c r="V163" s="359"/>
      <c r="W163" s="359"/>
      <c r="X163" s="359"/>
      <c r="Y163" s="359"/>
      <c r="Z163" s="359"/>
      <c r="AA163" s="360"/>
      <c r="AT163" s="361"/>
      <c r="AU163" s="361"/>
      <c r="AY163" s="361"/>
    </row>
    <row r="164" spans="2:51" s="255" customFormat="1" ht="11" customHeight="1">
      <c r="B164" s="356"/>
      <c r="C164" s="425">
        <v>20</v>
      </c>
      <c r="D164" s="425" t="s">
        <v>134</v>
      </c>
      <c r="E164" s="426" t="s">
        <v>297</v>
      </c>
      <c r="F164" s="427" t="s">
        <v>301</v>
      </c>
      <c r="G164" s="428"/>
      <c r="H164" s="428"/>
      <c r="I164" s="428"/>
      <c r="J164" s="429" t="s">
        <v>290</v>
      </c>
      <c r="K164" s="430">
        <v>3</v>
      </c>
      <c r="L164" s="166">
        <v>0</v>
      </c>
      <c r="M164" s="166"/>
      <c r="N164" s="431">
        <f>ROUND(L164*K164,2)</f>
        <v>0</v>
      </c>
      <c r="O164" s="431"/>
      <c r="P164" s="431"/>
      <c r="Q164" s="431"/>
      <c r="R164" s="357"/>
      <c r="T164" s="358"/>
      <c r="U164" s="359"/>
      <c r="V164" s="359"/>
      <c r="W164" s="359"/>
      <c r="X164" s="359"/>
      <c r="Y164" s="359"/>
      <c r="Z164" s="359"/>
      <c r="AA164" s="360"/>
      <c r="AT164" s="361"/>
      <c r="AU164" s="361"/>
      <c r="AY164" s="361"/>
    </row>
    <row r="165" spans="2:51" s="255" customFormat="1" ht="11" customHeight="1">
      <c r="B165" s="356"/>
      <c r="C165" s="425">
        <v>21</v>
      </c>
      <c r="D165" s="425" t="s">
        <v>134</v>
      </c>
      <c r="E165" s="426" t="s">
        <v>299</v>
      </c>
      <c r="F165" s="427" t="s">
        <v>300</v>
      </c>
      <c r="G165" s="428"/>
      <c r="H165" s="428"/>
      <c r="I165" s="428"/>
      <c r="J165" s="429" t="s">
        <v>290</v>
      </c>
      <c r="K165" s="430">
        <v>3</v>
      </c>
      <c r="L165" s="166">
        <v>0</v>
      </c>
      <c r="M165" s="166"/>
      <c r="N165" s="431">
        <f>ROUND(L165*K165,2)</f>
        <v>0</v>
      </c>
      <c r="O165" s="431"/>
      <c r="P165" s="431"/>
      <c r="Q165" s="431"/>
      <c r="R165" s="357"/>
      <c r="T165" s="358"/>
      <c r="U165" s="359"/>
      <c r="V165" s="359"/>
      <c r="W165" s="359"/>
      <c r="X165" s="359"/>
      <c r="Y165" s="359"/>
      <c r="Z165" s="359"/>
      <c r="AA165" s="360"/>
      <c r="AT165" s="361"/>
      <c r="AU165" s="361"/>
      <c r="AY165" s="361"/>
    </row>
    <row r="166" spans="2:51" s="255" customFormat="1" ht="26" customHeight="1">
      <c r="B166" s="356"/>
      <c r="C166" s="288">
        <v>22</v>
      </c>
      <c r="D166" s="288" t="s">
        <v>118</v>
      </c>
      <c r="E166" s="289" t="s">
        <v>159</v>
      </c>
      <c r="F166" s="290" t="s">
        <v>295</v>
      </c>
      <c r="G166" s="290"/>
      <c r="H166" s="290"/>
      <c r="I166" s="290"/>
      <c r="J166" s="291" t="s">
        <v>290</v>
      </c>
      <c r="K166" s="292">
        <v>1</v>
      </c>
      <c r="L166" s="149">
        <v>0</v>
      </c>
      <c r="M166" s="149"/>
      <c r="N166" s="293">
        <f aca="true" t="shared" si="12" ref="N166">ROUND(L166*K166,2)</f>
        <v>0</v>
      </c>
      <c r="O166" s="293"/>
      <c r="P166" s="293"/>
      <c r="Q166" s="293"/>
      <c r="R166" s="357"/>
      <c r="T166" s="358"/>
      <c r="U166" s="359"/>
      <c r="V166" s="359"/>
      <c r="W166" s="359"/>
      <c r="X166" s="359"/>
      <c r="Y166" s="359"/>
      <c r="Z166" s="359"/>
      <c r="AA166" s="360"/>
      <c r="AT166" s="361"/>
      <c r="AU166" s="361"/>
      <c r="AY166" s="361"/>
    </row>
    <row r="167" spans="2:51" s="255" customFormat="1" ht="16" customHeight="1">
      <c r="B167" s="356"/>
      <c r="C167" s="491"/>
      <c r="D167" s="491"/>
      <c r="E167" s="492" t="s">
        <v>5</v>
      </c>
      <c r="F167" s="453" t="s">
        <v>298</v>
      </c>
      <c r="G167" s="454"/>
      <c r="H167" s="454"/>
      <c r="I167" s="455"/>
      <c r="J167" s="359"/>
      <c r="K167" s="297">
        <v>1</v>
      </c>
      <c r="L167" s="509"/>
      <c r="M167" s="509"/>
      <c r="N167" s="496"/>
      <c r="O167" s="496"/>
      <c r="P167" s="496"/>
      <c r="Q167" s="496"/>
      <c r="R167" s="357"/>
      <c r="T167" s="358"/>
      <c r="U167" s="359"/>
      <c r="V167" s="359"/>
      <c r="W167" s="359"/>
      <c r="X167" s="359"/>
      <c r="Y167" s="359"/>
      <c r="Z167" s="359"/>
      <c r="AA167" s="360"/>
      <c r="AT167" s="361"/>
      <c r="AU167" s="361"/>
      <c r="AY167" s="361"/>
    </row>
    <row r="168" spans="2:51" s="255" customFormat="1" ht="20" customHeight="1">
      <c r="B168" s="356"/>
      <c r="C168" s="425">
        <v>23</v>
      </c>
      <c r="D168" s="425" t="s">
        <v>134</v>
      </c>
      <c r="E168" s="426" t="s">
        <v>299</v>
      </c>
      <c r="F168" s="427" t="s">
        <v>303</v>
      </c>
      <c r="G168" s="428"/>
      <c r="H168" s="428"/>
      <c r="I168" s="428"/>
      <c r="J168" s="429" t="s">
        <v>290</v>
      </c>
      <c r="K168" s="430">
        <v>1</v>
      </c>
      <c r="L168" s="166">
        <v>0</v>
      </c>
      <c r="M168" s="166"/>
      <c r="N168" s="431">
        <f>ROUND(L168*K168,2)</f>
        <v>0</v>
      </c>
      <c r="O168" s="431"/>
      <c r="P168" s="431"/>
      <c r="Q168" s="431"/>
      <c r="R168" s="357"/>
      <c r="T168" s="358"/>
      <c r="U168" s="359"/>
      <c r="V168" s="359"/>
      <c r="W168" s="359"/>
      <c r="X168" s="359"/>
      <c r="Y168" s="359"/>
      <c r="Z168" s="359"/>
      <c r="AA168" s="360"/>
      <c r="AT168" s="361"/>
      <c r="AU168" s="361"/>
      <c r="AY168" s="361"/>
    </row>
    <row r="169" spans="2:51" s="255" customFormat="1" ht="16" customHeight="1">
      <c r="B169" s="356"/>
      <c r="C169" s="288">
        <v>24</v>
      </c>
      <c r="D169" s="288" t="s">
        <v>118</v>
      </c>
      <c r="E169" s="289" t="s">
        <v>289</v>
      </c>
      <c r="F169" s="290" t="s">
        <v>288</v>
      </c>
      <c r="G169" s="290"/>
      <c r="H169" s="290"/>
      <c r="I169" s="290"/>
      <c r="J169" s="291" t="s">
        <v>290</v>
      </c>
      <c r="K169" s="292">
        <v>13</v>
      </c>
      <c r="L169" s="149">
        <v>0</v>
      </c>
      <c r="M169" s="149"/>
      <c r="N169" s="293">
        <f aca="true" t="shared" si="13" ref="N169">ROUND(L169*K169,2)</f>
        <v>0</v>
      </c>
      <c r="O169" s="293"/>
      <c r="P169" s="293"/>
      <c r="Q169" s="293"/>
      <c r="R169" s="357"/>
      <c r="T169" s="358"/>
      <c r="U169" s="359"/>
      <c r="V169" s="359"/>
      <c r="W169" s="359"/>
      <c r="X169" s="359"/>
      <c r="Y169" s="359"/>
      <c r="Z169" s="359"/>
      <c r="AA169" s="360"/>
      <c r="AT169" s="361"/>
      <c r="AU169" s="361"/>
      <c r="AY169" s="361"/>
    </row>
    <row r="170" spans="2:51" s="255" customFormat="1" ht="12" customHeight="1">
      <c r="B170" s="356"/>
      <c r="C170" s="288"/>
      <c r="D170" s="288"/>
      <c r="E170" s="342"/>
      <c r="F170" s="294" t="s">
        <v>360</v>
      </c>
      <c r="G170" s="295"/>
      <c r="H170" s="295"/>
      <c r="I170" s="296"/>
      <c r="J170" s="491"/>
      <c r="K170" s="495"/>
      <c r="L170" s="509"/>
      <c r="M170" s="509"/>
      <c r="N170" s="496"/>
      <c r="O170" s="496"/>
      <c r="P170" s="496"/>
      <c r="Q170" s="496"/>
      <c r="R170" s="357"/>
      <c r="T170" s="358"/>
      <c r="U170" s="359"/>
      <c r="V170" s="359"/>
      <c r="W170" s="359"/>
      <c r="X170" s="359"/>
      <c r="Y170" s="359"/>
      <c r="Z170" s="359"/>
      <c r="AA170" s="360"/>
      <c r="AT170" s="361"/>
      <c r="AU170" s="361"/>
      <c r="AY170" s="361"/>
    </row>
    <row r="171" spans="2:51" s="401" customFormat="1" ht="23" customHeight="1">
      <c r="B171" s="433"/>
      <c r="C171" s="345"/>
      <c r="D171" s="316" t="s">
        <v>73</v>
      </c>
      <c r="E171" s="460">
        <v>776</v>
      </c>
      <c r="F171" s="318" t="s">
        <v>232</v>
      </c>
      <c r="G171" s="319"/>
      <c r="H171" s="319"/>
      <c r="I171" s="320"/>
      <c r="J171" s="447"/>
      <c r="K171" s="448"/>
      <c r="L171" s="513"/>
      <c r="M171" s="513"/>
      <c r="N171" s="449">
        <f>N172+N175+N177+N179+N181+N184+N186+N188+N190+N192</f>
        <v>0</v>
      </c>
      <c r="O171" s="501"/>
      <c r="P171" s="501"/>
      <c r="Q171" s="502"/>
      <c r="R171" s="434"/>
      <c r="T171" s="435"/>
      <c r="U171" s="436"/>
      <c r="V171" s="436"/>
      <c r="W171" s="436"/>
      <c r="X171" s="436"/>
      <c r="Y171" s="436"/>
      <c r="Z171" s="436"/>
      <c r="AA171" s="437"/>
      <c r="AT171" s="438"/>
      <c r="AU171" s="438"/>
      <c r="AY171" s="438"/>
    </row>
    <row r="172" spans="2:51" s="255" customFormat="1" ht="16" customHeight="1">
      <c r="B172" s="356"/>
      <c r="C172" s="288">
        <v>25</v>
      </c>
      <c r="D172" s="288" t="s">
        <v>118</v>
      </c>
      <c r="E172" s="289" t="s">
        <v>221</v>
      </c>
      <c r="F172" s="290" t="s">
        <v>222</v>
      </c>
      <c r="G172" s="290"/>
      <c r="H172" s="290"/>
      <c r="I172" s="290"/>
      <c r="J172" s="291" t="s">
        <v>124</v>
      </c>
      <c r="K172" s="292">
        <f>K174</f>
        <v>33</v>
      </c>
      <c r="L172" s="149">
        <v>0</v>
      </c>
      <c r="M172" s="149"/>
      <c r="N172" s="452">
        <f>ROUND(L172*K172,2)</f>
        <v>0</v>
      </c>
      <c r="O172" s="452"/>
      <c r="P172" s="452"/>
      <c r="Q172" s="452"/>
      <c r="R172" s="357"/>
      <c r="T172" s="358"/>
      <c r="U172" s="359"/>
      <c r="V172" s="359"/>
      <c r="W172" s="359"/>
      <c r="X172" s="359"/>
      <c r="Y172" s="359"/>
      <c r="Z172" s="359"/>
      <c r="AA172" s="360"/>
      <c r="AT172" s="361"/>
      <c r="AU172" s="361"/>
      <c r="AY172" s="361"/>
    </row>
    <row r="173" spans="2:51" s="255" customFormat="1" ht="14" customHeight="1">
      <c r="B173" s="356"/>
      <c r="C173" s="491"/>
      <c r="D173" s="491"/>
      <c r="E173" s="492" t="s">
        <v>5</v>
      </c>
      <c r="F173" s="414" t="s">
        <v>223</v>
      </c>
      <c r="G173" s="415"/>
      <c r="H173" s="415"/>
      <c r="I173" s="415"/>
      <c r="J173" s="491"/>
      <c r="K173" s="495"/>
      <c r="L173" s="509"/>
      <c r="M173" s="509"/>
      <c r="N173" s="496"/>
      <c r="O173" s="496"/>
      <c r="P173" s="496"/>
      <c r="Q173" s="496"/>
      <c r="R173" s="357"/>
      <c r="T173" s="358"/>
      <c r="U173" s="359"/>
      <c r="V173" s="359"/>
      <c r="W173" s="359"/>
      <c r="X173" s="359"/>
      <c r="Y173" s="359"/>
      <c r="Z173" s="359"/>
      <c r="AA173" s="360"/>
      <c r="AT173" s="361"/>
      <c r="AU173" s="361"/>
      <c r="AY173" s="361"/>
    </row>
    <row r="174" spans="2:51" s="255" customFormat="1" ht="13" customHeight="1">
      <c r="B174" s="356"/>
      <c r="C174" s="491"/>
      <c r="D174" s="491"/>
      <c r="E174" s="492" t="s">
        <v>5</v>
      </c>
      <c r="F174" s="414">
        <v>33</v>
      </c>
      <c r="G174" s="415"/>
      <c r="H174" s="415"/>
      <c r="I174" s="415"/>
      <c r="J174" s="491"/>
      <c r="K174" s="472">
        <v>33</v>
      </c>
      <c r="L174" s="509"/>
      <c r="M174" s="509"/>
      <c r="N174" s="496"/>
      <c r="O174" s="496"/>
      <c r="P174" s="496"/>
      <c r="Q174" s="496"/>
      <c r="R174" s="357"/>
      <c r="T174" s="358"/>
      <c r="U174" s="359"/>
      <c r="V174" s="359"/>
      <c r="W174" s="359"/>
      <c r="X174" s="359"/>
      <c r="Y174" s="359"/>
      <c r="Z174" s="359"/>
      <c r="AA174" s="360"/>
      <c r="AT174" s="361"/>
      <c r="AU174" s="361"/>
      <c r="AY174" s="361"/>
    </row>
    <row r="175" spans="2:51" s="255" customFormat="1" ht="36" customHeight="1">
      <c r="B175" s="356"/>
      <c r="C175" s="288">
        <v>26</v>
      </c>
      <c r="D175" s="288" t="s">
        <v>118</v>
      </c>
      <c r="E175" s="289" t="s">
        <v>224</v>
      </c>
      <c r="F175" s="290" t="s">
        <v>225</v>
      </c>
      <c r="G175" s="290"/>
      <c r="H175" s="290"/>
      <c r="I175" s="290"/>
      <c r="J175" s="291" t="s">
        <v>123</v>
      </c>
      <c r="K175" s="292">
        <f>K176</f>
        <v>62.56</v>
      </c>
      <c r="L175" s="149">
        <v>0</v>
      </c>
      <c r="M175" s="149"/>
      <c r="N175" s="293">
        <f>ROUND(L175*K175,2)</f>
        <v>0</v>
      </c>
      <c r="O175" s="293"/>
      <c r="P175" s="293"/>
      <c r="Q175" s="293"/>
      <c r="R175" s="357"/>
      <c r="T175" s="358"/>
      <c r="U175" s="359"/>
      <c r="V175" s="359"/>
      <c r="W175" s="359"/>
      <c r="X175" s="359"/>
      <c r="Y175" s="359"/>
      <c r="Z175" s="359"/>
      <c r="AA175" s="360"/>
      <c r="AT175" s="361"/>
      <c r="AU175" s="361"/>
      <c r="AY175" s="361"/>
    </row>
    <row r="176" spans="2:51" s="255" customFormat="1" ht="15" customHeight="1">
      <c r="B176" s="356"/>
      <c r="C176" s="491"/>
      <c r="D176" s="491"/>
      <c r="E176" s="492" t="s">
        <v>5</v>
      </c>
      <c r="F176" s="411" t="s">
        <v>361</v>
      </c>
      <c r="G176" s="412"/>
      <c r="H176" s="412"/>
      <c r="I176" s="412"/>
      <c r="J176" s="491"/>
      <c r="K176" s="472">
        <v>62.56</v>
      </c>
      <c r="L176" s="509"/>
      <c r="M176" s="509"/>
      <c r="N176" s="496"/>
      <c r="O176" s="496"/>
      <c r="P176" s="496"/>
      <c r="Q176" s="496"/>
      <c r="R176" s="357"/>
      <c r="T176" s="358"/>
      <c r="U176" s="359"/>
      <c r="V176" s="359"/>
      <c r="W176" s="359"/>
      <c r="X176" s="359"/>
      <c r="Y176" s="359"/>
      <c r="Z176" s="359"/>
      <c r="AA176" s="360"/>
      <c r="AT176" s="361"/>
      <c r="AU176" s="361"/>
      <c r="AY176" s="361"/>
    </row>
    <row r="177" spans="2:51" s="255" customFormat="1" ht="24" customHeight="1">
      <c r="B177" s="356"/>
      <c r="C177" s="425">
        <v>27</v>
      </c>
      <c r="D177" s="425" t="s">
        <v>134</v>
      </c>
      <c r="E177" s="426" t="s">
        <v>227</v>
      </c>
      <c r="F177" s="427" t="s">
        <v>228</v>
      </c>
      <c r="G177" s="428"/>
      <c r="H177" s="428"/>
      <c r="I177" s="428"/>
      <c r="J177" s="429" t="s">
        <v>123</v>
      </c>
      <c r="K177" s="430">
        <f>K178</f>
        <v>65.69</v>
      </c>
      <c r="L177" s="167">
        <v>0</v>
      </c>
      <c r="M177" s="167"/>
      <c r="N177" s="431">
        <f>ROUND(L177*K177,2)</f>
        <v>0</v>
      </c>
      <c r="O177" s="431"/>
      <c r="P177" s="431"/>
      <c r="Q177" s="431"/>
      <c r="R177" s="357"/>
      <c r="T177" s="358"/>
      <c r="U177" s="359"/>
      <c r="V177" s="359"/>
      <c r="W177" s="359"/>
      <c r="X177" s="359"/>
      <c r="Y177" s="359"/>
      <c r="Z177" s="359"/>
      <c r="AA177" s="360"/>
      <c r="AT177" s="361"/>
      <c r="AU177" s="361"/>
      <c r="AY177" s="361"/>
    </row>
    <row r="178" spans="2:51" s="255" customFormat="1" ht="15" customHeight="1">
      <c r="B178" s="356"/>
      <c r="C178" s="491"/>
      <c r="D178" s="491"/>
      <c r="E178" s="492" t="s">
        <v>5</v>
      </c>
      <c r="F178" s="294" t="s">
        <v>362</v>
      </c>
      <c r="G178" s="295"/>
      <c r="H178" s="295"/>
      <c r="I178" s="296"/>
      <c r="J178" s="491"/>
      <c r="K178" s="472">
        <v>65.69</v>
      </c>
      <c r="L178" s="509"/>
      <c r="M178" s="509"/>
      <c r="N178" s="496"/>
      <c r="O178" s="496"/>
      <c r="P178" s="496"/>
      <c r="Q178" s="496"/>
      <c r="R178" s="357"/>
      <c r="T178" s="358"/>
      <c r="U178" s="359"/>
      <c r="V178" s="359"/>
      <c r="W178" s="359"/>
      <c r="X178" s="359"/>
      <c r="Y178" s="359"/>
      <c r="Z178" s="359"/>
      <c r="AA178" s="360"/>
      <c r="AT178" s="361"/>
      <c r="AU178" s="361"/>
      <c r="AY178" s="361"/>
    </row>
    <row r="179" spans="2:51" s="255" customFormat="1" ht="21" customHeight="1">
      <c r="B179" s="356"/>
      <c r="C179" s="288">
        <v>28</v>
      </c>
      <c r="D179" s="288" t="s">
        <v>118</v>
      </c>
      <c r="E179" s="289" t="s">
        <v>233</v>
      </c>
      <c r="F179" s="290" t="s">
        <v>234</v>
      </c>
      <c r="G179" s="290"/>
      <c r="H179" s="290"/>
      <c r="I179" s="290"/>
      <c r="J179" s="291" t="s">
        <v>123</v>
      </c>
      <c r="K179" s="292">
        <f>K175</f>
        <v>62.56</v>
      </c>
      <c r="L179" s="149">
        <v>0</v>
      </c>
      <c r="M179" s="149"/>
      <c r="N179" s="293">
        <f>ROUND(L179*K179,2)</f>
        <v>0</v>
      </c>
      <c r="O179" s="293"/>
      <c r="P179" s="293"/>
      <c r="Q179" s="293"/>
      <c r="R179" s="357"/>
      <c r="T179" s="358"/>
      <c r="U179" s="359"/>
      <c r="V179" s="359"/>
      <c r="W179" s="359"/>
      <c r="X179" s="359"/>
      <c r="Y179" s="359"/>
      <c r="Z179" s="359"/>
      <c r="AA179" s="360"/>
      <c r="AT179" s="361"/>
      <c r="AU179" s="361"/>
      <c r="AY179" s="361"/>
    </row>
    <row r="180" spans="2:51" s="255" customFormat="1" ht="20" customHeight="1">
      <c r="B180" s="356"/>
      <c r="C180" s="491"/>
      <c r="D180" s="491"/>
      <c r="E180" s="492" t="s">
        <v>5</v>
      </c>
      <c r="F180" s="414" t="s">
        <v>235</v>
      </c>
      <c r="G180" s="415"/>
      <c r="H180" s="415"/>
      <c r="I180" s="415"/>
      <c r="J180" s="491"/>
      <c r="K180" s="495"/>
      <c r="L180" s="509"/>
      <c r="M180" s="509"/>
      <c r="N180" s="496"/>
      <c r="O180" s="496"/>
      <c r="P180" s="496"/>
      <c r="Q180" s="496"/>
      <c r="R180" s="357"/>
      <c r="T180" s="358"/>
      <c r="U180" s="359"/>
      <c r="V180" s="359"/>
      <c r="W180" s="359"/>
      <c r="X180" s="359"/>
      <c r="Y180" s="359"/>
      <c r="Z180" s="359"/>
      <c r="AA180" s="360"/>
      <c r="AT180" s="361"/>
      <c r="AU180" s="361"/>
      <c r="AY180" s="361"/>
    </row>
    <row r="181" spans="2:65" s="193" customFormat="1" ht="18" customHeight="1">
      <c r="B181" s="194"/>
      <c r="C181" s="425">
        <v>29</v>
      </c>
      <c r="D181" s="425" t="s">
        <v>134</v>
      </c>
      <c r="E181" s="426" t="s">
        <v>236</v>
      </c>
      <c r="F181" s="427" t="s">
        <v>250</v>
      </c>
      <c r="G181" s="428"/>
      <c r="H181" s="428"/>
      <c r="I181" s="428"/>
      <c r="J181" s="429" t="s">
        <v>123</v>
      </c>
      <c r="K181" s="430">
        <f>K183</f>
        <v>65.69</v>
      </c>
      <c r="L181" s="166">
        <v>0</v>
      </c>
      <c r="M181" s="166"/>
      <c r="N181" s="431">
        <f>ROUND(L181*K181,2)</f>
        <v>0</v>
      </c>
      <c r="O181" s="431"/>
      <c r="P181" s="431"/>
      <c r="Q181" s="431"/>
      <c r="R181" s="199"/>
      <c r="T181" s="337" t="s">
        <v>5</v>
      </c>
      <c r="U181" s="338" t="s">
        <v>39</v>
      </c>
      <c r="V181" s="339">
        <v>0</v>
      </c>
      <c r="W181" s="339">
        <f aca="true" t="shared" si="14" ref="W181:W221">V181*K181</f>
        <v>0</v>
      </c>
      <c r="X181" s="339">
        <v>0.00648</v>
      </c>
      <c r="Y181" s="339">
        <f aca="true" t="shared" si="15" ref="Y181:Y221">X181*K181</f>
        <v>0.42567119999999997</v>
      </c>
      <c r="Z181" s="339">
        <v>0</v>
      </c>
      <c r="AA181" s="340">
        <f aca="true" t="shared" si="16" ref="AA181:AA221">Z181*K181</f>
        <v>0</v>
      </c>
      <c r="AR181" s="180"/>
      <c r="AT181" s="180"/>
      <c r="AU181" s="180"/>
      <c r="AY181" s="180"/>
      <c r="BE181" s="341"/>
      <c r="BF181" s="341"/>
      <c r="BG181" s="341"/>
      <c r="BH181" s="341"/>
      <c r="BI181" s="341"/>
      <c r="BJ181" s="180"/>
      <c r="BK181" s="341"/>
      <c r="BL181" s="180"/>
      <c r="BM181" s="180"/>
    </row>
    <row r="182" spans="2:65" s="193" customFormat="1" ht="18" customHeight="1">
      <c r="B182" s="194"/>
      <c r="C182" s="288"/>
      <c r="D182" s="288"/>
      <c r="E182" s="289"/>
      <c r="F182" s="294" t="s">
        <v>237</v>
      </c>
      <c r="G182" s="295"/>
      <c r="H182" s="295"/>
      <c r="I182" s="296"/>
      <c r="J182" s="491"/>
      <c r="K182" s="495"/>
      <c r="L182" s="509"/>
      <c r="M182" s="509"/>
      <c r="N182" s="496"/>
      <c r="O182" s="496"/>
      <c r="P182" s="496"/>
      <c r="Q182" s="496"/>
      <c r="R182" s="199"/>
      <c r="T182" s="337"/>
      <c r="U182" s="338"/>
      <c r="V182" s="339"/>
      <c r="W182" s="339"/>
      <c r="X182" s="339"/>
      <c r="Y182" s="339"/>
      <c r="Z182" s="339"/>
      <c r="AA182" s="340"/>
      <c r="AR182" s="180"/>
      <c r="AT182" s="180"/>
      <c r="AU182" s="180"/>
      <c r="AY182" s="180"/>
      <c r="BE182" s="341"/>
      <c r="BF182" s="341"/>
      <c r="BG182" s="341"/>
      <c r="BH182" s="341"/>
      <c r="BI182" s="341"/>
      <c r="BJ182" s="180"/>
      <c r="BK182" s="341"/>
      <c r="BL182" s="180"/>
      <c r="BM182" s="180"/>
    </row>
    <row r="183" spans="2:65" s="193" customFormat="1" ht="14" customHeight="1">
      <c r="B183" s="194"/>
      <c r="C183" s="288"/>
      <c r="D183" s="288"/>
      <c r="E183" s="289"/>
      <c r="F183" s="294" t="s">
        <v>362</v>
      </c>
      <c r="G183" s="295"/>
      <c r="H183" s="295"/>
      <c r="I183" s="296"/>
      <c r="J183" s="291"/>
      <c r="K183" s="472">
        <v>65.69</v>
      </c>
      <c r="L183" s="509"/>
      <c r="M183" s="509"/>
      <c r="N183" s="496"/>
      <c r="O183" s="496"/>
      <c r="P183" s="496"/>
      <c r="Q183" s="496"/>
      <c r="R183" s="199"/>
      <c r="T183" s="337"/>
      <c r="U183" s="338"/>
      <c r="V183" s="339"/>
      <c r="W183" s="339"/>
      <c r="X183" s="339"/>
      <c r="Y183" s="339"/>
      <c r="Z183" s="339"/>
      <c r="AA183" s="340"/>
      <c r="AR183" s="180"/>
      <c r="AT183" s="180"/>
      <c r="AU183" s="180"/>
      <c r="AY183" s="180"/>
      <c r="BE183" s="341"/>
      <c r="BF183" s="341"/>
      <c r="BG183" s="341"/>
      <c r="BH183" s="341"/>
      <c r="BI183" s="341"/>
      <c r="BJ183" s="180"/>
      <c r="BK183" s="341"/>
      <c r="BL183" s="180"/>
      <c r="BM183" s="180"/>
    </row>
    <row r="184" spans="2:65" s="193" customFormat="1" ht="14" customHeight="1">
      <c r="B184" s="194"/>
      <c r="C184" s="288">
        <v>30</v>
      </c>
      <c r="D184" s="288" t="s">
        <v>118</v>
      </c>
      <c r="E184" s="289" t="s">
        <v>238</v>
      </c>
      <c r="F184" s="290" t="s">
        <v>239</v>
      </c>
      <c r="G184" s="290"/>
      <c r="H184" s="290"/>
      <c r="I184" s="290"/>
      <c r="J184" s="291" t="s">
        <v>124</v>
      </c>
      <c r="K184" s="292">
        <v>33</v>
      </c>
      <c r="L184" s="149">
        <v>0</v>
      </c>
      <c r="M184" s="149"/>
      <c r="N184" s="293">
        <f>ROUND(L184*K184,2)</f>
        <v>0</v>
      </c>
      <c r="O184" s="293"/>
      <c r="P184" s="293"/>
      <c r="Q184" s="293"/>
      <c r="R184" s="199"/>
      <c r="T184" s="337"/>
      <c r="U184" s="338"/>
      <c r="V184" s="339"/>
      <c r="W184" s="339"/>
      <c r="X184" s="339"/>
      <c r="Y184" s="339"/>
      <c r="Z184" s="339"/>
      <c r="AA184" s="340"/>
      <c r="AR184" s="180"/>
      <c r="AT184" s="180"/>
      <c r="AU184" s="180"/>
      <c r="AY184" s="180"/>
      <c r="BE184" s="341"/>
      <c r="BF184" s="341"/>
      <c r="BG184" s="341"/>
      <c r="BH184" s="341"/>
      <c r="BI184" s="341"/>
      <c r="BJ184" s="180"/>
      <c r="BK184" s="341"/>
      <c r="BL184" s="180"/>
      <c r="BM184" s="180"/>
    </row>
    <row r="185" spans="2:65" s="193" customFormat="1" ht="14" customHeight="1">
      <c r="B185" s="194"/>
      <c r="C185" s="491"/>
      <c r="D185" s="491"/>
      <c r="E185" s="492" t="s">
        <v>5</v>
      </c>
      <c r="F185" s="414" t="s">
        <v>240</v>
      </c>
      <c r="G185" s="415"/>
      <c r="H185" s="415"/>
      <c r="I185" s="415"/>
      <c r="J185" s="491"/>
      <c r="K185" s="495"/>
      <c r="L185" s="509"/>
      <c r="M185" s="509"/>
      <c r="N185" s="496"/>
      <c r="O185" s="496"/>
      <c r="P185" s="496"/>
      <c r="Q185" s="496"/>
      <c r="R185" s="199"/>
      <c r="T185" s="337"/>
      <c r="U185" s="338"/>
      <c r="V185" s="339"/>
      <c r="W185" s="339"/>
      <c r="X185" s="339"/>
      <c r="Y185" s="339"/>
      <c r="Z185" s="339"/>
      <c r="AA185" s="340"/>
      <c r="AR185" s="180"/>
      <c r="AT185" s="180"/>
      <c r="AU185" s="180"/>
      <c r="AY185" s="180"/>
      <c r="BE185" s="341"/>
      <c r="BF185" s="341"/>
      <c r="BG185" s="341"/>
      <c r="BH185" s="341"/>
      <c r="BI185" s="341"/>
      <c r="BJ185" s="180"/>
      <c r="BK185" s="341"/>
      <c r="BL185" s="180"/>
      <c r="BM185" s="180"/>
    </row>
    <row r="186" spans="2:65" s="193" customFormat="1" ht="14" customHeight="1">
      <c r="B186" s="194"/>
      <c r="C186" s="425">
        <v>31</v>
      </c>
      <c r="D186" s="425" t="s">
        <v>134</v>
      </c>
      <c r="E186" s="426" t="s">
        <v>241</v>
      </c>
      <c r="F186" s="427" t="s">
        <v>318</v>
      </c>
      <c r="G186" s="428"/>
      <c r="H186" s="428"/>
      <c r="I186" s="428"/>
      <c r="J186" s="429" t="s">
        <v>124</v>
      </c>
      <c r="K186" s="430">
        <f>K187</f>
        <v>35.64</v>
      </c>
      <c r="L186" s="166">
        <v>0</v>
      </c>
      <c r="M186" s="166"/>
      <c r="N186" s="431">
        <f>ROUND(L186*K186,2)</f>
        <v>0</v>
      </c>
      <c r="O186" s="431"/>
      <c r="P186" s="431"/>
      <c r="Q186" s="431"/>
      <c r="R186" s="199"/>
      <c r="T186" s="337"/>
      <c r="U186" s="338"/>
      <c r="V186" s="339"/>
      <c r="W186" s="339"/>
      <c r="X186" s="339"/>
      <c r="Y186" s="339"/>
      <c r="Z186" s="339"/>
      <c r="AA186" s="340"/>
      <c r="AR186" s="180"/>
      <c r="AT186" s="180"/>
      <c r="AU186" s="180"/>
      <c r="AY186" s="180"/>
      <c r="BE186" s="341"/>
      <c r="BF186" s="341"/>
      <c r="BG186" s="341"/>
      <c r="BH186" s="341"/>
      <c r="BI186" s="341"/>
      <c r="BJ186" s="180"/>
      <c r="BK186" s="341"/>
      <c r="BL186" s="180"/>
      <c r="BM186" s="180"/>
    </row>
    <row r="187" spans="2:65" s="193" customFormat="1" ht="14" customHeight="1">
      <c r="B187" s="194"/>
      <c r="C187" s="491"/>
      <c r="D187" s="491"/>
      <c r="E187" s="492" t="s">
        <v>5</v>
      </c>
      <c r="F187" s="294" t="s">
        <v>363</v>
      </c>
      <c r="G187" s="295"/>
      <c r="H187" s="295"/>
      <c r="I187" s="296"/>
      <c r="J187" s="291"/>
      <c r="K187" s="473">
        <v>35.64</v>
      </c>
      <c r="L187" s="509"/>
      <c r="M187" s="509"/>
      <c r="N187" s="496"/>
      <c r="O187" s="496"/>
      <c r="P187" s="496"/>
      <c r="Q187" s="496"/>
      <c r="R187" s="199"/>
      <c r="T187" s="337"/>
      <c r="U187" s="338"/>
      <c r="V187" s="339"/>
      <c r="W187" s="339"/>
      <c r="X187" s="339"/>
      <c r="Y187" s="339"/>
      <c r="Z187" s="339"/>
      <c r="AA187" s="340"/>
      <c r="AR187" s="180"/>
      <c r="AT187" s="180"/>
      <c r="AU187" s="180"/>
      <c r="AY187" s="180"/>
      <c r="BE187" s="341"/>
      <c r="BF187" s="341"/>
      <c r="BG187" s="341"/>
      <c r="BH187" s="341"/>
      <c r="BI187" s="341"/>
      <c r="BJ187" s="180"/>
      <c r="BK187" s="341"/>
      <c r="BL187" s="180"/>
      <c r="BM187" s="180"/>
    </row>
    <row r="188" spans="2:65" s="193" customFormat="1" ht="14" customHeight="1">
      <c r="B188" s="194"/>
      <c r="C188" s="288">
        <v>32</v>
      </c>
      <c r="D188" s="288" t="s">
        <v>118</v>
      </c>
      <c r="E188" s="289" t="s">
        <v>244</v>
      </c>
      <c r="F188" s="290" t="s">
        <v>242</v>
      </c>
      <c r="G188" s="290"/>
      <c r="H188" s="290"/>
      <c r="I188" s="290"/>
      <c r="J188" s="291" t="s">
        <v>124</v>
      </c>
      <c r="K188" s="292">
        <v>0.9</v>
      </c>
      <c r="L188" s="149">
        <v>0</v>
      </c>
      <c r="M188" s="149"/>
      <c r="N188" s="293">
        <f>ROUND(L188*K188,2)</f>
        <v>0</v>
      </c>
      <c r="O188" s="293"/>
      <c r="P188" s="293"/>
      <c r="Q188" s="293"/>
      <c r="R188" s="199"/>
      <c r="T188" s="337"/>
      <c r="U188" s="338"/>
      <c r="V188" s="339"/>
      <c r="W188" s="339"/>
      <c r="X188" s="339"/>
      <c r="Y188" s="339"/>
      <c r="Z188" s="339"/>
      <c r="AA188" s="340"/>
      <c r="AR188" s="180"/>
      <c r="AT188" s="180"/>
      <c r="AU188" s="180"/>
      <c r="AY188" s="180"/>
      <c r="BE188" s="341"/>
      <c r="BF188" s="341"/>
      <c r="BG188" s="341"/>
      <c r="BH188" s="341"/>
      <c r="BI188" s="341"/>
      <c r="BJ188" s="180"/>
      <c r="BK188" s="341"/>
      <c r="BL188" s="180"/>
      <c r="BM188" s="180"/>
    </row>
    <row r="189" spans="2:65" s="193" customFormat="1" ht="14" customHeight="1">
      <c r="B189" s="194"/>
      <c r="C189" s="491"/>
      <c r="D189" s="491"/>
      <c r="E189" s="492" t="s">
        <v>5</v>
      </c>
      <c r="F189" s="414" t="s">
        <v>243</v>
      </c>
      <c r="G189" s="415"/>
      <c r="H189" s="415"/>
      <c r="I189" s="415"/>
      <c r="J189" s="491"/>
      <c r="K189" s="495"/>
      <c r="L189" s="509"/>
      <c r="M189" s="509"/>
      <c r="N189" s="496"/>
      <c r="O189" s="496"/>
      <c r="P189" s="496"/>
      <c r="Q189" s="496"/>
      <c r="R189" s="199"/>
      <c r="T189" s="337"/>
      <c r="U189" s="338"/>
      <c r="V189" s="339"/>
      <c r="W189" s="339"/>
      <c r="X189" s="339"/>
      <c r="Y189" s="339"/>
      <c r="Z189" s="339"/>
      <c r="AA189" s="340"/>
      <c r="AR189" s="180"/>
      <c r="AT189" s="180"/>
      <c r="AU189" s="180"/>
      <c r="AY189" s="180"/>
      <c r="BE189" s="341"/>
      <c r="BF189" s="341"/>
      <c r="BG189" s="341"/>
      <c r="BH189" s="341"/>
      <c r="BI189" s="341"/>
      <c r="BJ189" s="180"/>
      <c r="BK189" s="341"/>
      <c r="BL189" s="180"/>
      <c r="BM189" s="180"/>
    </row>
    <row r="190" spans="2:65" s="193" customFormat="1" ht="14" customHeight="1">
      <c r="B190" s="194"/>
      <c r="C190" s="425">
        <v>33</v>
      </c>
      <c r="D190" s="425" t="s">
        <v>134</v>
      </c>
      <c r="E190" s="426" t="s">
        <v>245</v>
      </c>
      <c r="F190" s="427" t="s">
        <v>246</v>
      </c>
      <c r="G190" s="428"/>
      <c r="H190" s="428"/>
      <c r="I190" s="428"/>
      <c r="J190" s="429" t="s">
        <v>124</v>
      </c>
      <c r="K190" s="430">
        <v>0.9</v>
      </c>
      <c r="L190" s="166">
        <v>0</v>
      </c>
      <c r="M190" s="166"/>
      <c r="N190" s="431">
        <f>ROUND(L190*K190,2)</f>
        <v>0</v>
      </c>
      <c r="O190" s="431"/>
      <c r="P190" s="431"/>
      <c r="Q190" s="431"/>
      <c r="R190" s="199"/>
      <c r="T190" s="337"/>
      <c r="U190" s="338"/>
      <c r="V190" s="339"/>
      <c r="W190" s="339"/>
      <c r="X190" s="339"/>
      <c r="Y190" s="339"/>
      <c r="Z190" s="339"/>
      <c r="AA190" s="340"/>
      <c r="AR190" s="180"/>
      <c r="AT190" s="180"/>
      <c r="AU190" s="180"/>
      <c r="AY190" s="180"/>
      <c r="BE190" s="341"/>
      <c r="BF190" s="341"/>
      <c r="BG190" s="341"/>
      <c r="BH190" s="341"/>
      <c r="BI190" s="341"/>
      <c r="BJ190" s="180"/>
      <c r="BK190" s="341"/>
      <c r="BL190" s="180"/>
      <c r="BM190" s="180"/>
    </row>
    <row r="191" spans="2:65" s="193" customFormat="1" ht="8" customHeight="1">
      <c r="B191" s="194"/>
      <c r="C191" s="425"/>
      <c r="D191" s="425"/>
      <c r="E191" s="426"/>
      <c r="F191" s="503"/>
      <c r="G191" s="504"/>
      <c r="H191" s="504"/>
      <c r="I191" s="504"/>
      <c r="J191" s="491"/>
      <c r="K191" s="495"/>
      <c r="L191" s="509"/>
      <c r="M191" s="509"/>
      <c r="N191" s="496"/>
      <c r="O191" s="496"/>
      <c r="P191" s="496"/>
      <c r="Q191" s="496"/>
      <c r="R191" s="199"/>
      <c r="T191" s="337"/>
      <c r="U191" s="338"/>
      <c r="V191" s="339"/>
      <c r="W191" s="339"/>
      <c r="X191" s="339"/>
      <c r="Y191" s="339"/>
      <c r="Z191" s="339"/>
      <c r="AA191" s="340"/>
      <c r="AR191" s="180"/>
      <c r="AT191" s="180"/>
      <c r="AU191" s="180"/>
      <c r="AY191" s="180"/>
      <c r="BE191" s="341"/>
      <c r="BF191" s="341"/>
      <c r="BG191" s="341"/>
      <c r="BH191" s="341"/>
      <c r="BI191" s="341"/>
      <c r="BJ191" s="180"/>
      <c r="BK191" s="341"/>
      <c r="BL191" s="180"/>
      <c r="BM191" s="180"/>
    </row>
    <row r="192" spans="2:65" s="193" customFormat="1" ht="23" customHeight="1">
      <c r="B192" s="194"/>
      <c r="C192" s="288">
        <v>34</v>
      </c>
      <c r="D192" s="288" t="s">
        <v>118</v>
      </c>
      <c r="E192" s="289" t="s">
        <v>247</v>
      </c>
      <c r="F192" s="290" t="s">
        <v>248</v>
      </c>
      <c r="G192" s="290"/>
      <c r="H192" s="290"/>
      <c r="I192" s="290"/>
      <c r="J192" s="291" t="s">
        <v>119</v>
      </c>
      <c r="K192" s="292">
        <v>3.2</v>
      </c>
      <c r="L192" s="149">
        <v>0</v>
      </c>
      <c r="M192" s="149"/>
      <c r="N192" s="293">
        <f>ROUND(L192*K192,2)</f>
        <v>0</v>
      </c>
      <c r="O192" s="293"/>
      <c r="P192" s="293"/>
      <c r="Q192" s="293"/>
      <c r="R192" s="199"/>
      <c r="T192" s="337"/>
      <c r="U192" s="338"/>
      <c r="V192" s="339"/>
      <c r="W192" s="339"/>
      <c r="X192" s="339"/>
      <c r="Y192" s="339"/>
      <c r="Z192" s="339"/>
      <c r="AA192" s="340"/>
      <c r="AR192" s="180"/>
      <c r="AT192" s="180"/>
      <c r="AU192" s="180"/>
      <c r="AY192" s="180"/>
      <c r="BE192" s="341"/>
      <c r="BF192" s="341"/>
      <c r="BG192" s="341"/>
      <c r="BH192" s="341"/>
      <c r="BI192" s="341"/>
      <c r="BJ192" s="180"/>
      <c r="BK192" s="341"/>
      <c r="BL192" s="180"/>
      <c r="BM192" s="180"/>
    </row>
    <row r="193" spans="2:65" s="193" customFormat="1" ht="30" customHeight="1">
      <c r="B193" s="194"/>
      <c r="C193" s="491"/>
      <c r="D193" s="491"/>
      <c r="E193" s="492" t="s">
        <v>5</v>
      </c>
      <c r="F193" s="414" t="s">
        <v>249</v>
      </c>
      <c r="G193" s="415"/>
      <c r="H193" s="415"/>
      <c r="I193" s="415"/>
      <c r="J193" s="491"/>
      <c r="K193" s="495"/>
      <c r="L193" s="509"/>
      <c r="M193" s="509"/>
      <c r="N193" s="496"/>
      <c r="O193" s="496"/>
      <c r="P193" s="496"/>
      <c r="Q193" s="496"/>
      <c r="R193" s="199"/>
      <c r="T193" s="337"/>
      <c r="U193" s="338"/>
      <c r="V193" s="339"/>
      <c r="W193" s="339"/>
      <c r="X193" s="339"/>
      <c r="Y193" s="339"/>
      <c r="Z193" s="339"/>
      <c r="AA193" s="340"/>
      <c r="AR193" s="180"/>
      <c r="AT193" s="180"/>
      <c r="AU193" s="180"/>
      <c r="AY193" s="180"/>
      <c r="BE193" s="341"/>
      <c r="BF193" s="341"/>
      <c r="BG193" s="341"/>
      <c r="BH193" s="341"/>
      <c r="BI193" s="341"/>
      <c r="BJ193" s="180"/>
      <c r="BK193" s="341"/>
      <c r="BL193" s="180"/>
      <c r="BM193" s="180"/>
    </row>
    <row r="194" spans="2:65" s="349" customFormat="1" ht="24" customHeight="1">
      <c r="B194" s="344"/>
      <c r="C194" s="345"/>
      <c r="D194" s="445" t="s">
        <v>73</v>
      </c>
      <c r="E194" s="505" t="s">
        <v>251</v>
      </c>
      <c r="F194" s="319" t="s">
        <v>252</v>
      </c>
      <c r="G194" s="319"/>
      <c r="H194" s="319"/>
      <c r="I194" s="319"/>
      <c r="J194" s="506"/>
      <c r="K194" s="507"/>
      <c r="L194" s="511"/>
      <c r="M194" s="511"/>
      <c r="N194" s="478">
        <f>N195+N198+N201+N203</f>
        <v>0</v>
      </c>
      <c r="O194" s="479"/>
      <c r="P194" s="479"/>
      <c r="Q194" s="480"/>
      <c r="R194" s="348"/>
      <c r="T194" s="350"/>
      <c r="U194" s="351"/>
      <c r="V194" s="352"/>
      <c r="W194" s="352"/>
      <c r="X194" s="352"/>
      <c r="Y194" s="352"/>
      <c r="Z194" s="352"/>
      <c r="AA194" s="353"/>
      <c r="AR194" s="354"/>
      <c r="AT194" s="354"/>
      <c r="AU194" s="354"/>
      <c r="AY194" s="354"/>
      <c r="BE194" s="355"/>
      <c r="BF194" s="355"/>
      <c r="BG194" s="355"/>
      <c r="BH194" s="355"/>
      <c r="BI194" s="355"/>
      <c r="BJ194" s="354"/>
      <c r="BK194" s="355"/>
      <c r="BL194" s="354"/>
      <c r="BM194" s="354"/>
    </row>
    <row r="195" spans="2:65" s="193" customFormat="1" ht="29" customHeight="1">
      <c r="B195" s="194"/>
      <c r="C195" s="288">
        <v>34</v>
      </c>
      <c r="D195" s="288" t="s">
        <v>118</v>
      </c>
      <c r="E195" s="508" t="s">
        <v>253</v>
      </c>
      <c r="F195" s="290" t="s">
        <v>254</v>
      </c>
      <c r="G195" s="290"/>
      <c r="H195" s="290"/>
      <c r="I195" s="290"/>
      <c r="J195" s="291" t="s">
        <v>123</v>
      </c>
      <c r="K195" s="292">
        <f>K197</f>
        <v>2.46</v>
      </c>
      <c r="L195" s="149">
        <v>0</v>
      </c>
      <c r="M195" s="149"/>
      <c r="N195" s="452">
        <f aca="true" t="shared" si="17" ref="N195:N214">ROUND(L195*K195,2)</f>
        <v>0</v>
      </c>
      <c r="O195" s="452"/>
      <c r="P195" s="452"/>
      <c r="Q195" s="452"/>
      <c r="R195" s="199"/>
      <c r="T195" s="337" t="s">
        <v>5</v>
      </c>
      <c r="U195" s="338" t="s">
        <v>39</v>
      </c>
      <c r="V195" s="339">
        <v>0</v>
      </c>
      <c r="W195" s="339">
        <f t="shared" si="14"/>
        <v>0</v>
      </c>
      <c r="X195" s="339">
        <v>0.00155</v>
      </c>
      <c r="Y195" s="339">
        <f t="shared" si="15"/>
        <v>0.003813</v>
      </c>
      <c r="Z195" s="339">
        <v>0</v>
      </c>
      <c r="AA195" s="340">
        <f t="shared" si="16"/>
        <v>0</v>
      </c>
      <c r="AR195" s="180"/>
      <c r="AT195" s="180"/>
      <c r="AU195" s="180"/>
      <c r="AY195" s="180"/>
      <c r="BE195" s="341"/>
      <c r="BF195" s="341"/>
      <c r="BG195" s="341"/>
      <c r="BH195" s="341"/>
      <c r="BI195" s="341"/>
      <c r="BJ195" s="180"/>
      <c r="BK195" s="341"/>
      <c r="BL195" s="180"/>
      <c r="BM195" s="180"/>
    </row>
    <row r="196" spans="2:65" s="193" customFormat="1" ht="21" customHeight="1">
      <c r="B196" s="194"/>
      <c r="C196" s="288"/>
      <c r="D196" s="288"/>
      <c r="E196" s="289"/>
      <c r="F196" s="294" t="s">
        <v>255</v>
      </c>
      <c r="G196" s="295"/>
      <c r="H196" s="295"/>
      <c r="I196" s="296"/>
      <c r="J196" s="491"/>
      <c r="K196" s="495"/>
      <c r="L196" s="509"/>
      <c r="M196" s="509"/>
      <c r="N196" s="496"/>
      <c r="O196" s="496"/>
      <c r="P196" s="496"/>
      <c r="Q196" s="496"/>
      <c r="R196" s="199"/>
      <c r="T196" s="337"/>
      <c r="U196" s="338"/>
      <c r="V196" s="339"/>
      <c r="W196" s="339"/>
      <c r="X196" s="339"/>
      <c r="Y196" s="339"/>
      <c r="Z196" s="339"/>
      <c r="AA196" s="340"/>
      <c r="AR196" s="180"/>
      <c r="AT196" s="180"/>
      <c r="AU196" s="180"/>
      <c r="AY196" s="180"/>
      <c r="BE196" s="341"/>
      <c r="BF196" s="341"/>
      <c r="BG196" s="341"/>
      <c r="BH196" s="341"/>
      <c r="BI196" s="341"/>
      <c r="BJ196" s="180"/>
      <c r="BK196" s="341"/>
      <c r="BL196" s="180"/>
      <c r="BM196" s="180"/>
    </row>
    <row r="197" spans="2:65" s="193" customFormat="1" ht="14" customHeight="1">
      <c r="B197" s="194"/>
      <c r="C197" s="288"/>
      <c r="D197" s="288"/>
      <c r="E197" s="289"/>
      <c r="F197" s="294" t="s">
        <v>364</v>
      </c>
      <c r="G197" s="295"/>
      <c r="H197" s="295"/>
      <c r="I197" s="296"/>
      <c r="J197" s="291"/>
      <c r="K197" s="297">
        <v>2.46</v>
      </c>
      <c r="L197" s="509"/>
      <c r="M197" s="509"/>
      <c r="N197" s="496"/>
      <c r="O197" s="496"/>
      <c r="P197" s="496"/>
      <c r="Q197" s="496"/>
      <c r="R197" s="199"/>
      <c r="T197" s="337"/>
      <c r="U197" s="338"/>
      <c r="V197" s="339"/>
      <c r="W197" s="339"/>
      <c r="X197" s="339"/>
      <c r="Y197" s="339"/>
      <c r="Z197" s="339"/>
      <c r="AA197" s="340"/>
      <c r="AR197" s="180"/>
      <c r="AT197" s="180"/>
      <c r="AU197" s="180"/>
      <c r="AY197" s="180"/>
      <c r="BE197" s="341"/>
      <c r="BF197" s="341"/>
      <c r="BG197" s="341"/>
      <c r="BH197" s="341"/>
      <c r="BI197" s="341"/>
      <c r="BJ197" s="180"/>
      <c r="BK197" s="341"/>
      <c r="BL197" s="180"/>
      <c r="BM197" s="180"/>
    </row>
    <row r="198" spans="2:65" s="193" customFormat="1" ht="31" customHeight="1">
      <c r="B198" s="194"/>
      <c r="C198" s="288">
        <v>36</v>
      </c>
      <c r="D198" s="288" t="s">
        <v>118</v>
      </c>
      <c r="E198" s="289" t="s">
        <v>257</v>
      </c>
      <c r="F198" s="290" t="s">
        <v>258</v>
      </c>
      <c r="G198" s="290"/>
      <c r="H198" s="290"/>
      <c r="I198" s="290"/>
      <c r="J198" s="291" t="s">
        <v>123</v>
      </c>
      <c r="K198" s="292">
        <f>K200</f>
        <v>2.46</v>
      </c>
      <c r="L198" s="149">
        <v>0</v>
      </c>
      <c r="M198" s="149"/>
      <c r="N198" s="293">
        <f aca="true" t="shared" si="18" ref="N198">ROUND(L198*K198,2)</f>
        <v>0</v>
      </c>
      <c r="O198" s="293"/>
      <c r="P198" s="293"/>
      <c r="Q198" s="293"/>
      <c r="R198" s="199"/>
      <c r="T198" s="337"/>
      <c r="U198" s="338"/>
      <c r="V198" s="339"/>
      <c r="W198" s="339"/>
      <c r="X198" s="339"/>
      <c r="Y198" s="339"/>
      <c r="Z198" s="339"/>
      <c r="AA198" s="340"/>
      <c r="AR198" s="180"/>
      <c r="AT198" s="180"/>
      <c r="AU198" s="180"/>
      <c r="AY198" s="180"/>
      <c r="BE198" s="341"/>
      <c r="BF198" s="341"/>
      <c r="BG198" s="341"/>
      <c r="BH198" s="341"/>
      <c r="BI198" s="341"/>
      <c r="BJ198" s="180"/>
      <c r="BK198" s="341"/>
      <c r="BL198" s="180"/>
      <c r="BM198" s="180"/>
    </row>
    <row r="199" spans="2:65" s="193" customFormat="1" ht="19" customHeight="1">
      <c r="B199" s="194"/>
      <c r="C199" s="288"/>
      <c r="D199" s="288"/>
      <c r="E199" s="289"/>
      <c r="F199" s="294" t="s">
        <v>259</v>
      </c>
      <c r="G199" s="295"/>
      <c r="H199" s="295"/>
      <c r="I199" s="296"/>
      <c r="J199" s="491"/>
      <c r="K199" s="495"/>
      <c r="L199" s="509"/>
      <c r="M199" s="509"/>
      <c r="N199" s="496"/>
      <c r="O199" s="496"/>
      <c r="P199" s="496"/>
      <c r="Q199" s="496"/>
      <c r="R199" s="199"/>
      <c r="T199" s="337"/>
      <c r="U199" s="338"/>
      <c r="V199" s="339"/>
      <c r="W199" s="339"/>
      <c r="X199" s="339"/>
      <c r="Y199" s="339"/>
      <c r="Z199" s="339"/>
      <c r="AA199" s="340"/>
      <c r="AR199" s="180"/>
      <c r="AT199" s="180"/>
      <c r="AU199" s="180"/>
      <c r="AY199" s="180"/>
      <c r="BE199" s="341"/>
      <c r="BF199" s="341"/>
      <c r="BG199" s="341"/>
      <c r="BH199" s="341"/>
      <c r="BI199" s="341"/>
      <c r="BJ199" s="180"/>
      <c r="BK199" s="341"/>
      <c r="BL199" s="180"/>
      <c r="BM199" s="180"/>
    </row>
    <row r="200" spans="2:65" s="193" customFormat="1" ht="14" customHeight="1">
      <c r="B200" s="194"/>
      <c r="C200" s="288"/>
      <c r="D200" s="288"/>
      <c r="E200" s="289"/>
      <c r="F200" s="294" t="s">
        <v>364</v>
      </c>
      <c r="G200" s="295"/>
      <c r="H200" s="295"/>
      <c r="I200" s="296"/>
      <c r="J200" s="291"/>
      <c r="K200" s="297">
        <v>2.46</v>
      </c>
      <c r="L200" s="509"/>
      <c r="M200" s="509"/>
      <c r="N200" s="496"/>
      <c r="O200" s="496"/>
      <c r="P200" s="496"/>
      <c r="Q200" s="496"/>
      <c r="R200" s="199"/>
      <c r="T200" s="337"/>
      <c r="U200" s="338"/>
      <c r="V200" s="339"/>
      <c r="W200" s="339"/>
      <c r="X200" s="339"/>
      <c r="Y200" s="339"/>
      <c r="Z200" s="339"/>
      <c r="AA200" s="340"/>
      <c r="AR200" s="180"/>
      <c r="AT200" s="180"/>
      <c r="AU200" s="180"/>
      <c r="AY200" s="180"/>
      <c r="BE200" s="341"/>
      <c r="BF200" s="341"/>
      <c r="BG200" s="341"/>
      <c r="BH200" s="341"/>
      <c r="BI200" s="341"/>
      <c r="BJ200" s="180"/>
      <c r="BK200" s="341"/>
      <c r="BL200" s="180"/>
      <c r="BM200" s="180"/>
    </row>
    <row r="201" spans="2:65" s="193" customFormat="1" ht="14" customHeight="1">
      <c r="B201" s="194"/>
      <c r="C201" s="425">
        <v>37</v>
      </c>
      <c r="D201" s="425" t="s">
        <v>134</v>
      </c>
      <c r="E201" s="426" t="s">
        <v>260</v>
      </c>
      <c r="F201" s="427" t="s">
        <v>261</v>
      </c>
      <c r="G201" s="428"/>
      <c r="H201" s="428"/>
      <c r="I201" s="428"/>
      <c r="J201" s="429" t="s">
        <v>123</v>
      </c>
      <c r="K201" s="430">
        <f>K202</f>
        <v>2.706</v>
      </c>
      <c r="L201" s="166">
        <v>0</v>
      </c>
      <c r="M201" s="166"/>
      <c r="N201" s="431">
        <f>ROUND(L201*K201,2)</f>
        <v>0</v>
      </c>
      <c r="O201" s="431"/>
      <c r="P201" s="431"/>
      <c r="Q201" s="431"/>
      <c r="R201" s="199"/>
      <c r="T201" s="337"/>
      <c r="U201" s="338"/>
      <c r="V201" s="339"/>
      <c r="W201" s="339"/>
      <c r="X201" s="339"/>
      <c r="Y201" s="339"/>
      <c r="Z201" s="339"/>
      <c r="AA201" s="340"/>
      <c r="AR201" s="180"/>
      <c r="AT201" s="180"/>
      <c r="AU201" s="180"/>
      <c r="AY201" s="180"/>
      <c r="BE201" s="341"/>
      <c r="BF201" s="341"/>
      <c r="BG201" s="341"/>
      <c r="BH201" s="341"/>
      <c r="BI201" s="341"/>
      <c r="BJ201" s="180"/>
      <c r="BK201" s="341"/>
      <c r="BL201" s="180"/>
      <c r="BM201" s="180"/>
    </row>
    <row r="202" spans="2:65" s="193" customFormat="1" ht="14" customHeight="1">
      <c r="B202" s="194"/>
      <c r="C202" s="288"/>
      <c r="D202" s="288"/>
      <c r="E202" s="289"/>
      <c r="F202" s="294" t="s">
        <v>365</v>
      </c>
      <c r="G202" s="295"/>
      <c r="H202" s="295"/>
      <c r="I202" s="296"/>
      <c r="J202" s="291"/>
      <c r="K202" s="297">
        <v>2.706</v>
      </c>
      <c r="L202" s="509"/>
      <c r="M202" s="509"/>
      <c r="N202" s="496"/>
      <c r="O202" s="496"/>
      <c r="P202" s="496"/>
      <c r="Q202" s="496"/>
      <c r="R202" s="199"/>
      <c r="T202" s="337"/>
      <c r="U202" s="338"/>
      <c r="V202" s="339"/>
      <c r="W202" s="339"/>
      <c r="X202" s="339"/>
      <c r="Y202" s="339"/>
      <c r="Z202" s="339"/>
      <c r="AA202" s="340"/>
      <c r="AR202" s="180"/>
      <c r="AT202" s="180"/>
      <c r="AU202" s="180"/>
      <c r="AY202" s="180"/>
      <c r="BE202" s="341"/>
      <c r="BF202" s="341"/>
      <c r="BG202" s="341"/>
      <c r="BH202" s="341"/>
      <c r="BI202" s="341"/>
      <c r="BJ202" s="180"/>
      <c r="BK202" s="341"/>
      <c r="BL202" s="180"/>
      <c r="BM202" s="180"/>
    </row>
    <row r="203" spans="2:65" s="193" customFormat="1" ht="25" customHeight="1">
      <c r="B203" s="194"/>
      <c r="C203" s="288">
        <v>38</v>
      </c>
      <c r="D203" s="288" t="s">
        <v>118</v>
      </c>
      <c r="E203" s="289" t="s">
        <v>263</v>
      </c>
      <c r="F203" s="290" t="s">
        <v>264</v>
      </c>
      <c r="G203" s="290"/>
      <c r="H203" s="290"/>
      <c r="I203" s="290"/>
      <c r="J203" s="291" t="s">
        <v>119</v>
      </c>
      <c r="K203" s="292">
        <v>0.042</v>
      </c>
      <c r="L203" s="149">
        <v>0</v>
      </c>
      <c r="M203" s="149"/>
      <c r="N203" s="293">
        <f aca="true" t="shared" si="19" ref="N203">ROUND(L203*K203,2)</f>
        <v>0</v>
      </c>
      <c r="O203" s="293"/>
      <c r="P203" s="293"/>
      <c r="Q203" s="293"/>
      <c r="R203" s="199"/>
      <c r="T203" s="337"/>
      <c r="U203" s="338"/>
      <c r="V203" s="339"/>
      <c r="W203" s="339"/>
      <c r="X203" s="339"/>
      <c r="Y203" s="339"/>
      <c r="Z203" s="339"/>
      <c r="AA203" s="340"/>
      <c r="AR203" s="180"/>
      <c r="AT203" s="180"/>
      <c r="AU203" s="180"/>
      <c r="AY203" s="180"/>
      <c r="BE203" s="341"/>
      <c r="BF203" s="341"/>
      <c r="BG203" s="341"/>
      <c r="BH203" s="341"/>
      <c r="BI203" s="341"/>
      <c r="BJ203" s="180"/>
      <c r="BK203" s="341"/>
      <c r="BL203" s="180"/>
      <c r="BM203" s="180"/>
    </row>
    <row r="204" spans="2:65" s="193" customFormat="1" ht="31" customHeight="1">
      <c r="B204" s="194"/>
      <c r="C204" s="288"/>
      <c r="D204" s="288"/>
      <c r="E204" s="289"/>
      <c r="F204" s="294" t="s">
        <v>265</v>
      </c>
      <c r="G204" s="295"/>
      <c r="H204" s="295"/>
      <c r="I204" s="296"/>
      <c r="J204" s="491"/>
      <c r="K204" s="495"/>
      <c r="L204" s="509"/>
      <c r="M204" s="509"/>
      <c r="N204" s="496"/>
      <c r="O204" s="496"/>
      <c r="P204" s="496"/>
      <c r="Q204" s="496"/>
      <c r="R204" s="199"/>
      <c r="T204" s="337"/>
      <c r="U204" s="338"/>
      <c r="V204" s="339"/>
      <c r="W204" s="339"/>
      <c r="X204" s="339"/>
      <c r="Y204" s="339"/>
      <c r="Z204" s="339"/>
      <c r="AA204" s="340"/>
      <c r="AR204" s="180"/>
      <c r="AT204" s="180"/>
      <c r="AU204" s="180"/>
      <c r="AY204" s="180"/>
      <c r="BE204" s="341"/>
      <c r="BF204" s="341"/>
      <c r="BG204" s="341"/>
      <c r="BH204" s="341"/>
      <c r="BI204" s="341"/>
      <c r="BJ204" s="180"/>
      <c r="BK204" s="341"/>
      <c r="BL204" s="180"/>
      <c r="BM204" s="180"/>
    </row>
    <row r="205" spans="2:65" s="349" customFormat="1" ht="25" customHeight="1">
      <c r="B205" s="344"/>
      <c r="C205" s="345"/>
      <c r="D205" s="316" t="s">
        <v>73</v>
      </c>
      <c r="E205" s="317" t="s">
        <v>266</v>
      </c>
      <c r="F205" s="318" t="s">
        <v>267</v>
      </c>
      <c r="G205" s="319"/>
      <c r="H205" s="319"/>
      <c r="I205" s="320"/>
      <c r="J205" s="321"/>
      <c r="K205" s="322"/>
      <c r="L205" s="511"/>
      <c r="M205" s="511"/>
      <c r="N205" s="323">
        <f>N206+N209+N211</f>
        <v>0</v>
      </c>
      <c r="O205" s="324"/>
      <c r="P205" s="324"/>
      <c r="Q205" s="325"/>
      <c r="R205" s="348"/>
      <c r="T205" s="350"/>
      <c r="U205" s="351"/>
      <c r="V205" s="352"/>
      <c r="W205" s="352"/>
      <c r="X205" s="352"/>
      <c r="Y205" s="352"/>
      <c r="Z205" s="352"/>
      <c r="AA205" s="353"/>
      <c r="AR205" s="354"/>
      <c r="AT205" s="354"/>
      <c r="AU205" s="354"/>
      <c r="AY205" s="354"/>
      <c r="BE205" s="355"/>
      <c r="BF205" s="355"/>
      <c r="BG205" s="355"/>
      <c r="BH205" s="355"/>
      <c r="BI205" s="355"/>
      <c r="BJ205" s="354"/>
      <c r="BK205" s="355"/>
      <c r="BL205" s="354"/>
      <c r="BM205" s="354"/>
    </row>
    <row r="206" spans="2:65" s="193" customFormat="1" ht="25.5" customHeight="1">
      <c r="B206" s="194"/>
      <c r="C206" s="288">
        <v>39</v>
      </c>
      <c r="D206" s="288" t="s">
        <v>118</v>
      </c>
      <c r="E206" s="289" t="s">
        <v>268</v>
      </c>
      <c r="F206" s="290" t="s">
        <v>269</v>
      </c>
      <c r="G206" s="290"/>
      <c r="H206" s="290"/>
      <c r="I206" s="290"/>
      <c r="J206" s="291" t="s">
        <v>123</v>
      </c>
      <c r="K206" s="292">
        <v>5.74</v>
      </c>
      <c r="L206" s="149">
        <v>0</v>
      </c>
      <c r="M206" s="149"/>
      <c r="N206" s="293">
        <f t="shared" si="17"/>
        <v>0</v>
      </c>
      <c r="O206" s="293"/>
      <c r="P206" s="293"/>
      <c r="Q206" s="293"/>
      <c r="R206" s="199"/>
      <c r="T206" s="337" t="s">
        <v>5</v>
      </c>
      <c r="U206" s="338" t="s">
        <v>39</v>
      </c>
      <c r="V206" s="339">
        <v>0</v>
      </c>
      <c r="W206" s="339">
        <f t="shared" si="14"/>
        <v>0</v>
      </c>
      <c r="X206" s="339">
        <v>0.00019</v>
      </c>
      <c r="Y206" s="339">
        <f t="shared" si="15"/>
        <v>0.0010906000000000002</v>
      </c>
      <c r="Z206" s="339">
        <v>0</v>
      </c>
      <c r="AA206" s="340">
        <f t="shared" si="16"/>
        <v>0</v>
      </c>
      <c r="AR206" s="180"/>
      <c r="AT206" s="180"/>
      <c r="AU206" s="180"/>
      <c r="AY206" s="180"/>
      <c r="BE206" s="341"/>
      <c r="BF206" s="341"/>
      <c r="BG206" s="341"/>
      <c r="BH206" s="341"/>
      <c r="BI206" s="341"/>
      <c r="BJ206" s="180"/>
      <c r="BK206" s="341"/>
      <c r="BL206" s="180"/>
      <c r="BM206" s="180"/>
    </row>
    <row r="207" spans="2:65" s="193" customFormat="1" ht="12" customHeight="1">
      <c r="B207" s="194"/>
      <c r="C207" s="288"/>
      <c r="D207" s="288"/>
      <c r="E207" s="289"/>
      <c r="F207" s="294" t="s">
        <v>270</v>
      </c>
      <c r="G207" s="295"/>
      <c r="H207" s="295"/>
      <c r="I207" s="296"/>
      <c r="J207" s="491"/>
      <c r="K207" s="495"/>
      <c r="L207" s="509"/>
      <c r="M207" s="509"/>
      <c r="N207" s="496"/>
      <c r="O207" s="496"/>
      <c r="P207" s="496"/>
      <c r="Q207" s="496"/>
      <c r="R207" s="199"/>
      <c r="T207" s="337"/>
      <c r="U207" s="338"/>
      <c r="V207" s="339"/>
      <c r="W207" s="339"/>
      <c r="X207" s="339"/>
      <c r="Y207" s="339"/>
      <c r="Z207" s="339"/>
      <c r="AA207" s="340"/>
      <c r="AR207" s="180"/>
      <c r="AT207" s="180"/>
      <c r="AU207" s="180"/>
      <c r="AY207" s="180"/>
      <c r="BE207" s="341"/>
      <c r="BF207" s="341"/>
      <c r="BG207" s="341"/>
      <c r="BH207" s="341"/>
      <c r="BI207" s="341"/>
      <c r="BJ207" s="180"/>
      <c r="BK207" s="341"/>
      <c r="BL207" s="180"/>
      <c r="BM207" s="180"/>
    </row>
    <row r="208" spans="2:65" s="193" customFormat="1" ht="13" customHeight="1">
      <c r="B208" s="194"/>
      <c r="C208" s="288"/>
      <c r="D208" s="288"/>
      <c r="E208" s="289"/>
      <c r="F208" s="294" t="s">
        <v>366</v>
      </c>
      <c r="G208" s="295"/>
      <c r="H208" s="295"/>
      <c r="I208" s="296"/>
      <c r="J208" s="491"/>
      <c r="K208" s="495"/>
      <c r="L208" s="509"/>
      <c r="M208" s="509"/>
      <c r="N208" s="496"/>
      <c r="O208" s="496"/>
      <c r="P208" s="496"/>
      <c r="Q208" s="496"/>
      <c r="R208" s="199"/>
      <c r="T208" s="337"/>
      <c r="U208" s="338"/>
      <c r="V208" s="339"/>
      <c r="W208" s="339"/>
      <c r="X208" s="339"/>
      <c r="Y208" s="339"/>
      <c r="Z208" s="339"/>
      <c r="AA208" s="340"/>
      <c r="AR208" s="180"/>
      <c r="AT208" s="180"/>
      <c r="AU208" s="180"/>
      <c r="AY208" s="180"/>
      <c r="BE208" s="341"/>
      <c r="BF208" s="341"/>
      <c r="BG208" s="341"/>
      <c r="BH208" s="341"/>
      <c r="BI208" s="341"/>
      <c r="BJ208" s="180"/>
      <c r="BK208" s="341"/>
      <c r="BL208" s="180"/>
      <c r="BM208" s="180"/>
    </row>
    <row r="209" spans="2:65" s="193" customFormat="1" ht="25" customHeight="1">
      <c r="B209" s="194"/>
      <c r="C209" s="288">
        <v>40</v>
      </c>
      <c r="D209" s="288" t="s">
        <v>118</v>
      </c>
      <c r="E209" s="289" t="s">
        <v>272</v>
      </c>
      <c r="F209" s="290" t="s">
        <v>273</v>
      </c>
      <c r="G209" s="290"/>
      <c r="H209" s="290"/>
      <c r="I209" s="290"/>
      <c r="J209" s="291" t="s">
        <v>124</v>
      </c>
      <c r="K209" s="292">
        <v>24</v>
      </c>
      <c r="L209" s="149">
        <v>0</v>
      </c>
      <c r="M209" s="149"/>
      <c r="N209" s="293">
        <f t="shared" si="17"/>
        <v>0</v>
      </c>
      <c r="O209" s="293"/>
      <c r="P209" s="293"/>
      <c r="Q209" s="293"/>
      <c r="R209" s="199"/>
      <c r="T209" s="337" t="s">
        <v>5</v>
      </c>
      <c r="U209" s="338" t="s">
        <v>39</v>
      </c>
      <c r="V209" s="339">
        <v>0</v>
      </c>
      <c r="W209" s="339">
        <f t="shared" si="14"/>
        <v>0</v>
      </c>
      <c r="X209" s="339">
        <v>0.00066</v>
      </c>
      <c r="Y209" s="339">
        <f t="shared" si="15"/>
        <v>0.01584</v>
      </c>
      <c r="Z209" s="339">
        <v>0</v>
      </c>
      <c r="AA209" s="340">
        <f t="shared" si="16"/>
        <v>0</v>
      </c>
      <c r="AR209" s="180"/>
      <c r="AT209" s="180"/>
      <c r="AU209" s="180"/>
      <c r="AY209" s="180"/>
      <c r="BE209" s="341"/>
      <c r="BF209" s="341"/>
      <c r="BG209" s="341"/>
      <c r="BH209" s="341"/>
      <c r="BI209" s="341"/>
      <c r="BJ209" s="180"/>
      <c r="BK209" s="341"/>
      <c r="BL209" s="180"/>
      <c r="BM209" s="180"/>
    </row>
    <row r="210" spans="2:65" s="193" customFormat="1" ht="22" customHeight="1">
      <c r="B210" s="194"/>
      <c r="C210" s="288"/>
      <c r="D210" s="288"/>
      <c r="E210" s="289"/>
      <c r="F210" s="294" t="s">
        <v>274</v>
      </c>
      <c r="G210" s="295"/>
      <c r="H210" s="295"/>
      <c r="I210" s="296"/>
      <c r="J210" s="491"/>
      <c r="K210" s="495"/>
      <c r="L210" s="509"/>
      <c r="M210" s="509"/>
      <c r="N210" s="496"/>
      <c r="O210" s="496"/>
      <c r="P210" s="496"/>
      <c r="Q210" s="496"/>
      <c r="R210" s="199"/>
      <c r="T210" s="337"/>
      <c r="U210" s="338"/>
      <c r="V210" s="339"/>
      <c r="W210" s="339"/>
      <c r="X210" s="339"/>
      <c r="Y210" s="339"/>
      <c r="Z210" s="339"/>
      <c r="AA210" s="340"/>
      <c r="AR210" s="180"/>
      <c r="AT210" s="180"/>
      <c r="AU210" s="180"/>
      <c r="AY210" s="180"/>
      <c r="BE210" s="341"/>
      <c r="BF210" s="341"/>
      <c r="BG210" s="341"/>
      <c r="BH210" s="341"/>
      <c r="BI210" s="341"/>
      <c r="BJ210" s="180"/>
      <c r="BK210" s="341"/>
      <c r="BL210" s="180"/>
      <c r="BM210" s="180"/>
    </row>
    <row r="211" spans="2:65" s="193" customFormat="1" ht="28" customHeight="1">
      <c r="B211" s="194"/>
      <c r="C211" s="288">
        <v>41</v>
      </c>
      <c r="D211" s="288" t="s">
        <v>118</v>
      </c>
      <c r="E211" s="289" t="s">
        <v>275</v>
      </c>
      <c r="F211" s="290" t="s">
        <v>276</v>
      </c>
      <c r="G211" s="290"/>
      <c r="H211" s="290"/>
      <c r="I211" s="290"/>
      <c r="J211" s="291" t="s">
        <v>123</v>
      </c>
      <c r="K211" s="292">
        <v>42.347</v>
      </c>
      <c r="L211" s="160">
        <v>0</v>
      </c>
      <c r="M211" s="160"/>
      <c r="N211" s="293">
        <f t="shared" si="17"/>
        <v>0</v>
      </c>
      <c r="O211" s="293"/>
      <c r="P211" s="293"/>
      <c r="Q211" s="293"/>
      <c r="R211" s="199"/>
      <c r="T211" s="337" t="s">
        <v>5</v>
      </c>
      <c r="U211" s="338" t="s">
        <v>39</v>
      </c>
      <c r="V211" s="339">
        <v>0</v>
      </c>
      <c r="W211" s="339">
        <f t="shared" si="14"/>
        <v>0</v>
      </c>
      <c r="X211" s="339">
        <v>0.00091</v>
      </c>
      <c r="Y211" s="339">
        <f t="shared" si="15"/>
        <v>0.038535770000000004</v>
      </c>
      <c r="Z211" s="339">
        <v>0</v>
      </c>
      <c r="AA211" s="340">
        <f t="shared" si="16"/>
        <v>0</v>
      </c>
      <c r="AR211" s="180"/>
      <c r="AT211" s="180"/>
      <c r="AU211" s="180"/>
      <c r="AY211" s="180"/>
      <c r="BE211" s="341"/>
      <c r="BF211" s="341"/>
      <c r="BG211" s="341"/>
      <c r="BH211" s="341"/>
      <c r="BI211" s="341"/>
      <c r="BJ211" s="180"/>
      <c r="BK211" s="341"/>
      <c r="BL211" s="180"/>
      <c r="BM211" s="180"/>
    </row>
    <row r="212" spans="2:65" s="193" customFormat="1" ht="30" customHeight="1">
      <c r="B212" s="194"/>
      <c r="C212" s="288"/>
      <c r="D212" s="288"/>
      <c r="E212" s="342"/>
      <c r="F212" s="294" t="s">
        <v>277</v>
      </c>
      <c r="G212" s="295"/>
      <c r="H212" s="295"/>
      <c r="I212" s="296"/>
      <c r="J212" s="491"/>
      <c r="K212" s="495"/>
      <c r="L212" s="509"/>
      <c r="M212" s="509"/>
      <c r="N212" s="496"/>
      <c r="O212" s="496"/>
      <c r="P212" s="496"/>
      <c r="Q212" s="496"/>
      <c r="R212" s="199"/>
      <c r="T212" s="337"/>
      <c r="U212" s="338"/>
      <c r="V212" s="339"/>
      <c r="W212" s="339"/>
      <c r="X212" s="339"/>
      <c r="Y212" s="339"/>
      <c r="Z212" s="339"/>
      <c r="AA212" s="340"/>
      <c r="AR212" s="180"/>
      <c r="AT212" s="180"/>
      <c r="AU212" s="180"/>
      <c r="AY212" s="180"/>
      <c r="BE212" s="341"/>
      <c r="BF212" s="341"/>
      <c r="BG212" s="341"/>
      <c r="BH212" s="341"/>
      <c r="BI212" s="341"/>
      <c r="BJ212" s="180"/>
      <c r="BK212" s="341"/>
      <c r="BL212" s="180"/>
      <c r="BM212" s="180"/>
    </row>
    <row r="213" spans="2:65" s="349" customFormat="1" ht="26" customHeight="1">
      <c r="B213" s="344"/>
      <c r="C213" s="345"/>
      <c r="D213" s="316" t="s">
        <v>73</v>
      </c>
      <c r="E213" s="317" t="s">
        <v>278</v>
      </c>
      <c r="F213" s="318" t="s">
        <v>279</v>
      </c>
      <c r="G213" s="319"/>
      <c r="H213" s="319"/>
      <c r="I213" s="320"/>
      <c r="J213" s="321"/>
      <c r="K213" s="322"/>
      <c r="L213" s="511"/>
      <c r="M213" s="511"/>
      <c r="N213" s="323">
        <f>N214+N218+N222</f>
        <v>0</v>
      </c>
      <c r="O213" s="324"/>
      <c r="P213" s="324"/>
      <c r="Q213" s="325"/>
      <c r="R213" s="348"/>
      <c r="T213" s="350"/>
      <c r="U213" s="351"/>
      <c r="V213" s="352"/>
      <c r="W213" s="352"/>
      <c r="X213" s="352"/>
      <c r="Y213" s="352"/>
      <c r="Z213" s="352"/>
      <c r="AA213" s="353"/>
      <c r="AR213" s="354"/>
      <c r="AT213" s="354"/>
      <c r="AU213" s="354"/>
      <c r="AY213" s="354"/>
      <c r="BE213" s="355"/>
      <c r="BF213" s="355"/>
      <c r="BG213" s="355"/>
      <c r="BH213" s="355"/>
      <c r="BI213" s="355"/>
      <c r="BJ213" s="354"/>
      <c r="BK213" s="355"/>
      <c r="BL213" s="354"/>
      <c r="BM213" s="354"/>
    </row>
    <row r="214" spans="2:65" s="193" customFormat="1" ht="15" customHeight="1">
      <c r="B214" s="194"/>
      <c r="C214" s="288">
        <v>42</v>
      </c>
      <c r="D214" s="288" t="s">
        <v>118</v>
      </c>
      <c r="E214" s="289" t="s">
        <v>135</v>
      </c>
      <c r="F214" s="290" t="s">
        <v>280</v>
      </c>
      <c r="G214" s="290"/>
      <c r="H214" s="290"/>
      <c r="I214" s="290"/>
      <c r="J214" s="291" t="s">
        <v>123</v>
      </c>
      <c r="K214" s="292">
        <f>K216+K217</f>
        <v>91.222</v>
      </c>
      <c r="L214" s="149">
        <v>0</v>
      </c>
      <c r="M214" s="149"/>
      <c r="N214" s="293">
        <f t="shared" si="17"/>
        <v>0</v>
      </c>
      <c r="O214" s="293"/>
      <c r="P214" s="293"/>
      <c r="Q214" s="293"/>
      <c r="R214" s="199"/>
      <c r="T214" s="337" t="s">
        <v>5</v>
      </c>
      <c r="U214" s="338" t="s">
        <v>39</v>
      </c>
      <c r="V214" s="339">
        <v>0</v>
      </c>
      <c r="W214" s="339">
        <f t="shared" si="14"/>
        <v>0</v>
      </c>
      <c r="X214" s="339">
        <v>0.00033</v>
      </c>
      <c r="Y214" s="339">
        <f t="shared" si="15"/>
        <v>0.030103259999999996</v>
      </c>
      <c r="Z214" s="339">
        <v>0</v>
      </c>
      <c r="AA214" s="340">
        <f t="shared" si="16"/>
        <v>0</v>
      </c>
      <c r="AR214" s="180"/>
      <c r="AT214" s="180"/>
      <c r="AU214" s="180"/>
      <c r="AY214" s="180"/>
      <c r="BE214" s="341"/>
      <c r="BF214" s="341"/>
      <c r="BG214" s="341"/>
      <c r="BH214" s="341"/>
      <c r="BI214" s="341"/>
      <c r="BJ214" s="180"/>
      <c r="BK214" s="341"/>
      <c r="BL214" s="180"/>
      <c r="BM214" s="180"/>
    </row>
    <row r="215" spans="2:65" s="193" customFormat="1" ht="12" customHeight="1">
      <c r="B215" s="194"/>
      <c r="C215" s="288"/>
      <c r="D215" s="288"/>
      <c r="E215" s="342"/>
      <c r="F215" s="294" t="s">
        <v>136</v>
      </c>
      <c r="G215" s="295"/>
      <c r="H215" s="295"/>
      <c r="I215" s="296"/>
      <c r="J215" s="491"/>
      <c r="K215" s="495"/>
      <c r="L215" s="509"/>
      <c r="M215" s="509"/>
      <c r="N215" s="496"/>
      <c r="O215" s="496"/>
      <c r="P215" s="496"/>
      <c r="Q215" s="496"/>
      <c r="R215" s="199"/>
      <c r="T215" s="337"/>
      <c r="U215" s="338"/>
      <c r="V215" s="339"/>
      <c r="W215" s="339"/>
      <c r="X215" s="339"/>
      <c r="Y215" s="339"/>
      <c r="Z215" s="339"/>
      <c r="AA215" s="340"/>
      <c r="AR215" s="180"/>
      <c r="AT215" s="180"/>
      <c r="AU215" s="180"/>
      <c r="AY215" s="180"/>
      <c r="BE215" s="341"/>
      <c r="BF215" s="341"/>
      <c r="BG215" s="341"/>
      <c r="BH215" s="341"/>
      <c r="BI215" s="341"/>
      <c r="BJ215" s="180"/>
      <c r="BK215" s="341"/>
      <c r="BL215" s="180"/>
      <c r="BM215" s="180"/>
    </row>
    <row r="216" spans="2:65" s="193" customFormat="1" ht="12" customHeight="1">
      <c r="B216" s="194"/>
      <c r="C216" s="288"/>
      <c r="D216" s="288"/>
      <c r="E216" s="342"/>
      <c r="F216" s="294" t="s">
        <v>367</v>
      </c>
      <c r="G216" s="295"/>
      <c r="H216" s="295"/>
      <c r="I216" s="296"/>
      <c r="J216" s="291"/>
      <c r="K216" s="297">
        <v>61.33</v>
      </c>
      <c r="L216" s="509"/>
      <c r="M216" s="509"/>
      <c r="N216" s="496"/>
      <c r="O216" s="496"/>
      <c r="P216" s="496"/>
      <c r="Q216" s="496"/>
      <c r="R216" s="199"/>
      <c r="T216" s="337"/>
      <c r="U216" s="338"/>
      <c r="V216" s="339"/>
      <c r="W216" s="339"/>
      <c r="X216" s="339"/>
      <c r="Y216" s="339"/>
      <c r="Z216" s="339"/>
      <c r="AA216" s="340"/>
      <c r="AR216" s="180"/>
      <c r="AT216" s="180"/>
      <c r="AU216" s="180"/>
      <c r="AY216" s="180"/>
      <c r="BE216" s="341"/>
      <c r="BF216" s="341"/>
      <c r="BG216" s="341"/>
      <c r="BH216" s="341"/>
      <c r="BI216" s="341"/>
      <c r="BJ216" s="180"/>
      <c r="BK216" s="341"/>
      <c r="BL216" s="180"/>
      <c r="BM216" s="180"/>
    </row>
    <row r="217" spans="2:65" s="193" customFormat="1" ht="13" customHeight="1">
      <c r="B217" s="194"/>
      <c r="C217" s="288"/>
      <c r="D217" s="288"/>
      <c r="E217" s="342"/>
      <c r="F217" s="294" t="s">
        <v>368</v>
      </c>
      <c r="G217" s="295"/>
      <c r="H217" s="295"/>
      <c r="I217" s="296"/>
      <c r="J217" s="291"/>
      <c r="K217" s="297">
        <v>29.892</v>
      </c>
      <c r="L217" s="509"/>
      <c r="M217" s="509"/>
      <c r="N217" s="496"/>
      <c r="O217" s="496"/>
      <c r="P217" s="496"/>
      <c r="Q217" s="496"/>
      <c r="R217" s="199"/>
      <c r="T217" s="337"/>
      <c r="U217" s="338"/>
      <c r="V217" s="339"/>
      <c r="W217" s="339"/>
      <c r="X217" s="339"/>
      <c r="Y217" s="339"/>
      <c r="Z217" s="339"/>
      <c r="AA217" s="340"/>
      <c r="AR217" s="180"/>
      <c r="AT217" s="180"/>
      <c r="AU217" s="180"/>
      <c r="AY217" s="180"/>
      <c r="BE217" s="341"/>
      <c r="BF217" s="341"/>
      <c r="BG217" s="341"/>
      <c r="BH217" s="341"/>
      <c r="BI217" s="341"/>
      <c r="BJ217" s="180"/>
      <c r="BK217" s="341"/>
      <c r="BL217" s="180"/>
      <c r="BM217" s="180"/>
    </row>
    <row r="218" spans="2:65" s="193" customFormat="1" ht="30" customHeight="1">
      <c r="B218" s="194"/>
      <c r="C218" s="288">
        <v>43</v>
      </c>
      <c r="D218" s="288" t="s">
        <v>118</v>
      </c>
      <c r="E218" s="289" t="s">
        <v>282</v>
      </c>
      <c r="F218" s="290" t="s">
        <v>283</v>
      </c>
      <c r="G218" s="290"/>
      <c r="H218" s="290"/>
      <c r="I218" s="290"/>
      <c r="J218" s="291" t="s">
        <v>123</v>
      </c>
      <c r="K218" s="292">
        <f>K220+K221</f>
        <v>91.222</v>
      </c>
      <c r="L218" s="149">
        <v>0</v>
      </c>
      <c r="M218" s="149"/>
      <c r="N218" s="293">
        <f aca="true" t="shared" si="20" ref="N218">ROUND(L218*K218,2)</f>
        <v>0</v>
      </c>
      <c r="O218" s="293"/>
      <c r="P218" s="293"/>
      <c r="Q218" s="293"/>
      <c r="R218" s="199"/>
      <c r="T218" s="337" t="s">
        <v>5</v>
      </c>
      <c r="U218" s="338" t="s">
        <v>39</v>
      </c>
      <c r="V218" s="339">
        <v>0</v>
      </c>
      <c r="W218" s="339">
        <f t="shared" si="14"/>
        <v>0</v>
      </c>
      <c r="X218" s="339">
        <v>0.00015</v>
      </c>
      <c r="Y218" s="339">
        <f t="shared" si="15"/>
        <v>0.013683299999999997</v>
      </c>
      <c r="Z218" s="339">
        <v>0</v>
      </c>
      <c r="AA218" s="340">
        <f t="shared" si="16"/>
        <v>0</v>
      </c>
      <c r="AR218" s="180"/>
      <c r="AT218" s="180"/>
      <c r="AU218" s="180"/>
      <c r="AY218" s="180"/>
      <c r="BE218" s="341"/>
      <c r="BF218" s="341"/>
      <c r="BG218" s="341"/>
      <c r="BH218" s="341"/>
      <c r="BI218" s="341"/>
      <c r="BJ218" s="180"/>
      <c r="BK218" s="341"/>
      <c r="BL218" s="180"/>
      <c r="BM218" s="180"/>
    </row>
    <row r="219" spans="2:65" s="193" customFormat="1" ht="19" customHeight="1">
      <c r="B219" s="194"/>
      <c r="C219" s="288"/>
      <c r="D219" s="288"/>
      <c r="E219" s="289"/>
      <c r="F219" s="294" t="s">
        <v>284</v>
      </c>
      <c r="G219" s="295"/>
      <c r="H219" s="295"/>
      <c r="I219" s="296"/>
      <c r="J219" s="491"/>
      <c r="K219" s="495"/>
      <c r="L219" s="509"/>
      <c r="M219" s="509"/>
      <c r="N219" s="496"/>
      <c r="O219" s="496"/>
      <c r="P219" s="496"/>
      <c r="Q219" s="496"/>
      <c r="R219" s="199"/>
      <c r="T219" s="337" t="s">
        <v>5</v>
      </c>
      <c r="U219" s="338" t="s">
        <v>39</v>
      </c>
      <c r="V219" s="339">
        <v>0</v>
      </c>
      <c r="W219" s="339">
        <f t="shared" si="14"/>
        <v>0</v>
      </c>
      <c r="X219" s="339">
        <v>0.00042</v>
      </c>
      <c r="Y219" s="339">
        <f t="shared" si="15"/>
        <v>0</v>
      </c>
      <c r="Z219" s="339">
        <v>0</v>
      </c>
      <c r="AA219" s="340">
        <f t="shared" si="16"/>
        <v>0</v>
      </c>
      <c r="AR219" s="180"/>
      <c r="AT219" s="180"/>
      <c r="AU219" s="180"/>
      <c r="AY219" s="180"/>
      <c r="BE219" s="341"/>
      <c r="BF219" s="341"/>
      <c r="BG219" s="341"/>
      <c r="BH219" s="341"/>
      <c r="BI219" s="341"/>
      <c r="BJ219" s="180"/>
      <c r="BK219" s="341"/>
      <c r="BL219" s="180"/>
      <c r="BM219" s="180"/>
    </row>
    <row r="220" spans="2:65" s="193" customFormat="1" ht="10" customHeight="1">
      <c r="B220" s="194"/>
      <c r="C220" s="288"/>
      <c r="D220" s="288"/>
      <c r="E220" s="289"/>
      <c r="F220" s="294" t="s">
        <v>367</v>
      </c>
      <c r="G220" s="295"/>
      <c r="H220" s="295"/>
      <c r="I220" s="296"/>
      <c r="J220" s="291"/>
      <c r="K220" s="297">
        <v>61.33</v>
      </c>
      <c r="L220" s="509"/>
      <c r="M220" s="509"/>
      <c r="N220" s="496"/>
      <c r="O220" s="496"/>
      <c r="P220" s="496"/>
      <c r="Q220" s="496"/>
      <c r="R220" s="199"/>
      <c r="T220" s="337" t="s">
        <v>5</v>
      </c>
      <c r="U220" s="338" t="s">
        <v>39</v>
      </c>
      <c r="V220" s="339">
        <v>0</v>
      </c>
      <c r="W220" s="339">
        <f t="shared" si="14"/>
        <v>0</v>
      </c>
      <c r="X220" s="339">
        <v>0.00023</v>
      </c>
      <c r="Y220" s="339">
        <f t="shared" si="15"/>
        <v>0.0141059</v>
      </c>
      <c r="Z220" s="339">
        <v>0</v>
      </c>
      <c r="AA220" s="340">
        <f t="shared" si="16"/>
        <v>0</v>
      </c>
      <c r="AR220" s="180"/>
      <c r="AT220" s="180"/>
      <c r="AU220" s="180"/>
      <c r="AY220" s="180"/>
      <c r="BE220" s="341"/>
      <c r="BF220" s="341"/>
      <c r="BG220" s="341"/>
      <c r="BH220" s="341"/>
      <c r="BI220" s="341"/>
      <c r="BJ220" s="180"/>
      <c r="BK220" s="341"/>
      <c r="BL220" s="180"/>
      <c r="BM220" s="180"/>
    </row>
    <row r="221" spans="2:65" s="193" customFormat="1" ht="11" customHeight="1">
      <c r="B221" s="194"/>
      <c r="C221" s="288"/>
      <c r="D221" s="288"/>
      <c r="E221" s="342"/>
      <c r="F221" s="294" t="s">
        <v>368</v>
      </c>
      <c r="G221" s="295"/>
      <c r="H221" s="295"/>
      <c r="I221" s="296"/>
      <c r="J221" s="291"/>
      <c r="K221" s="297">
        <v>29.892</v>
      </c>
      <c r="L221" s="149"/>
      <c r="M221" s="149"/>
      <c r="N221" s="293"/>
      <c r="O221" s="293"/>
      <c r="P221" s="293"/>
      <c r="Q221" s="293"/>
      <c r="R221" s="199"/>
      <c r="T221" s="337" t="s">
        <v>5</v>
      </c>
      <c r="U221" s="338" t="s">
        <v>39</v>
      </c>
      <c r="V221" s="339">
        <v>0</v>
      </c>
      <c r="W221" s="339">
        <f t="shared" si="14"/>
        <v>0</v>
      </c>
      <c r="X221" s="339">
        <v>0</v>
      </c>
      <c r="Y221" s="339">
        <f t="shared" si="15"/>
        <v>0</v>
      </c>
      <c r="Z221" s="339">
        <v>0</v>
      </c>
      <c r="AA221" s="340">
        <f t="shared" si="16"/>
        <v>0</v>
      </c>
      <c r="AR221" s="180"/>
      <c r="AT221" s="180"/>
      <c r="AU221" s="180"/>
      <c r="AY221" s="180"/>
      <c r="BE221" s="341"/>
      <c r="BF221" s="341"/>
      <c r="BG221" s="341"/>
      <c r="BH221" s="341"/>
      <c r="BI221" s="341"/>
      <c r="BJ221" s="180"/>
      <c r="BK221" s="341"/>
      <c r="BL221" s="180"/>
      <c r="BM221" s="180"/>
    </row>
    <row r="222" spans="2:51" s="255" customFormat="1" ht="28" customHeight="1">
      <c r="B222" s="356"/>
      <c r="C222" s="288">
        <v>44</v>
      </c>
      <c r="D222" s="288" t="s">
        <v>118</v>
      </c>
      <c r="E222" s="289" t="s">
        <v>137</v>
      </c>
      <c r="F222" s="290" t="s">
        <v>287</v>
      </c>
      <c r="G222" s="290"/>
      <c r="H222" s="290"/>
      <c r="I222" s="290"/>
      <c r="J222" s="291" t="s">
        <v>123</v>
      </c>
      <c r="K222" s="292">
        <f>K224+K225</f>
        <v>91.222</v>
      </c>
      <c r="L222" s="149">
        <v>0</v>
      </c>
      <c r="M222" s="149"/>
      <c r="N222" s="293">
        <f aca="true" t="shared" si="21" ref="N222">ROUND(L222*K222,2)</f>
        <v>0</v>
      </c>
      <c r="O222" s="293"/>
      <c r="P222" s="293"/>
      <c r="Q222" s="293"/>
      <c r="R222" s="357"/>
      <c r="T222" s="358"/>
      <c r="U222" s="359"/>
      <c r="V222" s="359"/>
      <c r="W222" s="359"/>
      <c r="X222" s="359"/>
      <c r="Y222" s="359"/>
      <c r="Z222" s="359"/>
      <c r="AA222" s="360"/>
      <c r="AT222" s="361"/>
      <c r="AU222" s="361"/>
      <c r="AY222" s="361"/>
    </row>
    <row r="223" spans="2:51" s="364" customFormat="1" ht="19" customHeight="1">
      <c r="B223" s="362"/>
      <c r="C223" s="288"/>
      <c r="D223" s="288"/>
      <c r="E223" s="289"/>
      <c r="F223" s="294" t="s">
        <v>138</v>
      </c>
      <c r="G223" s="295"/>
      <c r="H223" s="295"/>
      <c r="I223" s="296"/>
      <c r="J223" s="491"/>
      <c r="K223" s="495"/>
      <c r="L223" s="509"/>
      <c r="M223" s="509"/>
      <c r="N223" s="496"/>
      <c r="O223" s="496"/>
      <c r="P223" s="496"/>
      <c r="Q223" s="496"/>
      <c r="R223" s="363"/>
      <c r="T223" s="365"/>
      <c r="U223" s="366"/>
      <c r="V223" s="366"/>
      <c r="W223" s="366"/>
      <c r="X223" s="366"/>
      <c r="Y223" s="366"/>
      <c r="Z223" s="366"/>
      <c r="AA223" s="367"/>
      <c r="AT223" s="368"/>
      <c r="AU223" s="368"/>
      <c r="AY223" s="368"/>
    </row>
    <row r="224" spans="2:65" s="193" customFormat="1" ht="13" customHeight="1">
      <c r="B224" s="194"/>
      <c r="C224" s="288"/>
      <c r="D224" s="288"/>
      <c r="E224" s="289"/>
      <c r="F224" s="294" t="s">
        <v>367</v>
      </c>
      <c r="G224" s="295"/>
      <c r="H224" s="295"/>
      <c r="I224" s="296"/>
      <c r="J224" s="291"/>
      <c r="K224" s="297">
        <v>61.33</v>
      </c>
      <c r="L224" s="509"/>
      <c r="M224" s="509"/>
      <c r="N224" s="496"/>
      <c r="O224" s="496"/>
      <c r="P224" s="496"/>
      <c r="Q224" s="496"/>
      <c r="R224" s="199"/>
      <c r="T224" s="337" t="s">
        <v>5</v>
      </c>
      <c r="U224" s="338" t="s">
        <v>39</v>
      </c>
      <c r="V224" s="339">
        <v>0</v>
      </c>
      <c r="W224" s="339">
        <f>V224*K224</f>
        <v>0</v>
      </c>
      <c r="X224" s="339">
        <v>0.00013</v>
      </c>
      <c r="Y224" s="339">
        <f>X224*K224</f>
        <v>0.0079729</v>
      </c>
      <c r="Z224" s="339">
        <v>0</v>
      </c>
      <c r="AA224" s="340">
        <f>Z224*K224</f>
        <v>0</v>
      </c>
      <c r="AR224" s="180"/>
      <c r="AT224" s="180"/>
      <c r="AU224" s="180"/>
      <c r="AY224" s="180"/>
      <c r="BE224" s="341"/>
      <c r="BF224" s="341"/>
      <c r="BG224" s="341"/>
      <c r="BH224" s="341"/>
      <c r="BI224" s="341"/>
      <c r="BJ224" s="180"/>
      <c r="BK224" s="341"/>
      <c r="BL224" s="180"/>
      <c r="BM224" s="180"/>
    </row>
    <row r="225" spans="2:65" s="193" customFormat="1" ht="13" customHeight="1">
      <c r="B225" s="194"/>
      <c r="C225" s="288"/>
      <c r="D225" s="288"/>
      <c r="E225" s="342"/>
      <c r="F225" s="294" t="s">
        <v>368</v>
      </c>
      <c r="G225" s="295"/>
      <c r="H225" s="295"/>
      <c r="I225" s="296"/>
      <c r="J225" s="291"/>
      <c r="K225" s="297">
        <v>29.892</v>
      </c>
      <c r="L225" s="149"/>
      <c r="M225" s="149"/>
      <c r="N225" s="293"/>
      <c r="O225" s="293"/>
      <c r="P225" s="293"/>
      <c r="Q225" s="293"/>
      <c r="R225" s="199"/>
      <c r="T225" s="337" t="s">
        <v>5</v>
      </c>
      <c r="U225" s="338" t="s">
        <v>39</v>
      </c>
      <c r="V225" s="339">
        <v>0</v>
      </c>
      <c r="W225" s="339">
        <f>V225*K225</f>
        <v>0</v>
      </c>
      <c r="X225" s="339">
        <v>0.00025</v>
      </c>
      <c r="Y225" s="339">
        <f>X225*K225</f>
        <v>0.007473</v>
      </c>
      <c r="Z225" s="339">
        <v>0</v>
      </c>
      <c r="AA225" s="340">
        <f>Z225*K225</f>
        <v>0</v>
      </c>
      <c r="AR225" s="180"/>
      <c r="AT225" s="180"/>
      <c r="AU225" s="180"/>
      <c r="AY225" s="180"/>
      <c r="BE225" s="341"/>
      <c r="BF225" s="341"/>
      <c r="BG225" s="341"/>
      <c r="BH225" s="341"/>
      <c r="BI225" s="341"/>
      <c r="BJ225" s="180"/>
      <c r="BK225" s="341"/>
      <c r="BL225" s="180"/>
      <c r="BM225" s="180"/>
    </row>
    <row r="226" spans="2:18" s="193" customFormat="1" ht="7" customHeight="1">
      <c r="B226" s="229"/>
      <c r="C226" s="230"/>
      <c r="D226" s="230"/>
      <c r="E226" s="230"/>
      <c r="F226" s="230"/>
      <c r="G226" s="230"/>
      <c r="H226" s="230"/>
      <c r="I226" s="230"/>
      <c r="J226" s="230"/>
      <c r="K226" s="230"/>
      <c r="L226" s="230"/>
      <c r="M226" s="230"/>
      <c r="N226" s="230"/>
      <c r="O226" s="230"/>
      <c r="P226" s="230"/>
      <c r="Q226" s="230"/>
      <c r="R226" s="231"/>
    </row>
  </sheetData>
  <sheetProtection algorithmName="SHA-512" hashValue="To/0oSm2Pzdd2fB3XhBC7gtVBh1TQb6au3stDh8GCJXco3BGqz8MfY3fTQaY1Av5P0Wa5BT17/NEWUzxkM18EQ==" saltValue="1CViDUVLppO7i2pbwz+Zng==" spinCount="100000" sheet="1" objects="1" scenarios="1"/>
  <mergeCells count="399">
    <mergeCell ref="F144:I144"/>
    <mergeCell ref="F145:I145"/>
    <mergeCell ref="F142:I142"/>
    <mergeCell ref="F143:I143"/>
    <mergeCell ref="F149:I149"/>
    <mergeCell ref="N149:Q149"/>
    <mergeCell ref="F146:I146"/>
    <mergeCell ref="F147:I147"/>
    <mergeCell ref="L142:M142"/>
    <mergeCell ref="N142:Q142"/>
    <mergeCell ref="N144:Q144"/>
    <mergeCell ref="L145:M145"/>
    <mergeCell ref="N145:Q145"/>
    <mergeCell ref="L147:M147"/>
    <mergeCell ref="N147:Q147"/>
    <mergeCell ref="F148:I148"/>
    <mergeCell ref="L149:M149"/>
    <mergeCell ref="L143:M143"/>
    <mergeCell ref="N143:Q143"/>
    <mergeCell ref="L146:M146"/>
    <mergeCell ref="N146:Q146"/>
    <mergeCell ref="L148:M148"/>
    <mergeCell ref="N148:Q148"/>
    <mergeCell ref="L144:M144"/>
    <mergeCell ref="F137:I137"/>
    <mergeCell ref="F134:I134"/>
    <mergeCell ref="F135:I135"/>
    <mergeCell ref="L133:M133"/>
    <mergeCell ref="N133:Q133"/>
    <mergeCell ref="L136:M136"/>
    <mergeCell ref="N136:Q136"/>
    <mergeCell ref="F140:I140"/>
    <mergeCell ref="F141:I141"/>
    <mergeCell ref="F138:I138"/>
    <mergeCell ref="F139:I139"/>
    <mergeCell ref="N139:Q139"/>
    <mergeCell ref="L140:M140"/>
    <mergeCell ref="N140:Q140"/>
    <mergeCell ref="L141:M141"/>
    <mergeCell ref="N141:Q141"/>
    <mergeCell ref="L138:M138"/>
    <mergeCell ref="L139:M139"/>
    <mergeCell ref="N138:Q138"/>
    <mergeCell ref="F132:I132"/>
    <mergeCell ref="L128:M128"/>
    <mergeCell ref="N128:Q128"/>
    <mergeCell ref="L130:M130"/>
    <mergeCell ref="N130:Q130"/>
    <mergeCell ref="F133:I133"/>
    <mergeCell ref="F130:I130"/>
    <mergeCell ref="F131:I131"/>
    <mergeCell ref="F136:I136"/>
    <mergeCell ref="F124:I124"/>
    <mergeCell ref="F125:I125"/>
    <mergeCell ref="F122:I122"/>
    <mergeCell ref="F123:I123"/>
    <mergeCell ref="L123:M123"/>
    <mergeCell ref="N123:Q123"/>
    <mergeCell ref="F128:I128"/>
    <mergeCell ref="F129:I129"/>
    <mergeCell ref="F126:I126"/>
    <mergeCell ref="F127:I127"/>
    <mergeCell ref="N86:Q86"/>
    <mergeCell ref="N87:Q87"/>
    <mergeCell ref="L90:Q90"/>
    <mergeCell ref="F113:I113"/>
    <mergeCell ref="F109:I109"/>
    <mergeCell ref="F110:I110"/>
    <mergeCell ref="F116:I116"/>
    <mergeCell ref="F117:I117"/>
    <mergeCell ref="F119:I119"/>
    <mergeCell ref="F114:I114"/>
    <mergeCell ref="F115:I115"/>
    <mergeCell ref="F112:I112"/>
    <mergeCell ref="F118:I118"/>
    <mergeCell ref="C94:Q94"/>
    <mergeCell ref="F97:P97"/>
    <mergeCell ref="M99:P99"/>
    <mergeCell ref="M102:Q102"/>
    <mergeCell ref="F96:P96"/>
    <mergeCell ref="M101:Q101"/>
    <mergeCell ref="L112:M112"/>
    <mergeCell ref="N112:Q112"/>
    <mergeCell ref="L114:M114"/>
    <mergeCell ref="N114:Q114"/>
    <mergeCell ref="L116:M116"/>
    <mergeCell ref="C74:G74"/>
    <mergeCell ref="N74:Q74"/>
    <mergeCell ref="N83:Q83"/>
    <mergeCell ref="N84:Q84"/>
    <mergeCell ref="N85:Q85"/>
    <mergeCell ref="N77:Q77"/>
    <mergeCell ref="N78:Q78"/>
    <mergeCell ref="N79:Q79"/>
    <mergeCell ref="N80:Q80"/>
    <mergeCell ref="N81:Q81"/>
    <mergeCell ref="N82:Q82"/>
    <mergeCell ref="N76:Q76"/>
    <mergeCell ref="F67:P67"/>
    <mergeCell ref="M72:Q72"/>
    <mergeCell ref="H35:J35"/>
    <mergeCell ref="M35:P35"/>
    <mergeCell ref="L37:P37"/>
    <mergeCell ref="C64:Q64"/>
    <mergeCell ref="F66:P66"/>
    <mergeCell ref="M69:P69"/>
    <mergeCell ref="M71:Q71"/>
    <mergeCell ref="H32:J32"/>
    <mergeCell ref="M32:P32"/>
    <mergeCell ref="H33:J33"/>
    <mergeCell ref="M33:P33"/>
    <mergeCell ref="H34:J34"/>
    <mergeCell ref="M34:P34"/>
    <mergeCell ref="O18:P18"/>
    <mergeCell ref="O20:P20"/>
    <mergeCell ref="O21:P21"/>
    <mergeCell ref="E24:L24"/>
    <mergeCell ref="M27:P27"/>
    <mergeCell ref="M29:P29"/>
    <mergeCell ref="H31:J31"/>
    <mergeCell ref="M31:P31"/>
    <mergeCell ref="O9:P9"/>
    <mergeCell ref="O11:P11"/>
    <mergeCell ref="O12:P12"/>
    <mergeCell ref="O14:P14"/>
    <mergeCell ref="O15:P15"/>
    <mergeCell ref="O17:P17"/>
    <mergeCell ref="H1:K1"/>
    <mergeCell ref="C2:Q2"/>
    <mergeCell ref="S2:AC2"/>
    <mergeCell ref="C4:Q4"/>
    <mergeCell ref="F6:P6"/>
    <mergeCell ref="F7:P7"/>
    <mergeCell ref="F120:I120"/>
    <mergeCell ref="F121:I121"/>
    <mergeCell ref="N104:Q104"/>
    <mergeCell ref="N105:Q105"/>
    <mergeCell ref="N106:Q106"/>
    <mergeCell ref="N107:Q107"/>
    <mergeCell ref="L113:M113"/>
    <mergeCell ref="N113:Q113"/>
    <mergeCell ref="L115:M115"/>
    <mergeCell ref="N115:Q115"/>
    <mergeCell ref="L119:M119"/>
    <mergeCell ref="N119:Q119"/>
    <mergeCell ref="F104:I104"/>
    <mergeCell ref="L104:M104"/>
    <mergeCell ref="L108:M108"/>
    <mergeCell ref="N108:Q108"/>
    <mergeCell ref="L111:M111"/>
    <mergeCell ref="N111:Q111"/>
    <mergeCell ref="F111:I111"/>
    <mergeCell ref="F108:I108"/>
    <mergeCell ref="L109:M109"/>
    <mergeCell ref="N109:Q109"/>
    <mergeCell ref="L110:M110"/>
    <mergeCell ref="N110:Q110"/>
    <mergeCell ref="F162:I162"/>
    <mergeCell ref="F163:I163"/>
    <mergeCell ref="L163:M163"/>
    <mergeCell ref="N163:Q163"/>
    <mergeCell ref="F164:I164"/>
    <mergeCell ref="F165:I165"/>
    <mergeCell ref="N165:Q165"/>
    <mergeCell ref="L164:M164"/>
    <mergeCell ref="N164:Q164"/>
    <mergeCell ref="L165:M165"/>
    <mergeCell ref="L162:M162"/>
    <mergeCell ref="N162:Q162"/>
    <mergeCell ref="F166:I166"/>
    <mergeCell ref="L166:M166"/>
    <mergeCell ref="N166:Q166"/>
    <mergeCell ref="F167:I167"/>
    <mergeCell ref="F168:I168"/>
    <mergeCell ref="F169:I169"/>
    <mergeCell ref="L169:M169"/>
    <mergeCell ref="N169:Q169"/>
    <mergeCell ref="F170:I170"/>
    <mergeCell ref="L168:M168"/>
    <mergeCell ref="N168:Q168"/>
    <mergeCell ref="L170:M170"/>
    <mergeCell ref="N170:Q170"/>
    <mergeCell ref="L167:M167"/>
    <mergeCell ref="N167:Q167"/>
    <mergeCell ref="F171:I171"/>
    <mergeCell ref="N171:Q171"/>
    <mergeCell ref="F172:I172"/>
    <mergeCell ref="F173:I173"/>
    <mergeCell ref="F174:I174"/>
    <mergeCell ref="F175:I175"/>
    <mergeCell ref="L175:M175"/>
    <mergeCell ref="N175:Q175"/>
    <mergeCell ref="L172:M172"/>
    <mergeCell ref="N172:Q172"/>
    <mergeCell ref="L173:M173"/>
    <mergeCell ref="N173:Q173"/>
    <mergeCell ref="L174:M174"/>
    <mergeCell ref="N174:Q174"/>
    <mergeCell ref="L171:M171"/>
    <mergeCell ref="F176:I176"/>
    <mergeCell ref="F177:I177"/>
    <mergeCell ref="F178:I178"/>
    <mergeCell ref="F179:I179"/>
    <mergeCell ref="F180:I180"/>
    <mergeCell ref="L177:M177"/>
    <mergeCell ref="N177:Q177"/>
    <mergeCell ref="L179:M179"/>
    <mergeCell ref="N179:Q179"/>
    <mergeCell ref="L178:M178"/>
    <mergeCell ref="N178:Q178"/>
    <mergeCell ref="L176:M176"/>
    <mergeCell ref="N176:Q176"/>
    <mergeCell ref="F186:I186"/>
    <mergeCell ref="L186:M186"/>
    <mergeCell ref="N186:Q186"/>
    <mergeCell ref="F187:I187"/>
    <mergeCell ref="F188:I188"/>
    <mergeCell ref="N188:Q188"/>
    <mergeCell ref="F189:I189"/>
    <mergeCell ref="L188:M188"/>
    <mergeCell ref="F181:I181"/>
    <mergeCell ref="F182:I182"/>
    <mergeCell ref="F183:I183"/>
    <mergeCell ref="F184:I184"/>
    <mergeCell ref="L184:M184"/>
    <mergeCell ref="N184:Q184"/>
    <mergeCell ref="F185:I185"/>
    <mergeCell ref="L181:M181"/>
    <mergeCell ref="N181:Q181"/>
    <mergeCell ref="L182:M182"/>
    <mergeCell ref="N182:Q182"/>
    <mergeCell ref="F196:I196"/>
    <mergeCell ref="F197:I197"/>
    <mergeCell ref="F198:I198"/>
    <mergeCell ref="F199:I199"/>
    <mergeCell ref="F200:I200"/>
    <mergeCell ref="L198:M198"/>
    <mergeCell ref="N198:Q198"/>
    <mergeCell ref="F190:I190"/>
    <mergeCell ref="F192:I192"/>
    <mergeCell ref="L192:M192"/>
    <mergeCell ref="N192:Q192"/>
    <mergeCell ref="F193:I193"/>
    <mergeCell ref="F194:I194"/>
    <mergeCell ref="F195:I195"/>
    <mergeCell ref="L195:M195"/>
    <mergeCell ref="N195:Q195"/>
    <mergeCell ref="L190:M190"/>
    <mergeCell ref="N190:Q190"/>
    <mergeCell ref="N194:Q194"/>
    <mergeCell ref="L191:M191"/>
    <mergeCell ref="N191:Q191"/>
    <mergeCell ref="L193:M193"/>
    <mergeCell ref="N193:Q193"/>
    <mergeCell ref="L196:M196"/>
    <mergeCell ref="F201:I201"/>
    <mergeCell ref="F202:I202"/>
    <mergeCell ref="F203:I203"/>
    <mergeCell ref="L203:M203"/>
    <mergeCell ref="N203:Q203"/>
    <mergeCell ref="F204:I204"/>
    <mergeCell ref="F205:I205"/>
    <mergeCell ref="N205:Q205"/>
    <mergeCell ref="L201:M201"/>
    <mergeCell ref="N201:Q201"/>
    <mergeCell ref="F206:I206"/>
    <mergeCell ref="F207:I207"/>
    <mergeCell ref="F208:I208"/>
    <mergeCell ref="F209:I209"/>
    <mergeCell ref="F210:I210"/>
    <mergeCell ref="F211:I211"/>
    <mergeCell ref="L206:M206"/>
    <mergeCell ref="N206:Q206"/>
    <mergeCell ref="L209:M209"/>
    <mergeCell ref="N209:Q209"/>
    <mergeCell ref="L211:M211"/>
    <mergeCell ref="N211:Q211"/>
    <mergeCell ref="L210:M210"/>
    <mergeCell ref="N210:Q210"/>
    <mergeCell ref="F217:I217"/>
    <mergeCell ref="F218:I218"/>
    <mergeCell ref="F219:I219"/>
    <mergeCell ref="F212:I212"/>
    <mergeCell ref="F213:I213"/>
    <mergeCell ref="F214:I214"/>
    <mergeCell ref="F215:I215"/>
    <mergeCell ref="F216:I216"/>
    <mergeCell ref="N213:Q213"/>
    <mergeCell ref="L214:M214"/>
    <mergeCell ref="N214:Q214"/>
    <mergeCell ref="L218:M218"/>
    <mergeCell ref="N218:Q218"/>
    <mergeCell ref="L212:M212"/>
    <mergeCell ref="N212:Q212"/>
    <mergeCell ref="L215:M215"/>
    <mergeCell ref="N215:Q215"/>
    <mergeCell ref="L219:M219"/>
    <mergeCell ref="N219:Q219"/>
    <mergeCell ref="L213:M213"/>
    <mergeCell ref="L152:M152"/>
    <mergeCell ref="N152:Q152"/>
    <mergeCell ref="F153:I153"/>
    <mergeCell ref="N156:Q156"/>
    <mergeCell ref="L161:M161"/>
    <mergeCell ref="N161:Q161"/>
    <mergeCell ref="F161:I161"/>
    <mergeCell ref="F158:I158"/>
    <mergeCell ref="F160:I160"/>
    <mergeCell ref="N160:Q160"/>
    <mergeCell ref="F155:I155"/>
    <mergeCell ref="N155:Q155"/>
    <mergeCell ref="F156:I156"/>
    <mergeCell ref="F157:I157"/>
    <mergeCell ref="L157:M157"/>
    <mergeCell ref="N157:Q157"/>
    <mergeCell ref="N158:Q158"/>
    <mergeCell ref="L159:M159"/>
    <mergeCell ref="N159:Q159"/>
    <mergeCell ref="L160:M160"/>
    <mergeCell ref="L155:M155"/>
    <mergeCell ref="L156:M156"/>
    <mergeCell ref="F150:I150"/>
    <mergeCell ref="F151:I151"/>
    <mergeCell ref="F152:I152"/>
    <mergeCell ref="F225:I225"/>
    <mergeCell ref="L225:M225"/>
    <mergeCell ref="N225:Q225"/>
    <mergeCell ref="F220:I220"/>
    <mergeCell ref="F221:I221"/>
    <mergeCell ref="L221:M221"/>
    <mergeCell ref="N221:Q221"/>
    <mergeCell ref="F222:I222"/>
    <mergeCell ref="L222:M222"/>
    <mergeCell ref="N222:Q222"/>
    <mergeCell ref="F223:I223"/>
    <mergeCell ref="F224:I224"/>
    <mergeCell ref="L150:M150"/>
    <mergeCell ref="N150:Q150"/>
    <mergeCell ref="L151:M151"/>
    <mergeCell ref="N151:Q151"/>
    <mergeCell ref="L153:M153"/>
    <mergeCell ref="N153:Q153"/>
    <mergeCell ref="L154:M154"/>
    <mergeCell ref="N154:Q154"/>
    <mergeCell ref="L158:M158"/>
    <mergeCell ref="N116:Q116"/>
    <mergeCell ref="L117:M117"/>
    <mergeCell ref="N117:Q117"/>
    <mergeCell ref="L131:M131"/>
    <mergeCell ref="N131:Q131"/>
    <mergeCell ref="L134:M134"/>
    <mergeCell ref="N134:Q134"/>
    <mergeCell ref="L137:M137"/>
    <mergeCell ref="N137:Q137"/>
    <mergeCell ref="L135:M135"/>
    <mergeCell ref="N135:Q135"/>
    <mergeCell ref="L132:M132"/>
    <mergeCell ref="N132:Q132"/>
    <mergeCell ref="L129:M129"/>
    <mergeCell ref="N129:Q129"/>
    <mergeCell ref="L118:M118"/>
    <mergeCell ref="N118:Q118"/>
    <mergeCell ref="N196:Q196"/>
    <mergeCell ref="L199:M199"/>
    <mergeCell ref="N199:Q199"/>
    <mergeCell ref="L204:M204"/>
    <mergeCell ref="N204:Q204"/>
    <mergeCell ref="L207:M207"/>
    <mergeCell ref="N207:Q207"/>
    <mergeCell ref="L208:M208"/>
    <mergeCell ref="N208:Q208"/>
    <mergeCell ref="L205:M205"/>
    <mergeCell ref="N200:Q200"/>
    <mergeCell ref="N202:Q202"/>
    <mergeCell ref="L197:M197"/>
    <mergeCell ref="N197:Q197"/>
    <mergeCell ref="L200:M200"/>
    <mergeCell ref="L202:M202"/>
    <mergeCell ref="L223:M223"/>
    <mergeCell ref="N223:Q223"/>
    <mergeCell ref="L224:M224"/>
    <mergeCell ref="N224:Q224"/>
    <mergeCell ref="N220:Q220"/>
    <mergeCell ref="L220:M220"/>
    <mergeCell ref="L216:M216"/>
    <mergeCell ref="L217:M217"/>
    <mergeCell ref="N216:Q216"/>
    <mergeCell ref="N217:Q217"/>
    <mergeCell ref="L194:M194"/>
    <mergeCell ref="L189:M189"/>
    <mergeCell ref="N189:Q189"/>
    <mergeCell ref="L185:M185"/>
    <mergeCell ref="N185:Q185"/>
    <mergeCell ref="N183:Q183"/>
    <mergeCell ref="L183:M183"/>
    <mergeCell ref="L180:M180"/>
    <mergeCell ref="N180:Q180"/>
    <mergeCell ref="L187:M187"/>
    <mergeCell ref="N187:Q187"/>
  </mergeCells>
  <hyperlinks>
    <hyperlink ref="F1:G1" location="C2" display="1) Krycí list rozpočtu"/>
    <hyperlink ref="H1:K1" location="C86" display="2) Rekapitulace rozpočtu"/>
    <hyperlink ref="L1" location="C114" display="3) Rozpočet"/>
    <hyperlink ref="S1:T1" location="'Rekapitulace stavby'!C2" display="Rekapitulace stavby"/>
  </hyperlinks>
  <printOptions/>
  <pageMargins left="0.7" right="0.7" top="0.787401575" bottom="0.787401575" header="0.3" footer="0.3"/>
  <pageSetup fitToHeight="8" fitToWidth="1" horizontalDpi="600" verticalDpi="600" orientation="portrait" paperSize="9" scale="8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D033D-0729-494C-B290-6AEC140240BB}">
  <sheetPr>
    <pageSetUpPr fitToPage="1"/>
  </sheetPr>
  <dimension ref="A1:BN217"/>
  <sheetViews>
    <sheetView showGridLines="0" zoomScale="160" zoomScaleNormal="160" workbookViewId="0" topLeftCell="A1">
      <selection activeCell="C4" sqref="C4:Q4"/>
    </sheetView>
  </sheetViews>
  <sheetFormatPr defaultColWidth="8.83203125" defaultRowHeight="13.5"/>
  <cols>
    <col min="1" max="1" width="0.4921875" style="175" customWidth="1"/>
    <col min="2" max="2" width="1.66796875" style="175" customWidth="1"/>
    <col min="3" max="4" width="4.16015625" style="175" customWidth="1"/>
    <col min="5" max="5" width="14" style="175" customWidth="1"/>
    <col min="6" max="7" width="11.16015625" style="175" customWidth="1"/>
    <col min="8" max="8" width="12.5" style="175" customWidth="1"/>
    <col min="9" max="9" width="17.16015625" style="175" customWidth="1"/>
    <col min="10" max="10" width="5.16015625" style="175" customWidth="1"/>
    <col min="11" max="11" width="9" style="175" customWidth="1"/>
    <col min="12" max="12" width="6.5" style="175" customWidth="1"/>
    <col min="13" max="13" width="6" style="175" customWidth="1"/>
    <col min="14" max="14" width="2" style="175" customWidth="1"/>
    <col min="15" max="15" width="1.0078125" style="175" customWidth="1"/>
    <col min="16" max="16" width="12.5" style="175" customWidth="1"/>
    <col min="17" max="17" width="4.16015625" style="175" customWidth="1"/>
    <col min="18" max="18" width="1.66796875" style="175" customWidth="1"/>
    <col min="19" max="19" width="8.16015625" style="175" customWidth="1"/>
    <col min="20" max="20" width="29.66015625" style="175" hidden="1" customWidth="1"/>
    <col min="21" max="21" width="16.16015625" style="175" hidden="1" customWidth="1"/>
    <col min="22" max="22" width="12.16015625" style="175" hidden="1" customWidth="1"/>
    <col min="23" max="23" width="16.16015625" style="175" hidden="1" customWidth="1"/>
    <col min="24" max="24" width="12.16015625" style="175" hidden="1" customWidth="1"/>
    <col min="25" max="25" width="15" style="175" hidden="1" customWidth="1"/>
    <col min="26" max="26" width="11" style="175" hidden="1" customWidth="1"/>
    <col min="27" max="27" width="15" style="175" hidden="1" customWidth="1"/>
    <col min="28" max="28" width="16.16015625" style="175" hidden="1" customWidth="1"/>
    <col min="29" max="29" width="11" style="175" customWidth="1"/>
    <col min="30" max="30" width="15" style="175" customWidth="1"/>
    <col min="31" max="31" width="16.16015625" style="175" customWidth="1"/>
    <col min="32" max="62" width="8.66015625" style="175" customWidth="1"/>
    <col min="63" max="63" width="11" style="175" bestFit="1" customWidth="1"/>
    <col min="64" max="16384" width="8.66015625" style="175" customWidth="1"/>
  </cols>
  <sheetData>
    <row r="1" spans="1:66" ht="21.75" customHeight="1">
      <c r="A1" s="92"/>
      <c r="B1" s="7"/>
      <c r="C1" s="7"/>
      <c r="D1" s="8" t="s">
        <v>1</v>
      </c>
      <c r="E1" s="7"/>
      <c r="F1" s="9" t="s">
        <v>83</v>
      </c>
      <c r="G1" s="9"/>
      <c r="H1" s="159" t="s">
        <v>84</v>
      </c>
      <c r="I1" s="159"/>
      <c r="J1" s="159"/>
      <c r="K1" s="159"/>
      <c r="L1" s="9" t="s">
        <v>85</v>
      </c>
      <c r="M1" s="7"/>
      <c r="N1" s="7"/>
      <c r="O1" s="8" t="s">
        <v>86</v>
      </c>
      <c r="P1" s="7"/>
      <c r="Q1" s="7"/>
      <c r="R1" s="7"/>
      <c r="S1" s="9" t="s">
        <v>87</v>
      </c>
      <c r="T1" s="9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</row>
    <row r="2" spans="3:46" ht="37" customHeight="1">
      <c r="C2" s="176" t="s">
        <v>7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S2" s="178" t="s">
        <v>8</v>
      </c>
      <c r="T2" s="179"/>
      <c r="U2" s="179"/>
      <c r="V2" s="179"/>
      <c r="W2" s="179"/>
      <c r="X2" s="179"/>
      <c r="Y2" s="179"/>
      <c r="Z2" s="179"/>
      <c r="AA2" s="179"/>
      <c r="AB2" s="179"/>
      <c r="AC2" s="179"/>
      <c r="AT2" s="180"/>
    </row>
    <row r="3" spans="2:46" ht="7" customHeight="1">
      <c r="B3" s="181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3"/>
      <c r="AT3" s="180"/>
    </row>
    <row r="4" spans="2:46" ht="37" customHeight="1">
      <c r="B4" s="184"/>
      <c r="C4" s="185" t="s">
        <v>89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7"/>
      <c r="T4" s="188" t="s">
        <v>13</v>
      </c>
      <c r="AT4" s="180"/>
    </row>
    <row r="5" spans="2:18" ht="7" customHeight="1">
      <c r="B5" s="184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7"/>
    </row>
    <row r="6" spans="2:18" ht="25.25" customHeight="1">
      <c r="B6" s="184"/>
      <c r="C6" s="189"/>
      <c r="D6" s="190" t="s">
        <v>17</v>
      </c>
      <c r="E6" s="189"/>
      <c r="F6" s="191" t="str">
        <f>'Rekapitulace stavby'!K6</f>
        <v>Střední škola stravování a služeb Karlovy Vary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89"/>
      <c r="R6" s="187"/>
    </row>
    <row r="7" spans="2:18" s="193" customFormat="1" ht="32.75" customHeight="1">
      <c r="B7" s="194"/>
      <c r="C7" s="195"/>
      <c r="D7" s="196" t="s">
        <v>90</v>
      </c>
      <c r="E7" s="195"/>
      <c r="F7" s="197" t="s">
        <v>369</v>
      </c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5"/>
      <c r="R7" s="199"/>
    </row>
    <row r="8" spans="2:18" s="193" customFormat="1" ht="14.5" customHeight="1">
      <c r="B8" s="194"/>
      <c r="C8" s="195"/>
      <c r="D8" s="190" t="s">
        <v>19</v>
      </c>
      <c r="E8" s="195"/>
      <c r="F8" s="200" t="s">
        <v>5</v>
      </c>
      <c r="G8" s="195"/>
      <c r="H8" s="195"/>
      <c r="I8" s="195"/>
      <c r="J8" s="195"/>
      <c r="K8" s="195"/>
      <c r="L8" s="195"/>
      <c r="M8" s="190" t="s">
        <v>20</v>
      </c>
      <c r="N8" s="195"/>
      <c r="O8" s="200" t="s">
        <v>5</v>
      </c>
      <c r="P8" s="195"/>
      <c r="Q8" s="195"/>
      <c r="R8" s="199"/>
    </row>
    <row r="9" spans="2:18" s="193" customFormat="1" ht="14.5" customHeight="1">
      <c r="B9" s="194"/>
      <c r="C9" s="195"/>
      <c r="D9" s="190" t="s">
        <v>22</v>
      </c>
      <c r="E9" s="195"/>
      <c r="F9" s="200" t="s">
        <v>23</v>
      </c>
      <c r="G9" s="195"/>
      <c r="H9" s="195"/>
      <c r="I9" s="195"/>
      <c r="J9" s="195"/>
      <c r="K9" s="195"/>
      <c r="L9" s="195"/>
      <c r="M9" s="190" t="s">
        <v>24</v>
      </c>
      <c r="N9" s="195"/>
      <c r="O9" s="201">
        <f>'Rekapitulace stavby'!AN8</f>
        <v>43886</v>
      </c>
      <c r="P9" s="201"/>
      <c r="Q9" s="195"/>
      <c r="R9" s="199"/>
    </row>
    <row r="10" spans="2:18" s="193" customFormat="1" ht="11" customHeight="1">
      <c r="B10" s="194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9"/>
    </row>
    <row r="11" spans="2:18" s="193" customFormat="1" ht="14.5" customHeight="1">
      <c r="B11" s="194"/>
      <c r="C11" s="195"/>
      <c r="D11" s="190" t="s">
        <v>27</v>
      </c>
      <c r="E11" s="195"/>
      <c r="F11" s="195"/>
      <c r="G11" s="195"/>
      <c r="H11" s="195"/>
      <c r="I11" s="195"/>
      <c r="J11" s="195"/>
      <c r="K11" s="195"/>
      <c r="L11" s="195"/>
      <c r="M11" s="190" t="s">
        <v>28</v>
      </c>
      <c r="N11" s="195"/>
      <c r="O11" s="202" t="s">
        <v>5</v>
      </c>
      <c r="P11" s="202"/>
      <c r="Q11" s="195"/>
      <c r="R11" s="199"/>
    </row>
    <row r="12" spans="2:18" s="193" customFormat="1" ht="18" customHeight="1">
      <c r="B12" s="194"/>
      <c r="C12" s="195"/>
      <c r="D12" s="195"/>
      <c r="E12" s="203" t="s">
        <v>399</v>
      </c>
      <c r="F12" s="195"/>
      <c r="G12" s="195"/>
      <c r="H12" s="195"/>
      <c r="I12" s="195"/>
      <c r="J12" s="195"/>
      <c r="K12" s="195"/>
      <c r="L12" s="195"/>
      <c r="M12" s="190" t="s">
        <v>29</v>
      </c>
      <c r="N12" s="195"/>
      <c r="O12" s="202" t="s">
        <v>5</v>
      </c>
      <c r="P12" s="202"/>
      <c r="Q12" s="195"/>
      <c r="R12" s="199"/>
    </row>
    <row r="13" spans="2:18" s="193" customFormat="1" ht="14.5" customHeight="1">
      <c r="B13" s="194"/>
      <c r="C13" s="195"/>
      <c r="D13" s="190" t="s">
        <v>30</v>
      </c>
      <c r="E13" s="195"/>
      <c r="F13" s="195"/>
      <c r="G13" s="195"/>
      <c r="H13" s="195"/>
      <c r="I13" s="195"/>
      <c r="J13" s="195"/>
      <c r="K13" s="195"/>
      <c r="L13" s="195"/>
      <c r="M13" s="190" t="s">
        <v>28</v>
      </c>
      <c r="N13" s="195"/>
      <c r="O13" s="202"/>
      <c r="P13" s="202"/>
      <c r="Q13" s="195"/>
      <c r="R13" s="199"/>
    </row>
    <row r="14" spans="2:18" s="193" customFormat="1" ht="18" customHeight="1">
      <c r="B14" s="194"/>
      <c r="C14" s="195"/>
      <c r="D14" s="195"/>
      <c r="E14" s="200"/>
      <c r="F14" s="195"/>
      <c r="G14" s="195"/>
      <c r="H14" s="195"/>
      <c r="I14" s="195"/>
      <c r="J14" s="195"/>
      <c r="K14" s="195"/>
      <c r="L14" s="195"/>
      <c r="M14" s="190" t="s">
        <v>29</v>
      </c>
      <c r="N14" s="195"/>
      <c r="O14" s="202" t="s">
        <v>5</v>
      </c>
      <c r="P14" s="202"/>
      <c r="Q14" s="195"/>
      <c r="R14" s="199"/>
    </row>
    <row r="15" spans="2:18" s="193" customFormat="1" ht="14.5" customHeight="1">
      <c r="B15" s="194"/>
      <c r="C15" s="195"/>
      <c r="D15" s="190" t="s">
        <v>31</v>
      </c>
      <c r="E15" s="195"/>
      <c r="F15" s="195"/>
      <c r="G15" s="195"/>
      <c r="H15" s="195"/>
      <c r="I15" s="195"/>
      <c r="J15" s="195"/>
      <c r="K15" s="195"/>
      <c r="L15" s="195"/>
      <c r="M15" s="190" t="s">
        <v>28</v>
      </c>
      <c r="N15" s="195"/>
      <c r="O15" s="202" t="s">
        <v>5</v>
      </c>
      <c r="P15" s="202"/>
      <c r="Q15" s="195"/>
      <c r="R15" s="199"/>
    </row>
    <row r="16" spans="2:18" s="193" customFormat="1" ht="18" customHeight="1">
      <c r="B16" s="194"/>
      <c r="C16" s="195"/>
      <c r="D16" s="195"/>
      <c r="E16" s="200"/>
      <c r="F16" s="195"/>
      <c r="G16" s="195"/>
      <c r="H16" s="195"/>
      <c r="I16" s="195"/>
      <c r="J16" s="195"/>
      <c r="K16" s="195"/>
      <c r="L16" s="195"/>
      <c r="M16" s="190" t="s">
        <v>29</v>
      </c>
      <c r="N16" s="195"/>
      <c r="O16" s="202" t="s">
        <v>5</v>
      </c>
      <c r="P16" s="202"/>
      <c r="Q16" s="195"/>
      <c r="R16" s="199"/>
    </row>
    <row r="17" spans="2:18" s="193" customFormat="1" ht="14.5" customHeight="1">
      <c r="B17" s="194"/>
      <c r="C17" s="195"/>
      <c r="D17" s="190" t="s">
        <v>32</v>
      </c>
      <c r="E17" s="195"/>
      <c r="F17" s="195"/>
      <c r="G17" s="195"/>
      <c r="H17" s="195"/>
      <c r="I17" s="195"/>
      <c r="J17" s="195"/>
      <c r="K17" s="195"/>
      <c r="L17" s="195"/>
      <c r="M17" s="190" t="s">
        <v>28</v>
      </c>
      <c r="N17" s="195"/>
      <c r="O17" s="202" t="str">
        <f>IF('Rekapitulace stavby'!AN19="","",'Rekapitulace stavby'!AN19)</f>
        <v/>
      </c>
      <c r="P17" s="202"/>
      <c r="Q17" s="195"/>
      <c r="R17" s="199"/>
    </row>
    <row r="18" spans="2:18" s="193" customFormat="1" ht="18" customHeight="1">
      <c r="B18" s="194"/>
      <c r="C18" s="195"/>
      <c r="D18" s="195"/>
      <c r="E18" s="200" t="str">
        <f>IF('Rekapitulace stavby'!E20="","",'Rekapitulace stavby'!E20)</f>
        <v>Ing. Tošovský</v>
      </c>
      <c r="F18" s="195"/>
      <c r="G18" s="195"/>
      <c r="H18" s="195"/>
      <c r="I18" s="195"/>
      <c r="J18" s="195"/>
      <c r="K18" s="195"/>
      <c r="L18" s="195"/>
      <c r="M18" s="190" t="s">
        <v>29</v>
      </c>
      <c r="N18" s="195"/>
      <c r="O18" s="202" t="str">
        <f>IF('Rekapitulace stavby'!AN20="","",'Rekapitulace stavby'!AN20)</f>
        <v/>
      </c>
      <c r="P18" s="202"/>
      <c r="Q18" s="195"/>
      <c r="R18" s="199"/>
    </row>
    <row r="19" spans="2:18" s="193" customFormat="1" ht="14.5" customHeight="1">
      <c r="B19" s="194"/>
      <c r="C19" s="195"/>
      <c r="D19" s="190" t="s">
        <v>33</v>
      </c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9"/>
    </row>
    <row r="20" spans="2:18" s="193" customFormat="1" ht="85.5" customHeight="1">
      <c r="B20" s="194"/>
      <c r="C20" s="195"/>
      <c r="D20" s="195"/>
      <c r="E20" s="204" t="s">
        <v>34</v>
      </c>
      <c r="F20" s="204"/>
      <c r="G20" s="204"/>
      <c r="H20" s="204"/>
      <c r="I20" s="204"/>
      <c r="J20" s="204"/>
      <c r="K20" s="204"/>
      <c r="L20" s="204"/>
      <c r="M20" s="195"/>
      <c r="N20" s="195"/>
      <c r="O20" s="195"/>
      <c r="P20" s="195"/>
      <c r="Q20" s="195"/>
      <c r="R20" s="199"/>
    </row>
    <row r="21" spans="2:18" s="193" customFormat="1" ht="7" customHeight="1">
      <c r="B21" s="194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9"/>
    </row>
    <row r="22" spans="2:18" s="193" customFormat="1" ht="7" customHeight="1">
      <c r="B22" s="194"/>
      <c r="C22" s="19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195"/>
      <c r="R22" s="199"/>
    </row>
    <row r="23" spans="2:18" s="193" customFormat="1" ht="14.5" customHeight="1">
      <c r="B23" s="194"/>
      <c r="C23" s="195"/>
      <c r="D23" s="206" t="s">
        <v>91</v>
      </c>
      <c r="E23" s="195"/>
      <c r="F23" s="195"/>
      <c r="G23" s="195"/>
      <c r="H23" s="195"/>
      <c r="I23" s="195"/>
      <c r="J23" s="195"/>
      <c r="K23" s="195"/>
      <c r="L23" s="195"/>
      <c r="M23" s="207">
        <f>N67</f>
        <v>0</v>
      </c>
      <c r="N23" s="207"/>
      <c r="O23" s="207"/>
      <c r="P23" s="207"/>
      <c r="Q23" s="195"/>
      <c r="R23" s="199"/>
    </row>
    <row r="24" spans="2:18" s="193" customFormat="1" ht="7" customHeight="1">
      <c r="B24" s="194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9"/>
    </row>
    <row r="25" spans="2:18" s="193" customFormat="1" ht="25.25" customHeight="1">
      <c r="B25" s="194"/>
      <c r="C25" s="195"/>
      <c r="D25" s="208" t="s">
        <v>37</v>
      </c>
      <c r="E25" s="195"/>
      <c r="F25" s="195"/>
      <c r="G25" s="195"/>
      <c r="H25" s="195"/>
      <c r="I25" s="195"/>
      <c r="J25" s="195"/>
      <c r="K25" s="195"/>
      <c r="L25" s="195"/>
      <c r="M25" s="209">
        <f>M23</f>
        <v>0</v>
      </c>
      <c r="N25" s="198"/>
      <c r="O25" s="198"/>
      <c r="P25" s="198"/>
      <c r="Q25" s="195"/>
      <c r="R25" s="199"/>
    </row>
    <row r="26" spans="2:18" s="193" customFormat="1" ht="7" customHeight="1">
      <c r="B26" s="194"/>
      <c r="C26" s="19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195"/>
      <c r="R26" s="199"/>
    </row>
    <row r="27" spans="2:18" s="193" customFormat="1" ht="14.5" customHeight="1">
      <c r="B27" s="194"/>
      <c r="C27" s="195"/>
      <c r="D27" s="210" t="s">
        <v>38</v>
      </c>
      <c r="E27" s="210" t="s">
        <v>39</v>
      </c>
      <c r="F27" s="211">
        <v>0.21</v>
      </c>
      <c r="G27" s="212" t="s">
        <v>40</v>
      </c>
      <c r="H27" s="213">
        <f>M25</f>
        <v>0</v>
      </c>
      <c r="I27" s="198"/>
      <c r="J27" s="198"/>
      <c r="K27" s="195"/>
      <c r="L27" s="195"/>
      <c r="M27" s="213">
        <f>H27*0.21</f>
        <v>0</v>
      </c>
      <c r="N27" s="198"/>
      <c r="O27" s="198"/>
      <c r="P27" s="198"/>
      <c r="Q27" s="195"/>
      <c r="R27" s="199"/>
    </row>
    <row r="28" spans="2:18" s="193" customFormat="1" ht="14.5" customHeight="1">
      <c r="B28" s="194"/>
      <c r="C28" s="195"/>
      <c r="D28" s="195"/>
      <c r="E28" s="210" t="s">
        <v>41</v>
      </c>
      <c r="F28" s="211">
        <v>0.15</v>
      </c>
      <c r="G28" s="212" t="s">
        <v>40</v>
      </c>
      <c r="H28" s="213">
        <f>ROUND((SUM(BF80:BF80)+SUM(BF96:BF216)),2)</f>
        <v>0</v>
      </c>
      <c r="I28" s="198"/>
      <c r="J28" s="198"/>
      <c r="K28" s="195"/>
      <c r="L28" s="195"/>
      <c r="M28" s="213">
        <f>ROUND(ROUND((SUM(BF80:BF80)+SUM(BF96:BF216)),2)*F28,2)</f>
        <v>0</v>
      </c>
      <c r="N28" s="198"/>
      <c r="O28" s="198"/>
      <c r="P28" s="198"/>
      <c r="Q28" s="195"/>
      <c r="R28" s="199"/>
    </row>
    <row r="29" spans="2:18" s="193" customFormat="1" ht="14.5" customHeight="1" hidden="1">
      <c r="B29" s="194"/>
      <c r="C29" s="195"/>
      <c r="D29" s="195"/>
      <c r="E29" s="210" t="s">
        <v>42</v>
      </c>
      <c r="F29" s="211">
        <v>0.21</v>
      </c>
      <c r="G29" s="212" t="s">
        <v>40</v>
      </c>
      <c r="H29" s="213">
        <f>ROUND((SUM(BG80:BG80)+SUM(BG96:BG216)),2)</f>
        <v>0</v>
      </c>
      <c r="I29" s="198"/>
      <c r="J29" s="198"/>
      <c r="K29" s="195"/>
      <c r="L29" s="195"/>
      <c r="M29" s="213">
        <v>0</v>
      </c>
      <c r="N29" s="198"/>
      <c r="O29" s="198"/>
      <c r="P29" s="198"/>
      <c r="Q29" s="195"/>
      <c r="R29" s="199"/>
    </row>
    <row r="30" spans="2:18" s="193" customFormat="1" ht="14.5" customHeight="1" hidden="1">
      <c r="B30" s="194"/>
      <c r="C30" s="195"/>
      <c r="D30" s="195"/>
      <c r="E30" s="210" t="s">
        <v>43</v>
      </c>
      <c r="F30" s="211">
        <v>0.15</v>
      </c>
      <c r="G30" s="212" t="s">
        <v>40</v>
      </c>
      <c r="H30" s="213">
        <f>ROUND((SUM(BH80:BH80)+SUM(BH96:BH216)),2)</f>
        <v>0</v>
      </c>
      <c r="I30" s="198"/>
      <c r="J30" s="198"/>
      <c r="K30" s="195"/>
      <c r="L30" s="195"/>
      <c r="M30" s="213">
        <v>0</v>
      </c>
      <c r="N30" s="198"/>
      <c r="O30" s="198"/>
      <c r="P30" s="198"/>
      <c r="Q30" s="195"/>
      <c r="R30" s="199"/>
    </row>
    <row r="31" spans="2:18" s="193" customFormat="1" ht="14.5" customHeight="1" hidden="1">
      <c r="B31" s="194"/>
      <c r="C31" s="195"/>
      <c r="D31" s="195"/>
      <c r="E31" s="210" t="s">
        <v>44</v>
      </c>
      <c r="F31" s="211">
        <v>0</v>
      </c>
      <c r="G31" s="212" t="s">
        <v>40</v>
      </c>
      <c r="H31" s="213">
        <f>ROUND((SUM(BI80:BI80)+SUM(BI96:BI216)),2)</f>
        <v>0</v>
      </c>
      <c r="I31" s="198"/>
      <c r="J31" s="198"/>
      <c r="K31" s="195"/>
      <c r="L31" s="195"/>
      <c r="M31" s="213">
        <v>0</v>
      </c>
      <c r="N31" s="198"/>
      <c r="O31" s="198"/>
      <c r="P31" s="198"/>
      <c r="Q31" s="195"/>
      <c r="R31" s="199"/>
    </row>
    <row r="32" spans="2:18" s="193" customFormat="1" ht="7" customHeight="1">
      <c r="B32" s="194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9"/>
    </row>
    <row r="33" spans="2:18" s="193" customFormat="1" ht="25.25" customHeight="1">
      <c r="B33" s="194"/>
      <c r="C33" s="214"/>
      <c r="D33" s="215" t="s">
        <v>45</v>
      </c>
      <c r="E33" s="216"/>
      <c r="F33" s="216"/>
      <c r="G33" s="217" t="s">
        <v>46</v>
      </c>
      <c r="H33" s="218" t="s">
        <v>47</v>
      </c>
      <c r="I33" s="216"/>
      <c r="J33" s="216"/>
      <c r="K33" s="216"/>
      <c r="L33" s="219">
        <f>SUM(M25:M31)</f>
        <v>0</v>
      </c>
      <c r="M33" s="219"/>
      <c r="N33" s="219"/>
      <c r="O33" s="219"/>
      <c r="P33" s="220"/>
      <c r="Q33" s="214"/>
      <c r="R33" s="199"/>
    </row>
    <row r="34" spans="2:18" ht="13.5">
      <c r="B34" s="184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7"/>
    </row>
    <row r="35" spans="2:18" s="193" customFormat="1" ht="13">
      <c r="B35" s="194"/>
      <c r="C35" s="195"/>
      <c r="D35" s="221" t="s">
        <v>48</v>
      </c>
      <c r="E35" s="205"/>
      <c r="F35" s="205"/>
      <c r="G35" s="205"/>
      <c r="H35" s="222"/>
      <c r="I35" s="195"/>
      <c r="J35" s="221" t="s">
        <v>49</v>
      </c>
      <c r="K35" s="205"/>
      <c r="L35" s="205"/>
      <c r="M35" s="205"/>
      <c r="N35" s="205"/>
      <c r="O35" s="205"/>
      <c r="P35" s="222"/>
      <c r="Q35" s="195"/>
      <c r="R35" s="199"/>
    </row>
    <row r="36" spans="2:18" ht="13.5">
      <c r="B36" s="184"/>
      <c r="C36" s="189"/>
      <c r="D36" s="223"/>
      <c r="E36" s="189"/>
      <c r="F36" s="189"/>
      <c r="G36" s="189"/>
      <c r="H36" s="224"/>
      <c r="I36" s="189"/>
      <c r="J36" s="223"/>
      <c r="K36" s="189"/>
      <c r="L36" s="189"/>
      <c r="M36" s="189"/>
      <c r="N36" s="189"/>
      <c r="O36" s="189"/>
      <c r="P36" s="224"/>
      <c r="Q36" s="189"/>
      <c r="R36" s="187"/>
    </row>
    <row r="37" spans="2:18" ht="13.5">
      <c r="B37" s="184"/>
      <c r="C37" s="189"/>
      <c r="D37" s="223"/>
      <c r="E37" s="189"/>
      <c r="F37" s="189"/>
      <c r="G37" s="189"/>
      <c r="H37" s="224"/>
      <c r="I37" s="189"/>
      <c r="J37" s="223"/>
      <c r="K37" s="189"/>
      <c r="L37" s="189"/>
      <c r="M37" s="189"/>
      <c r="N37" s="189"/>
      <c r="O37" s="189"/>
      <c r="P37" s="224"/>
      <c r="Q37" s="189"/>
      <c r="R37" s="187"/>
    </row>
    <row r="38" spans="2:18" ht="13.5">
      <c r="B38" s="184"/>
      <c r="C38" s="189"/>
      <c r="D38" s="223"/>
      <c r="E38" s="189"/>
      <c r="F38" s="189"/>
      <c r="G38" s="189"/>
      <c r="H38" s="224"/>
      <c r="I38" s="189"/>
      <c r="J38" s="223"/>
      <c r="K38" s="189"/>
      <c r="L38" s="189"/>
      <c r="M38" s="189"/>
      <c r="N38" s="189"/>
      <c r="O38" s="189"/>
      <c r="P38" s="224"/>
      <c r="Q38" s="189"/>
      <c r="R38" s="187"/>
    </row>
    <row r="39" spans="2:18" ht="13.5">
      <c r="B39" s="184"/>
      <c r="C39" s="189"/>
      <c r="D39" s="223"/>
      <c r="E39" s="189"/>
      <c r="F39" s="189"/>
      <c r="G39" s="189"/>
      <c r="H39" s="224"/>
      <c r="I39" s="189"/>
      <c r="J39" s="223"/>
      <c r="K39" s="189"/>
      <c r="L39" s="189"/>
      <c r="M39" s="189"/>
      <c r="N39" s="189"/>
      <c r="O39" s="189"/>
      <c r="P39" s="224"/>
      <c r="Q39" s="189"/>
      <c r="R39" s="187"/>
    </row>
    <row r="40" spans="2:18" ht="13.5">
      <c r="B40" s="184"/>
      <c r="C40" s="189"/>
      <c r="D40" s="223"/>
      <c r="E40" s="189"/>
      <c r="F40" s="189"/>
      <c r="G40" s="189"/>
      <c r="H40" s="224"/>
      <c r="I40" s="189"/>
      <c r="J40" s="223"/>
      <c r="K40" s="189"/>
      <c r="L40" s="189"/>
      <c r="M40" s="189"/>
      <c r="N40" s="189"/>
      <c r="O40" s="189"/>
      <c r="P40" s="224"/>
      <c r="Q40" s="189"/>
      <c r="R40" s="187"/>
    </row>
    <row r="41" spans="2:18" ht="13.5">
      <c r="B41" s="184"/>
      <c r="C41" s="189"/>
      <c r="D41" s="223"/>
      <c r="E41" s="189"/>
      <c r="F41" s="189"/>
      <c r="G41" s="189"/>
      <c r="H41" s="224"/>
      <c r="I41" s="189"/>
      <c r="J41" s="223"/>
      <c r="K41" s="189"/>
      <c r="L41" s="189"/>
      <c r="M41" s="189"/>
      <c r="N41" s="189"/>
      <c r="O41" s="189"/>
      <c r="P41" s="224"/>
      <c r="Q41" s="189"/>
      <c r="R41" s="187"/>
    </row>
    <row r="42" spans="2:18" s="193" customFormat="1" ht="13">
      <c r="B42" s="194"/>
      <c r="C42" s="195"/>
      <c r="D42" s="225" t="s">
        <v>50</v>
      </c>
      <c r="E42" s="226"/>
      <c r="F42" s="226"/>
      <c r="G42" s="227" t="s">
        <v>51</v>
      </c>
      <c r="H42" s="228"/>
      <c r="I42" s="195"/>
      <c r="J42" s="225" t="s">
        <v>50</v>
      </c>
      <c r="K42" s="226"/>
      <c r="L42" s="226"/>
      <c r="M42" s="226"/>
      <c r="N42" s="227" t="s">
        <v>51</v>
      </c>
      <c r="O42" s="226"/>
      <c r="P42" s="228"/>
      <c r="Q42" s="195"/>
      <c r="R42" s="199"/>
    </row>
    <row r="43" spans="2:18" ht="13.5">
      <c r="B43" s="184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7"/>
    </row>
    <row r="44" spans="2:18" s="193" customFormat="1" ht="13">
      <c r="B44" s="194"/>
      <c r="C44" s="195"/>
      <c r="D44" s="221" t="s">
        <v>52</v>
      </c>
      <c r="E44" s="205"/>
      <c r="F44" s="205"/>
      <c r="G44" s="205"/>
      <c r="H44" s="222"/>
      <c r="I44" s="195"/>
      <c r="J44" s="221" t="s">
        <v>53</v>
      </c>
      <c r="K44" s="205"/>
      <c r="L44" s="205"/>
      <c r="M44" s="205"/>
      <c r="N44" s="205"/>
      <c r="O44" s="205"/>
      <c r="P44" s="222"/>
      <c r="Q44" s="195"/>
      <c r="R44" s="199"/>
    </row>
    <row r="45" spans="2:18" ht="13.5">
      <c r="B45" s="184"/>
      <c r="C45" s="189"/>
      <c r="D45" s="223"/>
      <c r="E45" s="189"/>
      <c r="F45" s="189"/>
      <c r="G45" s="189"/>
      <c r="H45" s="224"/>
      <c r="I45" s="189"/>
      <c r="J45" s="223"/>
      <c r="K45" s="189"/>
      <c r="L45" s="189"/>
      <c r="M45" s="189"/>
      <c r="N45" s="189"/>
      <c r="O45" s="189"/>
      <c r="P45" s="224"/>
      <c r="Q45" s="189"/>
      <c r="R45" s="187"/>
    </row>
    <row r="46" spans="2:18" ht="13.5">
      <c r="B46" s="184"/>
      <c r="C46" s="189"/>
      <c r="D46" s="223"/>
      <c r="E46" s="189"/>
      <c r="F46" s="189"/>
      <c r="G46" s="189"/>
      <c r="H46" s="224"/>
      <c r="I46" s="189"/>
      <c r="J46" s="223"/>
      <c r="K46" s="189"/>
      <c r="L46" s="189"/>
      <c r="M46" s="189"/>
      <c r="N46" s="189"/>
      <c r="O46" s="189"/>
      <c r="P46" s="224"/>
      <c r="Q46" s="189"/>
      <c r="R46" s="187"/>
    </row>
    <row r="47" spans="2:18" ht="13.5">
      <c r="B47" s="184"/>
      <c r="C47" s="189"/>
      <c r="D47" s="223"/>
      <c r="E47" s="189"/>
      <c r="F47" s="189"/>
      <c r="G47" s="189"/>
      <c r="H47" s="224"/>
      <c r="I47" s="189"/>
      <c r="J47" s="223"/>
      <c r="K47" s="189"/>
      <c r="L47" s="189"/>
      <c r="M47" s="189"/>
      <c r="N47" s="189"/>
      <c r="O47" s="189"/>
      <c r="P47" s="224"/>
      <c r="Q47" s="189"/>
      <c r="R47" s="187"/>
    </row>
    <row r="48" spans="2:18" ht="13.5">
      <c r="B48" s="184"/>
      <c r="C48" s="189"/>
      <c r="D48" s="223"/>
      <c r="E48" s="189"/>
      <c r="F48" s="189"/>
      <c r="G48" s="189"/>
      <c r="H48" s="224"/>
      <c r="I48" s="189"/>
      <c r="J48" s="223"/>
      <c r="K48" s="189"/>
      <c r="L48" s="189"/>
      <c r="M48" s="189"/>
      <c r="N48" s="189"/>
      <c r="O48" s="189"/>
      <c r="P48" s="224"/>
      <c r="Q48" s="189"/>
      <c r="R48" s="187"/>
    </row>
    <row r="49" spans="2:18" ht="13.5">
      <c r="B49" s="184"/>
      <c r="C49" s="189"/>
      <c r="D49" s="223"/>
      <c r="E49" s="189"/>
      <c r="F49" s="189"/>
      <c r="G49" s="189"/>
      <c r="H49" s="224"/>
      <c r="I49" s="189"/>
      <c r="J49" s="223"/>
      <c r="K49" s="189"/>
      <c r="L49" s="189"/>
      <c r="M49" s="189"/>
      <c r="N49" s="189"/>
      <c r="O49" s="189"/>
      <c r="P49" s="224"/>
      <c r="Q49" s="189"/>
      <c r="R49" s="187"/>
    </row>
    <row r="50" spans="2:18" ht="13.5">
      <c r="B50" s="184"/>
      <c r="C50" s="189"/>
      <c r="D50" s="223"/>
      <c r="E50" s="189"/>
      <c r="F50" s="189"/>
      <c r="G50" s="189"/>
      <c r="H50" s="224"/>
      <c r="I50" s="189"/>
      <c r="J50" s="223"/>
      <c r="K50" s="189"/>
      <c r="L50" s="189"/>
      <c r="M50" s="189"/>
      <c r="N50" s="189"/>
      <c r="O50" s="189"/>
      <c r="P50" s="224"/>
      <c r="Q50" s="189"/>
      <c r="R50" s="187"/>
    </row>
    <row r="51" spans="2:18" s="193" customFormat="1" ht="13">
      <c r="B51" s="194"/>
      <c r="C51" s="195"/>
      <c r="D51" s="225" t="s">
        <v>50</v>
      </c>
      <c r="E51" s="226"/>
      <c r="F51" s="226"/>
      <c r="G51" s="227" t="s">
        <v>51</v>
      </c>
      <c r="H51" s="228"/>
      <c r="I51" s="195"/>
      <c r="J51" s="225" t="s">
        <v>50</v>
      </c>
      <c r="K51" s="226"/>
      <c r="L51" s="226"/>
      <c r="M51" s="226"/>
      <c r="N51" s="227" t="s">
        <v>51</v>
      </c>
      <c r="O51" s="226"/>
      <c r="P51" s="228"/>
      <c r="Q51" s="195"/>
      <c r="R51" s="199"/>
    </row>
    <row r="52" spans="2:18" s="193" customFormat="1" ht="14.5" customHeight="1">
      <c r="B52" s="229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1"/>
    </row>
    <row r="54" spans="2:18" s="193" customFormat="1" ht="7" customHeight="1">
      <c r="B54" s="232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4"/>
    </row>
    <row r="55" spans="2:18" s="193" customFormat="1" ht="37" customHeight="1">
      <c r="B55" s="194"/>
      <c r="C55" s="185" t="s">
        <v>92</v>
      </c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99"/>
    </row>
    <row r="56" spans="2:18" s="193" customFormat="1" ht="7" customHeight="1">
      <c r="B56" s="194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9"/>
    </row>
    <row r="57" spans="2:18" s="193" customFormat="1" ht="30" customHeight="1">
      <c r="B57" s="194"/>
      <c r="C57" s="190" t="s">
        <v>17</v>
      </c>
      <c r="D57" s="195"/>
      <c r="E57" s="195"/>
      <c r="F57" s="191" t="str">
        <f>F6</f>
        <v>Střední škola stravování a služeb Karlovy Vary</v>
      </c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5"/>
      <c r="R57" s="199"/>
    </row>
    <row r="58" spans="2:18" s="193" customFormat="1" ht="37" customHeight="1">
      <c r="B58" s="194"/>
      <c r="C58" s="235" t="s">
        <v>90</v>
      </c>
      <c r="D58" s="195"/>
      <c r="E58" s="195"/>
      <c r="F58" s="236" t="str">
        <f>F7</f>
        <v>SO 06 - Úpravy povrchů a podlahových krytin - učebna č.10 - 4.NP</v>
      </c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5"/>
      <c r="R58" s="199"/>
    </row>
    <row r="59" spans="2:18" s="193" customFormat="1" ht="7" customHeight="1">
      <c r="B59" s="194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9"/>
    </row>
    <row r="60" spans="2:18" s="193" customFormat="1" ht="18" customHeight="1">
      <c r="B60" s="194"/>
      <c r="C60" s="190" t="s">
        <v>22</v>
      </c>
      <c r="D60" s="195"/>
      <c r="E60" s="195"/>
      <c r="F60" s="200" t="str">
        <f>F9</f>
        <v>Karlovy Vary</v>
      </c>
      <c r="G60" s="195"/>
      <c r="H60" s="195"/>
      <c r="I60" s="195"/>
      <c r="J60" s="195"/>
      <c r="K60" s="190" t="s">
        <v>24</v>
      </c>
      <c r="L60" s="195"/>
      <c r="M60" s="201">
        <f>IF(O9="","",O9)</f>
        <v>43886</v>
      </c>
      <c r="N60" s="201"/>
      <c r="O60" s="201"/>
      <c r="P60" s="201"/>
      <c r="Q60" s="195"/>
      <c r="R60" s="199"/>
    </row>
    <row r="61" spans="2:18" s="193" customFormat="1" ht="7" customHeight="1">
      <c r="B61" s="194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9"/>
    </row>
    <row r="62" spans="2:18" s="193" customFormat="1" ht="12">
      <c r="B62" s="194"/>
      <c r="C62" s="190" t="s">
        <v>27</v>
      </c>
      <c r="D62" s="195"/>
      <c r="E62" s="195"/>
      <c r="F62" s="200" t="str">
        <f>E12</f>
        <v>Střední škola stravování a služeb Karlovy Vary, příspěvková organizace</v>
      </c>
      <c r="G62" s="195"/>
      <c r="H62" s="195"/>
      <c r="I62" s="195"/>
      <c r="J62" s="195"/>
      <c r="K62" s="190" t="s">
        <v>31</v>
      </c>
      <c r="L62" s="195"/>
      <c r="M62" s="202"/>
      <c r="N62" s="202"/>
      <c r="O62" s="202"/>
      <c r="P62" s="202"/>
      <c r="Q62" s="202"/>
      <c r="R62" s="199"/>
    </row>
    <row r="63" spans="2:18" s="193" customFormat="1" ht="14.5" customHeight="1">
      <c r="B63" s="194"/>
      <c r="C63" s="190" t="s">
        <v>30</v>
      </c>
      <c r="D63" s="195"/>
      <c r="E63" s="195"/>
      <c r="F63" s="200" t="str">
        <f>IF(E14="","",E14)</f>
        <v/>
      </c>
      <c r="G63" s="195"/>
      <c r="H63" s="195"/>
      <c r="I63" s="195"/>
      <c r="J63" s="195"/>
      <c r="K63" s="190" t="s">
        <v>32</v>
      </c>
      <c r="L63" s="195"/>
      <c r="M63" s="202" t="str">
        <f>E18</f>
        <v>Ing. Tošovský</v>
      </c>
      <c r="N63" s="202"/>
      <c r="O63" s="202"/>
      <c r="P63" s="202"/>
      <c r="Q63" s="202"/>
      <c r="R63" s="199"/>
    </row>
    <row r="64" spans="2:18" s="193" customFormat="1" ht="10.25" customHeight="1">
      <c r="B64" s="194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9"/>
    </row>
    <row r="65" spans="2:18" s="193" customFormat="1" ht="29.25" customHeight="1">
      <c r="B65" s="194"/>
      <c r="C65" s="237" t="s">
        <v>93</v>
      </c>
      <c r="D65" s="238"/>
      <c r="E65" s="238"/>
      <c r="F65" s="238"/>
      <c r="G65" s="238"/>
      <c r="H65" s="214"/>
      <c r="I65" s="214"/>
      <c r="J65" s="214"/>
      <c r="K65" s="214"/>
      <c r="L65" s="214"/>
      <c r="M65" s="214"/>
      <c r="N65" s="237" t="s">
        <v>94</v>
      </c>
      <c r="O65" s="238"/>
      <c r="P65" s="238"/>
      <c r="Q65" s="238"/>
      <c r="R65" s="199"/>
    </row>
    <row r="66" spans="2:18" s="193" customFormat="1" ht="10.25" customHeight="1">
      <c r="B66" s="194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9"/>
    </row>
    <row r="67" spans="2:47" s="193" customFormat="1" ht="29.25" customHeight="1">
      <c r="B67" s="194"/>
      <c r="C67" s="239" t="s">
        <v>95</v>
      </c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240">
        <f>N68+N72</f>
        <v>0</v>
      </c>
      <c r="O67" s="241"/>
      <c r="P67" s="241"/>
      <c r="Q67" s="241"/>
      <c r="R67" s="199"/>
      <c r="AU67" s="180" t="s">
        <v>96</v>
      </c>
    </row>
    <row r="68" spans="2:18" s="249" customFormat="1" ht="25" customHeight="1">
      <c r="B68" s="247"/>
      <c r="C68" s="243"/>
      <c r="D68" s="242" t="s">
        <v>97</v>
      </c>
      <c r="E68" s="243"/>
      <c r="F68" s="243"/>
      <c r="G68" s="243"/>
      <c r="H68" s="243"/>
      <c r="I68" s="243"/>
      <c r="J68" s="243"/>
      <c r="K68" s="243"/>
      <c r="L68" s="243"/>
      <c r="M68" s="243"/>
      <c r="N68" s="244">
        <f>N97</f>
        <v>0</v>
      </c>
      <c r="O68" s="370"/>
      <c r="P68" s="370"/>
      <c r="Q68" s="370"/>
      <c r="R68" s="248"/>
    </row>
    <row r="69" spans="2:18" s="376" customFormat="1" ht="20" customHeight="1">
      <c r="B69" s="371"/>
      <c r="C69" s="372"/>
      <c r="D69" s="245" t="s">
        <v>98</v>
      </c>
      <c r="E69" s="372"/>
      <c r="F69" s="372"/>
      <c r="G69" s="372"/>
      <c r="H69" s="372"/>
      <c r="I69" s="372"/>
      <c r="J69" s="372"/>
      <c r="K69" s="372"/>
      <c r="L69" s="372"/>
      <c r="M69" s="372"/>
      <c r="N69" s="373">
        <f>N98</f>
        <v>0</v>
      </c>
      <c r="O69" s="374"/>
      <c r="P69" s="374"/>
      <c r="Q69" s="374"/>
      <c r="R69" s="375"/>
    </row>
    <row r="70" spans="2:18" s="376" customFormat="1" ht="20" customHeight="1">
      <c r="B70" s="371"/>
      <c r="C70" s="372"/>
      <c r="D70" s="245" t="s">
        <v>327</v>
      </c>
      <c r="E70" s="372"/>
      <c r="F70" s="372"/>
      <c r="G70" s="372"/>
      <c r="H70" s="372"/>
      <c r="I70" s="372"/>
      <c r="J70" s="372"/>
      <c r="K70" s="372"/>
      <c r="L70" s="372"/>
      <c r="M70" s="372"/>
      <c r="N70" s="373">
        <f>N130</f>
        <v>0</v>
      </c>
      <c r="O70" s="374"/>
      <c r="P70" s="374"/>
      <c r="Q70" s="374"/>
      <c r="R70" s="375"/>
    </row>
    <row r="71" spans="2:18" s="376" customFormat="1" ht="20" customHeight="1">
      <c r="B71" s="371"/>
      <c r="C71" s="372"/>
      <c r="D71" s="245" t="s">
        <v>99</v>
      </c>
      <c r="E71" s="372"/>
      <c r="F71" s="372"/>
      <c r="G71" s="372"/>
      <c r="H71" s="372"/>
      <c r="I71" s="372"/>
      <c r="J71" s="372"/>
      <c r="K71" s="372"/>
      <c r="L71" s="372"/>
      <c r="M71" s="372"/>
      <c r="N71" s="373">
        <f>N135</f>
        <v>0</v>
      </c>
      <c r="O71" s="374"/>
      <c r="P71" s="374"/>
      <c r="Q71" s="374"/>
      <c r="R71" s="375"/>
    </row>
    <row r="72" spans="2:18" s="249" customFormat="1" ht="25" customHeight="1">
      <c r="B72" s="247"/>
      <c r="C72" s="243"/>
      <c r="D72" s="242" t="s">
        <v>100</v>
      </c>
      <c r="E72" s="243"/>
      <c r="F72" s="243"/>
      <c r="G72" s="243"/>
      <c r="H72" s="243"/>
      <c r="I72" s="243"/>
      <c r="J72" s="243"/>
      <c r="K72" s="243"/>
      <c r="L72" s="243"/>
      <c r="M72" s="243"/>
      <c r="N72" s="244">
        <f>N146</f>
        <v>0</v>
      </c>
      <c r="O72" s="370"/>
      <c r="P72" s="370"/>
      <c r="Q72" s="370"/>
      <c r="R72" s="248"/>
    </row>
    <row r="73" spans="2:18" s="249" customFormat="1" ht="25" customHeight="1">
      <c r="B73" s="247"/>
      <c r="C73" s="243"/>
      <c r="D73" s="245" t="s">
        <v>101</v>
      </c>
      <c r="E73" s="243"/>
      <c r="F73" s="243"/>
      <c r="G73" s="243"/>
      <c r="H73" s="243"/>
      <c r="I73" s="243"/>
      <c r="J73" s="243"/>
      <c r="K73" s="243"/>
      <c r="L73" s="243"/>
      <c r="M73" s="243"/>
      <c r="N73" s="246">
        <f>N147</f>
        <v>0</v>
      </c>
      <c r="O73" s="246"/>
      <c r="P73" s="246"/>
      <c r="Q73" s="246"/>
      <c r="R73" s="248"/>
    </row>
    <row r="74" spans="2:18" s="249" customFormat="1" ht="25" customHeight="1">
      <c r="B74" s="247"/>
      <c r="C74" s="243"/>
      <c r="D74" s="245" t="s">
        <v>304</v>
      </c>
      <c r="E74" s="243"/>
      <c r="F74" s="243"/>
      <c r="G74" s="243"/>
      <c r="H74" s="243"/>
      <c r="I74" s="243"/>
      <c r="J74" s="243"/>
      <c r="K74" s="243"/>
      <c r="L74" s="243"/>
      <c r="M74" s="243"/>
      <c r="N74" s="246">
        <f>N151</f>
        <v>0</v>
      </c>
      <c r="O74" s="246"/>
      <c r="P74" s="246"/>
      <c r="Q74" s="246"/>
      <c r="R74" s="248"/>
    </row>
    <row r="75" spans="2:36" s="249" customFormat="1" ht="25" customHeight="1">
      <c r="B75" s="247"/>
      <c r="C75" s="243"/>
      <c r="D75" s="245" t="s">
        <v>305</v>
      </c>
      <c r="E75" s="243"/>
      <c r="F75" s="243"/>
      <c r="G75" s="243"/>
      <c r="H75" s="243"/>
      <c r="I75" s="243"/>
      <c r="J75" s="243"/>
      <c r="K75" s="243"/>
      <c r="L75" s="243"/>
      <c r="M75" s="243"/>
      <c r="N75" s="246">
        <f>N162</f>
        <v>0</v>
      </c>
      <c r="O75" s="246"/>
      <c r="P75" s="246"/>
      <c r="Q75" s="246"/>
      <c r="R75" s="248"/>
      <c r="AC75" s="193"/>
      <c r="AD75" s="193"/>
      <c r="AE75" s="193"/>
      <c r="AF75" s="193"/>
      <c r="AG75" s="193"/>
      <c r="AH75" s="193"/>
      <c r="AI75" s="193"/>
      <c r="AJ75" s="193"/>
    </row>
    <row r="76" spans="2:36" s="249" customFormat="1" ht="25" customHeight="1">
      <c r="B76" s="247"/>
      <c r="C76" s="243"/>
      <c r="D76" s="245" t="s">
        <v>306</v>
      </c>
      <c r="E76" s="243"/>
      <c r="F76" s="243"/>
      <c r="G76" s="243"/>
      <c r="H76" s="243"/>
      <c r="I76" s="243"/>
      <c r="J76" s="243"/>
      <c r="K76" s="243"/>
      <c r="L76" s="243"/>
      <c r="M76" s="243"/>
      <c r="N76" s="246">
        <f>N185</f>
        <v>0</v>
      </c>
      <c r="O76" s="246"/>
      <c r="P76" s="246"/>
      <c r="Q76" s="246"/>
      <c r="R76" s="248"/>
      <c r="AC76" s="175"/>
      <c r="AD76" s="175"/>
      <c r="AE76" s="175"/>
      <c r="AF76" s="175"/>
      <c r="AG76" s="175"/>
      <c r="AH76" s="175"/>
      <c r="AI76" s="175"/>
      <c r="AJ76" s="175"/>
    </row>
    <row r="77" spans="2:36" s="249" customFormat="1" ht="25" customHeight="1">
      <c r="B77" s="247"/>
      <c r="C77" s="243"/>
      <c r="D77" s="245" t="s">
        <v>102</v>
      </c>
      <c r="E77" s="243"/>
      <c r="F77" s="243"/>
      <c r="G77" s="243"/>
      <c r="H77" s="243"/>
      <c r="I77" s="243"/>
      <c r="J77" s="243"/>
      <c r="K77" s="243"/>
      <c r="L77" s="243"/>
      <c r="M77" s="243"/>
      <c r="N77" s="246">
        <f>N196</f>
        <v>0</v>
      </c>
      <c r="O77" s="246"/>
      <c r="P77" s="246"/>
      <c r="Q77" s="246"/>
      <c r="R77" s="248"/>
      <c r="AC77" s="175"/>
      <c r="AD77" s="175"/>
      <c r="AE77" s="175"/>
      <c r="AF77" s="175"/>
      <c r="AG77" s="175"/>
      <c r="AH77" s="175"/>
      <c r="AI77" s="175"/>
      <c r="AJ77" s="175"/>
    </row>
    <row r="78" spans="2:36" s="249" customFormat="1" ht="25" customHeight="1">
      <c r="B78" s="247"/>
      <c r="C78" s="243"/>
      <c r="D78" s="245" t="s">
        <v>172</v>
      </c>
      <c r="E78" s="243"/>
      <c r="F78" s="243"/>
      <c r="G78" s="243"/>
      <c r="H78" s="243"/>
      <c r="I78" s="243"/>
      <c r="J78" s="243"/>
      <c r="K78" s="243"/>
      <c r="L78" s="243"/>
      <c r="M78" s="243"/>
      <c r="N78" s="246">
        <f>N204</f>
        <v>0</v>
      </c>
      <c r="O78" s="246"/>
      <c r="P78" s="246"/>
      <c r="Q78" s="246"/>
      <c r="R78" s="248"/>
      <c r="AC78" s="175"/>
      <c r="AD78" s="175"/>
      <c r="AE78" s="175"/>
      <c r="AF78" s="175"/>
      <c r="AG78" s="175"/>
      <c r="AH78" s="175"/>
      <c r="AI78" s="175"/>
      <c r="AJ78" s="175"/>
    </row>
    <row r="79" spans="2:18" s="193" customFormat="1" ht="21.75" customHeight="1">
      <c r="B79" s="194"/>
      <c r="C79" s="195"/>
      <c r="D79" s="250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9"/>
    </row>
    <row r="80" spans="2:18" s="193" customFormat="1" ht="18" customHeight="1">
      <c r="B80" s="194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9"/>
    </row>
    <row r="81" spans="2:18" s="193" customFormat="1" ht="29.25" customHeight="1">
      <c r="B81" s="194"/>
      <c r="C81" s="251" t="s">
        <v>307</v>
      </c>
      <c r="D81" s="214"/>
      <c r="E81" s="214"/>
      <c r="F81" s="214"/>
      <c r="G81" s="214"/>
      <c r="H81" s="214"/>
      <c r="I81" s="214"/>
      <c r="J81" s="214"/>
      <c r="K81" s="214"/>
      <c r="L81" s="252">
        <f>N67</f>
        <v>0</v>
      </c>
      <c r="M81" s="252"/>
      <c r="N81" s="252"/>
      <c r="O81" s="252"/>
      <c r="P81" s="252"/>
      <c r="Q81" s="252"/>
      <c r="R81" s="199"/>
    </row>
    <row r="82" spans="2:18" s="193" customFormat="1" ht="7" customHeight="1">
      <c r="B82" s="229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1"/>
    </row>
    <row r="83" spans="29:36" ht="13.5">
      <c r="AC83" s="193"/>
      <c r="AD83" s="193"/>
      <c r="AE83" s="193"/>
      <c r="AF83" s="193"/>
      <c r="AG83" s="193"/>
      <c r="AH83" s="193"/>
      <c r="AI83" s="193"/>
      <c r="AJ83" s="193"/>
    </row>
    <row r="84" spans="2:18" s="193" customFormat="1" ht="7" customHeight="1">
      <c r="B84" s="232"/>
      <c r="C84" s="233"/>
      <c r="D84" s="233"/>
      <c r="E84" s="233"/>
      <c r="F84" s="233"/>
      <c r="G84" s="233"/>
      <c r="H84" s="233"/>
      <c r="I84" s="233"/>
      <c r="J84" s="233"/>
      <c r="K84" s="233"/>
      <c r="L84" s="233"/>
      <c r="M84" s="233"/>
      <c r="N84" s="233"/>
      <c r="O84" s="233"/>
      <c r="P84" s="233"/>
      <c r="Q84" s="233"/>
      <c r="R84" s="234"/>
    </row>
    <row r="85" spans="2:18" s="193" customFormat="1" ht="37" customHeight="1">
      <c r="B85" s="194"/>
      <c r="C85" s="185" t="s">
        <v>103</v>
      </c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9"/>
    </row>
    <row r="86" spans="2:18" s="193" customFormat="1" ht="7" customHeight="1">
      <c r="B86" s="194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9"/>
    </row>
    <row r="87" spans="2:18" s="193" customFormat="1" ht="30" customHeight="1">
      <c r="B87" s="194"/>
      <c r="C87" s="190" t="s">
        <v>17</v>
      </c>
      <c r="D87" s="195"/>
      <c r="E87" s="195"/>
      <c r="F87" s="191" t="str">
        <f>F6</f>
        <v>Střední škola stravování a služeb Karlovy Vary</v>
      </c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5"/>
      <c r="R87" s="199"/>
    </row>
    <row r="88" spans="2:36" s="193" customFormat="1" ht="37" customHeight="1">
      <c r="B88" s="194"/>
      <c r="C88" s="235" t="s">
        <v>90</v>
      </c>
      <c r="D88" s="195"/>
      <c r="E88" s="195"/>
      <c r="F88" s="236" t="str">
        <f>F7</f>
        <v>SO 06 - Úpravy povrchů a podlahových krytin - učebna č.10 - 4.NP</v>
      </c>
      <c r="G88" s="236"/>
      <c r="H88" s="236"/>
      <c r="I88" s="236"/>
      <c r="J88" s="236"/>
      <c r="K88" s="236"/>
      <c r="L88" s="236"/>
      <c r="M88" s="236"/>
      <c r="N88" s="236"/>
      <c r="O88" s="236"/>
      <c r="P88" s="236"/>
      <c r="Q88" s="195"/>
      <c r="R88" s="199"/>
      <c r="AC88" s="253"/>
      <c r="AD88" s="253"/>
      <c r="AE88" s="253"/>
      <c r="AF88" s="253"/>
      <c r="AG88" s="253"/>
      <c r="AH88" s="253"/>
      <c r="AI88" s="253"/>
      <c r="AJ88" s="253"/>
    </row>
    <row r="89" spans="2:18" s="193" customFormat="1" ht="7" customHeight="1">
      <c r="B89" s="194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9"/>
    </row>
    <row r="90" spans="2:36" s="193" customFormat="1" ht="18" customHeight="1">
      <c r="B90" s="194"/>
      <c r="C90" s="190" t="s">
        <v>22</v>
      </c>
      <c r="D90" s="195"/>
      <c r="E90" s="195"/>
      <c r="F90" s="200" t="str">
        <f>F9</f>
        <v>Karlovy Vary</v>
      </c>
      <c r="G90" s="195"/>
      <c r="H90" s="195"/>
      <c r="I90" s="195"/>
      <c r="J90" s="195"/>
      <c r="K90" s="190" t="s">
        <v>24</v>
      </c>
      <c r="L90" s="195"/>
      <c r="M90" s="201">
        <f>IF(O9="","",O9)</f>
        <v>43886</v>
      </c>
      <c r="N90" s="201"/>
      <c r="O90" s="201"/>
      <c r="P90" s="201"/>
      <c r="Q90" s="195"/>
      <c r="R90" s="199"/>
      <c r="AC90" s="254"/>
      <c r="AD90" s="254"/>
      <c r="AE90" s="254"/>
      <c r="AF90" s="254"/>
      <c r="AG90" s="254"/>
      <c r="AH90" s="254"/>
      <c r="AI90" s="254"/>
      <c r="AJ90" s="254"/>
    </row>
    <row r="91" spans="2:36" s="193" customFormat="1" ht="7" customHeight="1">
      <c r="B91" s="194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9"/>
      <c r="AC91" s="254"/>
      <c r="AD91" s="254"/>
      <c r="AE91" s="254"/>
      <c r="AF91" s="254"/>
      <c r="AG91" s="254"/>
      <c r="AH91" s="254"/>
      <c r="AI91" s="254"/>
      <c r="AJ91" s="254"/>
    </row>
    <row r="92" spans="2:18" s="193" customFormat="1" ht="12">
      <c r="B92" s="194"/>
      <c r="C92" s="190" t="s">
        <v>27</v>
      </c>
      <c r="D92" s="195"/>
      <c r="E92" s="195"/>
      <c r="F92" s="200" t="str">
        <f>E12</f>
        <v>Střední škola stravování a služeb Karlovy Vary, příspěvková organizace</v>
      </c>
      <c r="G92" s="195"/>
      <c r="H92" s="195"/>
      <c r="I92" s="195"/>
      <c r="J92" s="195"/>
      <c r="K92" s="190" t="s">
        <v>31</v>
      </c>
      <c r="L92" s="195"/>
      <c r="M92" s="202"/>
      <c r="N92" s="202"/>
      <c r="O92" s="202"/>
      <c r="P92" s="202"/>
      <c r="Q92" s="202"/>
      <c r="R92" s="199"/>
    </row>
    <row r="93" spans="2:36" s="193" customFormat="1" ht="14.5" customHeight="1">
      <c r="B93" s="194"/>
      <c r="C93" s="190" t="s">
        <v>30</v>
      </c>
      <c r="D93" s="195"/>
      <c r="E93" s="195"/>
      <c r="F93" s="200" t="str">
        <f>IF(E14="","",E14)</f>
        <v/>
      </c>
      <c r="G93" s="195"/>
      <c r="H93" s="195"/>
      <c r="I93" s="195"/>
      <c r="J93" s="195"/>
      <c r="K93" s="190" t="s">
        <v>32</v>
      </c>
      <c r="L93" s="195"/>
      <c r="M93" s="202" t="str">
        <f>E18</f>
        <v>Ing. Tošovský</v>
      </c>
      <c r="N93" s="202"/>
      <c r="O93" s="202"/>
      <c r="P93" s="202"/>
      <c r="Q93" s="202"/>
      <c r="R93" s="199"/>
      <c r="AC93" s="255"/>
      <c r="AD93" s="255"/>
      <c r="AE93" s="255"/>
      <c r="AF93" s="255"/>
      <c r="AG93" s="255"/>
      <c r="AH93" s="255"/>
      <c r="AI93" s="255"/>
      <c r="AJ93" s="255"/>
    </row>
    <row r="94" spans="2:36" s="193" customFormat="1" ht="10.25" customHeight="1">
      <c r="B94" s="194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9"/>
      <c r="AC94" s="255"/>
      <c r="AD94" s="255"/>
      <c r="AE94" s="255"/>
      <c r="AF94" s="255"/>
      <c r="AG94" s="255"/>
      <c r="AH94" s="255"/>
      <c r="AI94" s="255"/>
      <c r="AJ94" s="255"/>
    </row>
    <row r="95" spans="2:36" s="253" customFormat="1" ht="29.25" customHeight="1">
      <c r="B95" s="256"/>
      <c r="C95" s="257" t="s">
        <v>104</v>
      </c>
      <c r="D95" s="258" t="s">
        <v>105</v>
      </c>
      <c r="E95" s="258" t="s">
        <v>56</v>
      </c>
      <c r="F95" s="259" t="s">
        <v>106</v>
      </c>
      <c r="G95" s="259"/>
      <c r="H95" s="259"/>
      <c r="I95" s="259"/>
      <c r="J95" s="258" t="s">
        <v>107</v>
      </c>
      <c r="K95" s="258" t="s">
        <v>108</v>
      </c>
      <c r="L95" s="259" t="s">
        <v>109</v>
      </c>
      <c r="M95" s="259"/>
      <c r="N95" s="259" t="s">
        <v>94</v>
      </c>
      <c r="O95" s="259"/>
      <c r="P95" s="259"/>
      <c r="Q95" s="260"/>
      <c r="R95" s="261"/>
      <c r="T95" s="262" t="s">
        <v>110</v>
      </c>
      <c r="U95" s="263" t="s">
        <v>38</v>
      </c>
      <c r="V95" s="263" t="s">
        <v>111</v>
      </c>
      <c r="W95" s="263" t="s">
        <v>112</v>
      </c>
      <c r="X95" s="263" t="s">
        <v>113</v>
      </c>
      <c r="Y95" s="263" t="s">
        <v>114</v>
      </c>
      <c r="Z95" s="263" t="s">
        <v>115</v>
      </c>
      <c r="AA95" s="264" t="s">
        <v>116</v>
      </c>
      <c r="AC95" s="255"/>
      <c r="AD95" s="255"/>
      <c r="AE95" s="255"/>
      <c r="AF95" s="255"/>
      <c r="AG95" s="255"/>
      <c r="AH95" s="255"/>
      <c r="AI95" s="255"/>
      <c r="AJ95" s="255"/>
    </row>
    <row r="96" spans="2:63" s="193" customFormat="1" ht="29.25" customHeight="1">
      <c r="B96" s="194"/>
      <c r="C96" s="265" t="s">
        <v>91</v>
      </c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266"/>
      <c r="O96" s="267"/>
      <c r="P96" s="267"/>
      <c r="Q96" s="267"/>
      <c r="R96" s="199"/>
      <c r="T96" s="268"/>
      <c r="U96" s="205"/>
      <c r="V96" s="205"/>
      <c r="W96" s="269" t="e">
        <f>W97+#REF!</f>
        <v>#REF!</v>
      </c>
      <c r="X96" s="205"/>
      <c r="Y96" s="269" t="e">
        <f>Y97+#REF!</f>
        <v>#REF!</v>
      </c>
      <c r="Z96" s="205"/>
      <c r="AA96" s="270" t="e">
        <f>AA97+#REF!</f>
        <v>#REF!</v>
      </c>
      <c r="AC96" s="255"/>
      <c r="AD96" s="255"/>
      <c r="AE96" s="255"/>
      <c r="AF96" s="255"/>
      <c r="AG96" s="255"/>
      <c r="AH96" s="255"/>
      <c r="AI96" s="255"/>
      <c r="AJ96" s="255"/>
      <c r="AT96" s="180"/>
      <c r="AU96" s="180"/>
      <c r="BK96" s="271"/>
    </row>
    <row r="97" spans="2:63" s="254" customFormat="1" ht="37.25" customHeight="1">
      <c r="B97" s="377"/>
      <c r="C97" s="378"/>
      <c r="D97" s="379" t="s">
        <v>73</v>
      </c>
      <c r="E97" s="379" t="s">
        <v>174</v>
      </c>
      <c r="F97" s="379" t="s">
        <v>175</v>
      </c>
      <c r="G97" s="379"/>
      <c r="H97" s="379"/>
      <c r="I97" s="379"/>
      <c r="J97" s="379"/>
      <c r="K97" s="379"/>
      <c r="L97" s="379"/>
      <c r="M97" s="379"/>
      <c r="N97" s="380">
        <f>N98+N135+N130</f>
        <v>0</v>
      </c>
      <c r="O97" s="244"/>
      <c r="P97" s="244"/>
      <c r="Q97" s="244"/>
      <c r="R97" s="381"/>
      <c r="T97" s="382"/>
      <c r="U97" s="378"/>
      <c r="V97" s="378"/>
      <c r="W97" s="383" t="e">
        <f>W98+#REF!+#REF!+#REF!</f>
        <v>#REF!</v>
      </c>
      <c r="X97" s="378"/>
      <c r="Y97" s="383" t="e">
        <f>Y98+#REF!+#REF!+#REF!</f>
        <v>#REF!</v>
      </c>
      <c r="Z97" s="378"/>
      <c r="AA97" s="384" t="e">
        <f>AA98+#REF!+#REF!+#REF!</f>
        <v>#REF!</v>
      </c>
      <c r="AC97" s="255"/>
      <c r="AD97" s="255"/>
      <c r="AE97" s="255"/>
      <c r="AF97" s="255"/>
      <c r="AG97" s="255"/>
      <c r="AH97" s="255"/>
      <c r="AI97" s="255"/>
      <c r="AJ97" s="255"/>
      <c r="AR97" s="385"/>
      <c r="AT97" s="386"/>
      <c r="AU97" s="386"/>
      <c r="AY97" s="385"/>
      <c r="BK97" s="387"/>
    </row>
    <row r="98" spans="2:63" s="396" customFormat="1" ht="24" customHeight="1">
      <c r="B98" s="388"/>
      <c r="C98" s="389"/>
      <c r="D98" s="390" t="s">
        <v>73</v>
      </c>
      <c r="E98" s="390">
        <v>6</v>
      </c>
      <c r="F98" s="391" t="s">
        <v>176</v>
      </c>
      <c r="G98" s="390"/>
      <c r="H98" s="390"/>
      <c r="I98" s="390"/>
      <c r="J98" s="392"/>
      <c r="K98" s="392"/>
      <c r="L98" s="392"/>
      <c r="M98" s="392"/>
      <c r="N98" s="393">
        <f>N99+N102+N104+N106+N110+N114+N119+N124+N127+N121</f>
        <v>0</v>
      </c>
      <c r="O98" s="394"/>
      <c r="P98" s="394"/>
      <c r="Q98" s="394"/>
      <c r="R98" s="395"/>
      <c r="T98" s="397"/>
      <c r="U98" s="398"/>
      <c r="V98" s="398"/>
      <c r="W98" s="399">
        <f>SUM(W99:W101)</f>
        <v>0</v>
      </c>
      <c r="X98" s="398"/>
      <c r="Y98" s="399">
        <f>SUM(Y99:Y101)</f>
        <v>0</v>
      </c>
      <c r="Z98" s="398"/>
      <c r="AA98" s="400">
        <f>SUM(AA99:AA101)</f>
        <v>0</v>
      </c>
      <c r="AC98" s="401"/>
      <c r="AD98" s="401"/>
      <c r="AE98" s="401"/>
      <c r="AF98" s="401"/>
      <c r="AG98" s="401"/>
      <c r="AH98" s="401"/>
      <c r="AI98" s="401"/>
      <c r="AJ98" s="401"/>
      <c r="AR98" s="402"/>
      <c r="AT98" s="403"/>
      <c r="AU98" s="403"/>
      <c r="AY98" s="402"/>
      <c r="BK98" s="404"/>
    </row>
    <row r="99" spans="2:65" s="193" customFormat="1" ht="26" customHeight="1">
      <c r="B99" s="194"/>
      <c r="C99" s="288" t="s">
        <v>21</v>
      </c>
      <c r="D99" s="288" t="s">
        <v>118</v>
      </c>
      <c r="E99" s="289" t="s">
        <v>177</v>
      </c>
      <c r="F99" s="290" t="s">
        <v>178</v>
      </c>
      <c r="G99" s="290"/>
      <c r="H99" s="290"/>
      <c r="I99" s="290"/>
      <c r="J99" s="291" t="s">
        <v>123</v>
      </c>
      <c r="K99" s="292">
        <v>85.13</v>
      </c>
      <c r="L99" s="149">
        <v>0</v>
      </c>
      <c r="M99" s="149"/>
      <c r="N99" s="293">
        <f>ROUND(L99*K99,2)</f>
        <v>0</v>
      </c>
      <c r="O99" s="293"/>
      <c r="P99" s="293"/>
      <c r="Q99" s="293"/>
      <c r="R99" s="199"/>
      <c r="T99" s="337"/>
      <c r="U99" s="338"/>
      <c r="V99" s="339"/>
      <c r="W99" s="339"/>
      <c r="X99" s="339"/>
      <c r="Y99" s="339"/>
      <c r="Z99" s="339"/>
      <c r="AA99" s="340"/>
      <c r="AR99" s="180"/>
      <c r="AT99" s="180"/>
      <c r="AU99" s="180"/>
      <c r="AY99" s="180"/>
      <c r="BE99" s="341"/>
      <c r="BF99" s="341"/>
      <c r="BG99" s="341"/>
      <c r="BH99" s="341"/>
      <c r="BI99" s="341"/>
      <c r="BJ99" s="180"/>
      <c r="BK99" s="341"/>
      <c r="BL99" s="180"/>
      <c r="BM99" s="180"/>
    </row>
    <row r="100" spans="2:51" s="255" customFormat="1" ht="24" customHeight="1">
      <c r="B100" s="356"/>
      <c r="C100" s="288"/>
      <c r="D100" s="288"/>
      <c r="E100" s="342"/>
      <c r="F100" s="405" t="s">
        <v>179</v>
      </c>
      <c r="G100" s="406"/>
      <c r="H100" s="406"/>
      <c r="I100" s="407"/>
      <c r="J100" s="291"/>
      <c r="K100" s="292"/>
      <c r="L100" s="107"/>
      <c r="M100" s="108"/>
      <c r="N100" s="408"/>
      <c r="O100" s="410"/>
      <c r="P100" s="410"/>
      <c r="Q100" s="409"/>
      <c r="R100" s="357"/>
      <c r="T100" s="358"/>
      <c r="U100" s="359"/>
      <c r="V100" s="359"/>
      <c r="W100" s="359"/>
      <c r="X100" s="359"/>
      <c r="Y100" s="359"/>
      <c r="Z100" s="359"/>
      <c r="AA100" s="360"/>
      <c r="AC100" s="193"/>
      <c r="AD100" s="193"/>
      <c r="AE100" s="193"/>
      <c r="AF100" s="193"/>
      <c r="AG100" s="193"/>
      <c r="AH100" s="193"/>
      <c r="AI100" s="193"/>
      <c r="AJ100" s="193"/>
      <c r="AT100" s="361"/>
      <c r="AU100" s="361"/>
      <c r="AY100" s="361"/>
    </row>
    <row r="101" spans="2:51" s="255" customFormat="1" ht="13" customHeight="1">
      <c r="B101" s="356"/>
      <c r="C101" s="288"/>
      <c r="D101" s="288"/>
      <c r="E101" s="342"/>
      <c r="F101" s="411" t="s">
        <v>370</v>
      </c>
      <c r="G101" s="412"/>
      <c r="H101" s="412"/>
      <c r="I101" s="412"/>
      <c r="J101" s="291"/>
      <c r="K101" s="413">
        <v>85.13</v>
      </c>
      <c r="L101" s="107"/>
      <c r="M101" s="108"/>
      <c r="N101" s="408"/>
      <c r="O101" s="410"/>
      <c r="P101" s="410"/>
      <c r="Q101" s="409"/>
      <c r="R101" s="357"/>
      <c r="T101" s="358"/>
      <c r="U101" s="359"/>
      <c r="V101" s="359"/>
      <c r="W101" s="359"/>
      <c r="X101" s="359"/>
      <c r="Y101" s="359"/>
      <c r="Z101" s="359"/>
      <c r="AA101" s="360"/>
      <c r="AC101" s="193"/>
      <c r="AD101" s="193"/>
      <c r="AE101" s="193"/>
      <c r="AF101" s="193"/>
      <c r="AG101" s="193"/>
      <c r="AH101" s="193"/>
      <c r="AI101" s="193"/>
      <c r="AJ101" s="193"/>
      <c r="AT101" s="361"/>
      <c r="AU101" s="361"/>
      <c r="AY101" s="361"/>
    </row>
    <row r="102" spans="2:51" s="255" customFormat="1" ht="24" customHeight="1">
      <c r="B102" s="356"/>
      <c r="C102" s="288">
        <v>2</v>
      </c>
      <c r="D102" s="288" t="s">
        <v>118</v>
      </c>
      <c r="E102" s="289" t="s">
        <v>215</v>
      </c>
      <c r="F102" s="290" t="s">
        <v>216</v>
      </c>
      <c r="G102" s="290"/>
      <c r="H102" s="290"/>
      <c r="I102" s="290"/>
      <c r="J102" s="291" t="s">
        <v>123</v>
      </c>
      <c r="K102" s="292">
        <v>85.13</v>
      </c>
      <c r="L102" s="149">
        <v>0</v>
      </c>
      <c r="M102" s="149"/>
      <c r="N102" s="293">
        <f>ROUND(L102*K102,2)</f>
        <v>0</v>
      </c>
      <c r="O102" s="293"/>
      <c r="P102" s="293"/>
      <c r="Q102" s="293"/>
      <c r="R102" s="357"/>
      <c r="T102" s="358"/>
      <c r="U102" s="359"/>
      <c r="V102" s="359"/>
      <c r="W102" s="359"/>
      <c r="X102" s="359"/>
      <c r="Y102" s="359"/>
      <c r="Z102" s="359"/>
      <c r="AA102" s="360"/>
      <c r="AC102" s="193"/>
      <c r="AD102" s="193"/>
      <c r="AE102" s="193"/>
      <c r="AF102" s="193"/>
      <c r="AG102" s="193"/>
      <c r="AH102" s="193"/>
      <c r="AI102" s="193"/>
      <c r="AJ102" s="193"/>
      <c r="AT102" s="361"/>
      <c r="AU102" s="361"/>
      <c r="AY102" s="361"/>
    </row>
    <row r="103" spans="2:51" s="255" customFormat="1" ht="19" customHeight="1">
      <c r="B103" s="356"/>
      <c r="C103" s="288"/>
      <c r="D103" s="288"/>
      <c r="E103" s="289"/>
      <c r="F103" s="414" t="s">
        <v>217</v>
      </c>
      <c r="G103" s="415"/>
      <c r="H103" s="415"/>
      <c r="I103" s="415"/>
      <c r="J103" s="291"/>
      <c r="K103" s="292"/>
      <c r="L103" s="107"/>
      <c r="M103" s="108"/>
      <c r="N103" s="408"/>
      <c r="O103" s="410"/>
      <c r="P103" s="410"/>
      <c r="Q103" s="409"/>
      <c r="R103" s="357"/>
      <c r="T103" s="358"/>
      <c r="U103" s="359"/>
      <c r="V103" s="359"/>
      <c r="W103" s="359"/>
      <c r="X103" s="359"/>
      <c r="Y103" s="359"/>
      <c r="Z103" s="359"/>
      <c r="AA103" s="360"/>
      <c r="AC103" s="193"/>
      <c r="AD103" s="193"/>
      <c r="AE103" s="193"/>
      <c r="AF103" s="193"/>
      <c r="AG103" s="193"/>
      <c r="AH103" s="193"/>
      <c r="AI103" s="193"/>
      <c r="AJ103" s="193"/>
      <c r="AT103" s="361"/>
      <c r="AU103" s="361"/>
      <c r="AY103" s="361"/>
    </row>
    <row r="104" spans="2:51" s="255" customFormat="1" ht="24" customHeight="1">
      <c r="B104" s="356"/>
      <c r="C104" s="288">
        <v>3</v>
      </c>
      <c r="D104" s="288" t="s">
        <v>118</v>
      </c>
      <c r="E104" s="289" t="s">
        <v>218</v>
      </c>
      <c r="F104" s="290" t="s">
        <v>219</v>
      </c>
      <c r="G104" s="290"/>
      <c r="H104" s="290"/>
      <c r="I104" s="290"/>
      <c r="J104" s="291" t="s">
        <v>123</v>
      </c>
      <c r="K104" s="292">
        <v>85.13</v>
      </c>
      <c r="L104" s="149">
        <v>0</v>
      </c>
      <c r="M104" s="149"/>
      <c r="N104" s="293">
        <f>ROUND(L104*K104,2)</f>
        <v>0</v>
      </c>
      <c r="O104" s="293"/>
      <c r="P104" s="293"/>
      <c r="Q104" s="293"/>
      <c r="R104" s="357"/>
      <c r="T104" s="358"/>
      <c r="U104" s="359"/>
      <c r="V104" s="359"/>
      <c r="W104" s="359"/>
      <c r="X104" s="359"/>
      <c r="Y104" s="359"/>
      <c r="Z104" s="359"/>
      <c r="AA104" s="360"/>
      <c r="AC104" s="193"/>
      <c r="AD104" s="193"/>
      <c r="AE104" s="193"/>
      <c r="AF104" s="193"/>
      <c r="AG104" s="193"/>
      <c r="AH104" s="193"/>
      <c r="AI104" s="193"/>
      <c r="AJ104" s="193"/>
      <c r="AT104" s="361"/>
      <c r="AU104" s="361"/>
      <c r="AY104" s="361"/>
    </row>
    <row r="105" spans="2:51" s="255" customFormat="1" ht="19" customHeight="1">
      <c r="B105" s="356"/>
      <c r="C105" s="288"/>
      <c r="D105" s="288"/>
      <c r="E105" s="289"/>
      <c r="F105" s="414" t="s">
        <v>220</v>
      </c>
      <c r="G105" s="415"/>
      <c r="H105" s="415"/>
      <c r="I105" s="415"/>
      <c r="J105" s="291"/>
      <c r="K105" s="292"/>
      <c r="L105" s="107"/>
      <c r="M105" s="108"/>
      <c r="N105" s="408"/>
      <c r="O105" s="410"/>
      <c r="P105" s="410"/>
      <c r="Q105" s="409"/>
      <c r="R105" s="357"/>
      <c r="T105" s="358"/>
      <c r="U105" s="359"/>
      <c r="V105" s="359"/>
      <c r="W105" s="359"/>
      <c r="X105" s="359"/>
      <c r="Y105" s="359"/>
      <c r="Z105" s="359"/>
      <c r="AA105" s="360"/>
      <c r="AC105" s="193"/>
      <c r="AD105" s="193"/>
      <c r="AE105" s="193"/>
      <c r="AF105" s="193"/>
      <c r="AG105" s="193"/>
      <c r="AH105" s="193"/>
      <c r="AI105" s="193"/>
      <c r="AJ105" s="193"/>
      <c r="AT105" s="361"/>
      <c r="AU105" s="361"/>
      <c r="AY105" s="361"/>
    </row>
    <row r="106" spans="2:65" s="193" customFormat="1" ht="25.5" customHeight="1">
      <c r="B106" s="194"/>
      <c r="C106" s="288">
        <v>4</v>
      </c>
      <c r="D106" s="288" t="s">
        <v>118</v>
      </c>
      <c r="E106" s="289" t="s">
        <v>181</v>
      </c>
      <c r="F106" s="290" t="s">
        <v>182</v>
      </c>
      <c r="G106" s="290"/>
      <c r="H106" s="290"/>
      <c r="I106" s="290"/>
      <c r="J106" s="291" t="s">
        <v>123</v>
      </c>
      <c r="K106" s="292">
        <v>50.745</v>
      </c>
      <c r="L106" s="149">
        <v>0</v>
      </c>
      <c r="M106" s="149"/>
      <c r="N106" s="293">
        <f aca="true" t="shared" si="0" ref="N106:N119">ROUND(L106*K106,2)</f>
        <v>0</v>
      </c>
      <c r="O106" s="293"/>
      <c r="P106" s="293"/>
      <c r="Q106" s="293"/>
      <c r="R106" s="199"/>
      <c r="T106" s="337"/>
      <c r="U106" s="338"/>
      <c r="V106" s="339"/>
      <c r="W106" s="339"/>
      <c r="X106" s="339"/>
      <c r="Y106" s="339"/>
      <c r="Z106" s="339"/>
      <c r="AA106" s="340"/>
      <c r="AR106" s="180"/>
      <c r="AT106" s="180"/>
      <c r="AU106" s="180"/>
      <c r="AY106" s="180"/>
      <c r="BE106" s="341"/>
      <c r="BF106" s="341"/>
      <c r="BG106" s="341"/>
      <c r="BH106" s="341"/>
      <c r="BI106" s="341"/>
      <c r="BJ106" s="180"/>
      <c r="BK106" s="341"/>
      <c r="BL106" s="180"/>
      <c r="BM106" s="180"/>
    </row>
    <row r="107" spans="2:65" s="193" customFormat="1" ht="20" customHeight="1">
      <c r="B107" s="194"/>
      <c r="C107" s="288"/>
      <c r="D107" s="288"/>
      <c r="E107" s="289"/>
      <c r="F107" s="294" t="s">
        <v>183</v>
      </c>
      <c r="G107" s="295"/>
      <c r="H107" s="295"/>
      <c r="I107" s="296"/>
      <c r="J107" s="291"/>
      <c r="K107" s="292"/>
      <c r="L107" s="107"/>
      <c r="M107" s="108"/>
      <c r="N107" s="408"/>
      <c r="O107" s="410"/>
      <c r="P107" s="410"/>
      <c r="Q107" s="409"/>
      <c r="R107" s="199"/>
      <c r="T107" s="337"/>
      <c r="U107" s="338"/>
      <c r="V107" s="339"/>
      <c r="W107" s="339"/>
      <c r="X107" s="339"/>
      <c r="Y107" s="339"/>
      <c r="Z107" s="339"/>
      <c r="AA107" s="340"/>
      <c r="AR107" s="180"/>
      <c r="AT107" s="180"/>
      <c r="AU107" s="180"/>
      <c r="AY107" s="180"/>
      <c r="BE107" s="341"/>
      <c r="BF107" s="341"/>
      <c r="BG107" s="341"/>
      <c r="BH107" s="341"/>
      <c r="BI107" s="341"/>
      <c r="BJ107" s="180"/>
      <c r="BK107" s="341"/>
      <c r="BL107" s="180"/>
      <c r="BM107" s="180"/>
    </row>
    <row r="108" spans="2:65" s="193" customFormat="1" ht="13" customHeight="1">
      <c r="B108" s="194"/>
      <c r="C108" s="288"/>
      <c r="D108" s="288"/>
      <c r="E108" s="289"/>
      <c r="F108" s="416" t="s">
        <v>184</v>
      </c>
      <c r="G108" s="417"/>
      <c r="H108" s="417"/>
      <c r="I108" s="418"/>
      <c r="J108" s="291"/>
      <c r="K108" s="292"/>
      <c r="L108" s="107"/>
      <c r="M108" s="108"/>
      <c r="N108" s="408"/>
      <c r="O108" s="410"/>
      <c r="P108" s="410"/>
      <c r="Q108" s="409"/>
      <c r="R108" s="199"/>
      <c r="T108" s="337"/>
      <c r="U108" s="338"/>
      <c r="V108" s="339"/>
      <c r="W108" s="339"/>
      <c r="X108" s="339"/>
      <c r="Y108" s="339"/>
      <c r="Z108" s="339"/>
      <c r="AA108" s="340"/>
      <c r="AR108" s="180"/>
      <c r="AT108" s="180"/>
      <c r="AU108" s="180"/>
      <c r="AY108" s="180"/>
      <c r="BE108" s="341"/>
      <c r="BF108" s="341"/>
      <c r="BG108" s="341"/>
      <c r="BH108" s="341"/>
      <c r="BI108" s="341"/>
      <c r="BJ108" s="180"/>
      <c r="BK108" s="341"/>
      <c r="BL108" s="180"/>
      <c r="BM108" s="180"/>
    </row>
    <row r="109" spans="2:65" s="193" customFormat="1" ht="31" customHeight="1">
      <c r="B109" s="194"/>
      <c r="C109" s="288"/>
      <c r="D109" s="288"/>
      <c r="E109" s="342"/>
      <c r="F109" s="294" t="s">
        <v>371</v>
      </c>
      <c r="G109" s="295"/>
      <c r="H109" s="295"/>
      <c r="I109" s="296"/>
      <c r="J109" s="291"/>
      <c r="K109" s="297">
        <v>50.745</v>
      </c>
      <c r="L109" s="107"/>
      <c r="M109" s="108"/>
      <c r="N109" s="408"/>
      <c r="O109" s="410"/>
      <c r="P109" s="410"/>
      <c r="Q109" s="409"/>
      <c r="R109" s="199"/>
      <c r="T109" s="337"/>
      <c r="U109" s="338"/>
      <c r="V109" s="339"/>
      <c r="W109" s="339"/>
      <c r="X109" s="339"/>
      <c r="Y109" s="339"/>
      <c r="Z109" s="339"/>
      <c r="AA109" s="340"/>
      <c r="AR109" s="180"/>
      <c r="AT109" s="180"/>
      <c r="AU109" s="180"/>
      <c r="AY109" s="180"/>
      <c r="BE109" s="341"/>
      <c r="BF109" s="341"/>
      <c r="BG109" s="341"/>
      <c r="BH109" s="341"/>
      <c r="BI109" s="341"/>
      <c r="BJ109" s="180"/>
      <c r="BK109" s="341"/>
      <c r="BL109" s="180"/>
      <c r="BM109" s="180"/>
    </row>
    <row r="110" spans="2:65" s="193" customFormat="1" ht="25.5" customHeight="1">
      <c r="B110" s="194"/>
      <c r="C110" s="288">
        <v>5</v>
      </c>
      <c r="D110" s="288" t="s">
        <v>118</v>
      </c>
      <c r="E110" s="289" t="s">
        <v>186</v>
      </c>
      <c r="F110" s="290" t="s">
        <v>187</v>
      </c>
      <c r="G110" s="290"/>
      <c r="H110" s="290"/>
      <c r="I110" s="290"/>
      <c r="J110" s="291" t="s">
        <v>123</v>
      </c>
      <c r="K110" s="292">
        <f>K113</f>
        <v>35.82</v>
      </c>
      <c r="L110" s="149">
        <v>0</v>
      </c>
      <c r="M110" s="149"/>
      <c r="N110" s="293">
        <f t="shared" si="0"/>
        <v>0</v>
      </c>
      <c r="O110" s="293"/>
      <c r="P110" s="293"/>
      <c r="Q110" s="293"/>
      <c r="R110" s="199"/>
      <c r="T110" s="337"/>
      <c r="U110" s="338"/>
      <c r="V110" s="339"/>
      <c r="W110" s="339"/>
      <c r="X110" s="339"/>
      <c r="Y110" s="339"/>
      <c r="Z110" s="339"/>
      <c r="AA110" s="340"/>
      <c r="AR110" s="180"/>
      <c r="AT110" s="180"/>
      <c r="AU110" s="180"/>
      <c r="AY110" s="180"/>
      <c r="BE110" s="341"/>
      <c r="BF110" s="341"/>
      <c r="BG110" s="341"/>
      <c r="BH110" s="341"/>
      <c r="BI110" s="341"/>
      <c r="BJ110" s="180"/>
      <c r="BK110" s="341"/>
      <c r="BL110" s="180"/>
      <c r="BM110" s="180"/>
    </row>
    <row r="111" spans="2:65" s="193" customFormat="1" ht="25.5" customHeight="1">
      <c r="B111" s="194"/>
      <c r="C111" s="288"/>
      <c r="D111" s="288"/>
      <c r="E111" s="289"/>
      <c r="F111" s="294" t="s">
        <v>188</v>
      </c>
      <c r="G111" s="295"/>
      <c r="H111" s="295"/>
      <c r="I111" s="296"/>
      <c r="J111" s="291"/>
      <c r="K111" s="292"/>
      <c r="L111" s="107"/>
      <c r="M111" s="108"/>
      <c r="N111" s="408"/>
      <c r="O111" s="410"/>
      <c r="P111" s="410"/>
      <c r="Q111" s="409"/>
      <c r="R111" s="199"/>
      <c r="T111" s="337"/>
      <c r="U111" s="338"/>
      <c r="V111" s="339"/>
      <c r="W111" s="339"/>
      <c r="X111" s="339"/>
      <c r="Y111" s="339"/>
      <c r="Z111" s="339"/>
      <c r="AA111" s="340"/>
      <c r="AR111" s="180"/>
      <c r="AT111" s="180"/>
      <c r="AU111" s="180"/>
      <c r="AY111" s="180"/>
      <c r="BE111" s="341"/>
      <c r="BF111" s="341"/>
      <c r="BG111" s="341"/>
      <c r="BH111" s="341"/>
      <c r="BI111" s="341"/>
      <c r="BJ111" s="180"/>
      <c r="BK111" s="341"/>
      <c r="BL111" s="180"/>
      <c r="BM111" s="180"/>
    </row>
    <row r="112" spans="2:65" s="193" customFormat="1" ht="14" customHeight="1">
      <c r="B112" s="194"/>
      <c r="C112" s="288"/>
      <c r="D112" s="288"/>
      <c r="E112" s="289"/>
      <c r="F112" s="416" t="s">
        <v>189</v>
      </c>
      <c r="G112" s="417"/>
      <c r="H112" s="417"/>
      <c r="I112" s="418"/>
      <c r="J112" s="291"/>
      <c r="K112" s="292"/>
      <c r="L112" s="107"/>
      <c r="M112" s="108"/>
      <c r="N112" s="408"/>
      <c r="O112" s="410"/>
      <c r="P112" s="410"/>
      <c r="Q112" s="409"/>
      <c r="R112" s="199"/>
      <c r="T112" s="337"/>
      <c r="U112" s="338"/>
      <c r="V112" s="339"/>
      <c r="W112" s="339"/>
      <c r="X112" s="339"/>
      <c r="Y112" s="339"/>
      <c r="Z112" s="339"/>
      <c r="AA112" s="340"/>
      <c r="AR112" s="180"/>
      <c r="AT112" s="180"/>
      <c r="AU112" s="180"/>
      <c r="AY112" s="180"/>
      <c r="BE112" s="341"/>
      <c r="BF112" s="341"/>
      <c r="BG112" s="341"/>
      <c r="BH112" s="341"/>
      <c r="BI112" s="341"/>
      <c r="BJ112" s="180"/>
      <c r="BK112" s="341"/>
      <c r="BL112" s="180"/>
      <c r="BM112" s="180"/>
    </row>
    <row r="113" spans="2:65" s="193" customFormat="1" ht="32" customHeight="1">
      <c r="B113" s="194"/>
      <c r="C113" s="288"/>
      <c r="D113" s="288"/>
      <c r="E113" s="289"/>
      <c r="F113" s="294" t="s">
        <v>372</v>
      </c>
      <c r="G113" s="295"/>
      <c r="H113" s="295"/>
      <c r="I113" s="296"/>
      <c r="J113" s="291"/>
      <c r="K113" s="297">
        <v>35.82</v>
      </c>
      <c r="L113" s="107"/>
      <c r="M113" s="108"/>
      <c r="N113" s="408"/>
      <c r="O113" s="410"/>
      <c r="P113" s="410"/>
      <c r="Q113" s="409"/>
      <c r="R113" s="199"/>
      <c r="T113" s="337"/>
      <c r="U113" s="338"/>
      <c r="V113" s="339"/>
      <c r="W113" s="339"/>
      <c r="X113" s="339"/>
      <c r="Y113" s="339"/>
      <c r="Z113" s="339"/>
      <c r="AA113" s="340"/>
      <c r="AC113" s="255"/>
      <c r="AD113" s="255"/>
      <c r="AE113" s="255"/>
      <c r="AF113" s="255"/>
      <c r="AG113" s="255"/>
      <c r="AH113" s="255"/>
      <c r="AI113" s="255"/>
      <c r="AJ113" s="255"/>
      <c r="AR113" s="180"/>
      <c r="AT113" s="180"/>
      <c r="AU113" s="180"/>
      <c r="AY113" s="180"/>
      <c r="BE113" s="341"/>
      <c r="BF113" s="341"/>
      <c r="BG113" s="341"/>
      <c r="BH113" s="341"/>
      <c r="BI113" s="341"/>
      <c r="BJ113" s="180"/>
      <c r="BK113" s="341"/>
      <c r="BL113" s="180"/>
      <c r="BM113" s="180"/>
    </row>
    <row r="114" spans="2:65" s="193" customFormat="1" ht="25.5" customHeight="1">
      <c r="B114" s="194"/>
      <c r="C114" s="288">
        <v>6</v>
      </c>
      <c r="D114" s="288" t="s">
        <v>118</v>
      </c>
      <c r="E114" s="289" t="s">
        <v>127</v>
      </c>
      <c r="F114" s="419" t="s">
        <v>191</v>
      </c>
      <c r="G114" s="420"/>
      <c r="H114" s="420"/>
      <c r="I114" s="421"/>
      <c r="J114" s="291" t="s">
        <v>123</v>
      </c>
      <c r="K114" s="292">
        <f>K117+K118</f>
        <v>86.565</v>
      </c>
      <c r="L114" s="156">
        <v>0</v>
      </c>
      <c r="M114" s="158"/>
      <c r="N114" s="422">
        <f t="shared" si="0"/>
        <v>0</v>
      </c>
      <c r="O114" s="424"/>
      <c r="P114" s="424"/>
      <c r="Q114" s="423"/>
      <c r="R114" s="199"/>
      <c r="T114" s="337" t="s">
        <v>5</v>
      </c>
      <c r="U114" s="338" t="s">
        <v>39</v>
      </c>
      <c r="V114" s="339">
        <v>0</v>
      </c>
      <c r="W114" s="339">
        <f aca="true" t="shared" si="1" ref="W114:W119">V114*K114</f>
        <v>0</v>
      </c>
      <c r="X114" s="339">
        <v>0.00035</v>
      </c>
      <c r="Y114" s="339">
        <f aca="true" t="shared" si="2" ref="Y114:Y119">X114*K114</f>
        <v>0.03029775</v>
      </c>
      <c r="Z114" s="339">
        <v>0</v>
      </c>
      <c r="AA114" s="340">
        <f aca="true" t="shared" si="3" ref="AA114:AA119">Z114*K114</f>
        <v>0</v>
      </c>
      <c r="AR114" s="180"/>
      <c r="AT114" s="180"/>
      <c r="AU114" s="180"/>
      <c r="AY114" s="180"/>
      <c r="BE114" s="341"/>
      <c r="BF114" s="341"/>
      <c r="BG114" s="341"/>
      <c r="BH114" s="341"/>
      <c r="BI114" s="341"/>
      <c r="BJ114" s="180"/>
      <c r="BK114" s="341"/>
      <c r="BL114" s="180"/>
      <c r="BM114" s="180"/>
    </row>
    <row r="115" spans="2:65" s="193" customFormat="1" ht="25.5" customHeight="1">
      <c r="B115" s="194"/>
      <c r="C115" s="288"/>
      <c r="D115" s="288"/>
      <c r="E115" s="289"/>
      <c r="F115" s="294" t="s">
        <v>188</v>
      </c>
      <c r="G115" s="295"/>
      <c r="H115" s="295"/>
      <c r="I115" s="296"/>
      <c r="J115" s="291"/>
      <c r="K115" s="292"/>
      <c r="L115" s="107"/>
      <c r="M115" s="108"/>
      <c r="N115" s="408"/>
      <c r="O115" s="410"/>
      <c r="P115" s="410"/>
      <c r="Q115" s="409"/>
      <c r="R115" s="199"/>
      <c r="T115" s="337"/>
      <c r="U115" s="338"/>
      <c r="V115" s="339"/>
      <c r="W115" s="339"/>
      <c r="X115" s="339"/>
      <c r="Y115" s="339"/>
      <c r="Z115" s="339"/>
      <c r="AA115" s="340"/>
      <c r="AR115" s="180"/>
      <c r="AT115" s="180"/>
      <c r="AU115" s="180"/>
      <c r="AY115" s="180"/>
      <c r="BE115" s="341"/>
      <c r="BF115" s="341"/>
      <c r="BG115" s="341"/>
      <c r="BH115" s="341"/>
      <c r="BI115" s="341"/>
      <c r="BJ115" s="180"/>
      <c r="BK115" s="341"/>
      <c r="BL115" s="180"/>
      <c r="BM115" s="180"/>
    </row>
    <row r="116" spans="2:65" s="193" customFormat="1" ht="13" customHeight="1">
      <c r="B116" s="194"/>
      <c r="C116" s="288"/>
      <c r="D116" s="288"/>
      <c r="E116" s="289"/>
      <c r="F116" s="416" t="s">
        <v>192</v>
      </c>
      <c r="G116" s="417"/>
      <c r="H116" s="417"/>
      <c r="I116" s="418"/>
      <c r="J116" s="291"/>
      <c r="K116" s="292"/>
      <c r="L116" s="107"/>
      <c r="M116" s="108"/>
      <c r="N116" s="408"/>
      <c r="O116" s="410"/>
      <c r="P116" s="410"/>
      <c r="Q116" s="409"/>
      <c r="R116" s="199"/>
      <c r="T116" s="337"/>
      <c r="U116" s="338"/>
      <c r="V116" s="339"/>
      <c r="W116" s="339"/>
      <c r="X116" s="339"/>
      <c r="Y116" s="339"/>
      <c r="Z116" s="339"/>
      <c r="AA116" s="340"/>
      <c r="AR116" s="180"/>
      <c r="AT116" s="180"/>
      <c r="AU116" s="180"/>
      <c r="AY116" s="180"/>
      <c r="BE116" s="341"/>
      <c r="BF116" s="341"/>
      <c r="BG116" s="341"/>
      <c r="BH116" s="341"/>
      <c r="BI116" s="341"/>
      <c r="BJ116" s="180"/>
      <c r="BK116" s="341"/>
      <c r="BL116" s="180"/>
      <c r="BM116" s="180"/>
    </row>
    <row r="117" spans="2:65" s="193" customFormat="1" ht="13" customHeight="1">
      <c r="B117" s="194"/>
      <c r="C117" s="288"/>
      <c r="D117" s="288"/>
      <c r="E117" s="289"/>
      <c r="F117" s="416" t="s">
        <v>184</v>
      </c>
      <c r="G117" s="417"/>
      <c r="H117" s="417"/>
      <c r="I117" s="418"/>
      <c r="J117" s="291"/>
      <c r="K117" s="297">
        <v>50.745</v>
      </c>
      <c r="L117" s="107"/>
      <c r="M117" s="108"/>
      <c r="N117" s="408"/>
      <c r="O117" s="410"/>
      <c r="P117" s="410"/>
      <c r="Q117" s="409"/>
      <c r="R117" s="199"/>
      <c r="T117" s="337"/>
      <c r="U117" s="338"/>
      <c r="V117" s="339"/>
      <c r="W117" s="339"/>
      <c r="X117" s="339"/>
      <c r="Y117" s="339"/>
      <c r="Z117" s="339"/>
      <c r="AA117" s="340"/>
      <c r="AR117" s="180"/>
      <c r="AT117" s="180"/>
      <c r="AU117" s="180"/>
      <c r="AY117" s="180"/>
      <c r="BE117" s="341"/>
      <c r="BF117" s="341"/>
      <c r="BG117" s="341"/>
      <c r="BH117" s="341"/>
      <c r="BI117" s="341"/>
      <c r="BJ117" s="180"/>
      <c r="BK117" s="341"/>
      <c r="BL117" s="180"/>
      <c r="BM117" s="180"/>
    </row>
    <row r="118" spans="2:65" s="193" customFormat="1" ht="13" customHeight="1">
      <c r="B118" s="194"/>
      <c r="C118" s="288"/>
      <c r="D118" s="288"/>
      <c r="E118" s="289"/>
      <c r="F118" s="416" t="s">
        <v>189</v>
      </c>
      <c r="G118" s="417"/>
      <c r="H118" s="417"/>
      <c r="I118" s="418"/>
      <c r="J118" s="291"/>
      <c r="K118" s="297">
        <v>35.82</v>
      </c>
      <c r="L118" s="107"/>
      <c r="M118" s="108"/>
      <c r="N118" s="408"/>
      <c r="O118" s="410"/>
      <c r="P118" s="410"/>
      <c r="Q118" s="409"/>
      <c r="R118" s="199"/>
      <c r="T118" s="337"/>
      <c r="U118" s="338"/>
      <c r="V118" s="339"/>
      <c r="W118" s="339"/>
      <c r="X118" s="339"/>
      <c r="Y118" s="339"/>
      <c r="Z118" s="339"/>
      <c r="AA118" s="340"/>
      <c r="AR118" s="180"/>
      <c r="AT118" s="180"/>
      <c r="AU118" s="180"/>
      <c r="AY118" s="180"/>
      <c r="BE118" s="341"/>
      <c r="BF118" s="341"/>
      <c r="BG118" s="341"/>
      <c r="BH118" s="341"/>
      <c r="BI118" s="341"/>
      <c r="BJ118" s="180"/>
      <c r="BK118" s="341"/>
      <c r="BL118" s="180"/>
      <c r="BM118" s="180"/>
    </row>
    <row r="119" spans="2:65" s="193" customFormat="1" ht="25.5" customHeight="1">
      <c r="B119" s="194"/>
      <c r="C119" s="288">
        <v>7</v>
      </c>
      <c r="D119" s="288" t="s">
        <v>118</v>
      </c>
      <c r="E119" s="289" t="s">
        <v>126</v>
      </c>
      <c r="F119" s="290" t="s">
        <v>193</v>
      </c>
      <c r="G119" s="290"/>
      <c r="H119" s="290"/>
      <c r="I119" s="290"/>
      <c r="J119" s="291" t="s">
        <v>123</v>
      </c>
      <c r="K119" s="292">
        <v>86.565</v>
      </c>
      <c r="L119" s="149">
        <v>0</v>
      </c>
      <c r="M119" s="149"/>
      <c r="N119" s="293">
        <f t="shared" si="0"/>
        <v>0</v>
      </c>
      <c r="O119" s="293"/>
      <c r="P119" s="293"/>
      <c r="Q119" s="293"/>
      <c r="R119" s="199"/>
      <c r="T119" s="337" t="s">
        <v>5</v>
      </c>
      <c r="U119" s="338" t="s">
        <v>39</v>
      </c>
      <c r="V119" s="339">
        <v>0</v>
      </c>
      <c r="W119" s="339">
        <f t="shared" si="1"/>
        <v>0</v>
      </c>
      <c r="X119" s="339">
        <v>0</v>
      </c>
      <c r="Y119" s="339">
        <f t="shared" si="2"/>
        <v>0</v>
      </c>
      <c r="Z119" s="339">
        <v>0</v>
      </c>
      <c r="AA119" s="340">
        <f t="shared" si="3"/>
        <v>0</v>
      </c>
      <c r="AR119" s="180"/>
      <c r="AT119" s="180"/>
      <c r="AU119" s="180"/>
      <c r="AY119" s="180"/>
      <c r="BE119" s="341"/>
      <c r="BF119" s="341"/>
      <c r="BG119" s="341"/>
      <c r="BH119" s="341"/>
      <c r="BI119" s="341"/>
      <c r="BJ119" s="180"/>
      <c r="BK119" s="341"/>
      <c r="BL119" s="180"/>
      <c r="BM119" s="180"/>
    </row>
    <row r="120" spans="2:51" s="255" customFormat="1" ht="19" customHeight="1">
      <c r="B120" s="356"/>
      <c r="C120" s="288"/>
      <c r="D120" s="288"/>
      <c r="E120" s="289"/>
      <c r="F120" s="414" t="s">
        <v>194</v>
      </c>
      <c r="G120" s="415"/>
      <c r="H120" s="415"/>
      <c r="I120" s="415"/>
      <c r="J120" s="291"/>
      <c r="K120" s="297">
        <v>86.565</v>
      </c>
      <c r="L120" s="107"/>
      <c r="M120" s="108"/>
      <c r="N120" s="408"/>
      <c r="O120" s="410"/>
      <c r="P120" s="410"/>
      <c r="Q120" s="409"/>
      <c r="R120" s="357"/>
      <c r="T120" s="358"/>
      <c r="U120" s="359"/>
      <c r="V120" s="359"/>
      <c r="W120" s="359"/>
      <c r="X120" s="359"/>
      <c r="Y120" s="359"/>
      <c r="Z120" s="359"/>
      <c r="AA120" s="360"/>
      <c r="AC120" s="193"/>
      <c r="AD120" s="193"/>
      <c r="AE120" s="193"/>
      <c r="AF120" s="193"/>
      <c r="AG120" s="193"/>
      <c r="AH120" s="193"/>
      <c r="AI120" s="193"/>
      <c r="AJ120" s="193"/>
      <c r="AT120" s="361"/>
      <c r="AU120" s="361"/>
      <c r="AY120" s="361"/>
    </row>
    <row r="121" spans="2:65" s="193" customFormat="1" ht="25.5" customHeight="1">
      <c r="B121" s="194"/>
      <c r="C121" s="288">
        <v>8</v>
      </c>
      <c r="D121" s="288" t="s">
        <v>118</v>
      </c>
      <c r="E121" s="289" t="s">
        <v>195</v>
      </c>
      <c r="F121" s="290" t="s">
        <v>196</v>
      </c>
      <c r="G121" s="290"/>
      <c r="H121" s="290"/>
      <c r="I121" s="290"/>
      <c r="J121" s="291" t="s">
        <v>124</v>
      </c>
      <c r="K121" s="292">
        <v>30</v>
      </c>
      <c r="L121" s="149">
        <v>0</v>
      </c>
      <c r="M121" s="149"/>
      <c r="N121" s="293">
        <f>ROUND(L121*K121,2)</f>
        <v>0</v>
      </c>
      <c r="O121" s="293"/>
      <c r="P121" s="293"/>
      <c r="Q121" s="293"/>
      <c r="R121" s="199"/>
      <c r="T121" s="337" t="s">
        <v>5</v>
      </c>
      <c r="U121" s="338" t="s">
        <v>39</v>
      </c>
      <c r="V121" s="339">
        <v>0</v>
      </c>
      <c r="W121" s="339">
        <f>V121*K121</f>
        <v>0</v>
      </c>
      <c r="X121" s="339">
        <v>0</v>
      </c>
      <c r="Y121" s="339">
        <f>X121*K121</f>
        <v>0</v>
      </c>
      <c r="Z121" s="339">
        <v>0</v>
      </c>
      <c r="AA121" s="340">
        <f>Z121*K121</f>
        <v>0</v>
      </c>
      <c r="AC121" s="255"/>
      <c r="AD121" s="255"/>
      <c r="AE121" s="255"/>
      <c r="AF121" s="255"/>
      <c r="AG121" s="255"/>
      <c r="AH121" s="255"/>
      <c r="AI121" s="255"/>
      <c r="AJ121" s="255"/>
      <c r="AR121" s="180"/>
      <c r="AT121" s="180"/>
      <c r="AU121" s="180"/>
      <c r="AY121" s="180"/>
      <c r="BE121" s="341"/>
      <c r="BF121" s="341"/>
      <c r="BG121" s="341"/>
      <c r="BH121" s="341"/>
      <c r="BI121" s="341"/>
      <c r="BJ121" s="180"/>
      <c r="BK121" s="341"/>
      <c r="BL121" s="180"/>
      <c r="BM121" s="180"/>
    </row>
    <row r="122" spans="2:65" s="193" customFormat="1" ht="28" customHeight="1">
      <c r="B122" s="194"/>
      <c r="C122" s="288"/>
      <c r="D122" s="288"/>
      <c r="E122" s="289"/>
      <c r="F122" s="414" t="s">
        <v>197</v>
      </c>
      <c r="G122" s="415"/>
      <c r="H122" s="415"/>
      <c r="I122" s="415"/>
      <c r="J122" s="291"/>
      <c r="K122" s="292"/>
      <c r="L122" s="107"/>
      <c r="M122" s="108"/>
      <c r="N122" s="408"/>
      <c r="O122" s="410"/>
      <c r="P122" s="410"/>
      <c r="Q122" s="409"/>
      <c r="R122" s="199"/>
      <c r="T122" s="337"/>
      <c r="U122" s="338"/>
      <c r="V122" s="339"/>
      <c r="W122" s="339"/>
      <c r="X122" s="339"/>
      <c r="Y122" s="339"/>
      <c r="Z122" s="339"/>
      <c r="AA122" s="340"/>
      <c r="AC122" s="255"/>
      <c r="AD122" s="255"/>
      <c r="AE122" s="255"/>
      <c r="AF122" s="255"/>
      <c r="AG122" s="255"/>
      <c r="AH122" s="255"/>
      <c r="AI122" s="255"/>
      <c r="AJ122" s="255"/>
      <c r="AR122" s="180"/>
      <c r="AT122" s="180"/>
      <c r="AU122" s="180"/>
      <c r="AY122" s="180"/>
      <c r="BE122" s="341"/>
      <c r="BF122" s="341"/>
      <c r="BG122" s="341"/>
      <c r="BH122" s="341"/>
      <c r="BI122" s="341"/>
      <c r="BJ122" s="180"/>
      <c r="BK122" s="341"/>
      <c r="BL122" s="180"/>
      <c r="BM122" s="180"/>
    </row>
    <row r="123" spans="2:65" s="193" customFormat="1" ht="14" customHeight="1">
      <c r="B123" s="194"/>
      <c r="C123" s="288"/>
      <c r="D123" s="288"/>
      <c r="E123" s="289"/>
      <c r="F123" s="294" t="s">
        <v>373</v>
      </c>
      <c r="G123" s="295"/>
      <c r="H123" s="295"/>
      <c r="I123" s="296"/>
      <c r="J123" s="291"/>
      <c r="K123" s="297">
        <v>30</v>
      </c>
      <c r="L123" s="107"/>
      <c r="M123" s="108"/>
      <c r="N123" s="408"/>
      <c r="O123" s="410"/>
      <c r="P123" s="410"/>
      <c r="Q123" s="409"/>
      <c r="R123" s="199"/>
      <c r="T123" s="337"/>
      <c r="U123" s="338"/>
      <c r="V123" s="339"/>
      <c r="W123" s="339"/>
      <c r="X123" s="339"/>
      <c r="Y123" s="339"/>
      <c r="Z123" s="339"/>
      <c r="AA123" s="340"/>
      <c r="AC123" s="255"/>
      <c r="AD123" s="255"/>
      <c r="AE123" s="255"/>
      <c r="AF123" s="255"/>
      <c r="AG123" s="255"/>
      <c r="AH123" s="255"/>
      <c r="AI123" s="255"/>
      <c r="AJ123" s="255"/>
      <c r="AR123" s="180"/>
      <c r="AT123" s="180"/>
      <c r="AU123" s="180"/>
      <c r="AY123" s="180"/>
      <c r="BE123" s="341"/>
      <c r="BF123" s="341"/>
      <c r="BG123" s="341"/>
      <c r="BH123" s="341"/>
      <c r="BI123" s="341"/>
      <c r="BJ123" s="180"/>
      <c r="BK123" s="341"/>
      <c r="BL123" s="180"/>
      <c r="BM123" s="180"/>
    </row>
    <row r="124" spans="2:65" s="193" customFormat="1" ht="16" customHeight="1">
      <c r="B124" s="194"/>
      <c r="C124" s="425">
        <v>9</v>
      </c>
      <c r="D124" s="425" t="s">
        <v>134</v>
      </c>
      <c r="E124" s="426" t="s">
        <v>199</v>
      </c>
      <c r="F124" s="427" t="s">
        <v>200</v>
      </c>
      <c r="G124" s="428"/>
      <c r="H124" s="428"/>
      <c r="I124" s="428"/>
      <c r="J124" s="429" t="s">
        <v>124</v>
      </c>
      <c r="K124" s="430">
        <f>K126</f>
        <v>31.5</v>
      </c>
      <c r="L124" s="167">
        <v>0</v>
      </c>
      <c r="M124" s="167"/>
      <c r="N124" s="431">
        <f>ROUND(L124*K124,2)</f>
        <v>0</v>
      </c>
      <c r="O124" s="431"/>
      <c r="P124" s="431"/>
      <c r="Q124" s="431"/>
      <c r="R124" s="199"/>
      <c r="T124" s="337" t="s">
        <v>5</v>
      </c>
      <c r="U124" s="338" t="s">
        <v>39</v>
      </c>
      <c r="V124" s="339">
        <v>0</v>
      </c>
      <c r="W124" s="339">
        <f>V124*K124</f>
        <v>0</v>
      </c>
      <c r="X124" s="339">
        <v>0</v>
      </c>
      <c r="Y124" s="339">
        <f>X124*K124</f>
        <v>0</v>
      </c>
      <c r="Z124" s="339">
        <v>0</v>
      </c>
      <c r="AA124" s="340">
        <f>Z124*K124</f>
        <v>0</v>
      </c>
      <c r="AC124" s="255"/>
      <c r="AD124" s="255"/>
      <c r="AE124" s="255"/>
      <c r="AF124" s="255"/>
      <c r="AG124" s="255"/>
      <c r="AH124" s="255"/>
      <c r="AI124" s="255"/>
      <c r="AJ124" s="255"/>
      <c r="AR124" s="180"/>
      <c r="AT124" s="180"/>
      <c r="AU124" s="180"/>
      <c r="AY124" s="180"/>
      <c r="BE124" s="341"/>
      <c r="BF124" s="341"/>
      <c r="BG124" s="341"/>
      <c r="BH124" s="341"/>
      <c r="BI124" s="341"/>
      <c r="BJ124" s="180"/>
      <c r="BK124" s="341"/>
      <c r="BL124" s="180"/>
      <c r="BM124" s="180"/>
    </row>
    <row r="125" spans="2:65" s="193" customFormat="1" ht="13" customHeight="1">
      <c r="B125" s="194"/>
      <c r="C125" s="425"/>
      <c r="D125" s="425"/>
      <c r="E125" s="426"/>
      <c r="F125" s="294" t="s">
        <v>200</v>
      </c>
      <c r="G125" s="295"/>
      <c r="H125" s="295"/>
      <c r="I125" s="296"/>
      <c r="J125" s="429"/>
      <c r="K125" s="430"/>
      <c r="L125" s="107"/>
      <c r="M125" s="108"/>
      <c r="N125" s="408"/>
      <c r="O125" s="410"/>
      <c r="P125" s="410"/>
      <c r="Q125" s="409"/>
      <c r="R125" s="199"/>
      <c r="T125" s="337"/>
      <c r="U125" s="338"/>
      <c r="V125" s="339"/>
      <c r="W125" s="339"/>
      <c r="X125" s="339"/>
      <c r="Y125" s="339"/>
      <c r="Z125" s="339"/>
      <c r="AA125" s="340"/>
      <c r="AC125" s="255"/>
      <c r="AD125" s="255"/>
      <c r="AE125" s="255"/>
      <c r="AF125" s="255"/>
      <c r="AG125" s="255"/>
      <c r="AH125" s="255"/>
      <c r="AI125" s="255"/>
      <c r="AJ125" s="255"/>
      <c r="AR125" s="180"/>
      <c r="AT125" s="180"/>
      <c r="AU125" s="180"/>
      <c r="AY125" s="180"/>
      <c r="BE125" s="341"/>
      <c r="BF125" s="341"/>
      <c r="BG125" s="341"/>
      <c r="BH125" s="341"/>
      <c r="BI125" s="341"/>
      <c r="BJ125" s="180"/>
      <c r="BK125" s="341"/>
      <c r="BL125" s="180"/>
      <c r="BM125" s="180"/>
    </row>
    <row r="126" spans="2:65" s="193" customFormat="1" ht="16" customHeight="1">
      <c r="B126" s="194"/>
      <c r="C126" s="425"/>
      <c r="D126" s="425"/>
      <c r="E126" s="426"/>
      <c r="F126" s="294" t="s">
        <v>374</v>
      </c>
      <c r="G126" s="295"/>
      <c r="H126" s="295"/>
      <c r="I126" s="296"/>
      <c r="J126" s="429"/>
      <c r="K126" s="432">
        <v>31.5</v>
      </c>
      <c r="L126" s="107"/>
      <c r="M126" s="108"/>
      <c r="N126" s="408"/>
      <c r="O126" s="410"/>
      <c r="P126" s="410"/>
      <c r="Q126" s="409"/>
      <c r="R126" s="199"/>
      <c r="T126" s="337"/>
      <c r="U126" s="338"/>
      <c r="V126" s="339"/>
      <c r="W126" s="339"/>
      <c r="X126" s="339"/>
      <c r="Y126" s="339"/>
      <c r="Z126" s="339"/>
      <c r="AA126" s="340"/>
      <c r="AC126" s="255"/>
      <c r="AD126" s="255"/>
      <c r="AE126" s="255"/>
      <c r="AF126" s="255"/>
      <c r="AG126" s="255"/>
      <c r="AH126" s="255"/>
      <c r="AI126" s="255"/>
      <c r="AJ126" s="255"/>
      <c r="AR126" s="180"/>
      <c r="AT126" s="180"/>
      <c r="AU126" s="180"/>
      <c r="AY126" s="180"/>
      <c r="BE126" s="341"/>
      <c r="BF126" s="341"/>
      <c r="BG126" s="341"/>
      <c r="BH126" s="341"/>
      <c r="BI126" s="341"/>
      <c r="BJ126" s="180"/>
      <c r="BK126" s="341"/>
      <c r="BL126" s="180"/>
      <c r="BM126" s="180"/>
    </row>
    <row r="127" spans="2:65" s="193" customFormat="1" ht="25.5" customHeight="1">
      <c r="B127" s="194"/>
      <c r="C127" s="288">
        <v>10</v>
      </c>
      <c r="D127" s="288" t="s">
        <v>118</v>
      </c>
      <c r="E127" s="289" t="s">
        <v>202</v>
      </c>
      <c r="F127" s="290" t="s">
        <v>203</v>
      </c>
      <c r="G127" s="290"/>
      <c r="H127" s="290"/>
      <c r="I127" s="290"/>
      <c r="J127" s="291" t="s">
        <v>123</v>
      </c>
      <c r="K127" s="292">
        <v>35.82</v>
      </c>
      <c r="L127" s="149">
        <v>0</v>
      </c>
      <c r="M127" s="149"/>
      <c r="N127" s="293">
        <f>ROUND(L127*K127,2)</f>
        <v>0</v>
      </c>
      <c r="O127" s="293"/>
      <c r="P127" s="293"/>
      <c r="Q127" s="293"/>
      <c r="R127" s="199"/>
      <c r="T127" s="337" t="s">
        <v>5</v>
      </c>
      <c r="U127" s="338" t="s">
        <v>39</v>
      </c>
      <c r="V127" s="339">
        <v>0</v>
      </c>
      <c r="W127" s="339">
        <f>V127*K127</f>
        <v>0</v>
      </c>
      <c r="X127" s="339">
        <v>0</v>
      </c>
      <c r="Y127" s="339">
        <f>X127*K127</f>
        <v>0</v>
      </c>
      <c r="Z127" s="339">
        <v>0</v>
      </c>
      <c r="AA127" s="340">
        <f>Z127*K127</f>
        <v>0</v>
      </c>
      <c r="AC127" s="255"/>
      <c r="AD127" s="255"/>
      <c r="AE127" s="255"/>
      <c r="AF127" s="255"/>
      <c r="AG127" s="255"/>
      <c r="AH127" s="255"/>
      <c r="AI127" s="255"/>
      <c r="AJ127" s="255"/>
      <c r="AR127" s="180"/>
      <c r="AT127" s="180"/>
      <c r="AU127" s="180"/>
      <c r="AY127" s="180"/>
      <c r="BE127" s="341"/>
      <c r="BF127" s="341"/>
      <c r="BG127" s="341"/>
      <c r="BH127" s="341"/>
      <c r="BI127" s="341"/>
      <c r="BJ127" s="180"/>
      <c r="BK127" s="341"/>
      <c r="BL127" s="180"/>
      <c r="BM127" s="180"/>
    </row>
    <row r="128" spans="2:51" s="255" customFormat="1" ht="22" customHeight="1">
      <c r="B128" s="356"/>
      <c r="C128" s="288"/>
      <c r="D128" s="288"/>
      <c r="E128" s="289"/>
      <c r="F128" s="414" t="s">
        <v>204</v>
      </c>
      <c r="G128" s="415"/>
      <c r="H128" s="415"/>
      <c r="I128" s="415"/>
      <c r="J128" s="291"/>
      <c r="K128" s="292"/>
      <c r="L128" s="107"/>
      <c r="M128" s="108"/>
      <c r="N128" s="408"/>
      <c r="O128" s="410"/>
      <c r="P128" s="410"/>
      <c r="Q128" s="409"/>
      <c r="R128" s="357"/>
      <c r="T128" s="358"/>
      <c r="U128" s="359"/>
      <c r="V128" s="359"/>
      <c r="W128" s="359"/>
      <c r="X128" s="359"/>
      <c r="Y128" s="359"/>
      <c r="Z128" s="359"/>
      <c r="AA128" s="360"/>
      <c r="AC128" s="411"/>
      <c r="AD128" s="412"/>
      <c r="AE128" s="412"/>
      <c r="AF128" s="412"/>
      <c r="AT128" s="361"/>
      <c r="AU128" s="361"/>
      <c r="AY128" s="361"/>
    </row>
    <row r="129" spans="2:51" s="255" customFormat="1" ht="15" customHeight="1">
      <c r="B129" s="356"/>
      <c r="C129" s="288"/>
      <c r="D129" s="288"/>
      <c r="E129" s="289"/>
      <c r="F129" s="416" t="s">
        <v>189</v>
      </c>
      <c r="G129" s="417"/>
      <c r="H129" s="417"/>
      <c r="I129" s="418"/>
      <c r="J129" s="359"/>
      <c r="K129" s="297">
        <v>35.82</v>
      </c>
      <c r="L129" s="107"/>
      <c r="M129" s="108"/>
      <c r="N129" s="408"/>
      <c r="O129" s="410"/>
      <c r="P129" s="410"/>
      <c r="Q129" s="409"/>
      <c r="R129" s="357"/>
      <c r="T129" s="358"/>
      <c r="U129" s="359"/>
      <c r="V129" s="359"/>
      <c r="W129" s="359"/>
      <c r="X129" s="359"/>
      <c r="Y129" s="359"/>
      <c r="Z129" s="359"/>
      <c r="AA129" s="360"/>
      <c r="AT129" s="361"/>
      <c r="AU129" s="361"/>
      <c r="AY129" s="361"/>
    </row>
    <row r="130" spans="2:51" s="401" customFormat="1" ht="23" customHeight="1">
      <c r="B130" s="433"/>
      <c r="C130" s="345"/>
      <c r="D130" s="316" t="s">
        <v>73</v>
      </c>
      <c r="E130" s="317" t="s">
        <v>319</v>
      </c>
      <c r="F130" s="318" t="s">
        <v>320</v>
      </c>
      <c r="G130" s="319"/>
      <c r="H130" s="319"/>
      <c r="I130" s="320"/>
      <c r="J130" s="321"/>
      <c r="K130" s="322"/>
      <c r="L130" s="96"/>
      <c r="M130" s="97"/>
      <c r="N130" s="323">
        <f>N131+N133</f>
        <v>0</v>
      </c>
      <c r="O130" s="324"/>
      <c r="P130" s="324"/>
      <c r="Q130" s="325"/>
      <c r="R130" s="434"/>
      <c r="T130" s="435"/>
      <c r="U130" s="436"/>
      <c r="V130" s="436"/>
      <c r="W130" s="436"/>
      <c r="X130" s="436"/>
      <c r="Y130" s="436"/>
      <c r="Z130" s="436"/>
      <c r="AA130" s="437"/>
      <c r="AT130" s="438"/>
      <c r="AU130" s="438"/>
      <c r="AY130" s="438"/>
    </row>
    <row r="131" spans="2:51" s="255" customFormat="1" ht="27" customHeight="1">
      <c r="B131" s="356"/>
      <c r="C131" s="288">
        <v>11</v>
      </c>
      <c r="D131" s="288" t="s">
        <v>118</v>
      </c>
      <c r="E131" s="289" t="s">
        <v>321</v>
      </c>
      <c r="F131" s="290" t="s">
        <v>322</v>
      </c>
      <c r="G131" s="290"/>
      <c r="H131" s="290"/>
      <c r="I131" s="290"/>
      <c r="J131" s="291" t="s">
        <v>123</v>
      </c>
      <c r="K131" s="292">
        <v>85.13</v>
      </c>
      <c r="L131" s="149">
        <v>0</v>
      </c>
      <c r="M131" s="149"/>
      <c r="N131" s="293">
        <f aca="true" t="shared" si="4" ref="N131">ROUND(L131*K131,2)</f>
        <v>0</v>
      </c>
      <c r="O131" s="293"/>
      <c r="P131" s="293"/>
      <c r="Q131" s="293"/>
      <c r="R131" s="357"/>
      <c r="T131" s="358"/>
      <c r="U131" s="359"/>
      <c r="V131" s="359"/>
      <c r="W131" s="359"/>
      <c r="X131" s="359"/>
      <c r="Y131" s="359"/>
      <c r="Z131" s="359"/>
      <c r="AA131" s="360"/>
      <c r="AT131" s="361"/>
      <c r="AU131" s="361"/>
      <c r="AY131" s="361"/>
    </row>
    <row r="132" spans="2:51" s="255" customFormat="1" ht="23" customHeight="1">
      <c r="B132" s="356"/>
      <c r="C132" s="288"/>
      <c r="D132" s="288"/>
      <c r="E132" s="289"/>
      <c r="F132" s="294" t="s">
        <v>323</v>
      </c>
      <c r="G132" s="295"/>
      <c r="H132" s="295"/>
      <c r="I132" s="296"/>
      <c r="J132" s="291"/>
      <c r="K132" s="292"/>
      <c r="L132" s="107"/>
      <c r="M132" s="108"/>
      <c r="N132" s="408"/>
      <c r="O132" s="410"/>
      <c r="P132" s="410"/>
      <c r="Q132" s="409"/>
      <c r="R132" s="357"/>
      <c r="T132" s="358"/>
      <c r="U132" s="359"/>
      <c r="V132" s="359"/>
      <c r="W132" s="359"/>
      <c r="X132" s="359"/>
      <c r="Y132" s="359"/>
      <c r="Z132" s="359"/>
      <c r="AA132" s="360"/>
      <c r="AT132" s="361"/>
      <c r="AU132" s="361"/>
      <c r="AY132" s="361"/>
    </row>
    <row r="133" spans="2:51" s="255" customFormat="1" ht="24" customHeight="1">
      <c r="B133" s="356"/>
      <c r="C133" s="288">
        <v>12</v>
      </c>
      <c r="D133" s="288" t="s">
        <v>118</v>
      </c>
      <c r="E133" s="289" t="s">
        <v>324</v>
      </c>
      <c r="F133" s="290" t="s">
        <v>325</v>
      </c>
      <c r="G133" s="290"/>
      <c r="H133" s="290"/>
      <c r="I133" s="290"/>
      <c r="J133" s="291" t="s">
        <v>123</v>
      </c>
      <c r="K133" s="292">
        <v>97.13</v>
      </c>
      <c r="L133" s="149">
        <v>0</v>
      </c>
      <c r="M133" s="149"/>
      <c r="N133" s="293">
        <f aca="true" t="shared" si="5" ref="N133">ROUND(L133*K133,2)</f>
        <v>0</v>
      </c>
      <c r="O133" s="293"/>
      <c r="P133" s="293"/>
      <c r="Q133" s="293"/>
      <c r="R133" s="357"/>
      <c r="T133" s="358"/>
      <c r="U133" s="359"/>
      <c r="V133" s="359"/>
      <c r="W133" s="359"/>
      <c r="X133" s="359"/>
      <c r="Y133" s="359"/>
      <c r="Z133" s="359"/>
      <c r="AA133" s="360"/>
      <c r="AT133" s="361"/>
      <c r="AU133" s="361"/>
      <c r="AY133" s="361"/>
    </row>
    <row r="134" spans="2:51" s="255" customFormat="1" ht="56" customHeight="1">
      <c r="B134" s="356"/>
      <c r="C134" s="288"/>
      <c r="D134" s="288"/>
      <c r="E134" s="289"/>
      <c r="F134" s="294" t="s">
        <v>326</v>
      </c>
      <c r="G134" s="295"/>
      <c r="H134" s="295"/>
      <c r="I134" s="296"/>
      <c r="J134" s="291"/>
      <c r="K134" s="292"/>
      <c r="L134" s="107"/>
      <c r="M134" s="108"/>
      <c r="N134" s="408"/>
      <c r="O134" s="410"/>
      <c r="P134" s="410"/>
      <c r="Q134" s="409"/>
      <c r="R134" s="357"/>
      <c r="T134" s="358"/>
      <c r="U134" s="359"/>
      <c r="V134" s="359"/>
      <c r="W134" s="359"/>
      <c r="X134" s="359"/>
      <c r="Y134" s="359"/>
      <c r="Z134" s="359"/>
      <c r="AA134" s="360"/>
      <c r="AT134" s="361"/>
      <c r="AU134" s="361"/>
      <c r="AY134" s="361"/>
    </row>
    <row r="135" spans="2:51" s="401" customFormat="1" ht="24" customHeight="1">
      <c r="B135" s="433"/>
      <c r="C135" s="345"/>
      <c r="D135" s="316" t="s">
        <v>73</v>
      </c>
      <c r="E135" s="317" t="s">
        <v>205</v>
      </c>
      <c r="F135" s="318" t="s">
        <v>206</v>
      </c>
      <c r="G135" s="319"/>
      <c r="H135" s="319"/>
      <c r="I135" s="320"/>
      <c r="J135" s="321"/>
      <c r="K135" s="322"/>
      <c r="L135" s="96"/>
      <c r="M135" s="97"/>
      <c r="N135" s="323">
        <f>N136+N138+N140+N143</f>
        <v>0</v>
      </c>
      <c r="O135" s="324"/>
      <c r="P135" s="324"/>
      <c r="Q135" s="325"/>
      <c r="R135" s="434"/>
      <c r="T135" s="435"/>
      <c r="U135" s="436"/>
      <c r="V135" s="436"/>
      <c r="W135" s="436"/>
      <c r="X135" s="436"/>
      <c r="Y135" s="436"/>
      <c r="Z135" s="436"/>
      <c r="AA135" s="437"/>
      <c r="AT135" s="438"/>
      <c r="AU135" s="438"/>
      <c r="AY135" s="438"/>
    </row>
    <row r="136" spans="2:51" s="255" customFormat="1" ht="23" customHeight="1">
      <c r="B136" s="356"/>
      <c r="C136" s="288">
        <v>13</v>
      </c>
      <c r="D136" s="288" t="s">
        <v>118</v>
      </c>
      <c r="E136" s="289" t="s">
        <v>207</v>
      </c>
      <c r="F136" s="290" t="s">
        <v>208</v>
      </c>
      <c r="G136" s="290"/>
      <c r="H136" s="290"/>
      <c r="I136" s="290"/>
      <c r="J136" s="291" t="s">
        <v>119</v>
      </c>
      <c r="K136" s="292">
        <v>0.25</v>
      </c>
      <c r="L136" s="149">
        <v>0</v>
      </c>
      <c r="M136" s="149"/>
      <c r="N136" s="293">
        <f aca="true" t="shared" si="6" ref="N136">ROUND(L136*K136,2)</f>
        <v>0</v>
      </c>
      <c r="O136" s="293"/>
      <c r="P136" s="293"/>
      <c r="Q136" s="293"/>
      <c r="R136" s="357"/>
      <c r="T136" s="358"/>
      <c r="U136" s="359"/>
      <c r="V136" s="359"/>
      <c r="W136" s="359"/>
      <c r="X136" s="359"/>
      <c r="Y136" s="359"/>
      <c r="Z136" s="359"/>
      <c r="AA136" s="360"/>
      <c r="AT136" s="361"/>
      <c r="AU136" s="361"/>
      <c r="AY136" s="361"/>
    </row>
    <row r="137" spans="2:51" s="255" customFormat="1" ht="23" customHeight="1">
      <c r="B137" s="356"/>
      <c r="C137" s="288"/>
      <c r="D137" s="288"/>
      <c r="E137" s="289"/>
      <c r="F137" s="294" t="s">
        <v>209</v>
      </c>
      <c r="G137" s="295"/>
      <c r="H137" s="295"/>
      <c r="I137" s="296"/>
      <c r="J137" s="291"/>
      <c r="K137" s="292"/>
      <c r="L137" s="107"/>
      <c r="M137" s="108"/>
      <c r="N137" s="408"/>
      <c r="O137" s="410"/>
      <c r="P137" s="410"/>
      <c r="Q137" s="409"/>
      <c r="R137" s="357"/>
      <c r="T137" s="358"/>
      <c r="U137" s="359"/>
      <c r="V137" s="359"/>
      <c r="W137" s="359"/>
      <c r="X137" s="359"/>
      <c r="Y137" s="359"/>
      <c r="Z137" s="359"/>
      <c r="AA137" s="360"/>
      <c r="AT137" s="361"/>
      <c r="AU137" s="361"/>
      <c r="AY137" s="361"/>
    </row>
    <row r="138" spans="2:51" s="255" customFormat="1" ht="31" customHeight="1">
      <c r="B138" s="356"/>
      <c r="C138" s="288">
        <v>14</v>
      </c>
      <c r="D138" s="288" t="s">
        <v>118</v>
      </c>
      <c r="E138" s="289" t="s">
        <v>129</v>
      </c>
      <c r="F138" s="290" t="s">
        <v>210</v>
      </c>
      <c r="G138" s="290"/>
      <c r="H138" s="290"/>
      <c r="I138" s="290"/>
      <c r="J138" s="291" t="s">
        <v>119</v>
      </c>
      <c r="K138" s="292">
        <v>0.25</v>
      </c>
      <c r="L138" s="149">
        <v>0</v>
      </c>
      <c r="M138" s="149"/>
      <c r="N138" s="293">
        <f aca="true" t="shared" si="7" ref="N138">ROUND(L138*K138,2)</f>
        <v>0</v>
      </c>
      <c r="O138" s="293"/>
      <c r="P138" s="293"/>
      <c r="Q138" s="293"/>
      <c r="R138" s="357"/>
      <c r="T138" s="358"/>
      <c r="U138" s="359"/>
      <c r="V138" s="359"/>
      <c r="W138" s="359"/>
      <c r="X138" s="359"/>
      <c r="Y138" s="359"/>
      <c r="Z138" s="359"/>
      <c r="AA138" s="360"/>
      <c r="AT138" s="361"/>
      <c r="AU138" s="361"/>
      <c r="AY138" s="361"/>
    </row>
    <row r="139" spans="2:51" s="255" customFormat="1" ht="20" customHeight="1">
      <c r="B139" s="356"/>
      <c r="C139" s="288"/>
      <c r="D139" s="288"/>
      <c r="E139" s="289"/>
      <c r="F139" s="294" t="s">
        <v>130</v>
      </c>
      <c r="G139" s="295"/>
      <c r="H139" s="295"/>
      <c r="I139" s="296"/>
      <c r="J139" s="291"/>
      <c r="K139" s="292"/>
      <c r="L139" s="107"/>
      <c r="M139" s="108"/>
      <c r="N139" s="408"/>
      <c r="O139" s="410"/>
      <c r="P139" s="410"/>
      <c r="Q139" s="409"/>
      <c r="R139" s="357"/>
      <c r="T139" s="358"/>
      <c r="U139" s="359"/>
      <c r="V139" s="359"/>
      <c r="W139" s="359"/>
      <c r="X139" s="359"/>
      <c r="Y139" s="359"/>
      <c r="Z139" s="359"/>
      <c r="AA139" s="360"/>
      <c r="AT139" s="361"/>
      <c r="AU139" s="361"/>
      <c r="AY139" s="361"/>
    </row>
    <row r="140" spans="2:51" s="255" customFormat="1" ht="27" customHeight="1">
      <c r="B140" s="356"/>
      <c r="C140" s="288">
        <v>15</v>
      </c>
      <c r="D140" s="288" t="s">
        <v>118</v>
      </c>
      <c r="E140" s="289" t="s">
        <v>131</v>
      </c>
      <c r="F140" s="290" t="s">
        <v>211</v>
      </c>
      <c r="G140" s="290"/>
      <c r="H140" s="290"/>
      <c r="I140" s="290"/>
      <c r="J140" s="291" t="s">
        <v>119</v>
      </c>
      <c r="K140" s="292">
        <v>4.25</v>
      </c>
      <c r="L140" s="149">
        <v>0</v>
      </c>
      <c r="M140" s="149"/>
      <c r="N140" s="293">
        <f aca="true" t="shared" si="8" ref="N140">ROUND(L140*K140,2)</f>
        <v>0</v>
      </c>
      <c r="O140" s="293"/>
      <c r="P140" s="293"/>
      <c r="Q140" s="293"/>
      <c r="R140" s="357"/>
      <c r="T140" s="358"/>
      <c r="U140" s="359"/>
      <c r="V140" s="359"/>
      <c r="W140" s="359"/>
      <c r="X140" s="359"/>
      <c r="Y140" s="359"/>
      <c r="Z140" s="359"/>
      <c r="AA140" s="360"/>
      <c r="AT140" s="361"/>
      <c r="AU140" s="361"/>
      <c r="AY140" s="361"/>
    </row>
    <row r="141" spans="2:51" s="255" customFormat="1" ht="20" customHeight="1">
      <c r="B141" s="356"/>
      <c r="C141" s="288"/>
      <c r="D141" s="288"/>
      <c r="E141" s="342"/>
      <c r="F141" s="294" t="s">
        <v>132</v>
      </c>
      <c r="G141" s="295"/>
      <c r="H141" s="295"/>
      <c r="I141" s="296"/>
      <c r="J141" s="291"/>
      <c r="K141" s="292"/>
      <c r="L141" s="107"/>
      <c r="M141" s="108"/>
      <c r="N141" s="408"/>
      <c r="O141" s="410"/>
      <c r="P141" s="410"/>
      <c r="Q141" s="409"/>
      <c r="R141" s="357"/>
      <c r="T141" s="358"/>
      <c r="U141" s="359"/>
      <c r="V141" s="359"/>
      <c r="W141" s="359"/>
      <c r="X141" s="359"/>
      <c r="Y141" s="359"/>
      <c r="Z141" s="359"/>
      <c r="AA141" s="360"/>
      <c r="AT141" s="361"/>
      <c r="AU141" s="361"/>
      <c r="AY141" s="361"/>
    </row>
    <row r="142" spans="2:51" s="255" customFormat="1" ht="15" customHeight="1">
      <c r="B142" s="356"/>
      <c r="C142" s="288"/>
      <c r="D142" s="288"/>
      <c r="E142" s="342"/>
      <c r="F142" s="294" t="s">
        <v>375</v>
      </c>
      <c r="G142" s="295"/>
      <c r="H142" s="295"/>
      <c r="I142" s="296"/>
      <c r="J142" s="291"/>
      <c r="K142" s="292"/>
      <c r="L142" s="107"/>
      <c r="M142" s="108"/>
      <c r="N142" s="408"/>
      <c r="O142" s="410"/>
      <c r="P142" s="410"/>
      <c r="Q142" s="409"/>
      <c r="R142" s="357"/>
      <c r="T142" s="358"/>
      <c r="U142" s="359"/>
      <c r="V142" s="359"/>
      <c r="W142" s="359"/>
      <c r="X142" s="359"/>
      <c r="Y142" s="359"/>
      <c r="Z142" s="359"/>
      <c r="AA142" s="360"/>
      <c r="AT142" s="361"/>
      <c r="AU142" s="361"/>
      <c r="AY142" s="361"/>
    </row>
    <row r="143" spans="2:51" s="255" customFormat="1" ht="24" customHeight="1">
      <c r="B143" s="356"/>
      <c r="C143" s="288">
        <v>16</v>
      </c>
      <c r="D143" s="288" t="s">
        <v>118</v>
      </c>
      <c r="E143" s="289" t="s">
        <v>133</v>
      </c>
      <c r="F143" s="290" t="s">
        <v>212</v>
      </c>
      <c r="G143" s="290"/>
      <c r="H143" s="290"/>
      <c r="I143" s="290"/>
      <c r="J143" s="291" t="s">
        <v>119</v>
      </c>
      <c r="K143" s="292">
        <v>0.25</v>
      </c>
      <c r="L143" s="149">
        <v>0</v>
      </c>
      <c r="M143" s="149"/>
      <c r="N143" s="293">
        <f aca="true" t="shared" si="9" ref="N143">ROUND(L143*K143,2)</f>
        <v>0</v>
      </c>
      <c r="O143" s="293"/>
      <c r="P143" s="293"/>
      <c r="Q143" s="293"/>
      <c r="R143" s="357"/>
      <c r="T143" s="358"/>
      <c r="U143" s="359"/>
      <c r="V143" s="359"/>
      <c r="W143" s="359"/>
      <c r="X143" s="359"/>
      <c r="Y143" s="359"/>
      <c r="Z143" s="359"/>
      <c r="AA143" s="360"/>
      <c r="AT143" s="361"/>
      <c r="AU143" s="361"/>
      <c r="AY143" s="361"/>
    </row>
    <row r="144" spans="2:51" s="255" customFormat="1" ht="15" customHeight="1">
      <c r="B144" s="356"/>
      <c r="C144" s="288"/>
      <c r="D144" s="288"/>
      <c r="E144" s="342"/>
      <c r="F144" s="294" t="s">
        <v>214</v>
      </c>
      <c r="G144" s="295"/>
      <c r="H144" s="295"/>
      <c r="I144" s="296"/>
      <c r="J144" s="291"/>
      <c r="K144" s="292"/>
      <c r="L144" s="107"/>
      <c r="M144" s="108"/>
      <c r="N144" s="408"/>
      <c r="O144" s="410"/>
      <c r="P144" s="410"/>
      <c r="Q144" s="409"/>
      <c r="R144" s="357"/>
      <c r="T144" s="358"/>
      <c r="U144" s="359"/>
      <c r="V144" s="359"/>
      <c r="W144" s="359"/>
      <c r="X144" s="359"/>
      <c r="Y144" s="359"/>
      <c r="Z144" s="359"/>
      <c r="AA144" s="360"/>
      <c r="AT144" s="361"/>
      <c r="AU144" s="361"/>
      <c r="AY144" s="361"/>
    </row>
    <row r="145" spans="2:51" s="255" customFormat="1" ht="15" customHeight="1">
      <c r="B145" s="356"/>
      <c r="C145" s="288"/>
      <c r="D145" s="288"/>
      <c r="E145" s="289"/>
      <c r="F145" s="439"/>
      <c r="G145" s="440"/>
      <c r="H145" s="440"/>
      <c r="I145" s="441"/>
      <c r="J145" s="291"/>
      <c r="K145" s="292"/>
      <c r="L145" s="107"/>
      <c r="M145" s="108"/>
      <c r="N145" s="442"/>
      <c r="O145" s="443"/>
      <c r="P145" s="443"/>
      <c r="Q145" s="444"/>
      <c r="R145" s="357"/>
      <c r="T145" s="358"/>
      <c r="U145" s="359"/>
      <c r="V145" s="359"/>
      <c r="W145" s="359"/>
      <c r="X145" s="359"/>
      <c r="Y145" s="359"/>
      <c r="Z145" s="359"/>
      <c r="AA145" s="360"/>
      <c r="AT145" s="361"/>
      <c r="AU145" s="361"/>
      <c r="AY145" s="361"/>
    </row>
    <row r="146" spans="2:51" s="303" customFormat="1" ht="25" customHeight="1">
      <c r="B146" s="301"/>
      <c r="C146" s="272"/>
      <c r="D146" s="273" t="s">
        <v>73</v>
      </c>
      <c r="E146" s="274" t="s">
        <v>230</v>
      </c>
      <c r="F146" s="275" t="s">
        <v>231</v>
      </c>
      <c r="G146" s="276"/>
      <c r="H146" s="276"/>
      <c r="I146" s="277"/>
      <c r="J146" s="278"/>
      <c r="K146" s="279"/>
      <c r="L146" s="98"/>
      <c r="M146" s="99"/>
      <c r="N146" s="282">
        <f>N151+N162+N185+N196+N204+N147</f>
        <v>0</v>
      </c>
      <c r="O146" s="283"/>
      <c r="P146" s="283"/>
      <c r="Q146" s="284"/>
      <c r="R146" s="302"/>
      <c r="T146" s="304"/>
      <c r="U146" s="305"/>
      <c r="V146" s="305"/>
      <c r="W146" s="305"/>
      <c r="X146" s="305"/>
      <c r="Y146" s="305"/>
      <c r="Z146" s="305"/>
      <c r="AA146" s="306"/>
      <c r="AT146" s="313"/>
      <c r="AU146" s="313"/>
      <c r="AY146" s="313"/>
    </row>
    <row r="147" spans="2:51" s="401" customFormat="1" ht="20" customHeight="1">
      <c r="B147" s="433"/>
      <c r="C147" s="345"/>
      <c r="D147" s="445" t="s">
        <v>73</v>
      </c>
      <c r="E147" s="446" t="s">
        <v>396</v>
      </c>
      <c r="F147" s="318" t="s">
        <v>309</v>
      </c>
      <c r="G147" s="319"/>
      <c r="H147" s="319"/>
      <c r="I147" s="320"/>
      <c r="J147" s="447"/>
      <c r="K147" s="448"/>
      <c r="L147" s="100"/>
      <c r="M147" s="101"/>
      <c r="N147" s="449">
        <f>N148</f>
        <v>0</v>
      </c>
      <c r="O147" s="450"/>
      <c r="P147" s="450"/>
      <c r="Q147" s="451"/>
      <c r="R147" s="434"/>
      <c r="T147" s="435"/>
      <c r="U147" s="436"/>
      <c r="V147" s="436"/>
      <c r="W147" s="436"/>
      <c r="X147" s="436"/>
      <c r="Y147" s="436"/>
      <c r="Z147" s="436"/>
      <c r="AA147" s="437"/>
      <c r="AT147" s="438"/>
      <c r="AU147" s="438"/>
      <c r="AY147" s="438"/>
    </row>
    <row r="148" spans="2:51" s="255" customFormat="1" ht="25" customHeight="1">
      <c r="B148" s="356"/>
      <c r="C148" s="288">
        <v>17</v>
      </c>
      <c r="D148" s="288" t="s">
        <v>118</v>
      </c>
      <c r="E148" s="289"/>
      <c r="F148" s="290" t="s">
        <v>310</v>
      </c>
      <c r="G148" s="290"/>
      <c r="H148" s="290"/>
      <c r="I148" s="290"/>
      <c r="J148" s="291" t="s">
        <v>290</v>
      </c>
      <c r="K148" s="292">
        <v>2</v>
      </c>
      <c r="L148" s="149">
        <v>0</v>
      </c>
      <c r="M148" s="149"/>
      <c r="N148" s="452">
        <f aca="true" t="shared" si="10" ref="N148">ROUND(L148*K148,2)</f>
        <v>0</v>
      </c>
      <c r="O148" s="452"/>
      <c r="P148" s="452"/>
      <c r="Q148" s="452"/>
      <c r="R148" s="357"/>
      <c r="T148" s="358"/>
      <c r="U148" s="359"/>
      <c r="V148" s="359"/>
      <c r="W148" s="359"/>
      <c r="X148" s="359"/>
      <c r="Y148" s="359"/>
      <c r="Z148" s="359"/>
      <c r="AA148" s="360"/>
      <c r="AT148" s="361"/>
      <c r="AU148" s="361"/>
      <c r="AY148" s="361"/>
    </row>
    <row r="149" spans="2:51" s="255" customFormat="1" ht="30" customHeight="1">
      <c r="B149" s="356"/>
      <c r="C149" s="288"/>
      <c r="D149" s="288"/>
      <c r="E149" s="289"/>
      <c r="F149" s="453" t="s">
        <v>311</v>
      </c>
      <c r="G149" s="454"/>
      <c r="H149" s="454"/>
      <c r="I149" s="455"/>
      <c r="J149" s="291"/>
      <c r="K149" s="292"/>
      <c r="L149" s="107"/>
      <c r="M149" s="108"/>
      <c r="N149" s="408"/>
      <c r="O149" s="410"/>
      <c r="P149" s="410"/>
      <c r="Q149" s="409"/>
      <c r="R149" s="357"/>
      <c r="T149" s="358"/>
      <c r="U149" s="359"/>
      <c r="V149" s="359"/>
      <c r="W149" s="359"/>
      <c r="X149" s="359"/>
      <c r="Y149" s="359"/>
      <c r="Z149" s="359"/>
      <c r="AA149" s="360"/>
      <c r="AT149" s="361"/>
      <c r="AU149" s="361"/>
      <c r="AY149" s="361"/>
    </row>
    <row r="150" spans="2:51" s="255" customFormat="1" ht="8" customHeight="1">
      <c r="B150" s="356"/>
      <c r="C150" s="288"/>
      <c r="D150" s="288"/>
      <c r="E150" s="288"/>
      <c r="F150" s="456"/>
      <c r="G150" s="457"/>
      <c r="H150" s="457"/>
      <c r="I150" s="458"/>
      <c r="J150" s="291"/>
      <c r="K150" s="292"/>
      <c r="L150" s="107"/>
      <c r="M150" s="108"/>
      <c r="N150" s="442"/>
      <c r="O150" s="443"/>
      <c r="P150" s="443"/>
      <c r="Q150" s="444"/>
      <c r="R150" s="357"/>
      <c r="T150" s="358"/>
      <c r="U150" s="359"/>
      <c r="V150" s="359"/>
      <c r="W150" s="359"/>
      <c r="X150" s="359"/>
      <c r="Y150" s="359"/>
      <c r="Z150" s="359"/>
      <c r="AA150" s="360"/>
      <c r="AT150" s="361"/>
      <c r="AU150" s="361"/>
      <c r="AY150" s="361"/>
    </row>
    <row r="151" spans="2:51" s="401" customFormat="1" ht="20" customHeight="1">
      <c r="B151" s="433"/>
      <c r="C151" s="345"/>
      <c r="D151" s="459" t="s">
        <v>73</v>
      </c>
      <c r="E151" s="460">
        <v>741</v>
      </c>
      <c r="F151" s="318" t="s">
        <v>292</v>
      </c>
      <c r="G151" s="319"/>
      <c r="H151" s="319"/>
      <c r="I151" s="320"/>
      <c r="J151" s="447"/>
      <c r="K151" s="448"/>
      <c r="L151" s="100"/>
      <c r="M151" s="101"/>
      <c r="N151" s="449">
        <f>N152+N154+N155+N156+N157+N159+N160</f>
        <v>0</v>
      </c>
      <c r="O151" s="450"/>
      <c r="P151" s="450"/>
      <c r="Q151" s="451"/>
      <c r="R151" s="434"/>
      <c r="T151" s="435"/>
      <c r="U151" s="436"/>
      <c r="V151" s="436"/>
      <c r="W151" s="436"/>
      <c r="X151" s="436"/>
      <c r="Y151" s="436"/>
      <c r="Z151" s="436"/>
      <c r="AA151" s="437"/>
      <c r="AT151" s="438"/>
      <c r="AU151" s="438"/>
      <c r="AY151" s="438"/>
    </row>
    <row r="152" spans="2:51" s="255" customFormat="1" ht="34" customHeight="1">
      <c r="B152" s="356"/>
      <c r="C152" s="288">
        <v>18</v>
      </c>
      <c r="D152" s="288" t="s">
        <v>118</v>
      </c>
      <c r="E152" s="289" t="s">
        <v>159</v>
      </c>
      <c r="F152" s="290" t="s">
        <v>293</v>
      </c>
      <c r="G152" s="290"/>
      <c r="H152" s="290"/>
      <c r="I152" s="290"/>
      <c r="J152" s="291" t="s">
        <v>290</v>
      </c>
      <c r="K152" s="292">
        <v>3</v>
      </c>
      <c r="L152" s="156">
        <v>0</v>
      </c>
      <c r="M152" s="157"/>
      <c r="N152" s="461">
        <f aca="true" t="shared" si="11" ref="N152">ROUND(L152*K152,2)</f>
        <v>0</v>
      </c>
      <c r="O152" s="462"/>
      <c r="P152" s="462"/>
      <c r="Q152" s="463"/>
      <c r="R152" s="357"/>
      <c r="T152" s="358"/>
      <c r="U152" s="359"/>
      <c r="V152" s="359"/>
      <c r="W152" s="359"/>
      <c r="X152" s="359"/>
      <c r="Y152" s="359"/>
      <c r="Z152" s="359"/>
      <c r="AA152" s="360"/>
      <c r="AT152" s="361"/>
      <c r="AU152" s="361"/>
      <c r="AY152" s="361"/>
    </row>
    <row r="153" spans="2:51" s="255" customFormat="1" ht="11" customHeight="1">
      <c r="B153" s="356"/>
      <c r="C153" s="288"/>
      <c r="D153" s="288"/>
      <c r="E153" s="464"/>
      <c r="F153" s="453" t="s">
        <v>294</v>
      </c>
      <c r="G153" s="454"/>
      <c r="H153" s="454"/>
      <c r="I153" s="455"/>
      <c r="J153" s="359"/>
      <c r="K153" s="297">
        <v>3</v>
      </c>
      <c r="L153" s="107"/>
      <c r="M153" s="108"/>
      <c r="N153" s="465"/>
      <c r="O153" s="466"/>
      <c r="P153" s="466"/>
      <c r="Q153" s="467"/>
      <c r="R153" s="357"/>
      <c r="T153" s="358"/>
      <c r="U153" s="359"/>
      <c r="V153" s="359"/>
      <c r="W153" s="359"/>
      <c r="X153" s="359"/>
      <c r="Y153" s="359"/>
      <c r="Z153" s="359"/>
      <c r="AA153" s="360"/>
      <c r="AT153" s="361"/>
      <c r="AU153" s="361"/>
      <c r="AY153" s="361"/>
    </row>
    <row r="154" spans="2:51" s="255" customFormat="1" ht="14" customHeight="1">
      <c r="B154" s="356"/>
      <c r="C154" s="425">
        <v>19</v>
      </c>
      <c r="D154" s="425" t="s">
        <v>134</v>
      </c>
      <c r="E154" s="426" t="s">
        <v>296</v>
      </c>
      <c r="F154" s="427" t="s">
        <v>302</v>
      </c>
      <c r="G154" s="428"/>
      <c r="H154" s="428"/>
      <c r="I154" s="428"/>
      <c r="J154" s="429" t="s">
        <v>290</v>
      </c>
      <c r="K154" s="430">
        <v>3</v>
      </c>
      <c r="L154" s="166">
        <v>0</v>
      </c>
      <c r="M154" s="166"/>
      <c r="N154" s="431">
        <f>ROUND(L154*K154,2)</f>
        <v>0</v>
      </c>
      <c r="O154" s="431"/>
      <c r="P154" s="431"/>
      <c r="Q154" s="431"/>
      <c r="R154" s="357"/>
      <c r="T154" s="358"/>
      <c r="U154" s="359"/>
      <c r="V154" s="359"/>
      <c r="W154" s="359"/>
      <c r="X154" s="359"/>
      <c r="Y154" s="359"/>
      <c r="Z154" s="359"/>
      <c r="AA154" s="360"/>
      <c r="AT154" s="361"/>
      <c r="AU154" s="361"/>
      <c r="AY154" s="361"/>
    </row>
    <row r="155" spans="2:51" s="255" customFormat="1" ht="14" customHeight="1">
      <c r="B155" s="356"/>
      <c r="C155" s="425">
        <v>20</v>
      </c>
      <c r="D155" s="425" t="s">
        <v>134</v>
      </c>
      <c r="E155" s="426" t="s">
        <v>297</v>
      </c>
      <c r="F155" s="427" t="s">
        <v>301</v>
      </c>
      <c r="G155" s="428"/>
      <c r="H155" s="428"/>
      <c r="I155" s="428"/>
      <c r="J155" s="429" t="s">
        <v>290</v>
      </c>
      <c r="K155" s="430">
        <v>3</v>
      </c>
      <c r="L155" s="166">
        <v>0</v>
      </c>
      <c r="M155" s="166"/>
      <c r="N155" s="431">
        <f>ROUND(L155*K155,2)</f>
        <v>0</v>
      </c>
      <c r="O155" s="431"/>
      <c r="P155" s="431"/>
      <c r="Q155" s="431"/>
      <c r="R155" s="357"/>
      <c r="T155" s="358"/>
      <c r="U155" s="359"/>
      <c r="V155" s="359"/>
      <c r="W155" s="359"/>
      <c r="X155" s="359"/>
      <c r="Y155" s="359"/>
      <c r="Z155" s="359"/>
      <c r="AA155" s="360"/>
      <c r="AT155" s="361"/>
      <c r="AU155" s="361"/>
      <c r="AY155" s="361"/>
    </row>
    <row r="156" spans="2:51" s="255" customFormat="1" ht="14" customHeight="1">
      <c r="B156" s="356"/>
      <c r="C156" s="425">
        <v>21</v>
      </c>
      <c r="D156" s="425" t="s">
        <v>134</v>
      </c>
      <c r="E156" s="426" t="s">
        <v>299</v>
      </c>
      <c r="F156" s="427" t="s">
        <v>300</v>
      </c>
      <c r="G156" s="428"/>
      <c r="H156" s="428"/>
      <c r="I156" s="428"/>
      <c r="J156" s="429" t="s">
        <v>290</v>
      </c>
      <c r="K156" s="430">
        <v>3</v>
      </c>
      <c r="L156" s="166">
        <v>0</v>
      </c>
      <c r="M156" s="166"/>
      <c r="N156" s="431">
        <f>ROUND(L156*K156,2)</f>
        <v>0</v>
      </c>
      <c r="O156" s="431"/>
      <c r="P156" s="431"/>
      <c r="Q156" s="431"/>
      <c r="R156" s="357"/>
      <c r="T156" s="358"/>
      <c r="U156" s="359"/>
      <c r="V156" s="359"/>
      <c r="W156" s="359"/>
      <c r="X156" s="359"/>
      <c r="Y156" s="359"/>
      <c r="Z156" s="359"/>
      <c r="AA156" s="360"/>
      <c r="AT156" s="361"/>
      <c r="AU156" s="361"/>
      <c r="AY156" s="361"/>
    </row>
    <row r="157" spans="2:51" s="255" customFormat="1" ht="26" customHeight="1">
      <c r="B157" s="356"/>
      <c r="C157" s="288">
        <v>22</v>
      </c>
      <c r="D157" s="288" t="s">
        <v>118</v>
      </c>
      <c r="E157" s="289" t="s">
        <v>159</v>
      </c>
      <c r="F157" s="290" t="s">
        <v>295</v>
      </c>
      <c r="G157" s="290"/>
      <c r="H157" s="290"/>
      <c r="I157" s="290"/>
      <c r="J157" s="291" t="s">
        <v>290</v>
      </c>
      <c r="K157" s="292">
        <v>2</v>
      </c>
      <c r="L157" s="149">
        <v>0</v>
      </c>
      <c r="M157" s="149"/>
      <c r="N157" s="293">
        <f aca="true" t="shared" si="12" ref="N157">ROUND(L157*K157,2)</f>
        <v>0</v>
      </c>
      <c r="O157" s="293"/>
      <c r="P157" s="293"/>
      <c r="Q157" s="293"/>
      <c r="R157" s="357"/>
      <c r="T157" s="358"/>
      <c r="U157" s="359"/>
      <c r="V157" s="359"/>
      <c r="W157" s="359"/>
      <c r="X157" s="359"/>
      <c r="Y157" s="359"/>
      <c r="Z157" s="359"/>
      <c r="AA157" s="360"/>
      <c r="AT157" s="361"/>
      <c r="AU157" s="361"/>
      <c r="AY157" s="361"/>
    </row>
    <row r="158" spans="2:51" s="255" customFormat="1" ht="16" customHeight="1">
      <c r="B158" s="356"/>
      <c r="C158" s="288"/>
      <c r="D158" s="288"/>
      <c r="E158" s="289"/>
      <c r="F158" s="453" t="s">
        <v>298</v>
      </c>
      <c r="G158" s="454"/>
      <c r="H158" s="454"/>
      <c r="I158" s="455"/>
      <c r="J158" s="359"/>
      <c r="K158" s="297">
        <v>2</v>
      </c>
      <c r="L158" s="107"/>
      <c r="M158" s="108"/>
      <c r="N158" s="408"/>
      <c r="O158" s="410"/>
      <c r="P158" s="410"/>
      <c r="Q158" s="409"/>
      <c r="R158" s="357"/>
      <c r="T158" s="358"/>
      <c r="U158" s="359"/>
      <c r="V158" s="359"/>
      <c r="W158" s="359"/>
      <c r="X158" s="359"/>
      <c r="Y158" s="359"/>
      <c r="Z158" s="359"/>
      <c r="AA158" s="360"/>
      <c r="AT158" s="361"/>
      <c r="AU158" s="361"/>
      <c r="AY158" s="361"/>
    </row>
    <row r="159" spans="2:51" s="255" customFormat="1" ht="24" customHeight="1">
      <c r="B159" s="356"/>
      <c r="C159" s="425">
        <v>23</v>
      </c>
      <c r="D159" s="425" t="s">
        <v>134</v>
      </c>
      <c r="E159" s="426" t="s">
        <v>299</v>
      </c>
      <c r="F159" s="427" t="s">
        <v>303</v>
      </c>
      <c r="G159" s="428"/>
      <c r="H159" s="428"/>
      <c r="I159" s="428"/>
      <c r="J159" s="429" t="s">
        <v>290</v>
      </c>
      <c r="K159" s="430">
        <v>2</v>
      </c>
      <c r="L159" s="166">
        <v>0</v>
      </c>
      <c r="M159" s="166"/>
      <c r="N159" s="431">
        <f>ROUND(L159*K159,2)</f>
        <v>0</v>
      </c>
      <c r="O159" s="431"/>
      <c r="P159" s="431"/>
      <c r="Q159" s="431"/>
      <c r="R159" s="357"/>
      <c r="T159" s="358"/>
      <c r="U159" s="359"/>
      <c r="V159" s="359"/>
      <c r="W159" s="359"/>
      <c r="X159" s="359"/>
      <c r="Y159" s="359"/>
      <c r="Z159" s="359"/>
      <c r="AA159" s="360"/>
      <c r="AT159" s="361"/>
      <c r="AU159" s="361"/>
      <c r="AY159" s="361"/>
    </row>
    <row r="160" spans="2:51" s="255" customFormat="1" ht="16" customHeight="1">
      <c r="B160" s="356"/>
      <c r="C160" s="288">
        <v>24</v>
      </c>
      <c r="D160" s="288" t="s">
        <v>118</v>
      </c>
      <c r="E160" s="289" t="s">
        <v>289</v>
      </c>
      <c r="F160" s="290" t="s">
        <v>288</v>
      </c>
      <c r="G160" s="290"/>
      <c r="H160" s="290"/>
      <c r="I160" s="290"/>
      <c r="J160" s="291" t="s">
        <v>290</v>
      </c>
      <c r="K160" s="292">
        <v>15</v>
      </c>
      <c r="L160" s="149">
        <v>0</v>
      </c>
      <c r="M160" s="149"/>
      <c r="N160" s="293">
        <f aca="true" t="shared" si="13" ref="N160">ROUND(L160*K160,2)</f>
        <v>0</v>
      </c>
      <c r="O160" s="293"/>
      <c r="P160" s="293"/>
      <c r="Q160" s="293"/>
      <c r="R160" s="357"/>
      <c r="T160" s="358"/>
      <c r="U160" s="359"/>
      <c r="V160" s="359"/>
      <c r="W160" s="359"/>
      <c r="X160" s="359"/>
      <c r="Y160" s="359"/>
      <c r="Z160" s="359"/>
      <c r="AA160" s="360"/>
      <c r="AT160" s="361"/>
      <c r="AU160" s="361"/>
      <c r="AY160" s="361"/>
    </row>
    <row r="161" spans="2:51" s="255" customFormat="1" ht="22" customHeight="1">
      <c r="B161" s="356"/>
      <c r="C161" s="288"/>
      <c r="D161" s="288"/>
      <c r="E161" s="342"/>
      <c r="F161" s="294" t="s">
        <v>376</v>
      </c>
      <c r="G161" s="295"/>
      <c r="H161" s="295"/>
      <c r="I161" s="296"/>
      <c r="J161" s="291"/>
      <c r="K161" s="292"/>
      <c r="L161" s="107"/>
      <c r="M161" s="108"/>
      <c r="N161" s="408"/>
      <c r="O161" s="410"/>
      <c r="P161" s="410"/>
      <c r="Q161" s="409"/>
      <c r="R161" s="357"/>
      <c r="T161" s="358"/>
      <c r="U161" s="359"/>
      <c r="V161" s="359"/>
      <c r="W161" s="359"/>
      <c r="X161" s="359"/>
      <c r="Y161" s="359"/>
      <c r="Z161" s="359"/>
      <c r="AA161" s="360"/>
      <c r="AT161" s="361"/>
      <c r="AU161" s="361"/>
      <c r="AY161" s="361"/>
    </row>
    <row r="162" spans="2:51" s="401" customFormat="1" ht="20" customHeight="1">
      <c r="B162" s="433"/>
      <c r="C162" s="345"/>
      <c r="D162" s="459" t="s">
        <v>73</v>
      </c>
      <c r="E162" s="460">
        <v>776</v>
      </c>
      <c r="F162" s="318" t="s">
        <v>232</v>
      </c>
      <c r="G162" s="319"/>
      <c r="H162" s="319"/>
      <c r="I162" s="320"/>
      <c r="J162" s="468"/>
      <c r="K162" s="322"/>
      <c r="L162" s="96"/>
      <c r="M162" s="97"/>
      <c r="N162" s="469">
        <f>N163+N166+N168+N170+N172+N175+N177+N179+N181+N183</f>
        <v>0</v>
      </c>
      <c r="O162" s="470"/>
      <c r="P162" s="470"/>
      <c r="Q162" s="471"/>
      <c r="R162" s="434"/>
      <c r="T162" s="435"/>
      <c r="U162" s="436"/>
      <c r="V162" s="436"/>
      <c r="W162" s="436"/>
      <c r="X162" s="436"/>
      <c r="Y162" s="436"/>
      <c r="Z162" s="436"/>
      <c r="AA162" s="437"/>
      <c r="AT162" s="438"/>
      <c r="AU162" s="438"/>
      <c r="AY162" s="438"/>
    </row>
    <row r="163" spans="2:51" s="255" customFormat="1" ht="16" customHeight="1">
      <c r="B163" s="356"/>
      <c r="C163" s="288">
        <v>25</v>
      </c>
      <c r="D163" s="288" t="s">
        <v>118</v>
      </c>
      <c r="E163" s="289" t="s">
        <v>221</v>
      </c>
      <c r="F163" s="290" t="s">
        <v>222</v>
      </c>
      <c r="G163" s="290"/>
      <c r="H163" s="290"/>
      <c r="I163" s="290"/>
      <c r="J163" s="291" t="s">
        <v>124</v>
      </c>
      <c r="K163" s="292">
        <v>30</v>
      </c>
      <c r="L163" s="149">
        <v>0</v>
      </c>
      <c r="M163" s="149"/>
      <c r="N163" s="293">
        <f>ROUND(L163*K163,2)</f>
        <v>0</v>
      </c>
      <c r="O163" s="293"/>
      <c r="P163" s="293"/>
      <c r="Q163" s="293"/>
      <c r="R163" s="357"/>
      <c r="T163" s="358"/>
      <c r="U163" s="359"/>
      <c r="V163" s="359"/>
      <c r="W163" s="359"/>
      <c r="X163" s="359"/>
      <c r="Y163" s="359"/>
      <c r="Z163" s="359"/>
      <c r="AA163" s="360"/>
      <c r="AT163" s="361"/>
      <c r="AU163" s="361"/>
      <c r="AY163" s="361"/>
    </row>
    <row r="164" spans="2:51" s="255" customFormat="1" ht="14" customHeight="1">
      <c r="B164" s="356"/>
      <c r="C164" s="288"/>
      <c r="D164" s="288"/>
      <c r="E164" s="289"/>
      <c r="F164" s="414" t="s">
        <v>223</v>
      </c>
      <c r="G164" s="415"/>
      <c r="H164" s="415"/>
      <c r="I164" s="415"/>
      <c r="J164" s="291"/>
      <c r="K164" s="292"/>
      <c r="L164" s="107"/>
      <c r="M164" s="108"/>
      <c r="N164" s="408"/>
      <c r="O164" s="410"/>
      <c r="P164" s="410"/>
      <c r="Q164" s="409"/>
      <c r="R164" s="357"/>
      <c r="T164" s="358"/>
      <c r="U164" s="359"/>
      <c r="V164" s="359"/>
      <c r="W164" s="359"/>
      <c r="X164" s="359"/>
      <c r="Y164" s="359"/>
      <c r="Z164" s="359"/>
      <c r="AA164" s="360"/>
      <c r="AT164" s="361"/>
      <c r="AU164" s="361"/>
      <c r="AY164" s="361"/>
    </row>
    <row r="165" spans="2:51" s="255" customFormat="1" ht="13" customHeight="1">
      <c r="B165" s="356"/>
      <c r="C165" s="288"/>
      <c r="D165" s="288"/>
      <c r="E165" s="289"/>
      <c r="F165" s="414">
        <v>30</v>
      </c>
      <c r="G165" s="415"/>
      <c r="H165" s="415"/>
      <c r="I165" s="415"/>
      <c r="J165" s="291"/>
      <c r="K165" s="472">
        <v>30</v>
      </c>
      <c r="L165" s="107"/>
      <c r="M165" s="108"/>
      <c r="N165" s="408"/>
      <c r="O165" s="410"/>
      <c r="P165" s="410"/>
      <c r="Q165" s="409"/>
      <c r="R165" s="357"/>
      <c r="T165" s="358"/>
      <c r="U165" s="359"/>
      <c r="V165" s="359"/>
      <c r="W165" s="359"/>
      <c r="X165" s="359"/>
      <c r="Y165" s="359"/>
      <c r="Z165" s="359"/>
      <c r="AA165" s="360"/>
      <c r="AC165" s="193"/>
      <c r="AD165" s="193"/>
      <c r="AE165" s="193"/>
      <c r="AF165" s="193"/>
      <c r="AG165" s="193"/>
      <c r="AH165" s="193"/>
      <c r="AI165" s="193"/>
      <c r="AJ165" s="193"/>
      <c r="AT165" s="361"/>
      <c r="AU165" s="361"/>
      <c r="AY165" s="361"/>
    </row>
    <row r="166" spans="2:51" s="255" customFormat="1" ht="36" customHeight="1">
      <c r="B166" s="356"/>
      <c r="C166" s="288">
        <v>26</v>
      </c>
      <c r="D166" s="288" t="s">
        <v>118</v>
      </c>
      <c r="E166" s="289" t="s">
        <v>224</v>
      </c>
      <c r="F166" s="290" t="s">
        <v>225</v>
      </c>
      <c r="G166" s="290"/>
      <c r="H166" s="290"/>
      <c r="I166" s="290"/>
      <c r="J166" s="291" t="s">
        <v>123</v>
      </c>
      <c r="K166" s="292">
        <f>K167</f>
        <v>85.315</v>
      </c>
      <c r="L166" s="149">
        <v>0</v>
      </c>
      <c r="M166" s="149"/>
      <c r="N166" s="293">
        <f>ROUND(L166*K166,2)</f>
        <v>0</v>
      </c>
      <c r="O166" s="293"/>
      <c r="P166" s="293"/>
      <c r="Q166" s="293"/>
      <c r="R166" s="357"/>
      <c r="T166" s="358"/>
      <c r="U166" s="359"/>
      <c r="V166" s="359"/>
      <c r="W166" s="359"/>
      <c r="X166" s="359"/>
      <c r="Y166" s="359"/>
      <c r="Z166" s="359"/>
      <c r="AA166" s="360"/>
      <c r="AC166" s="193"/>
      <c r="AD166" s="193"/>
      <c r="AE166" s="193"/>
      <c r="AF166" s="193"/>
      <c r="AG166" s="193"/>
      <c r="AH166" s="193"/>
      <c r="AI166" s="193"/>
      <c r="AJ166" s="193"/>
      <c r="AT166" s="361"/>
      <c r="AU166" s="361"/>
      <c r="AY166" s="361"/>
    </row>
    <row r="167" spans="2:51" s="255" customFormat="1" ht="15" customHeight="1">
      <c r="B167" s="356"/>
      <c r="C167" s="288"/>
      <c r="D167" s="288"/>
      <c r="E167" s="289"/>
      <c r="F167" s="411" t="s">
        <v>377</v>
      </c>
      <c r="G167" s="412"/>
      <c r="H167" s="412"/>
      <c r="I167" s="412"/>
      <c r="J167" s="291"/>
      <c r="K167" s="472">
        <v>85.315</v>
      </c>
      <c r="L167" s="107"/>
      <c r="M167" s="108"/>
      <c r="N167" s="408"/>
      <c r="O167" s="410"/>
      <c r="P167" s="410"/>
      <c r="Q167" s="409"/>
      <c r="R167" s="357"/>
      <c r="T167" s="358"/>
      <c r="U167" s="359"/>
      <c r="V167" s="359"/>
      <c r="W167" s="359"/>
      <c r="X167" s="359"/>
      <c r="Y167" s="359"/>
      <c r="Z167" s="359"/>
      <c r="AA167" s="360"/>
      <c r="AC167" s="193"/>
      <c r="AD167" s="193"/>
      <c r="AE167" s="193"/>
      <c r="AF167" s="193"/>
      <c r="AG167" s="193"/>
      <c r="AH167" s="193"/>
      <c r="AI167" s="193"/>
      <c r="AJ167" s="193"/>
      <c r="AT167" s="361"/>
      <c r="AU167" s="361"/>
      <c r="AY167" s="361"/>
    </row>
    <row r="168" spans="2:51" s="255" customFormat="1" ht="24" customHeight="1">
      <c r="B168" s="356"/>
      <c r="C168" s="425">
        <v>27</v>
      </c>
      <c r="D168" s="425" t="s">
        <v>134</v>
      </c>
      <c r="E168" s="426" t="s">
        <v>227</v>
      </c>
      <c r="F168" s="427" t="s">
        <v>228</v>
      </c>
      <c r="G168" s="428"/>
      <c r="H168" s="428"/>
      <c r="I168" s="428"/>
      <c r="J168" s="429" t="s">
        <v>123</v>
      </c>
      <c r="K168" s="430">
        <f>K169</f>
        <v>92.14</v>
      </c>
      <c r="L168" s="167">
        <v>0</v>
      </c>
      <c r="M168" s="167"/>
      <c r="N168" s="431">
        <f>ROUND(L168*K168,2)</f>
        <v>0</v>
      </c>
      <c r="O168" s="431"/>
      <c r="P168" s="431"/>
      <c r="Q168" s="431"/>
      <c r="R168" s="357"/>
      <c r="T168" s="358"/>
      <c r="U168" s="359"/>
      <c r="V168" s="359"/>
      <c r="W168" s="359"/>
      <c r="X168" s="359"/>
      <c r="Y168" s="359"/>
      <c r="Z168" s="359"/>
      <c r="AA168" s="360"/>
      <c r="AC168" s="193"/>
      <c r="AD168" s="193"/>
      <c r="AE168" s="193"/>
      <c r="AF168" s="193"/>
      <c r="AG168" s="193"/>
      <c r="AH168" s="193"/>
      <c r="AI168" s="193"/>
      <c r="AJ168" s="193"/>
      <c r="AT168" s="361"/>
      <c r="AU168" s="361"/>
      <c r="AY168" s="361"/>
    </row>
    <row r="169" spans="2:51" s="255" customFormat="1" ht="15" customHeight="1">
      <c r="B169" s="356"/>
      <c r="C169" s="288"/>
      <c r="D169" s="288"/>
      <c r="E169" s="289"/>
      <c r="F169" s="294" t="s">
        <v>378</v>
      </c>
      <c r="G169" s="295"/>
      <c r="H169" s="295"/>
      <c r="I169" s="296"/>
      <c r="J169" s="291"/>
      <c r="K169" s="472">
        <v>92.14</v>
      </c>
      <c r="L169" s="107"/>
      <c r="M169" s="108"/>
      <c r="N169" s="408"/>
      <c r="O169" s="410"/>
      <c r="P169" s="410"/>
      <c r="Q169" s="409"/>
      <c r="R169" s="357"/>
      <c r="T169" s="358"/>
      <c r="U169" s="359"/>
      <c r="V169" s="359"/>
      <c r="W169" s="359"/>
      <c r="X169" s="359"/>
      <c r="Y169" s="359"/>
      <c r="Z169" s="359"/>
      <c r="AA169" s="360"/>
      <c r="AC169" s="193"/>
      <c r="AD169" s="193"/>
      <c r="AE169" s="193"/>
      <c r="AF169" s="193"/>
      <c r="AG169" s="193"/>
      <c r="AH169" s="193"/>
      <c r="AI169" s="193"/>
      <c r="AJ169" s="193"/>
      <c r="AT169" s="361"/>
      <c r="AU169" s="361"/>
      <c r="AY169" s="361"/>
    </row>
    <row r="170" spans="2:51" s="255" customFormat="1" ht="21" customHeight="1">
      <c r="B170" s="356"/>
      <c r="C170" s="288">
        <v>28</v>
      </c>
      <c r="D170" s="288" t="s">
        <v>118</v>
      </c>
      <c r="E170" s="289" t="s">
        <v>233</v>
      </c>
      <c r="F170" s="290" t="s">
        <v>234</v>
      </c>
      <c r="G170" s="290"/>
      <c r="H170" s="290"/>
      <c r="I170" s="290"/>
      <c r="J170" s="291" t="s">
        <v>123</v>
      </c>
      <c r="K170" s="292">
        <f>K166</f>
        <v>85.315</v>
      </c>
      <c r="L170" s="149">
        <v>0</v>
      </c>
      <c r="M170" s="149"/>
      <c r="N170" s="293">
        <f>ROUND(L170*K170,2)</f>
        <v>0</v>
      </c>
      <c r="O170" s="293"/>
      <c r="P170" s="293"/>
      <c r="Q170" s="293"/>
      <c r="R170" s="357"/>
      <c r="T170" s="358"/>
      <c r="U170" s="359"/>
      <c r="V170" s="359"/>
      <c r="W170" s="359"/>
      <c r="X170" s="359"/>
      <c r="Y170" s="359"/>
      <c r="Z170" s="359"/>
      <c r="AA170" s="360"/>
      <c r="AC170" s="193"/>
      <c r="AD170" s="193"/>
      <c r="AE170" s="193"/>
      <c r="AF170" s="193"/>
      <c r="AG170" s="193"/>
      <c r="AH170" s="193"/>
      <c r="AI170" s="193"/>
      <c r="AJ170" s="193"/>
      <c r="AT170" s="361"/>
      <c r="AU170" s="361"/>
      <c r="AY170" s="361"/>
    </row>
    <row r="171" spans="2:51" s="255" customFormat="1" ht="20" customHeight="1">
      <c r="B171" s="356"/>
      <c r="C171" s="288"/>
      <c r="D171" s="288"/>
      <c r="E171" s="289"/>
      <c r="F171" s="414" t="s">
        <v>235</v>
      </c>
      <c r="G171" s="415"/>
      <c r="H171" s="415"/>
      <c r="I171" s="415"/>
      <c r="J171" s="291"/>
      <c r="K171" s="292"/>
      <c r="L171" s="107"/>
      <c r="M171" s="108"/>
      <c r="N171" s="408"/>
      <c r="O171" s="410"/>
      <c r="P171" s="410"/>
      <c r="Q171" s="409"/>
      <c r="R171" s="357"/>
      <c r="T171" s="358"/>
      <c r="U171" s="359"/>
      <c r="V171" s="359"/>
      <c r="W171" s="359"/>
      <c r="X171" s="359"/>
      <c r="Y171" s="359"/>
      <c r="Z171" s="359"/>
      <c r="AA171" s="360"/>
      <c r="AC171" s="193"/>
      <c r="AD171" s="193"/>
      <c r="AE171" s="193"/>
      <c r="AF171" s="193"/>
      <c r="AG171" s="193"/>
      <c r="AH171" s="193"/>
      <c r="AI171" s="193"/>
      <c r="AJ171" s="193"/>
      <c r="AT171" s="361"/>
      <c r="AU171" s="361"/>
      <c r="AY171" s="361"/>
    </row>
    <row r="172" spans="2:65" s="193" customFormat="1" ht="18" customHeight="1">
      <c r="B172" s="194"/>
      <c r="C172" s="425">
        <v>29</v>
      </c>
      <c r="D172" s="425" t="s">
        <v>134</v>
      </c>
      <c r="E172" s="426" t="s">
        <v>236</v>
      </c>
      <c r="F172" s="427" t="s">
        <v>250</v>
      </c>
      <c r="G172" s="428"/>
      <c r="H172" s="428"/>
      <c r="I172" s="428"/>
      <c r="J172" s="429" t="s">
        <v>123</v>
      </c>
      <c r="K172" s="430">
        <f>K174</f>
        <v>92.14</v>
      </c>
      <c r="L172" s="166">
        <v>0</v>
      </c>
      <c r="M172" s="166"/>
      <c r="N172" s="431">
        <f>ROUND(L172*K172,2)</f>
        <v>0</v>
      </c>
      <c r="O172" s="431"/>
      <c r="P172" s="431"/>
      <c r="Q172" s="431"/>
      <c r="R172" s="199"/>
      <c r="T172" s="337" t="s">
        <v>5</v>
      </c>
      <c r="U172" s="338" t="s">
        <v>39</v>
      </c>
      <c r="V172" s="339">
        <v>0</v>
      </c>
      <c r="W172" s="339">
        <f aca="true" t="shared" si="14" ref="W172:W212">V172*K172</f>
        <v>0</v>
      </c>
      <c r="X172" s="339">
        <v>0.00648</v>
      </c>
      <c r="Y172" s="339">
        <f aca="true" t="shared" si="15" ref="Y172:Y212">X172*K172</f>
        <v>0.5970672</v>
      </c>
      <c r="Z172" s="339">
        <v>0</v>
      </c>
      <c r="AA172" s="340">
        <f aca="true" t="shared" si="16" ref="AA172:AA212">Z172*K172</f>
        <v>0</v>
      </c>
      <c r="AR172" s="180"/>
      <c r="AT172" s="180"/>
      <c r="AU172" s="180"/>
      <c r="AY172" s="180"/>
      <c r="BE172" s="341"/>
      <c r="BF172" s="341"/>
      <c r="BG172" s="341"/>
      <c r="BH172" s="341"/>
      <c r="BI172" s="341"/>
      <c r="BJ172" s="180"/>
      <c r="BK172" s="341"/>
      <c r="BL172" s="180"/>
      <c r="BM172" s="180"/>
    </row>
    <row r="173" spans="2:65" s="193" customFormat="1" ht="18" customHeight="1">
      <c r="B173" s="194"/>
      <c r="C173" s="288"/>
      <c r="D173" s="288"/>
      <c r="E173" s="289"/>
      <c r="F173" s="294" t="s">
        <v>237</v>
      </c>
      <c r="G173" s="295"/>
      <c r="H173" s="295"/>
      <c r="I173" s="296"/>
      <c r="J173" s="291"/>
      <c r="K173" s="292"/>
      <c r="L173" s="107"/>
      <c r="M173" s="108"/>
      <c r="N173" s="408"/>
      <c r="O173" s="410"/>
      <c r="P173" s="410"/>
      <c r="Q173" s="409"/>
      <c r="R173" s="199"/>
      <c r="T173" s="337"/>
      <c r="U173" s="338"/>
      <c r="V173" s="339"/>
      <c r="W173" s="339"/>
      <c r="X173" s="339"/>
      <c r="Y173" s="339"/>
      <c r="Z173" s="339"/>
      <c r="AA173" s="340"/>
      <c r="AR173" s="180"/>
      <c r="AT173" s="180"/>
      <c r="AU173" s="180"/>
      <c r="AY173" s="180"/>
      <c r="BE173" s="341"/>
      <c r="BF173" s="341"/>
      <c r="BG173" s="341"/>
      <c r="BH173" s="341"/>
      <c r="BI173" s="341"/>
      <c r="BJ173" s="180"/>
      <c r="BK173" s="341"/>
      <c r="BL173" s="180"/>
      <c r="BM173" s="180"/>
    </row>
    <row r="174" spans="2:65" s="193" customFormat="1" ht="14" customHeight="1">
      <c r="B174" s="194"/>
      <c r="C174" s="288"/>
      <c r="D174" s="288"/>
      <c r="E174" s="289"/>
      <c r="F174" s="294" t="s">
        <v>378</v>
      </c>
      <c r="G174" s="295"/>
      <c r="H174" s="295"/>
      <c r="I174" s="296"/>
      <c r="J174" s="291"/>
      <c r="K174" s="472">
        <v>92.14</v>
      </c>
      <c r="L174" s="107"/>
      <c r="M174" s="108"/>
      <c r="N174" s="408"/>
      <c r="O174" s="410"/>
      <c r="P174" s="410"/>
      <c r="Q174" s="409"/>
      <c r="R174" s="199"/>
      <c r="T174" s="337"/>
      <c r="U174" s="338"/>
      <c r="V174" s="339"/>
      <c r="W174" s="339"/>
      <c r="X174" s="339"/>
      <c r="Y174" s="339"/>
      <c r="Z174" s="339"/>
      <c r="AA174" s="340"/>
      <c r="AR174" s="180"/>
      <c r="AT174" s="180"/>
      <c r="AU174" s="180"/>
      <c r="AY174" s="180"/>
      <c r="BE174" s="341"/>
      <c r="BF174" s="341"/>
      <c r="BG174" s="341"/>
      <c r="BH174" s="341"/>
      <c r="BI174" s="341"/>
      <c r="BJ174" s="180"/>
      <c r="BK174" s="341"/>
      <c r="BL174" s="180"/>
      <c r="BM174" s="180"/>
    </row>
    <row r="175" spans="2:65" s="193" customFormat="1" ht="14" customHeight="1">
      <c r="B175" s="194"/>
      <c r="C175" s="288">
        <v>30</v>
      </c>
      <c r="D175" s="288" t="s">
        <v>118</v>
      </c>
      <c r="E175" s="289" t="s">
        <v>238</v>
      </c>
      <c r="F175" s="290" t="s">
        <v>239</v>
      </c>
      <c r="G175" s="290"/>
      <c r="H175" s="290"/>
      <c r="I175" s="290"/>
      <c r="J175" s="291" t="s">
        <v>124</v>
      </c>
      <c r="K175" s="292">
        <v>30</v>
      </c>
      <c r="L175" s="149">
        <v>0</v>
      </c>
      <c r="M175" s="149"/>
      <c r="N175" s="293">
        <f>ROUND(L175*K175,2)</f>
        <v>0</v>
      </c>
      <c r="O175" s="293"/>
      <c r="P175" s="293"/>
      <c r="Q175" s="293"/>
      <c r="R175" s="199"/>
      <c r="T175" s="337"/>
      <c r="U175" s="338"/>
      <c r="V175" s="339"/>
      <c r="W175" s="339"/>
      <c r="X175" s="339"/>
      <c r="Y175" s="339"/>
      <c r="Z175" s="339"/>
      <c r="AA175" s="340"/>
      <c r="AR175" s="180"/>
      <c r="AT175" s="180"/>
      <c r="AU175" s="180"/>
      <c r="AY175" s="180"/>
      <c r="BE175" s="341"/>
      <c r="BF175" s="341"/>
      <c r="BG175" s="341"/>
      <c r="BH175" s="341"/>
      <c r="BI175" s="341"/>
      <c r="BJ175" s="180"/>
      <c r="BK175" s="341"/>
      <c r="BL175" s="180"/>
      <c r="BM175" s="180"/>
    </row>
    <row r="176" spans="2:65" s="193" customFormat="1" ht="14" customHeight="1">
      <c r="B176" s="194"/>
      <c r="C176" s="288"/>
      <c r="D176" s="288"/>
      <c r="E176" s="289"/>
      <c r="F176" s="414" t="s">
        <v>240</v>
      </c>
      <c r="G176" s="415"/>
      <c r="H176" s="415"/>
      <c r="I176" s="415"/>
      <c r="J176" s="291"/>
      <c r="K176" s="311"/>
      <c r="L176" s="107"/>
      <c r="M176" s="108"/>
      <c r="N176" s="408"/>
      <c r="O176" s="410"/>
      <c r="P176" s="410"/>
      <c r="Q176" s="409"/>
      <c r="R176" s="199"/>
      <c r="T176" s="337"/>
      <c r="U176" s="338"/>
      <c r="V176" s="339"/>
      <c r="W176" s="339"/>
      <c r="X176" s="339"/>
      <c r="Y176" s="339"/>
      <c r="Z176" s="339"/>
      <c r="AA176" s="340"/>
      <c r="AR176" s="180"/>
      <c r="AT176" s="180"/>
      <c r="AU176" s="180"/>
      <c r="AY176" s="180"/>
      <c r="BE176" s="341"/>
      <c r="BF176" s="341"/>
      <c r="BG176" s="341"/>
      <c r="BH176" s="341"/>
      <c r="BI176" s="341"/>
      <c r="BJ176" s="180"/>
      <c r="BK176" s="341"/>
      <c r="BL176" s="180"/>
      <c r="BM176" s="180"/>
    </row>
    <row r="177" spans="2:65" s="193" customFormat="1" ht="14" customHeight="1">
      <c r="B177" s="194"/>
      <c r="C177" s="425">
        <v>31</v>
      </c>
      <c r="D177" s="425" t="s">
        <v>134</v>
      </c>
      <c r="E177" s="426" t="s">
        <v>241</v>
      </c>
      <c r="F177" s="427" t="s">
        <v>318</v>
      </c>
      <c r="G177" s="428"/>
      <c r="H177" s="428"/>
      <c r="I177" s="428"/>
      <c r="J177" s="429" t="s">
        <v>124</v>
      </c>
      <c r="K177" s="430">
        <f>K178</f>
        <v>32.4</v>
      </c>
      <c r="L177" s="166">
        <v>0</v>
      </c>
      <c r="M177" s="166"/>
      <c r="N177" s="431">
        <f>ROUND(L177*K177,2)</f>
        <v>0</v>
      </c>
      <c r="O177" s="431"/>
      <c r="P177" s="431"/>
      <c r="Q177" s="431"/>
      <c r="R177" s="199"/>
      <c r="T177" s="337"/>
      <c r="U177" s="338"/>
      <c r="V177" s="339"/>
      <c r="W177" s="339"/>
      <c r="X177" s="339"/>
      <c r="Y177" s="339"/>
      <c r="Z177" s="339"/>
      <c r="AA177" s="340"/>
      <c r="AR177" s="180"/>
      <c r="AT177" s="180"/>
      <c r="AU177" s="180"/>
      <c r="AY177" s="180"/>
      <c r="BE177" s="341"/>
      <c r="BF177" s="341"/>
      <c r="BG177" s="341"/>
      <c r="BH177" s="341"/>
      <c r="BI177" s="341"/>
      <c r="BJ177" s="180"/>
      <c r="BK177" s="341"/>
      <c r="BL177" s="180"/>
      <c r="BM177" s="180"/>
    </row>
    <row r="178" spans="2:65" s="193" customFormat="1" ht="14" customHeight="1">
      <c r="B178" s="194"/>
      <c r="C178" s="288"/>
      <c r="D178" s="288"/>
      <c r="E178" s="289"/>
      <c r="F178" s="294" t="s">
        <v>379</v>
      </c>
      <c r="G178" s="295"/>
      <c r="H178" s="295"/>
      <c r="I178" s="296"/>
      <c r="J178" s="291"/>
      <c r="K178" s="473">
        <v>32.4</v>
      </c>
      <c r="L178" s="107"/>
      <c r="M178" s="108"/>
      <c r="N178" s="408"/>
      <c r="O178" s="410"/>
      <c r="P178" s="410"/>
      <c r="Q178" s="409"/>
      <c r="R178" s="199"/>
      <c r="T178" s="337"/>
      <c r="U178" s="338"/>
      <c r="V178" s="339"/>
      <c r="W178" s="339"/>
      <c r="X178" s="339"/>
      <c r="Y178" s="339"/>
      <c r="Z178" s="339"/>
      <c r="AA178" s="340"/>
      <c r="AR178" s="180"/>
      <c r="AT178" s="180"/>
      <c r="AU178" s="180"/>
      <c r="AY178" s="180"/>
      <c r="BE178" s="341"/>
      <c r="BF178" s="341"/>
      <c r="BG178" s="341"/>
      <c r="BH178" s="341"/>
      <c r="BI178" s="341"/>
      <c r="BJ178" s="180"/>
      <c r="BK178" s="341"/>
      <c r="BL178" s="180"/>
      <c r="BM178" s="180"/>
    </row>
    <row r="179" spans="2:65" s="193" customFormat="1" ht="14" customHeight="1">
      <c r="B179" s="194"/>
      <c r="C179" s="288">
        <v>32</v>
      </c>
      <c r="D179" s="288" t="s">
        <v>118</v>
      </c>
      <c r="E179" s="289" t="s">
        <v>244</v>
      </c>
      <c r="F179" s="290" t="s">
        <v>242</v>
      </c>
      <c r="G179" s="290"/>
      <c r="H179" s="290"/>
      <c r="I179" s="290"/>
      <c r="J179" s="291" t="s">
        <v>124</v>
      </c>
      <c r="K179" s="292">
        <v>0.9</v>
      </c>
      <c r="L179" s="149">
        <v>0</v>
      </c>
      <c r="M179" s="149"/>
      <c r="N179" s="293">
        <f>ROUND(L179*K179,2)</f>
        <v>0</v>
      </c>
      <c r="O179" s="293"/>
      <c r="P179" s="293"/>
      <c r="Q179" s="293"/>
      <c r="R179" s="199"/>
      <c r="T179" s="337"/>
      <c r="U179" s="338"/>
      <c r="V179" s="339"/>
      <c r="W179" s="339"/>
      <c r="X179" s="339"/>
      <c r="Y179" s="339"/>
      <c r="Z179" s="339"/>
      <c r="AA179" s="340"/>
      <c r="AR179" s="180"/>
      <c r="AT179" s="180"/>
      <c r="AU179" s="180"/>
      <c r="AY179" s="180"/>
      <c r="BE179" s="341"/>
      <c r="BF179" s="341"/>
      <c r="BG179" s="341"/>
      <c r="BH179" s="341"/>
      <c r="BI179" s="341"/>
      <c r="BJ179" s="180"/>
      <c r="BK179" s="341"/>
      <c r="BL179" s="180"/>
      <c r="BM179" s="180"/>
    </row>
    <row r="180" spans="2:65" s="193" customFormat="1" ht="14" customHeight="1">
      <c r="B180" s="194"/>
      <c r="C180" s="288"/>
      <c r="D180" s="288"/>
      <c r="E180" s="289"/>
      <c r="F180" s="414" t="s">
        <v>243</v>
      </c>
      <c r="G180" s="415"/>
      <c r="H180" s="415"/>
      <c r="I180" s="415"/>
      <c r="J180" s="291"/>
      <c r="K180" s="311"/>
      <c r="L180" s="107"/>
      <c r="M180" s="108"/>
      <c r="N180" s="408"/>
      <c r="O180" s="410"/>
      <c r="P180" s="410"/>
      <c r="Q180" s="409"/>
      <c r="R180" s="199"/>
      <c r="T180" s="337"/>
      <c r="U180" s="338"/>
      <c r="V180" s="339"/>
      <c r="W180" s="339"/>
      <c r="X180" s="339"/>
      <c r="Y180" s="339"/>
      <c r="Z180" s="339"/>
      <c r="AA180" s="340"/>
      <c r="AR180" s="180"/>
      <c r="AT180" s="180"/>
      <c r="AU180" s="180"/>
      <c r="AY180" s="180"/>
      <c r="BE180" s="341"/>
      <c r="BF180" s="341"/>
      <c r="BG180" s="341"/>
      <c r="BH180" s="341"/>
      <c r="BI180" s="341"/>
      <c r="BJ180" s="180"/>
      <c r="BK180" s="341"/>
      <c r="BL180" s="180"/>
      <c r="BM180" s="180"/>
    </row>
    <row r="181" spans="2:65" s="193" customFormat="1" ht="14" customHeight="1">
      <c r="B181" s="194"/>
      <c r="C181" s="425">
        <v>33</v>
      </c>
      <c r="D181" s="425" t="s">
        <v>134</v>
      </c>
      <c r="E181" s="426" t="s">
        <v>245</v>
      </c>
      <c r="F181" s="427" t="s">
        <v>246</v>
      </c>
      <c r="G181" s="428"/>
      <c r="H181" s="428"/>
      <c r="I181" s="428"/>
      <c r="J181" s="429" t="s">
        <v>124</v>
      </c>
      <c r="K181" s="430">
        <v>0.9</v>
      </c>
      <c r="L181" s="166">
        <v>0</v>
      </c>
      <c r="M181" s="166"/>
      <c r="N181" s="431">
        <f>ROUND(L181*K181,2)</f>
        <v>0</v>
      </c>
      <c r="O181" s="431"/>
      <c r="P181" s="431"/>
      <c r="Q181" s="431"/>
      <c r="R181" s="199"/>
      <c r="T181" s="337"/>
      <c r="U181" s="338"/>
      <c r="V181" s="339"/>
      <c r="W181" s="339"/>
      <c r="X181" s="339"/>
      <c r="Y181" s="339"/>
      <c r="Z181" s="339"/>
      <c r="AA181" s="340"/>
      <c r="AR181" s="180"/>
      <c r="AT181" s="180"/>
      <c r="AU181" s="180"/>
      <c r="AY181" s="180"/>
      <c r="BE181" s="341"/>
      <c r="BF181" s="341"/>
      <c r="BG181" s="341"/>
      <c r="BH181" s="341"/>
      <c r="BI181" s="341"/>
      <c r="BJ181" s="180"/>
      <c r="BK181" s="341"/>
      <c r="BL181" s="180"/>
      <c r="BM181" s="180"/>
    </row>
    <row r="182" spans="2:65" s="193" customFormat="1" ht="8" customHeight="1">
      <c r="B182" s="194"/>
      <c r="C182" s="425"/>
      <c r="D182" s="425"/>
      <c r="E182" s="426"/>
      <c r="F182" s="474"/>
      <c r="G182" s="475"/>
      <c r="H182" s="475"/>
      <c r="I182" s="476"/>
      <c r="J182" s="429"/>
      <c r="K182" s="292"/>
      <c r="L182" s="107"/>
      <c r="M182" s="108"/>
      <c r="N182" s="408"/>
      <c r="O182" s="410"/>
      <c r="P182" s="410"/>
      <c r="Q182" s="409"/>
      <c r="R182" s="199"/>
      <c r="T182" s="337"/>
      <c r="U182" s="338"/>
      <c r="V182" s="339"/>
      <c r="W182" s="339"/>
      <c r="X182" s="339"/>
      <c r="Y182" s="339"/>
      <c r="Z182" s="339"/>
      <c r="AA182" s="340"/>
      <c r="AR182" s="180"/>
      <c r="AT182" s="180"/>
      <c r="AU182" s="180"/>
      <c r="AY182" s="180"/>
      <c r="BE182" s="341"/>
      <c r="BF182" s="341"/>
      <c r="BG182" s="341"/>
      <c r="BH182" s="341"/>
      <c r="BI182" s="341"/>
      <c r="BJ182" s="180"/>
      <c r="BK182" s="341"/>
      <c r="BL182" s="180"/>
      <c r="BM182" s="180"/>
    </row>
    <row r="183" spans="2:65" s="193" customFormat="1" ht="23" customHeight="1">
      <c r="B183" s="194"/>
      <c r="C183" s="288">
        <v>34</v>
      </c>
      <c r="D183" s="288" t="s">
        <v>118</v>
      </c>
      <c r="E183" s="289" t="s">
        <v>247</v>
      </c>
      <c r="F183" s="290" t="s">
        <v>248</v>
      </c>
      <c r="G183" s="290"/>
      <c r="H183" s="290"/>
      <c r="I183" s="290"/>
      <c r="J183" s="291" t="s">
        <v>119</v>
      </c>
      <c r="K183" s="292">
        <v>3.3</v>
      </c>
      <c r="L183" s="149">
        <v>0</v>
      </c>
      <c r="M183" s="149"/>
      <c r="N183" s="293">
        <f>ROUND(L183*K183,2)</f>
        <v>0</v>
      </c>
      <c r="O183" s="293"/>
      <c r="P183" s="293"/>
      <c r="Q183" s="293"/>
      <c r="R183" s="199"/>
      <c r="T183" s="337"/>
      <c r="U183" s="338"/>
      <c r="V183" s="339"/>
      <c r="W183" s="339"/>
      <c r="X183" s="339"/>
      <c r="Y183" s="339"/>
      <c r="Z183" s="339"/>
      <c r="AA183" s="340"/>
      <c r="AR183" s="180"/>
      <c r="AT183" s="180"/>
      <c r="AU183" s="180"/>
      <c r="AY183" s="180"/>
      <c r="BE183" s="341"/>
      <c r="BF183" s="341"/>
      <c r="BG183" s="341"/>
      <c r="BH183" s="341"/>
      <c r="BI183" s="341"/>
      <c r="BJ183" s="180"/>
      <c r="BK183" s="341"/>
      <c r="BL183" s="180"/>
      <c r="BM183" s="180"/>
    </row>
    <row r="184" spans="2:65" s="193" customFormat="1" ht="30" customHeight="1">
      <c r="B184" s="194"/>
      <c r="C184" s="288"/>
      <c r="D184" s="288"/>
      <c r="E184" s="289"/>
      <c r="F184" s="414" t="s">
        <v>249</v>
      </c>
      <c r="G184" s="415"/>
      <c r="H184" s="415"/>
      <c r="I184" s="415"/>
      <c r="J184" s="291"/>
      <c r="K184" s="292"/>
      <c r="L184" s="107"/>
      <c r="M184" s="108"/>
      <c r="N184" s="442"/>
      <c r="O184" s="443"/>
      <c r="P184" s="443"/>
      <c r="Q184" s="444"/>
      <c r="R184" s="199"/>
      <c r="T184" s="337"/>
      <c r="U184" s="338"/>
      <c r="V184" s="339"/>
      <c r="W184" s="339"/>
      <c r="X184" s="339"/>
      <c r="Y184" s="339"/>
      <c r="Z184" s="339"/>
      <c r="AA184" s="340"/>
      <c r="AR184" s="180"/>
      <c r="AT184" s="180"/>
      <c r="AU184" s="180"/>
      <c r="AY184" s="180"/>
      <c r="BE184" s="341"/>
      <c r="BF184" s="341"/>
      <c r="BG184" s="341"/>
      <c r="BH184" s="341"/>
      <c r="BI184" s="341"/>
      <c r="BJ184" s="180"/>
      <c r="BK184" s="341"/>
      <c r="BL184" s="180"/>
      <c r="BM184" s="180"/>
    </row>
    <row r="185" spans="2:65" s="349" customFormat="1" ht="20" customHeight="1">
      <c r="B185" s="344"/>
      <c r="C185" s="345"/>
      <c r="D185" s="459" t="s">
        <v>73</v>
      </c>
      <c r="E185" s="477" t="s">
        <v>251</v>
      </c>
      <c r="F185" s="319" t="s">
        <v>252</v>
      </c>
      <c r="G185" s="319"/>
      <c r="H185" s="319"/>
      <c r="I185" s="319"/>
      <c r="J185" s="321"/>
      <c r="K185" s="322"/>
      <c r="L185" s="96"/>
      <c r="M185" s="102"/>
      <c r="N185" s="478">
        <f>N186+N189+N192+N194</f>
        <v>0</v>
      </c>
      <c r="O185" s="479"/>
      <c r="P185" s="479"/>
      <c r="Q185" s="480"/>
      <c r="R185" s="348"/>
      <c r="T185" s="350"/>
      <c r="U185" s="351"/>
      <c r="V185" s="352"/>
      <c r="W185" s="352"/>
      <c r="X185" s="352"/>
      <c r="Y185" s="352"/>
      <c r="Z185" s="352"/>
      <c r="AA185" s="353"/>
      <c r="AR185" s="354"/>
      <c r="AT185" s="354"/>
      <c r="AU185" s="354"/>
      <c r="AY185" s="354"/>
      <c r="BE185" s="355"/>
      <c r="BF185" s="355"/>
      <c r="BG185" s="355"/>
      <c r="BH185" s="355"/>
      <c r="BI185" s="355"/>
      <c r="BJ185" s="354"/>
      <c r="BK185" s="355"/>
      <c r="BL185" s="354"/>
      <c r="BM185" s="354"/>
    </row>
    <row r="186" spans="2:65" s="193" customFormat="1" ht="29" customHeight="1">
      <c r="B186" s="194"/>
      <c r="C186" s="288">
        <v>34</v>
      </c>
      <c r="D186" s="288" t="s">
        <v>118</v>
      </c>
      <c r="E186" s="289" t="s">
        <v>253</v>
      </c>
      <c r="F186" s="290" t="s">
        <v>254</v>
      </c>
      <c r="G186" s="290"/>
      <c r="H186" s="290"/>
      <c r="I186" s="290"/>
      <c r="J186" s="291" t="s">
        <v>123</v>
      </c>
      <c r="K186" s="292">
        <f>K188</f>
        <v>2.46</v>
      </c>
      <c r="L186" s="149">
        <v>0</v>
      </c>
      <c r="M186" s="149"/>
      <c r="N186" s="452">
        <f aca="true" t="shared" si="17" ref="N186:N205">ROUND(L186*K186,2)</f>
        <v>0</v>
      </c>
      <c r="O186" s="452"/>
      <c r="P186" s="452"/>
      <c r="Q186" s="452"/>
      <c r="R186" s="199"/>
      <c r="T186" s="337" t="s">
        <v>5</v>
      </c>
      <c r="U186" s="338" t="s">
        <v>39</v>
      </c>
      <c r="V186" s="339">
        <v>0</v>
      </c>
      <c r="W186" s="339">
        <f t="shared" si="14"/>
        <v>0</v>
      </c>
      <c r="X186" s="339">
        <v>0.00155</v>
      </c>
      <c r="Y186" s="339">
        <f t="shared" si="15"/>
        <v>0.003813</v>
      </c>
      <c r="Z186" s="339">
        <v>0</v>
      </c>
      <c r="AA186" s="340">
        <f t="shared" si="16"/>
        <v>0</v>
      </c>
      <c r="AR186" s="180"/>
      <c r="AT186" s="180"/>
      <c r="AU186" s="180"/>
      <c r="AY186" s="180"/>
      <c r="BE186" s="341"/>
      <c r="BF186" s="341"/>
      <c r="BG186" s="341"/>
      <c r="BH186" s="341"/>
      <c r="BI186" s="341"/>
      <c r="BJ186" s="180"/>
      <c r="BK186" s="341"/>
      <c r="BL186" s="180"/>
      <c r="BM186" s="180"/>
    </row>
    <row r="187" spans="2:65" s="193" customFormat="1" ht="21" customHeight="1">
      <c r="B187" s="194"/>
      <c r="C187" s="288"/>
      <c r="D187" s="288"/>
      <c r="E187" s="289"/>
      <c r="F187" s="294" t="s">
        <v>255</v>
      </c>
      <c r="G187" s="295"/>
      <c r="H187" s="295"/>
      <c r="I187" s="296"/>
      <c r="J187" s="291"/>
      <c r="K187" s="292"/>
      <c r="L187" s="107"/>
      <c r="M187" s="108"/>
      <c r="N187" s="408"/>
      <c r="O187" s="410"/>
      <c r="P187" s="410"/>
      <c r="Q187" s="409"/>
      <c r="R187" s="199"/>
      <c r="T187" s="337"/>
      <c r="U187" s="338"/>
      <c r="V187" s="339"/>
      <c r="W187" s="339"/>
      <c r="X187" s="339"/>
      <c r="Y187" s="339"/>
      <c r="Z187" s="339"/>
      <c r="AA187" s="340"/>
      <c r="AR187" s="180"/>
      <c r="AT187" s="180"/>
      <c r="AU187" s="180"/>
      <c r="AY187" s="180"/>
      <c r="BE187" s="341"/>
      <c r="BF187" s="341"/>
      <c r="BG187" s="341"/>
      <c r="BH187" s="341"/>
      <c r="BI187" s="341"/>
      <c r="BJ187" s="180"/>
      <c r="BK187" s="341"/>
      <c r="BL187" s="180"/>
      <c r="BM187" s="180"/>
    </row>
    <row r="188" spans="2:65" s="193" customFormat="1" ht="14" customHeight="1">
      <c r="B188" s="194"/>
      <c r="C188" s="288"/>
      <c r="D188" s="288"/>
      <c r="E188" s="289"/>
      <c r="F188" s="294" t="s">
        <v>364</v>
      </c>
      <c r="G188" s="295"/>
      <c r="H188" s="295"/>
      <c r="I188" s="296"/>
      <c r="J188" s="291"/>
      <c r="K188" s="297">
        <v>2.46</v>
      </c>
      <c r="L188" s="107"/>
      <c r="M188" s="108"/>
      <c r="N188" s="408"/>
      <c r="O188" s="410"/>
      <c r="P188" s="410"/>
      <c r="Q188" s="409"/>
      <c r="R188" s="199"/>
      <c r="T188" s="337"/>
      <c r="U188" s="338"/>
      <c r="V188" s="339"/>
      <c r="W188" s="339"/>
      <c r="X188" s="339"/>
      <c r="Y188" s="339"/>
      <c r="Z188" s="339"/>
      <c r="AA188" s="340"/>
      <c r="AR188" s="180"/>
      <c r="AT188" s="180"/>
      <c r="AU188" s="180"/>
      <c r="AY188" s="180"/>
      <c r="BE188" s="341"/>
      <c r="BF188" s="341"/>
      <c r="BG188" s="341"/>
      <c r="BH188" s="341"/>
      <c r="BI188" s="341"/>
      <c r="BJ188" s="180"/>
      <c r="BK188" s="341"/>
      <c r="BL188" s="180"/>
      <c r="BM188" s="180"/>
    </row>
    <row r="189" spans="2:65" s="193" customFormat="1" ht="31" customHeight="1">
      <c r="B189" s="194"/>
      <c r="C189" s="288">
        <v>36</v>
      </c>
      <c r="D189" s="288" t="s">
        <v>118</v>
      </c>
      <c r="E189" s="289" t="s">
        <v>257</v>
      </c>
      <c r="F189" s="290" t="s">
        <v>258</v>
      </c>
      <c r="G189" s="290"/>
      <c r="H189" s="290"/>
      <c r="I189" s="290"/>
      <c r="J189" s="291" t="s">
        <v>123</v>
      </c>
      <c r="K189" s="292">
        <f>K191</f>
        <v>4.2</v>
      </c>
      <c r="L189" s="149">
        <v>0</v>
      </c>
      <c r="M189" s="149"/>
      <c r="N189" s="293">
        <f aca="true" t="shared" si="18" ref="N189">ROUND(L189*K189,2)</f>
        <v>0</v>
      </c>
      <c r="O189" s="293"/>
      <c r="P189" s="293"/>
      <c r="Q189" s="293"/>
      <c r="R189" s="199"/>
      <c r="T189" s="337"/>
      <c r="U189" s="338"/>
      <c r="V189" s="339"/>
      <c r="W189" s="339"/>
      <c r="X189" s="339"/>
      <c r="Y189" s="339"/>
      <c r="Z189" s="339"/>
      <c r="AA189" s="340"/>
      <c r="AR189" s="180"/>
      <c r="AT189" s="180"/>
      <c r="AU189" s="180"/>
      <c r="AY189" s="180"/>
      <c r="BE189" s="341"/>
      <c r="BF189" s="341"/>
      <c r="BG189" s="341"/>
      <c r="BH189" s="341"/>
      <c r="BI189" s="341"/>
      <c r="BJ189" s="180"/>
      <c r="BK189" s="341"/>
      <c r="BL189" s="180"/>
      <c r="BM189" s="180"/>
    </row>
    <row r="190" spans="2:65" s="193" customFormat="1" ht="19" customHeight="1">
      <c r="B190" s="194"/>
      <c r="C190" s="288"/>
      <c r="D190" s="288"/>
      <c r="E190" s="289"/>
      <c r="F190" s="294" t="s">
        <v>259</v>
      </c>
      <c r="G190" s="295"/>
      <c r="H190" s="295"/>
      <c r="I190" s="296"/>
      <c r="J190" s="291"/>
      <c r="K190" s="292"/>
      <c r="L190" s="107"/>
      <c r="M190" s="108"/>
      <c r="N190" s="408"/>
      <c r="O190" s="410"/>
      <c r="P190" s="410"/>
      <c r="Q190" s="409"/>
      <c r="R190" s="199"/>
      <c r="T190" s="337"/>
      <c r="U190" s="338"/>
      <c r="V190" s="339"/>
      <c r="W190" s="339"/>
      <c r="X190" s="339"/>
      <c r="Y190" s="339"/>
      <c r="Z190" s="339"/>
      <c r="AA190" s="340"/>
      <c r="AR190" s="180"/>
      <c r="AT190" s="180"/>
      <c r="AU190" s="180"/>
      <c r="AY190" s="180"/>
      <c r="BE190" s="341"/>
      <c r="BF190" s="341"/>
      <c r="BG190" s="341"/>
      <c r="BH190" s="341"/>
      <c r="BI190" s="341"/>
      <c r="BJ190" s="180"/>
      <c r="BK190" s="341"/>
      <c r="BL190" s="180"/>
      <c r="BM190" s="180"/>
    </row>
    <row r="191" spans="2:65" s="193" customFormat="1" ht="14" customHeight="1">
      <c r="B191" s="194"/>
      <c r="C191" s="288"/>
      <c r="D191" s="288"/>
      <c r="E191" s="289"/>
      <c r="F191" s="294" t="s">
        <v>380</v>
      </c>
      <c r="G191" s="295"/>
      <c r="H191" s="295"/>
      <c r="I191" s="296"/>
      <c r="J191" s="291"/>
      <c r="K191" s="297">
        <v>4.2</v>
      </c>
      <c r="L191" s="107"/>
      <c r="M191" s="108"/>
      <c r="N191" s="408"/>
      <c r="O191" s="410"/>
      <c r="P191" s="410"/>
      <c r="Q191" s="409"/>
      <c r="R191" s="199"/>
      <c r="T191" s="337"/>
      <c r="U191" s="338"/>
      <c r="V191" s="339"/>
      <c r="W191" s="339"/>
      <c r="X191" s="339"/>
      <c r="Y191" s="339"/>
      <c r="Z191" s="339"/>
      <c r="AA191" s="340"/>
      <c r="AR191" s="180"/>
      <c r="AT191" s="180"/>
      <c r="AU191" s="180"/>
      <c r="AY191" s="180"/>
      <c r="BE191" s="341"/>
      <c r="BF191" s="341"/>
      <c r="BG191" s="341"/>
      <c r="BH191" s="341"/>
      <c r="BI191" s="341"/>
      <c r="BJ191" s="180"/>
      <c r="BK191" s="341"/>
      <c r="BL191" s="180"/>
      <c r="BM191" s="180"/>
    </row>
    <row r="192" spans="2:65" s="193" customFormat="1" ht="14" customHeight="1">
      <c r="B192" s="194"/>
      <c r="C192" s="425">
        <v>37</v>
      </c>
      <c r="D192" s="425" t="s">
        <v>134</v>
      </c>
      <c r="E192" s="426" t="s">
        <v>260</v>
      </c>
      <c r="F192" s="427" t="s">
        <v>261</v>
      </c>
      <c r="G192" s="428"/>
      <c r="H192" s="428"/>
      <c r="I192" s="428"/>
      <c r="J192" s="429" t="s">
        <v>123</v>
      </c>
      <c r="K192" s="430">
        <f>K193</f>
        <v>4.62</v>
      </c>
      <c r="L192" s="166">
        <v>0</v>
      </c>
      <c r="M192" s="166"/>
      <c r="N192" s="431">
        <f>ROUND(L192*K192,2)</f>
        <v>0</v>
      </c>
      <c r="O192" s="431"/>
      <c r="P192" s="431"/>
      <c r="Q192" s="431"/>
      <c r="R192" s="199"/>
      <c r="T192" s="337"/>
      <c r="U192" s="338"/>
      <c r="V192" s="339"/>
      <c r="W192" s="339"/>
      <c r="X192" s="339"/>
      <c r="Y192" s="339"/>
      <c r="Z192" s="339"/>
      <c r="AA192" s="340"/>
      <c r="AR192" s="180"/>
      <c r="AT192" s="180"/>
      <c r="AU192" s="180"/>
      <c r="AY192" s="180"/>
      <c r="BE192" s="341"/>
      <c r="BF192" s="341"/>
      <c r="BG192" s="341"/>
      <c r="BH192" s="341"/>
      <c r="BI192" s="341"/>
      <c r="BJ192" s="180"/>
      <c r="BK192" s="341"/>
      <c r="BL192" s="180"/>
      <c r="BM192" s="180"/>
    </row>
    <row r="193" spans="2:65" s="193" customFormat="1" ht="14" customHeight="1">
      <c r="B193" s="194"/>
      <c r="C193" s="288"/>
      <c r="D193" s="288"/>
      <c r="E193" s="289"/>
      <c r="F193" s="294" t="s">
        <v>381</v>
      </c>
      <c r="G193" s="295"/>
      <c r="H193" s="295"/>
      <c r="I193" s="296"/>
      <c r="J193" s="291"/>
      <c r="K193" s="297">
        <v>4.62</v>
      </c>
      <c r="L193" s="107"/>
      <c r="M193" s="108"/>
      <c r="N193" s="408"/>
      <c r="O193" s="410"/>
      <c r="P193" s="410"/>
      <c r="Q193" s="409"/>
      <c r="R193" s="199"/>
      <c r="T193" s="337"/>
      <c r="U193" s="338"/>
      <c r="V193" s="339"/>
      <c r="W193" s="339"/>
      <c r="X193" s="339"/>
      <c r="Y193" s="339"/>
      <c r="Z193" s="339"/>
      <c r="AA193" s="340"/>
      <c r="AR193" s="180"/>
      <c r="AT193" s="180"/>
      <c r="AU193" s="180"/>
      <c r="AY193" s="180"/>
      <c r="BE193" s="341"/>
      <c r="BF193" s="341"/>
      <c r="BG193" s="341"/>
      <c r="BH193" s="341"/>
      <c r="BI193" s="341"/>
      <c r="BJ193" s="180"/>
      <c r="BK193" s="341"/>
      <c r="BL193" s="180"/>
      <c r="BM193" s="180"/>
    </row>
    <row r="194" spans="2:65" s="193" customFormat="1" ht="25" customHeight="1">
      <c r="B194" s="194"/>
      <c r="C194" s="288">
        <v>38</v>
      </c>
      <c r="D194" s="288" t="s">
        <v>118</v>
      </c>
      <c r="E194" s="289" t="s">
        <v>263</v>
      </c>
      <c r="F194" s="290" t="s">
        <v>264</v>
      </c>
      <c r="G194" s="290"/>
      <c r="H194" s="290"/>
      <c r="I194" s="290"/>
      <c r="J194" s="291" t="s">
        <v>119</v>
      </c>
      <c r="K194" s="292">
        <v>0.065</v>
      </c>
      <c r="L194" s="149">
        <v>0</v>
      </c>
      <c r="M194" s="149"/>
      <c r="N194" s="293">
        <f aca="true" t="shared" si="19" ref="N194">ROUND(L194*K194,2)</f>
        <v>0</v>
      </c>
      <c r="O194" s="293"/>
      <c r="P194" s="293"/>
      <c r="Q194" s="293"/>
      <c r="R194" s="199"/>
      <c r="T194" s="337"/>
      <c r="U194" s="338"/>
      <c r="V194" s="339"/>
      <c r="W194" s="339"/>
      <c r="X194" s="339"/>
      <c r="Y194" s="339"/>
      <c r="Z194" s="339"/>
      <c r="AA194" s="340"/>
      <c r="AR194" s="180"/>
      <c r="AT194" s="180"/>
      <c r="AU194" s="180"/>
      <c r="AY194" s="180"/>
      <c r="BE194" s="341"/>
      <c r="BF194" s="341"/>
      <c r="BG194" s="341"/>
      <c r="BH194" s="341"/>
      <c r="BI194" s="341"/>
      <c r="BJ194" s="180"/>
      <c r="BK194" s="341"/>
      <c r="BL194" s="180"/>
      <c r="BM194" s="180"/>
    </row>
    <row r="195" spans="2:65" s="193" customFormat="1" ht="31" customHeight="1">
      <c r="B195" s="194"/>
      <c r="C195" s="288"/>
      <c r="D195" s="288"/>
      <c r="E195" s="289"/>
      <c r="F195" s="294" t="s">
        <v>265</v>
      </c>
      <c r="G195" s="295"/>
      <c r="H195" s="295"/>
      <c r="I195" s="296"/>
      <c r="J195" s="291"/>
      <c r="K195" s="292"/>
      <c r="L195" s="107"/>
      <c r="M195" s="108"/>
      <c r="N195" s="408"/>
      <c r="O195" s="410"/>
      <c r="P195" s="410"/>
      <c r="Q195" s="409"/>
      <c r="R195" s="199"/>
      <c r="T195" s="337"/>
      <c r="U195" s="338"/>
      <c r="V195" s="339"/>
      <c r="W195" s="339"/>
      <c r="X195" s="339"/>
      <c r="Y195" s="339"/>
      <c r="Z195" s="339"/>
      <c r="AA195" s="340"/>
      <c r="AR195" s="180"/>
      <c r="AT195" s="180"/>
      <c r="AU195" s="180"/>
      <c r="AY195" s="180"/>
      <c r="BE195" s="341"/>
      <c r="BF195" s="341"/>
      <c r="BG195" s="341"/>
      <c r="BH195" s="341"/>
      <c r="BI195" s="341"/>
      <c r="BJ195" s="180"/>
      <c r="BK195" s="341"/>
      <c r="BL195" s="180"/>
      <c r="BM195" s="180"/>
    </row>
    <row r="196" spans="2:65" s="327" customFormat="1" ht="20" customHeight="1">
      <c r="B196" s="314"/>
      <c r="C196" s="315"/>
      <c r="D196" s="316" t="s">
        <v>73</v>
      </c>
      <c r="E196" s="317" t="s">
        <v>266</v>
      </c>
      <c r="F196" s="318" t="s">
        <v>267</v>
      </c>
      <c r="G196" s="319"/>
      <c r="H196" s="319"/>
      <c r="I196" s="320"/>
      <c r="J196" s="321"/>
      <c r="K196" s="322"/>
      <c r="L196" s="96"/>
      <c r="M196" s="97"/>
      <c r="N196" s="323">
        <f>N197+N200+N202</f>
        <v>0</v>
      </c>
      <c r="O196" s="324"/>
      <c r="P196" s="324"/>
      <c r="Q196" s="325"/>
      <c r="R196" s="326"/>
      <c r="T196" s="328"/>
      <c r="U196" s="329"/>
      <c r="V196" s="330"/>
      <c r="W196" s="330"/>
      <c r="X196" s="330"/>
      <c r="Y196" s="330"/>
      <c r="Z196" s="330"/>
      <c r="AA196" s="331"/>
      <c r="AR196" s="334"/>
      <c r="AT196" s="334"/>
      <c r="AU196" s="334"/>
      <c r="AY196" s="334"/>
      <c r="BE196" s="335"/>
      <c r="BF196" s="335"/>
      <c r="BG196" s="335"/>
      <c r="BH196" s="335"/>
      <c r="BI196" s="335"/>
      <c r="BJ196" s="334"/>
      <c r="BK196" s="335"/>
      <c r="BL196" s="334"/>
      <c r="BM196" s="334"/>
    </row>
    <row r="197" spans="2:65" s="193" customFormat="1" ht="25.5" customHeight="1">
      <c r="B197" s="194"/>
      <c r="C197" s="288">
        <v>39</v>
      </c>
      <c r="D197" s="288" t="s">
        <v>118</v>
      </c>
      <c r="E197" s="289" t="s">
        <v>268</v>
      </c>
      <c r="F197" s="290" t="s">
        <v>269</v>
      </c>
      <c r="G197" s="290"/>
      <c r="H197" s="290"/>
      <c r="I197" s="290"/>
      <c r="J197" s="291" t="s">
        <v>123</v>
      </c>
      <c r="K197" s="292">
        <v>9.02</v>
      </c>
      <c r="L197" s="149">
        <v>0</v>
      </c>
      <c r="M197" s="149"/>
      <c r="N197" s="293">
        <f t="shared" si="17"/>
        <v>0</v>
      </c>
      <c r="O197" s="293"/>
      <c r="P197" s="293"/>
      <c r="Q197" s="293"/>
      <c r="R197" s="199"/>
      <c r="T197" s="337" t="s">
        <v>5</v>
      </c>
      <c r="U197" s="338" t="s">
        <v>39</v>
      </c>
      <c r="V197" s="339">
        <v>0</v>
      </c>
      <c r="W197" s="339">
        <f t="shared" si="14"/>
        <v>0</v>
      </c>
      <c r="X197" s="339">
        <v>0.00019</v>
      </c>
      <c r="Y197" s="339">
        <f t="shared" si="15"/>
        <v>0.0017138</v>
      </c>
      <c r="Z197" s="339">
        <v>0</v>
      </c>
      <c r="AA197" s="340">
        <f t="shared" si="16"/>
        <v>0</v>
      </c>
      <c r="AR197" s="180"/>
      <c r="AT197" s="180"/>
      <c r="AU197" s="180"/>
      <c r="AY197" s="180"/>
      <c r="BE197" s="341"/>
      <c r="BF197" s="341"/>
      <c r="BG197" s="341"/>
      <c r="BH197" s="341"/>
      <c r="BI197" s="341"/>
      <c r="BJ197" s="180"/>
      <c r="BK197" s="341"/>
      <c r="BL197" s="180"/>
      <c r="BM197" s="180"/>
    </row>
    <row r="198" spans="2:65" s="193" customFormat="1" ht="12" customHeight="1">
      <c r="B198" s="194"/>
      <c r="C198" s="288"/>
      <c r="D198" s="288"/>
      <c r="E198" s="289"/>
      <c r="F198" s="294" t="s">
        <v>270</v>
      </c>
      <c r="G198" s="295"/>
      <c r="H198" s="295"/>
      <c r="I198" s="296"/>
      <c r="J198" s="291"/>
      <c r="K198" s="292"/>
      <c r="L198" s="107"/>
      <c r="M198" s="108"/>
      <c r="N198" s="408"/>
      <c r="O198" s="410"/>
      <c r="P198" s="410"/>
      <c r="Q198" s="409"/>
      <c r="R198" s="199"/>
      <c r="T198" s="337"/>
      <c r="U198" s="338"/>
      <c r="V198" s="339"/>
      <c r="W198" s="339"/>
      <c r="X198" s="339"/>
      <c r="Y198" s="339"/>
      <c r="Z198" s="339"/>
      <c r="AA198" s="340"/>
      <c r="AR198" s="180"/>
      <c r="AT198" s="180"/>
      <c r="AU198" s="180"/>
      <c r="AY198" s="180"/>
      <c r="BE198" s="341"/>
      <c r="BF198" s="341"/>
      <c r="BG198" s="341"/>
      <c r="BH198" s="341"/>
      <c r="BI198" s="341"/>
      <c r="BJ198" s="180"/>
      <c r="BK198" s="341"/>
      <c r="BL198" s="180"/>
      <c r="BM198" s="180"/>
    </row>
    <row r="199" spans="2:65" s="193" customFormat="1" ht="13" customHeight="1">
      <c r="B199" s="194"/>
      <c r="C199" s="288"/>
      <c r="D199" s="288"/>
      <c r="E199" s="289"/>
      <c r="F199" s="294" t="s">
        <v>382</v>
      </c>
      <c r="G199" s="295"/>
      <c r="H199" s="295"/>
      <c r="I199" s="296"/>
      <c r="J199" s="291"/>
      <c r="K199" s="292"/>
      <c r="L199" s="107"/>
      <c r="M199" s="108"/>
      <c r="N199" s="408"/>
      <c r="O199" s="410"/>
      <c r="P199" s="410"/>
      <c r="Q199" s="409"/>
      <c r="R199" s="199"/>
      <c r="T199" s="337"/>
      <c r="U199" s="338"/>
      <c r="V199" s="339"/>
      <c r="W199" s="339"/>
      <c r="X199" s="339"/>
      <c r="Y199" s="339"/>
      <c r="Z199" s="339"/>
      <c r="AA199" s="340"/>
      <c r="AR199" s="180"/>
      <c r="AT199" s="180"/>
      <c r="AU199" s="180"/>
      <c r="AY199" s="180"/>
      <c r="BE199" s="341"/>
      <c r="BF199" s="341"/>
      <c r="BG199" s="341"/>
      <c r="BH199" s="341"/>
      <c r="BI199" s="341"/>
      <c r="BJ199" s="180"/>
      <c r="BK199" s="341"/>
      <c r="BL199" s="180"/>
      <c r="BM199" s="180"/>
    </row>
    <row r="200" spans="2:65" s="193" customFormat="1" ht="25" customHeight="1">
      <c r="B200" s="194"/>
      <c r="C200" s="288">
        <v>40</v>
      </c>
      <c r="D200" s="288" t="s">
        <v>118</v>
      </c>
      <c r="E200" s="289" t="s">
        <v>272</v>
      </c>
      <c r="F200" s="290" t="s">
        <v>273</v>
      </c>
      <c r="G200" s="290"/>
      <c r="H200" s="290"/>
      <c r="I200" s="290"/>
      <c r="J200" s="291" t="s">
        <v>124</v>
      </c>
      <c r="K200" s="292">
        <v>22</v>
      </c>
      <c r="L200" s="149">
        <v>0</v>
      </c>
      <c r="M200" s="149"/>
      <c r="N200" s="293">
        <f t="shared" si="17"/>
        <v>0</v>
      </c>
      <c r="O200" s="293"/>
      <c r="P200" s="293"/>
      <c r="Q200" s="293"/>
      <c r="R200" s="199"/>
      <c r="T200" s="337" t="s">
        <v>5</v>
      </c>
      <c r="U200" s="338" t="s">
        <v>39</v>
      </c>
      <c r="V200" s="339">
        <v>0</v>
      </c>
      <c r="W200" s="339">
        <f t="shared" si="14"/>
        <v>0</v>
      </c>
      <c r="X200" s="339">
        <v>0.00066</v>
      </c>
      <c r="Y200" s="339">
        <f t="shared" si="15"/>
        <v>0.01452</v>
      </c>
      <c r="Z200" s="339">
        <v>0</v>
      </c>
      <c r="AA200" s="340">
        <f t="shared" si="16"/>
        <v>0</v>
      </c>
      <c r="AR200" s="180"/>
      <c r="AT200" s="180"/>
      <c r="AU200" s="180"/>
      <c r="AY200" s="180"/>
      <c r="BE200" s="341"/>
      <c r="BF200" s="341"/>
      <c r="BG200" s="341"/>
      <c r="BH200" s="341"/>
      <c r="BI200" s="341"/>
      <c r="BJ200" s="180"/>
      <c r="BK200" s="341"/>
      <c r="BL200" s="180"/>
      <c r="BM200" s="180"/>
    </row>
    <row r="201" spans="2:65" s="193" customFormat="1" ht="22" customHeight="1">
      <c r="B201" s="194"/>
      <c r="C201" s="288"/>
      <c r="D201" s="288"/>
      <c r="E201" s="289"/>
      <c r="F201" s="294" t="s">
        <v>274</v>
      </c>
      <c r="G201" s="295"/>
      <c r="H201" s="295"/>
      <c r="I201" s="296"/>
      <c r="J201" s="291"/>
      <c r="K201" s="292"/>
      <c r="L201" s="107"/>
      <c r="M201" s="108"/>
      <c r="N201" s="408"/>
      <c r="O201" s="410"/>
      <c r="P201" s="410"/>
      <c r="Q201" s="409"/>
      <c r="R201" s="199"/>
      <c r="T201" s="337"/>
      <c r="U201" s="338"/>
      <c r="V201" s="339"/>
      <c r="W201" s="339"/>
      <c r="X201" s="339"/>
      <c r="Y201" s="339"/>
      <c r="Z201" s="339"/>
      <c r="AA201" s="340"/>
      <c r="AR201" s="180"/>
      <c r="AT201" s="180"/>
      <c r="AU201" s="180"/>
      <c r="AY201" s="180"/>
      <c r="BE201" s="341"/>
      <c r="BF201" s="341"/>
      <c r="BG201" s="341"/>
      <c r="BH201" s="341"/>
      <c r="BI201" s="341"/>
      <c r="BJ201" s="180"/>
      <c r="BK201" s="341"/>
      <c r="BL201" s="180"/>
      <c r="BM201" s="180"/>
    </row>
    <row r="202" spans="2:65" s="193" customFormat="1" ht="28" customHeight="1">
      <c r="B202" s="194"/>
      <c r="C202" s="288">
        <v>41</v>
      </c>
      <c r="D202" s="288" t="s">
        <v>118</v>
      </c>
      <c r="E202" s="289" t="s">
        <v>275</v>
      </c>
      <c r="F202" s="290" t="s">
        <v>276</v>
      </c>
      <c r="G202" s="290"/>
      <c r="H202" s="290"/>
      <c r="I202" s="290"/>
      <c r="J202" s="291" t="s">
        <v>123</v>
      </c>
      <c r="K202" s="292">
        <v>50.745</v>
      </c>
      <c r="L202" s="160">
        <v>0</v>
      </c>
      <c r="M202" s="160"/>
      <c r="N202" s="293">
        <f t="shared" si="17"/>
        <v>0</v>
      </c>
      <c r="O202" s="293"/>
      <c r="P202" s="293"/>
      <c r="Q202" s="293"/>
      <c r="R202" s="199"/>
      <c r="T202" s="337" t="s">
        <v>5</v>
      </c>
      <c r="U202" s="338" t="s">
        <v>39</v>
      </c>
      <c r="V202" s="339">
        <v>0</v>
      </c>
      <c r="W202" s="339">
        <f t="shared" si="14"/>
        <v>0</v>
      </c>
      <c r="X202" s="339">
        <v>0.00091</v>
      </c>
      <c r="Y202" s="339">
        <f t="shared" si="15"/>
        <v>0.046177949999999995</v>
      </c>
      <c r="Z202" s="339">
        <v>0</v>
      </c>
      <c r="AA202" s="340">
        <f t="shared" si="16"/>
        <v>0</v>
      </c>
      <c r="AR202" s="180"/>
      <c r="AT202" s="180"/>
      <c r="AU202" s="180"/>
      <c r="AY202" s="180"/>
      <c r="BE202" s="341"/>
      <c r="BF202" s="341"/>
      <c r="BG202" s="341"/>
      <c r="BH202" s="341"/>
      <c r="BI202" s="341"/>
      <c r="BJ202" s="180"/>
      <c r="BK202" s="341"/>
      <c r="BL202" s="180"/>
      <c r="BM202" s="180"/>
    </row>
    <row r="203" spans="2:65" s="193" customFormat="1" ht="30" customHeight="1">
      <c r="B203" s="194"/>
      <c r="C203" s="288"/>
      <c r="D203" s="288"/>
      <c r="E203" s="342"/>
      <c r="F203" s="294" t="s">
        <v>277</v>
      </c>
      <c r="G203" s="295"/>
      <c r="H203" s="295"/>
      <c r="I203" s="296"/>
      <c r="J203" s="291"/>
      <c r="K203" s="292"/>
      <c r="L203" s="107"/>
      <c r="M203" s="108"/>
      <c r="N203" s="408"/>
      <c r="O203" s="410"/>
      <c r="P203" s="410"/>
      <c r="Q203" s="409"/>
      <c r="R203" s="199"/>
      <c r="T203" s="337"/>
      <c r="U203" s="338"/>
      <c r="V203" s="339"/>
      <c r="W203" s="339"/>
      <c r="X203" s="339"/>
      <c r="Y203" s="339"/>
      <c r="Z203" s="339"/>
      <c r="AA203" s="340"/>
      <c r="AR203" s="180"/>
      <c r="AT203" s="180"/>
      <c r="AU203" s="180"/>
      <c r="AY203" s="180"/>
      <c r="BE203" s="341"/>
      <c r="BF203" s="341"/>
      <c r="BG203" s="341"/>
      <c r="BH203" s="341"/>
      <c r="BI203" s="341"/>
      <c r="BJ203" s="180"/>
      <c r="BK203" s="341"/>
      <c r="BL203" s="180"/>
      <c r="BM203" s="180"/>
    </row>
    <row r="204" spans="2:65" s="349" customFormat="1" ht="20" customHeight="1">
      <c r="B204" s="344"/>
      <c r="C204" s="345"/>
      <c r="D204" s="316" t="s">
        <v>73</v>
      </c>
      <c r="E204" s="317" t="s">
        <v>278</v>
      </c>
      <c r="F204" s="318" t="s">
        <v>279</v>
      </c>
      <c r="G204" s="319"/>
      <c r="H204" s="319"/>
      <c r="I204" s="320"/>
      <c r="J204" s="346"/>
      <c r="K204" s="347"/>
      <c r="L204" s="103"/>
      <c r="M204" s="104"/>
      <c r="N204" s="323">
        <f>N205+N209+N213</f>
        <v>0</v>
      </c>
      <c r="O204" s="324"/>
      <c r="P204" s="324"/>
      <c r="Q204" s="325"/>
      <c r="R204" s="348"/>
      <c r="T204" s="350"/>
      <c r="U204" s="351"/>
      <c r="V204" s="352"/>
      <c r="W204" s="352"/>
      <c r="X204" s="352"/>
      <c r="Y204" s="352"/>
      <c r="Z204" s="352"/>
      <c r="AA204" s="353"/>
      <c r="AR204" s="354"/>
      <c r="AT204" s="354"/>
      <c r="AU204" s="354"/>
      <c r="AY204" s="354"/>
      <c r="BE204" s="355"/>
      <c r="BF204" s="355"/>
      <c r="BG204" s="355"/>
      <c r="BH204" s="355"/>
      <c r="BI204" s="355"/>
      <c r="BJ204" s="354"/>
      <c r="BK204" s="355"/>
      <c r="BL204" s="354"/>
      <c r="BM204" s="354"/>
    </row>
    <row r="205" spans="2:65" s="193" customFormat="1" ht="15" customHeight="1">
      <c r="B205" s="194"/>
      <c r="C205" s="288">
        <v>42</v>
      </c>
      <c r="D205" s="288" t="s">
        <v>118</v>
      </c>
      <c r="E205" s="289" t="s">
        <v>135</v>
      </c>
      <c r="F205" s="290" t="s">
        <v>280</v>
      </c>
      <c r="G205" s="290"/>
      <c r="H205" s="290"/>
      <c r="I205" s="290"/>
      <c r="J205" s="291" t="s">
        <v>123</v>
      </c>
      <c r="K205" s="292">
        <f>K207+K208</f>
        <v>121.13499999999999</v>
      </c>
      <c r="L205" s="149">
        <v>0</v>
      </c>
      <c r="M205" s="149"/>
      <c r="N205" s="293">
        <f t="shared" si="17"/>
        <v>0</v>
      </c>
      <c r="O205" s="293"/>
      <c r="P205" s="293"/>
      <c r="Q205" s="293"/>
      <c r="R205" s="199"/>
      <c r="T205" s="337" t="s">
        <v>5</v>
      </c>
      <c r="U205" s="338" t="s">
        <v>39</v>
      </c>
      <c r="V205" s="339">
        <v>0</v>
      </c>
      <c r="W205" s="339">
        <f t="shared" si="14"/>
        <v>0</v>
      </c>
      <c r="X205" s="339">
        <v>0.00033</v>
      </c>
      <c r="Y205" s="339">
        <f t="shared" si="15"/>
        <v>0.03997455</v>
      </c>
      <c r="Z205" s="339">
        <v>0</v>
      </c>
      <c r="AA205" s="340">
        <f t="shared" si="16"/>
        <v>0</v>
      </c>
      <c r="AR205" s="180"/>
      <c r="AT205" s="180"/>
      <c r="AU205" s="180"/>
      <c r="AY205" s="180"/>
      <c r="BE205" s="341"/>
      <c r="BF205" s="341"/>
      <c r="BG205" s="341"/>
      <c r="BH205" s="341"/>
      <c r="BI205" s="341"/>
      <c r="BJ205" s="180"/>
      <c r="BK205" s="341"/>
      <c r="BL205" s="180"/>
      <c r="BM205" s="180"/>
    </row>
    <row r="206" spans="2:65" s="193" customFormat="1" ht="12" customHeight="1">
      <c r="B206" s="194"/>
      <c r="C206" s="288"/>
      <c r="D206" s="288"/>
      <c r="E206" s="342"/>
      <c r="F206" s="294" t="s">
        <v>136</v>
      </c>
      <c r="G206" s="295"/>
      <c r="H206" s="295"/>
      <c r="I206" s="296"/>
      <c r="J206" s="291"/>
      <c r="K206" s="292"/>
      <c r="L206" s="107"/>
      <c r="M206" s="108"/>
      <c r="N206" s="408"/>
      <c r="O206" s="410"/>
      <c r="P206" s="410"/>
      <c r="Q206" s="409"/>
      <c r="R206" s="199"/>
      <c r="T206" s="337"/>
      <c r="U206" s="338"/>
      <c r="V206" s="339"/>
      <c r="W206" s="339"/>
      <c r="X206" s="339"/>
      <c r="Y206" s="339"/>
      <c r="Z206" s="339"/>
      <c r="AA206" s="340"/>
      <c r="AC206" s="255"/>
      <c r="AD206" s="255"/>
      <c r="AE206" s="255"/>
      <c r="AF206" s="255"/>
      <c r="AG206" s="255"/>
      <c r="AH206" s="255"/>
      <c r="AI206" s="255"/>
      <c r="AJ206" s="255"/>
      <c r="AR206" s="180"/>
      <c r="AT206" s="180"/>
      <c r="AU206" s="180"/>
      <c r="AY206" s="180"/>
      <c r="BE206" s="341"/>
      <c r="BF206" s="341"/>
      <c r="BG206" s="341"/>
      <c r="BH206" s="341"/>
      <c r="BI206" s="341"/>
      <c r="BJ206" s="180"/>
      <c r="BK206" s="341"/>
      <c r="BL206" s="180"/>
      <c r="BM206" s="180"/>
    </row>
    <row r="207" spans="2:65" s="193" customFormat="1" ht="12" customHeight="1">
      <c r="B207" s="194"/>
      <c r="C207" s="288"/>
      <c r="D207" s="288"/>
      <c r="E207" s="342"/>
      <c r="F207" s="294" t="s">
        <v>383</v>
      </c>
      <c r="G207" s="295"/>
      <c r="H207" s="295"/>
      <c r="I207" s="296"/>
      <c r="J207" s="291"/>
      <c r="K207" s="297">
        <v>85.315</v>
      </c>
      <c r="L207" s="107"/>
      <c r="M207" s="108"/>
      <c r="N207" s="408"/>
      <c r="O207" s="410"/>
      <c r="P207" s="410"/>
      <c r="Q207" s="409"/>
      <c r="R207" s="199"/>
      <c r="T207" s="337"/>
      <c r="U207" s="338"/>
      <c r="V207" s="339"/>
      <c r="W207" s="339"/>
      <c r="X207" s="339"/>
      <c r="Y207" s="339"/>
      <c r="Z207" s="339"/>
      <c r="AA207" s="340"/>
      <c r="AC207" s="364"/>
      <c r="AD207" s="364"/>
      <c r="AE207" s="364"/>
      <c r="AF207" s="364"/>
      <c r="AG207" s="364"/>
      <c r="AH207" s="364"/>
      <c r="AI207" s="364"/>
      <c r="AJ207" s="364"/>
      <c r="AR207" s="180"/>
      <c r="AT207" s="180"/>
      <c r="AU207" s="180"/>
      <c r="AY207" s="180"/>
      <c r="BE207" s="341"/>
      <c r="BF207" s="341"/>
      <c r="BG207" s="341"/>
      <c r="BH207" s="341"/>
      <c r="BI207" s="341"/>
      <c r="BJ207" s="180"/>
      <c r="BK207" s="341"/>
      <c r="BL207" s="180"/>
      <c r="BM207" s="180"/>
    </row>
    <row r="208" spans="2:65" s="193" customFormat="1" ht="13" customHeight="1">
      <c r="B208" s="194"/>
      <c r="C208" s="288"/>
      <c r="D208" s="288"/>
      <c r="E208" s="342"/>
      <c r="F208" s="294" t="s">
        <v>384</v>
      </c>
      <c r="G208" s="295"/>
      <c r="H208" s="295"/>
      <c r="I208" s="296"/>
      <c r="J208" s="291"/>
      <c r="K208" s="297">
        <v>35.82</v>
      </c>
      <c r="L208" s="107"/>
      <c r="M208" s="108"/>
      <c r="N208" s="408"/>
      <c r="O208" s="410"/>
      <c r="P208" s="410"/>
      <c r="Q208" s="409"/>
      <c r="R208" s="199"/>
      <c r="T208" s="337"/>
      <c r="U208" s="338"/>
      <c r="V208" s="339"/>
      <c r="W208" s="339"/>
      <c r="X208" s="339"/>
      <c r="Y208" s="339"/>
      <c r="Z208" s="339"/>
      <c r="AA208" s="340"/>
      <c r="AR208" s="180"/>
      <c r="AT208" s="180"/>
      <c r="AU208" s="180"/>
      <c r="AY208" s="180"/>
      <c r="BE208" s="341"/>
      <c r="BF208" s="341"/>
      <c r="BG208" s="341"/>
      <c r="BH208" s="341"/>
      <c r="BI208" s="341"/>
      <c r="BJ208" s="180"/>
      <c r="BK208" s="341"/>
      <c r="BL208" s="180"/>
      <c r="BM208" s="180"/>
    </row>
    <row r="209" spans="2:65" s="193" customFormat="1" ht="30" customHeight="1">
      <c r="B209" s="194"/>
      <c r="C209" s="288">
        <v>43</v>
      </c>
      <c r="D209" s="288" t="s">
        <v>118</v>
      </c>
      <c r="E209" s="289" t="s">
        <v>282</v>
      </c>
      <c r="F209" s="290" t="s">
        <v>283</v>
      </c>
      <c r="G209" s="290"/>
      <c r="H209" s="290"/>
      <c r="I209" s="290"/>
      <c r="J209" s="291" t="s">
        <v>123</v>
      </c>
      <c r="K209" s="292">
        <f>K211+K212</f>
        <v>121.13499999999999</v>
      </c>
      <c r="L209" s="149">
        <v>0</v>
      </c>
      <c r="M209" s="149"/>
      <c r="N209" s="293">
        <f aca="true" t="shared" si="20" ref="N209">ROUND(L209*K209,2)</f>
        <v>0</v>
      </c>
      <c r="O209" s="293"/>
      <c r="P209" s="293"/>
      <c r="Q209" s="293"/>
      <c r="R209" s="199"/>
      <c r="T209" s="337" t="s">
        <v>5</v>
      </c>
      <c r="U209" s="338" t="s">
        <v>39</v>
      </c>
      <c r="V209" s="339">
        <v>0</v>
      </c>
      <c r="W209" s="339">
        <f t="shared" si="14"/>
        <v>0</v>
      </c>
      <c r="X209" s="339">
        <v>0.00015</v>
      </c>
      <c r="Y209" s="339">
        <f t="shared" si="15"/>
        <v>0.018170249999999995</v>
      </c>
      <c r="Z209" s="339">
        <v>0</v>
      </c>
      <c r="AA209" s="340">
        <f t="shared" si="16"/>
        <v>0</v>
      </c>
      <c r="AR209" s="180"/>
      <c r="AT209" s="180"/>
      <c r="AU209" s="180"/>
      <c r="AY209" s="180"/>
      <c r="BE209" s="341"/>
      <c r="BF209" s="341"/>
      <c r="BG209" s="341"/>
      <c r="BH209" s="341"/>
      <c r="BI209" s="341"/>
      <c r="BJ209" s="180"/>
      <c r="BK209" s="341"/>
      <c r="BL209" s="180"/>
      <c r="BM209" s="180"/>
    </row>
    <row r="210" spans="2:65" s="193" customFormat="1" ht="19" customHeight="1">
      <c r="B210" s="194"/>
      <c r="C210" s="288"/>
      <c r="D210" s="288"/>
      <c r="E210" s="289"/>
      <c r="F210" s="294" t="s">
        <v>284</v>
      </c>
      <c r="G210" s="295"/>
      <c r="H210" s="295"/>
      <c r="I210" s="296"/>
      <c r="J210" s="291"/>
      <c r="K210" s="292"/>
      <c r="L210" s="107"/>
      <c r="M210" s="108"/>
      <c r="N210" s="408"/>
      <c r="O210" s="410"/>
      <c r="P210" s="410"/>
      <c r="Q210" s="409"/>
      <c r="R210" s="199"/>
      <c r="T210" s="337" t="s">
        <v>5</v>
      </c>
      <c r="U210" s="338" t="s">
        <v>39</v>
      </c>
      <c r="V210" s="339">
        <v>0</v>
      </c>
      <c r="W210" s="339">
        <f t="shared" si="14"/>
        <v>0</v>
      </c>
      <c r="X210" s="339">
        <v>0.00042</v>
      </c>
      <c r="Y210" s="339">
        <f t="shared" si="15"/>
        <v>0</v>
      </c>
      <c r="Z210" s="339">
        <v>0</v>
      </c>
      <c r="AA210" s="340">
        <f t="shared" si="16"/>
        <v>0</v>
      </c>
      <c r="AR210" s="180"/>
      <c r="AT210" s="180"/>
      <c r="AU210" s="180"/>
      <c r="AY210" s="180"/>
      <c r="BE210" s="341"/>
      <c r="BF210" s="341"/>
      <c r="BG210" s="341"/>
      <c r="BH210" s="341"/>
      <c r="BI210" s="341"/>
      <c r="BJ210" s="180"/>
      <c r="BK210" s="341"/>
      <c r="BL210" s="180"/>
      <c r="BM210" s="180"/>
    </row>
    <row r="211" spans="2:65" s="193" customFormat="1" ht="10" customHeight="1">
      <c r="B211" s="194"/>
      <c r="C211" s="288"/>
      <c r="D211" s="288"/>
      <c r="E211" s="289"/>
      <c r="F211" s="294" t="s">
        <v>383</v>
      </c>
      <c r="G211" s="295"/>
      <c r="H211" s="295"/>
      <c r="I211" s="296"/>
      <c r="J211" s="291"/>
      <c r="K211" s="297">
        <v>85.315</v>
      </c>
      <c r="L211" s="107"/>
      <c r="M211" s="108"/>
      <c r="N211" s="408"/>
      <c r="O211" s="410"/>
      <c r="P211" s="410"/>
      <c r="Q211" s="409"/>
      <c r="R211" s="199"/>
      <c r="T211" s="337" t="s">
        <v>5</v>
      </c>
      <c r="U211" s="338" t="s">
        <v>39</v>
      </c>
      <c r="V211" s="339">
        <v>0</v>
      </c>
      <c r="W211" s="339">
        <f t="shared" si="14"/>
        <v>0</v>
      </c>
      <c r="X211" s="339">
        <v>0.00023</v>
      </c>
      <c r="Y211" s="339">
        <f t="shared" si="15"/>
        <v>0.01962245</v>
      </c>
      <c r="Z211" s="339">
        <v>0</v>
      </c>
      <c r="AA211" s="340">
        <f t="shared" si="16"/>
        <v>0</v>
      </c>
      <c r="AC211" s="175"/>
      <c r="AD211" s="175"/>
      <c r="AE211" s="175"/>
      <c r="AF211" s="175"/>
      <c r="AG211" s="175"/>
      <c r="AH211" s="175"/>
      <c r="AI211" s="175"/>
      <c r="AJ211" s="175"/>
      <c r="AR211" s="180"/>
      <c r="AT211" s="180"/>
      <c r="AU211" s="180"/>
      <c r="AY211" s="180"/>
      <c r="BE211" s="341"/>
      <c r="BF211" s="341"/>
      <c r="BG211" s="341"/>
      <c r="BH211" s="341"/>
      <c r="BI211" s="341"/>
      <c r="BJ211" s="180"/>
      <c r="BK211" s="341"/>
      <c r="BL211" s="180"/>
      <c r="BM211" s="180"/>
    </row>
    <row r="212" spans="2:65" s="193" customFormat="1" ht="11" customHeight="1">
      <c r="B212" s="194"/>
      <c r="C212" s="288"/>
      <c r="D212" s="288"/>
      <c r="E212" s="342"/>
      <c r="F212" s="294" t="s">
        <v>384</v>
      </c>
      <c r="G212" s="295"/>
      <c r="H212" s="295"/>
      <c r="I212" s="296"/>
      <c r="J212" s="291"/>
      <c r="K212" s="297">
        <v>35.82</v>
      </c>
      <c r="L212" s="149"/>
      <c r="M212" s="149"/>
      <c r="N212" s="293"/>
      <c r="O212" s="293"/>
      <c r="P212" s="293"/>
      <c r="Q212" s="293"/>
      <c r="R212" s="199"/>
      <c r="T212" s="337" t="s">
        <v>5</v>
      </c>
      <c r="U212" s="338" t="s">
        <v>39</v>
      </c>
      <c r="V212" s="339">
        <v>0</v>
      </c>
      <c r="W212" s="339">
        <f t="shared" si="14"/>
        <v>0</v>
      </c>
      <c r="X212" s="339">
        <v>0</v>
      </c>
      <c r="Y212" s="339">
        <f t="shared" si="15"/>
        <v>0</v>
      </c>
      <c r="Z212" s="339">
        <v>0</v>
      </c>
      <c r="AA212" s="340">
        <f t="shared" si="16"/>
        <v>0</v>
      </c>
      <c r="AC212" s="175"/>
      <c r="AD212" s="175"/>
      <c r="AE212" s="175"/>
      <c r="AF212" s="175"/>
      <c r="AG212" s="175"/>
      <c r="AH212" s="175"/>
      <c r="AI212" s="175"/>
      <c r="AJ212" s="175"/>
      <c r="AR212" s="180"/>
      <c r="AT212" s="180"/>
      <c r="AU212" s="180"/>
      <c r="AY212" s="180"/>
      <c r="BE212" s="341"/>
      <c r="BF212" s="341"/>
      <c r="BG212" s="341"/>
      <c r="BH212" s="341"/>
      <c r="BI212" s="341"/>
      <c r="BJ212" s="180"/>
      <c r="BK212" s="341"/>
      <c r="BL212" s="180"/>
      <c r="BM212" s="180"/>
    </row>
    <row r="213" spans="2:51" s="255" customFormat="1" ht="28" customHeight="1">
      <c r="B213" s="356"/>
      <c r="C213" s="288">
        <v>44</v>
      </c>
      <c r="D213" s="288" t="s">
        <v>118</v>
      </c>
      <c r="E213" s="289" t="s">
        <v>137</v>
      </c>
      <c r="F213" s="290" t="s">
        <v>287</v>
      </c>
      <c r="G213" s="290"/>
      <c r="H213" s="290"/>
      <c r="I213" s="290"/>
      <c r="J213" s="291" t="s">
        <v>123</v>
      </c>
      <c r="K213" s="292">
        <f>K215+K216</f>
        <v>121.13499999999999</v>
      </c>
      <c r="L213" s="149">
        <v>0</v>
      </c>
      <c r="M213" s="149"/>
      <c r="N213" s="293">
        <f aca="true" t="shared" si="21" ref="N213">ROUND(L213*K213,2)</f>
        <v>0</v>
      </c>
      <c r="O213" s="293"/>
      <c r="P213" s="293"/>
      <c r="Q213" s="293"/>
      <c r="R213" s="357"/>
      <c r="T213" s="358"/>
      <c r="U213" s="359"/>
      <c r="V213" s="359"/>
      <c r="W213" s="359"/>
      <c r="X213" s="359"/>
      <c r="Y213" s="359"/>
      <c r="Z213" s="359"/>
      <c r="AA213" s="360"/>
      <c r="AC213" s="175"/>
      <c r="AD213" s="175"/>
      <c r="AE213" s="175"/>
      <c r="AF213" s="175"/>
      <c r="AG213" s="175"/>
      <c r="AH213" s="175"/>
      <c r="AI213" s="175"/>
      <c r="AJ213" s="175"/>
      <c r="AT213" s="361"/>
      <c r="AU213" s="361"/>
      <c r="AY213" s="361"/>
    </row>
    <row r="214" spans="2:51" s="364" customFormat="1" ht="19" customHeight="1">
      <c r="B214" s="362"/>
      <c r="C214" s="288"/>
      <c r="D214" s="288"/>
      <c r="E214" s="289"/>
      <c r="F214" s="294" t="s">
        <v>138</v>
      </c>
      <c r="G214" s="295"/>
      <c r="H214" s="295"/>
      <c r="I214" s="296"/>
      <c r="J214" s="291"/>
      <c r="K214" s="292"/>
      <c r="L214" s="107"/>
      <c r="M214" s="108"/>
      <c r="N214" s="408"/>
      <c r="O214" s="410"/>
      <c r="P214" s="410"/>
      <c r="Q214" s="409"/>
      <c r="R214" s="363"/>
      <c r="T214" s="365"/>
      <c r="U214" s="366"/>
      <c r="V214" s="366"/>
      <c r="W214" s="366"/>
      <c r="X214" s="366"/>
      <c r="Y214" s="366"/>
      <c r="Z214" s="366"/>
      <c r="AA214" s="367"/>
      <c r="AC214" s="175"/>
      <c r="AD214" s="175"/>
      <c r="AE214" s="175"/>
      <c r="AF214" s="175"/>
      <c r="AG214" s="175"/>
      <c r="AH214" s="175"/>
      <c r="AI214" s="175"/>
      <c r="AJ214" s="175"/>
      <c r="AT214" s="368"/>
      <c r="AU214" s="368"/>
      <c r="AY214" s="368"/>
    </row>
    <row r="215" spans="2:65" s="193" customFormat="1" ht="13" customHeight="1">
      <c r="B215" s="194"/>
      <c r="C215" s="288"/>
      <c r="D215" s="288"/>
      <c r="E215" s="289"/>
      <c r="F215" s="294" t="s">
        <v>383</v>
      </c>
      <c r="G215" s="295"/>
      <c r="H215" s="295"/>
      <c r="I215" s="296"/>
      <c r="J215" s="291"/>
      <c r="K215" s="297">
        <v>85.315</v>
      </c>
      <c r="L215" s="107"/>
      <c r="M215" s="108"/>
      <c r="N215" s="408"/>
      <c r="O215" s="410"/>
      <c r="P215" s="410"/>
      <c r="Q215" s="409"/>
      <c r="R215" s="199"/>
      <c r="T215" s="337" t="s">
        <v>5</v>
      </c>
      <c r="U215" s="338" t="s">
        <v>39</v>
      </c>
      <c r="V215" s="339">
        <v>0</v>
      </c>
      <c r="W215" s="339">
        <f>V215*K215</f>
        <v>0</v>
      </c>
      <c r="X215" s="339">
        <v>0.00013</v>
      </c>
      <c r="Y215" s="339">
        <f>X215*K215</f>
        <v>0.011090949999999999</v>
      </c>
      <c r="Z215" s="339">
        <v>0</v>
      </c>
      <c r="AA215" s="340">
        <f>Z215*K215</f>
        <v>0</v>
      </c>
      <c r="AC215" s="175"/>
      <c r="AD215" s="175"/>
      <c r="AE215" s="175"/>
      <c r="AF215" s="175"/>
      <c r="AG215" s="175"/>
      <c r="AH215" s="175"/>
      <c r="AI215" s="175"/>
      <c r="AJ215" s="175"/>
      <c r="AR215" s="180"/>
      <c r="AT215" s="180"/>
      <c r="AU215" s="180"/>
      <c r="AY215" s="180"/>
      <c r="BE215" s="341"/>
      <c r="BF215" s="341"/>
      <c r="BG215" s="341"/>
      <c r="BH215" s="341"/>
      <c r="BI215" s="341"/>
      <c r="BJ215" s="180"/>
      <c r="BK215" s="341"/>
      <c r="BL215" s="180"/>
      <c r="BM215" s="180"/>
    </row>
    <row r="216" spans="2:65" s="193" customFormat="1" ht="13" customHeight="1">
      <c r="B216" s="194"/>
      <c r="C216" s="288"/>
      <c r="D216" s="288"/>
      <c r="E216" s="342"/>
      <c r="F216" s="294" t="s">
        <v>384</v>
      </c>
      <c r="G216" s="295"/>
      <c r="H216" s="295"/>
      <c r="I216" s="296"/>
      <c r="J216" s="291"/>
      <c r="K216" s="297">
        <v>35.82</v>
      </c>
      <c r="L216" s="149"/>
      <c r="M216" s="149"/>
      <c r="N216" s="293"/>
      <c r="O216" s="293"/>
      <c r="P216" s="293"/>
      <c r="Q216" s="293"/>
      <c r="R216" s="199"/>
      <c r="T216" s="337" t="s">
        <v>5</v>
      </c>
      <c r="U216" s="338" t="s">
        <v>39</v>
      </c>
      <c r="V216" s="339">
        <v>0</v>
      </c>
      <c r="W216" s="339">
        <f>V216*K216</f>
        <v>0</v>
      </c>
      <c r="X216" s="339">
        <v>0.00025</v>
      </c>
      <c r="Y216" s="339">
        <f>X216*K216</f>
        <v>0.008955</v>
      </c>
      <c r="Z216" s="339">
        <v>0</v>
      </c>
      <c r="AA216" s="340">
        <f>Z216*K216</f>
        <v>0</v>
      </c>
      <c r="AC216" s="175"/>
      <c r="AD216" s="175"/>
      <c r="AE216" s="175"/>
      <c r="AF216" s="175"/>
      <c r="AG216" s="175"/>
      <c r="AH216" s="175"/>
      <c r="AI216" s="175"/>
      <c r="AJ216" s="175"/>
      <c r="AR216" s="180"/>
      <c r="AT216" s="180"/>
      <c r="AU216" s="180"/>
      <c r="AY216" s="180"/>
      <c r="BE216" s="341"/>
      <c r="BF216" s="341"/>
      <c r="BG216" s="341"/>
      <c r="BH216" s="341"/>
      <c r="BI216" s="341"/>
      <c r="BJ216" s="180"/>
      <c r="BK216" s="341"/>
      <c r="BL216" s="180"/>
      <c r="BM216" s="180"/>
    </row>
    <row r="217" spans="2:36" s="193" customFormat="1" ht="7" customHeight="1">
      <c r="B217" s="229"/>
      <c r="C217" s="230"/>
      <c r="D217" s="230"/>
      <c r="E217" s="230"/>
      <c r="F217" s="230"/>
      <c r="G217" s="230"/>
      <c r="H217" s="230"/>
      <c r="I217" s="230"/>
      <c r="J217" s="230"/>
      <c r="K217" s="230"/>
      <c r="L217" s="230"/>
      <c r="M217" s="230"/>
      <c r="N217" s="230"/>
      <c r="O217" s="230"/>
      <c r="P217" s="230"/>
      <c r="Q217" s="230"/>
      <c r="R217" s="231"/>
      <c r="AC217" s="175"/>
      <c r="AD217" s="175"/>
      <c r="AE217" s="175"/>
      <c r="AF217" s="175"/>
      <c r="AG217" s="175"/>
      <c r="AH217" s="175"/>
      <c r="AI217" s="175"/>
      <c r="AJ217" s="175"/>
    </row>
  </sheetData>
  <sheetProtection algorithmName="SHA-512" hashValue="ckFftHGfy24nRW3LzchPJVusFYccO3FrhkH58JPcLU1nxTYeBeOrtrvAVbDL6BszwHh8lijCpTgdGKym/t2VjA==" saltValue="dwqJDSMuqpDaygw30dekbA==" spinCount="100000" sheet="1" objects="1" scenarios="1"/>
  <mergeCells count="280">
    <mergeCell ref="F135:I135"/>
    <mergeCell ref="F136:I136"/>
    <mergeCell ref="F133:I133"/>
    <mergeCell ref="F134:I134"/>
    <mergeCell ref="F140:I140"/>
    <mergeCell ref="N140:Q140"/>
    <mergeCell ref="F137:I137"/>
    <mergeCell ref="F138:I138"/>
    <mergeCell ref="L133:M133"/>
    <mergeCell ref="N133:Q133"/>
    <mergeCell ref="N135:Q135"/>
    <mergeCell ref="L136:M136"/>
    <mergeCell ref="N136:Q136"/>
    <mergeCell ref="L138:M138"/>
    <mergeCell ref="N138:Q138"/>
    <mergeCell ref="F139:I139"/>
    <mergeCell ref="L140:M140"/>
    <mergeCell ref="F128:I128"/>
    <mergeCell ref="F125:I125"/>
    <mergeCell ref="F126:I126"/>
    <mergeCell ref="L124:M124"/>
    <mergeCell ref="N124:Q124"/>
    <mergeCell ref="L127:M127"/>
    <mergeCell ref="N127:Q127"/>
    <mergeCell ref="F131:I131"/>
    <mergeCell ref="F132:I132"/>
    <mergeCell ref="F129:I129"/>
    <mergeCell ref="F130:I130"/>
    <mergeCell ref="N130:Q130"/>
    <mergeCell ref="L131:M131"/>
    <mergeCell ref="N131:Q131"/>
    <mergeCell ref="F123:I123"/>
    <mergeCell ref="L119:M119"/>
    <mergeCell ref="N119:Q119"/>
    <mergeCell ref="L121:M121"/>
    <mergeCell ref="N121:Q121"/>
    <mergeCell ref="F124:I124"/>
    <mergeCell ref="F121:I121"/>
    <mergeCell ref="F122:I122"/>
    <mergeCell ref="F127:I127"/>
    <mergeCell ref="F115:I115"/>
    <mergeCell ref="F116:I116"/>
    <mergeCell ref="F113:I113"/>
    <mergeCell ref="F114:I114"/>
    <mergeCell ref="L114:M114"/>
    <mergeCell ref="N114:Q114"/>
    <mergeCell ref="F119:I119"/>
    <mergeCell ref="F120:I120"/>
    <mergeCell ref="F117:I117"/>
    <mergeCell ref="F118:I118"/>
    <mergeCell ref="N77:Q77"/>
    <mergeCell ref="N78:Q78"/>
    <mergeCell ref="L81:Q81"/>
    <mergeCell ref="F104:I104"/>
    <mergeCell ref="F100:I100"/>
    <mergeCell ref="F101:I101"/>
    <mergeCell ref="F107:I107"/>
    <mergeCell ref="F108:I108"/>
    <mergeCell ref="F110:I110"/>
    <mergeCell ref="F105:I105"/>
    <mergeCell ref="F106:I106"/>
    <mergeCell ref="F103:I103"/>
    <mergeCell ref="F109:I109"/>
    <mergeCell ref="C85:Q85"/>
    <mergeCell ref="F88:P88"/>
    <mergeCell ref="M90:P90"/>
    <mergeCell ref="M93:Q93"/>
    <mergeCell ref="F87:P87"/>
    <mergeCell ref="M92:Q92"/>
    <mergeCell ref="C65:G65"/>
    <mergeCell ref="N65:Q65"/>
    <mergeCell ref="N74:Q74"/>
    <mergeCell ref="N75:Q75"/>
    <mergeCell ref="N76:Q76"/>
    <mergeCell ref="N68:Q68"/>
    <mergeCell ref="N69:Q69"/>
    <mergeCell ref="N70:Q70"/>
    <mergeCell ref="N71:Q71"/>
    <mergeCell ref="N72:Q72"/>
    <mergeCell ref="N73:Q73"/>
    <mergeCell ref="N67:Q67"/>
    <mergeCell ref="F58:P58"/>
    <mergeCell ref="M63:Q63"/>
    <mergeCell ref="H31:J31"/>
    <mergeCell ref="M31:P31"/>
    <mergeCell ref="L33:P33"/>
    <mergeCell ref="C55:Q55"/>
    <mergeCell ref="F57:P57"/>
    <mergeCell ref="M60:P60"/>
    <mergeCell ref="M62:Q62"/>
    <mergeCell ref="H28:J28"/>
    <mergeCell ref="M28:P28"/>
    <mergeCell ref="H29:J29"/>
    <mergeCell ref="M29:P29"/>
    <mergeCell ref="H30:J30"/>
    <mergeCell ref="M30:P30"/>
    <mergeCell ref="O16:P16"/>
    <mergeCell ref="O17:P17"/>
    <mergeCell ref="O18:P18"/>
    <mergeCell ref="E20:L20"/>
    <mergeCell ref="M23:P23"/>
    <mergeCell ref="M25:P25"/>
    <mergeCell ref="H27:J27"/>
    <mergeCell ref="M27:P27"/>
    <mergeCell ref="O9:P9"/>
    <mergeCell ref="O11:P11"/>
    <mergeCell ref="O12:P12"/>
    <mergeCell ref="O13:P13"/>
    <mergeCell ref="O14:P14"/>
    <mergeCell ref="O15:P15"/>
    <mergeCell ref="H1:K1"/>
    <mergeCell ref="C2:Q2"/>
    <mergeCell ref="S2:AC2"/>
    <mergeCell ref="C4:Q4"/>
    <mergeCell ref="F6:P6"/>
    <mergeCell ref="F7:P7"/>
    <mergeCell ref="F111:I111"/>
    <mergeCell ref="F112:I112"/>
    <mergeCell ref="N95:Q95"/>
    <mergeCell ref="N96:Q96"/>
    <mergeCell ref="N97:Q97"/>
    <mergeCell ref="N98:Q98"/>
    <mergeCell ref="L104:M104"/>
    <mergeCell ref="N104:Q104"/>
    <mergeCell ref="L106:M106"/>
    <mergeCell ref="N106:Q106"/>
    <mergeCell ref="L110:M110"/>
    <mergeCell ref="N110:Q110"/>
    <mergeCell ref="F95:I95"/>
    <mergeCell ref="L95:M95"/>
    <mergeCell ref="L99:M99"/>
    <mergeCell ref="N99:Q99"/>
    <mergeCell ref="L102:M102"/>
    <mergeCell ref="N102:Q102"/>
    <mergeCell ref="F102:I102"/>
    <mergeCell ref="F99:I99"/>
    <mergeCell ref="F153:I153"/>
    <mergeCell ref="F154:I154"/>
    <mergeCell ref="L154:M154"/>
    <mergeCell ref="N154:Q154"/>
    <mergeCell ref="F155:I155"/>
    <mergeCell ref="F156:I156"/>
    <mergeCell ref="N156:Q156"/>
    <mergeCell ref="L155:M155"/>
    <mergeCell ref="N155:Q155"/>
    <mergeCell ref="L156:M156"/>
    <mergeCell ref="F157:I157"/>
    <mergeCell ref="L157:M157"/>
    <mergeCell ref="N157:Q157"/>
    <mergeCell ref="F158:I158"/>
    <mergeCell ref="F159:I159"/>
    <mergeCell ref="F160:I160"/>
    <mergeCell ref="L160:M160"/>
    <mergeCell ref="N160:Q160"/>
    <mergeCell ref="F161:I161"/>
    <mergeCell ref="L159:M159"/>
    <mergeCell ref="N159:Q159"/>
    <mergeCell ref="F162:I162"/>
    <mergeCell ref="N162:Q162"/>
    <mergeCell ref="F163:I163"/>
    <mergeCell ref="F164:I164"/>
    <mergeCell ref="F165:I165"/>
    <mergeCell ref="F166:I166"/>
    <mergeCell ref="L166:M166"/>
    <mergeCell ref="N166:Q166"/>
    <mergeCell ref="L163:M163"/>
    <mergeCell ref="N163:Q163"/>
    <mergeCell ref="F167:I167"/>
    <mergeCell ref="F168:I168"/>
    <mergeCell ref="F169:I169"/>
    <mergeCell ref="F170:I170"/>
    <mergeCell ref="F171:I171"/>
    <mergeCell ref="L168:M168"/>
    <mergeCell ref="N168:Q168"/>
    <mergeCell ref="L170:M170"/>
    <mergeCell ref="N170:Q170"/>
    <mergeCell ref="F177:I177"/>
    <mergeCell ref="L177:M177"/>
    <mergeCell ref="N177:Q177"/>
    <mergeCell ref="F178:I178"/>
    <mergeCell ref="F179:I179"/>
    <mergeCell ref="N179:Q179"/>
    <mergeCell ref="F180:I180"/>
    <mergeCell ref="L179:M179"/>
    <mergeCell ref="F172:I172"/>
    <mergeCell ref="F173:I173"/>
    <mergeCell ref="F174:I174"/>
    <mergeCell ref="F175:I175"/>
    <mergeCell ref="L175:M175"/>
    <mergeCell ref="N175:Q175"/>
    <mergeCell ref="F176:I176"/>
    <mergeCell ref="L172:M172"/>
    <mergeCell ref="N172:Q172"/>
    <mergeCell ref="F187:I187"/>
    <mergeCell ref="F188:I188"/>
    <mergeCell ref="F189:I189"/>
    <mergeCell ref="F190:I190"/>
    <mergeCell ref="F191:I191"/>
    <mergeCell ref="L189:M189"/>
    <mergeCell ref="N189:Q189"/>
    <mergeCell ref="F181:I181"/>
    <mergeCell ref="F183:I183"/>
    <mergeCell ref="L183:M183"/>
    <mergeCell ref="N183:Q183"/>
    <mergeCell ref="F184:I184"/>
    <mergeCell ref="F185:I185"/>
    <mergeCell ref="F186:I186"/>
    <mergeCell ref="L186:M186"/>
    <mergeCell ref="N186:Q186"/>
    <mergeCell ref="L181:M181"/>
    <mergeCell ref="N181:Q181"/>
    <mergeCell ref="N185:Q185"/>
    <mergeCell ref="F192:I192"/>
    <mergeCell ref="F193:I193"/>
    <mergeCell ref="F194:I194"/>
    <mergeCell ref="L194:M194"/>
    <mergeCell ref="N194:Q194"/>
    <mergeCell ref="F195:I195"/>
    <mergeCell ref="F196:I196"/>
    <mergeCell ref="N196:Q196"/>
    <mergeCell ref="L192:M192"/>
    <mergeCell ref="N192:Q192"/>
    <mergeCell ref="F197:I197"/>
    <mergeCell ref="F198:I198"/>
    <mergeCell ref="F199:I199"/>
    <mergeCell ref="F200:I200"/>
    <mergeCell ref="F201:I201"/>
    <mergeCell ref="F202:I202"/>
    <mergeCell ref="L197:M197"/>
    <mergeCell ref="N197:Q197"/>
    <mergeCell ref="L200:M200"/>
    <mergeCell ref="N200:Q200"/>
    <mergeCell ref="L202:M202"/>
    <mergeCell ref="N202:Q202"/>
    <mergeCell ref="F208:I208"/>
    <mergeCell ref="F209:I209"/>
    <mergeCell ref="F210:I210"/>
    <mergeCell ref="F203:I203"/>
    <mergeCell ref="F204:I204"/>
    <mergeCell ref="F205:I205"/>
    <mergeCell ref="F206:I206"/>
    <mergeCell ref="F207:I207"/>
    <mergeCell ref="N204:Q204"/>
    <mergeCell ref="L205:M205"/>
    <mergeCell ref="N205:Q205"/>
    <mergeCell ref="L209:M209"/>
    <mergeCell ref="N209:Q209"/>
    <mergeCell ref="F149:I149"/>
    <mergeCell ref="F151:I151"/>
    <mergeCell ref="N151:Q151"/>
    <mergeCell ref="F146:I146"/>
    <mergeCell ref="N146:Q146"/>
    <mergeCell ref="F147:I147"/>
    <mergeCell ref="F148:I148"/>
    <mergeCell ref="L148:M148"/>
    <mergeCell ref="N148:Q148"/>
    <mergeCell ref="AC128:AF128"/>
    <mergeCell ref="F182:I182"/>
    <mergeCell ref="F141:I141"/>
    <mergeCell ref="F142:I142"/>
    <mergeCell ref="F143:I143"/>
    <mergeCell ref="F216:I216"/>
    <mergeCell ref="L216:M216"/>
    <mergeCell ref="N216:Q216"/>
    <mergeCell ref="F211:I211"/>
    <mergeCell ref="F212:I212"/>
    <mergeCell ref="L212:M212"/>
    <mergeCell ref="N212:Q212"/>
    <mergeCell ref="F213:I213"/>
    <mergeCell ref="L213:M213"/>
    <mergeCell ref="N213:Q213"/>
    <mergeCell ref="F214:I214"/>
    <mergeCell ref="F215:I215"/>
    <mergeCell ref="L143:M143"/>
    <mergeCell ref="N143:Q143"/>
    <mergeCell ref="F144:I144"/>
    <mergeCell ref="N147:Q147"/>
    <mergeCell ref="L152:M152"/>
    <mergeCell ref="N152:Q152"/>
    <mergeCell ref="F152:I152"/>
  </mergeCells>
  <hyperlinks>
    <hyperlink ref="F1:G1" location="C2" display="1) Krycí list rozpočtu"/>
    <hyperlink ref="H1:K1" location="C86" display="2) Rekapitulace rozpočtu"/>
    <hyperlink ref="L1" location="C114" display="3) Rozpočet"/>
    <hyperlink ref="S1:T1" location="'Rekapitulace stavby'!C2" display="Rekapitulace stavby"/>
  </hyperlinks>
  <printOptions/>
  <pageMargins left="0.7" right="0.7" top="0.787401575" bottom="0.787401575" header="0.3" footer="0.3"/>
  <pageSetup fitToHeight="1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EA4FC-B077-7343-8F20-CBFFEB70BBF8}">
  <sheetPr>
    <pageSetUpPr fitToPage="1"/>
  </sheetPr>
  <dimension ref="A1:BN114"/>
  <sheetViews>
    <sheetView showGridLines="0" zoomScale="160" zoomScaleNormal="160" workbookViewId="0" topLeftCell="A1">
      <selection activeCell="C4" sqref="C4:Q4"/>
    </sheetView>
  </sheetViews>
  <sheetFormatPr defaultColWidth="8.83203125" defaultRowHeight="21" customHeight="1"/>
  <cols>
    <col min="1" max="1" width="0.4921875" style="175" customWidth="1"/>
    <col min="2" max="2" width="1.66796875" style="175" customWidth="1"/>
    <col min="3" max="4" width="4.16015625" style="175" customWidth="1"/>
    <col min="5" max="5" width="14" style="175" customWidth="1"/>
    <col min="6" max="7" width="11.16015625" style="175" customWidth="1"/>
    <col min="8" max="8" width="12.5" style="175" customWidth="1"/>
    <col min="9" max="9" width="17.16015625" style="175" customWidth="1"/>
    <col min="10" max="10" width="5.16015625" style="175" customWidth="1"/>
    <col min="11" max="11" width="9" style="175" customWidth="1"/>
    <col min="12" max="12" width="6.5" style="175" customWidth="1"/>
    <col min="13" max="13" width="6" style="175" customWidth="1"/>
    <col min="14" max="14" width="2" style="175" customWidth="1"/>
    <col min="15" max="15" width="1.0078125" style="175" customWidth="1"/>
    <col min="16" max="16" width="12.5" style="175" customWidth="1"/>
    <col min="17" max="17" width="4.16015625" style="175" customWidth="1"/>
    <col min="18" max="18" width="1.66796875" style="175" customWidth="1"/>
    <col min="19" max="19" width="8.16015625" style="175" customWidth="1"/>
    <col min="20" max="20" width="29.66015625" style="175" hidden="1" customWidth="1"/>
    <col min="21" max="21" width="16.16015625" style="175" hidden="1" customWidth="1"/>
    <col min="22" max="22" width="12.16015625" style="175" hidden="1" customWidth="1"/>
    <col min="23" max="23" width="16.16015625" style="175" hidden="1" customWidth="1"/>
    <col min="24" max="24" width="12.16015625" style="175" hidden="1" customWidth="1"/>
    <col min="25" max="25" width="15" style="175" hidden="1" customWidth="1"/>
    <col min="26" max="26" width="11" style="175" hidden="1" customWidth="1"/>
    <col min="27" max="27" width="15" style="175" hidden="1" customWidth="1"/>
    <col min="28" max="28" width="16.16015625" style="175" hidden="1" customWidth="1"/>
    <col min="29" max="29" width="11" style="175" customWidth="1"/>
    <col min="30" max="30" width="15" style="175" customWidth="1"/>
    <col min="31" max="31" width="16.16015625" style="175" customWidth="1"/>
    <col min="32" max="62" width="8.66015625" style="175" customWidth="1"/>
    <col min="63" max="63" width="11" style="175" bestFit="1" customWidth="1"/>
    <col min="64" max="16384" width="8.66015625" style="175" customWidth="1"/>
  </cols>
  <sheetData>
    <row r="1" spans="1:66" ht="21.75" customHeight="1">
      <c r="A1" s="92"/>
      <c r="B1" s="7"/>
      <c r="C1" s="7"/>
      <c r="D1" s="8" t="s">
        <v>1</v>
      </c>
      <c r="E1" s="7"/>
      <c r="F1" s="9" t="s">
        <v>83</v>
      </c>
      <c r="G1" s="9"/>
      <c r="H1" s="159" t="s">
        <v>84</v>
      </c>
      <c r="I1" s="159"/>
      <c r="J1" s="159"/>
      <c r="K1" s="159"/>
      <c r="L1" s="9" t="s">
        <v>85</v>
      </c>
      <c r="M1" s="7"/>
      <c r="N1" s="7"/>
      <c r="O1" s="8" t="s">
        <v>86</v>
      </c>
      <c r="P1" s="7"/>
      <c r="Q1" s="7"/>
      <c r="R1" s="7"/>
      <c r="S1" s="9" t="s">
        <v>87</v>
      </c>
      <c r="T1" s="9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</row>
    <row r="2" spans="3:46" ht="19" customHeight="1">
      <c r="C2" s="176" t="s">
        <v>7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S2" s="178" t="s">
        <v>8</v>
      </c>
      <c r="T2" s="179"/>
      <c r="U2" s="179"/>
      <c r="V2" s="179"/>
      <c r="W2" s="179"/>
      <c r="X2" s="179"/>
      <c r="Y2" s="179"/>
      <c r="Z2" s="179"/>
      <c r="AA2" s="179"/>
      <c r="AB2" s="179"/>
      <c r="AC2" s="179"/>
      <c r="AT2" s="180"/>
    </row>
    <row r="3" spans="2:46" ht="7" customHeight="1">
      <c r="B3" s="181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3"/>
      <c r="AT3" s="180"/>
    </row>
    <row r="4" spans="2:46" ht="26" customHeight="1">
      <c r="B4" s="184"/>
      <c r="C4" s="185" t="s">
        <v>89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7"/>
      <c r="T4" s="188" t="s">
        <v>13</v>
      </c>
      <c r="AT4" s="180"/>
    </row>
    <row r="5" spans="2:18" ht="7" customHeight="1">
      <c r="B5" s="184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7"/>
    </row>
    <row r="6" spans="2:18" ht="25.25" customHeight="1">
      <c r="B6" s="184"/>
      <c r="C6" s="189"/>
      <c r="D6" s="190" t="s">
        <v>17</v>
      </c>
      <c r="E6" s="189"/>
      <c r="F6" s="191" t="str">
        <f>'Rekapitulace stavby'!K6</f>
        <v>Střední škola stravování a služeb Karlovy Vary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89"/>
      <c r="R6" s="187"/>
    </row>
    <row r="7" spans="2:18" s="193" customFormat="1" ht="32.75" customHeight="1">
      <c r="B7" s="194"/>
      <c r="C7" s="195"/>
      <c r="D7" s="196" t="s">
        <v>90</v>
      </c>
      <c r="E7" s="195"/>
      <c r="F7" s="197" t="s">
        <v>406</v>
      </c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5"/>
      <c r="R7" s="199"/>
    </row>
    <row r="8" spans="2:18" s="193" customFormat="1" ht="14.5" customHeight="1">
      <c r="B8" s="194"/>
      <c r="C8" s="195"/>
      <c r="D8" s="190" t="s">
        <v>19</v>
      </c>
      <c r="E8" s="195"/>
      <c r="F8" s="200" t="s">
        <v>5</v>
      </c>
      <c r="G8" s="195"/>
      <c r="H8" s="195"/>
      <c r="I8" s="195"/>
      <c r="J8" s="195"/>
      <c r="K8" s="195"/>
      <c r="L8" s="195"/>
      <c r="M8" s="190" t="s">
        <v>20</v>
      </c>
      <c r="N8" s="195"/>
      <c r="O8" s="200" t="s">
        <v>5</v>
      </c>
      <c r="P8" s="195"/>
      <c r="Q8" s="195"/>
      <c r="R8" s="199"/>
    </row>
    <row r="9" spans="2:18" s="193" customFormat="1" ht="14.5" customHeight="1">
      <c r="B9" s="194"/>
      <c r="C9" s="195"/>
      <c r="D9" s="190" t="s">
        <v>22</v>
      </c>
      <c r="E9" s="195"/>
      <c r="F9" s="200" t="s">
        <v>23</v>
      </c>
      <c r="G9" s="195"/>
      <c r="H9" s="195"/>
      <c r="I9" s="195"/>
      <c r="J9" s="195"/>
      <c r="K9" s="195"/>
      <c r="L9" s="195"/>
      <c r="M9" s="190" t="s">
        <v>24</v>
      </c>
      <c r="N9" s="195"/>
      <c r="O9" s="201">
        <f>'Rekapitulace stavby'!AN8</f>
        <v>43886</v>
      </c>
      <c r="P9" s="201"/>
      <c r="Q9" s="195"/>
      <c r="R9" s="199"/>
    </row>
    <row r="10" spans="2:18" s="193" customFormat="1" ht="11" customHeight="1">
      <c r="B10" s="194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9"/>
    </row>
    <row r="11" spans="2:18" s="193" customFormat="1" ht="14.5" customHeight="1">
      <c r="B11" s="194"/>
      <c r="C11" s="195"/>
      <c r="D11" s="190" t="s">
        <v>27</v>
      </c>
      <c r="E11" s="195"/>
      <c r="F11" s="195"/>
      <c r="G11" s="195"/>
      <c r="H11" s="195"/>
      <c r="I11" s="195"/>
      <c r="J11" s="195"/>
      <c r="K11" s="195"/>
      <c r="L11" s="195"/>
      <c r="M11" s="190" t="s">
        <v>28</v>
      </c>
      <c r="N11" s="195"/>
      <c r="O11" s="202" t="s">
        <v>5</v>
      </c>
      <c r="P11" s="202"/>
      <c r="Q11" s="195"/>
      <c r="R11" s="199"/>
    </row>
    <row r="12" spans="2:18" s="193" customFormat="1" ht="18" customHeight="1">
      <c r="B12" s="194"/>
      <c r="C12" s="195"/>
      <c r="D12" s="195"/>
      <c r="E12" s="203" t="s">
        <v>399</v>
      </c>
      <c r="F12" s="195"/>
      <c r="G12" s="195"/>
      <c r="H12" s="195"/>
      <c r="I12" s="195"/>
      <c r="J12" s="195"/>
      <c r="K12" s="195"/>
      <c r="L12" s="195"/>
      <c r="M12" s="190" t="s">
        <v>29</v>
      </c>
      <c r="N12" s="195"/>
      <c r="O12" s="202" t="s">
        <v>5</v>
      </c>
      <c r="P12" s="202"/>
      <c r="Q12" s="195"/>
      <c r="R12" s="199"/>
    </row>
    <row r="13" spans="2:18" s="193" customFormat="1" ht="14.5" customHeight="1">
      <c r="B13" s="194"/>
      <c r="C13" s="195"/>
      <c r="D13" s="190" t="s">
        <v>30</v>
      </c>
      <c r="E13" s="195"/>
      <c r="F13" s="195"/>
      <c r="G13" s="195"/>
      <c r="H13" s="195"/>
      <c r="I13" s="195"/>
      <c r="J13" s="195"/>
      <c r="K13" s="195"/>
      <c r="L13" s="195"/>
      <c r="M13" s="190" t="s">
        <v>28</v>
      </c>
      <c r="N13" s="195"/>
      <c r="O13" s="202"/>
      <c r="P13" s="202"/>
      <c r="Q13" s="195"/>
      <c r="R13" s="199"/>
    </row>
    <row r="14" spans="2:18" s="193" customFormat="1" ht="18" customHeight="1">
      <c r="B14" s="194"/>
      <c r="C14" s="195"/>
      <c r="D14" s="195"/>
      <c r="E14" s="200"/>
      <c r="F14" s="195"/>
      <c r="G14" s="195"/>
      <c r="H14" s="195"/>
      <c r="I14" s="195"/>
      <c r="J14" s="195"/>
      <c r="K14" s="195"/>
      <c r="L14" s="195"/>
      <c r="M14" s="190" t="s">
        <v>29</v>
      </c>
      <c r="N14" s="195"/>
      <c r="O14" s="202" t="s">
        <v>5</v>
      </c>
      <c r="P14" s="202"/>
      <c r="Q14" s="195"/>
      <c r="R14" s="199"/>
    </row>
    <row r="15" spans="2:18" s="193" customFormat="1" ht="14.5" customHeight="1">
      <c r="B15" s="194"/>
      <c r="C15" s="195"/>
      <c r="D15" s="190" t="s">
        <v>31</v>
      </c>
      <c r="E15" s="195"/>
      <c r="F15" s="195"/>
      <c r="G15" s="195"/>
      <c r="H15" s="195"/>
      <c r="I15" s="195"/>
      <c r="J15" s="195"/>
      <c r="K15" s="195"/>
      <c r="L15" s="195"/>
      <c r="M15" s="190" t="s">
        <v>28</v>
      </c>
      <c r="N15" s="195"/>
      <c r="O15" s="202" t="s">
        <v>5</v>
      </c>
      <c r="P15" s="202"/>
      <c r="Q15" s="195"/>
      <c r="R15" s="199"/>
    </row>
    <row r="16" spans="2:18" s="193" customFormat="1" ht="18" customHeight="1">
      <c r="B16" s="194"/>
      <c r="C16" s="195"/>
      <c r="D16" s="195"/>
      <c r="E16" s="200"/>
      <c r="F16" s="195"/>
      <c r="G16" s="195"/>
      <c r="H16" s="195"/>
      <c r="I16" s="195"/>
      <c r="J16" s="195"/>
      <c r="K16" s="195"/>
      <c r="L16" s="195"/>
      <c r="M16" s="190" t="s">
        <v>29</v>
      </c>
      <c r="N16" s="195"/>
      <c r="O16" s="202" t="s">
        <v>5</v>
      </c>
      <c r="P16" s="202"/>
      <c r="Q16" s="195"/>
      <c r="R16" s="199"/>
    </row>
    <row r="17" spans="2:18" s="193" customFormat="1" ht="14.5" customHeight="1">
      <c r="B17" s="194"/>
      <c r="C17" s="195"/>
      <c r="D17" s="190" t="s">
        <v>32</v>
      </c>
      <c r="E17" s="195"/>
      <c r="F17" s="195"/>
      <c r="G17" s="195"/>
      <c r="H17" s="195"/>
      <c r="I17" s="195"/>
      <c r="J17" s="195"/>
      <c r="K17" s="195"/>
      <c r="L17" s="195"/>
      <c r="M17" s="190" t="s">
        <v>28</v>
      </c>
      <c r="N17" s="195"/>
      <c r="O17" s="202" t="str">
        <f>IF('Rekapitulace stavby'!AN19="","",'Rekapitulace stavby'!AN19)</f>
        <v/>
      </c>
      <c r="P17" s="202"/>
      <c r="Q17" s="195"/>
      <c r="R17" s="199"/>
    </row>
    <row r="18" spans="2:18" s="193" customFormat="1" ht="18" customHeight="1">
      <c r="B18" s="194"/>
      <c r="C18" s="195"/>
      <c r="D18" s="195"/>
      <c r="E18" s="200" t="str">
        <f>IF('Rekapitulace stavby'!E20="","",'Rekapitulace stavby'!E20)</f>
        <v>Ing. Tošovský</v>
      </c>
      <c r="F18" s="195"/>
      <c r="G18" s="195"/>
      <c r="H18" s="195"/>
      <c r="I18" s="195"/>
      <c r="J18" s="195"/>
      <c r="K18" s="195"/>
      <c r="L18" s="195"/>
      <c r="M18" s="190" t="s">
        <v>29</v>
      </c>
      <c r="N18" s="195"/>
      <c r="O18" s="202" t="str">
        <f>IF('Rekapitulace stavby'!AN20="","",'Rekapitulace stavby'!AN20)</f>
        <v/>
      </c>
      <c r="P18" s="202"/>
      <c r="Q18" s="195"/>
      <c r="R18" s="199"/>
    </row>
    <row r="19" spans="2:18" s="193" customFormat="1" ht="14.5" customHeight="1">
      <c r="B19" s="194"/>
      <c r="C19" s="195"/>
      <c r="D19" s="190" t="s">
        <v>33</v>
      </c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9"/>
    </row>
    <row r="20" spans="2:18" s="193" customFormat="1" ht="74" customHeight="1">
      <c r="B20" s="194"/>
      <c r="C20" s="195"/>
      <c r="D20" s="195"/>
      <c r="E20" s="204" t="s">
        <v>34</v>
      </c>
      <c r="F20" s="204"/>
      <c r="G20" s="204"/>
      <c r="H20" s="204"/>
      <c r="I20" s="204"/>
      <c r="J20" s="204"/>
      <c r="K20" s="204"/>
      <c r="L20" s="204"/>
      <c r="M20" s="195"/>
      <c r="N20" s="195"/>
      <c r="O20" s="195"/>
      <c r="P20" s="195"/>
      <c r="Q20" s="195"/>
      <c r="R20" s="199"/>
    </row>
    <row r="21" spans="2:18" s="193" customFormat="1" ht="7" customHeight="1">
      <c r="B21" s="194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9"/>
    </row>
    <row r="22" spans="2:18" s="193" customFormat="1" ht="7" customHeight="1">
      <c r="B22" s="194"/>
      <c r="C22" s="19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195"/>
      <c r="R22" s="199"/>
    </row>
    <row r="23" spans="2:18" s="193" customFormat="1" ht="14.5" customHeight="1">
      <c r="B23" s="194"/>
      <c r="C23" s="195"/>
      <c r="D23" s="206" t="s">
        <v>91</v>
      </c>
      <c r="E23" s="195"/>
      <c r="F23" s="195"/>
      <c r="G23" s="195"/>
      <c r="H23" s="195"/>
      <c r="I23" s="195"/>
      <c r="J23" s="195"/>
      <c r="K23" s="195"/>
      <c r="L23" s="195"/>
      <c r="M23" s="207">
        <f>N67</f>
        <v>0</v>
      </c>
      <c r="N23" s="207"/>
      <c r="O23" s="207"/>
      <c r="P23" s="207"/>
      <c r="Q23" s="195"/>
      <c r="R23" s="199"/>
    </row>
    <row r="24" spans="2:18" s="193" customFormat="1" ht="7" customHeight="1">
      <c r="B24" s="194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9"/>
    </row>
    <row r="25" spans="2:18" s="193" customFormat="1" ht="25.25" customHeight="1">
      <c r="B25" s="194"/>
      <c r="C25" s="195"/>
      <c r="D25" s="208" t="s">
        <v>37</v>
      </c>
      <c r="E25" s="195"/>
      <c r="F25" s="195"/>
      <c r="G25" s="195"/>
      <c r="H25" s="195"/>
      <c r="I25" s="195"/>
      <c r="J25" s="195"/>
      <c r="K25" s="195"/>
      <c r="L25" s="195"/>
      <c r="M25" s="209">
        <f>M23</f>
        <v>0</v>
      </c>
      <c r="N25" s="198"/>
      <c r="O25" s="198"/>
      <c r="P25" s="198"/>
      <c r="Q25" s="195"/>
      <c r="R25" s="199"/>
    </row>
    <row r="26" spans="2:18" s="193" customFormat="1" ht="7" customHeight="1">
      <c r="B26" s="194"/>
      <c r="C26" s="19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195"/>
      <c r="R26" s="199"/>
    </row>
    <row r="27" spans="2:18" s="193" customFormat="1" ht="14.5" customHeight="1">
      <c r="B27" s="194"/>
      <c r="C27" s="195"/>
      <c r="D27" s="210" t="s">
        <v>38</v>
      </c>
      <c r="E27" s="210" t="s">
        <v>39</v>
      </c>
      <c r="F27" s="211">
        <v>0.21</v>
      </c>
      <c r="G27" s="212" t="s">
        <v>40</v>
      </c>
      <c r="H27" s="213">
        <f>M25</f>
        <v>0</v>
      </c>
      <c r="I27" s="198"/>
      <c r="J27" s="198"/>
      <c r="K27" s="195"/>
      <c r="L27" s="195"/>
      <c r="M27" s="213">
        <f>H27*0.21</f>
        <v>0</v>
      </c>
      <c r="N27" s="198"/>
      <c r="O27" s="198"/>
      <c r="P27" s="198"/>
      <c r="Q27" s="195"/>
      <c r="R27" s="199"/>
    </row>
    <row r="28" spans="2:18" s="193" customFormat="1" ht="14.5" customHeight="1">
      <c r="B28" s="194"/>
      <c r="C28" s="195"/>
      <c r="D28" s="195"/>
      <c r="E28" s="210" t="s">
        <v>41</v>
      </c>
      <c r="F28" s="211">
        <v>0.15</v>
      </c>
      <c r="G28" s="212" t="s">
        <v>40</v>
      </c>
      <c r="H28" s="213">
        <f>ROUND((SUM(BF74:BF74)+SUM(BF90:BF106)),2)</f>
        <v>0</v>
      </c>
      <c r="I28" s="198"/>
      <c r="J28" s="198"/>
      <c r="K28" s="195"/>
      <c r="L28" s="195"/>
      <c r="M28" s="213">
        <f>ROUND(ROUND((SUM(BF74:BF74)+SUM(BF90:BF106)),2)*F28,2)</f>
        <v>0</v>
      </c>
      <c r="N28" s="198"/>
      <c r="O28" s="198"/>
      <c r="P28" s="198"/>
      <c r="Q28" s="195"/>
      <c r="R28" s="199"/>
    </row>
    <row r="29" spans="2:18" s="193" customFormat="1" ht="14.5" customHeight="1" hidden="1">
      <c r="B29" s="194"/>
      <c r="C29" s="195"/>
      <c r="D29" s="195"/>
      <c r="E29" s="210" t="s">
        <v>42</v>
      </c>
      <c r="F29" s="211">
        <v>0.21</v>
      </c>
      <c r="G29" s="212" t="s">
        <v>40</v>
      </c>
      <c r="H29" s="213">
        <f>ROUND((SUM(BG74:BG74)+SUM(BG90:BG106)),2)</f>
        <v>0</v>
      </c>
      <c r="I29" s="198"/>
      <c r="J29" s="198"/>
      <c r="K29" s="195"/>
      <c r="L29" s="195"/>
      <c r="M29" s="213">
        <v>0</v>
      </c>
      <c r="N29" s="198"/>
      <c r="O29" s="198"/>
      <c r="P29" s="198"/>
      <c r="Q29" s="195"/>
      <c r="R29" s="199"/>
    </row>
    <row r="30" spans="2:18" s="193" customFormat="1" ht="14.5" customHeight="1" hidden="1">
      <c r="B30" s="194"/>
      <c r="C30" s="195"/>
      <c r="D30" s="195"/>
      <c r="E30" s="210" t="s">
        <v>43</v>
      </c>
      <c r="F30" s="211">
        <v>0.15</v>
      </c>
      <c r="G30" s="212" t="s">
        <v>40</v>
      </c>
      <c r="H30" s="213">
        <f>ROUND((SUM(BH74:BH74)+SUM(BH90:BH106)),2)</f>
        <v>0</v>
      </c>
      <c r="I30" s="198"/>
      <c r="J30" s="198"/>
      <c r="K30" s="195"/>
      <c r="L30" s="195"/>
      <c r="M30" s="213">
        <v>0</v>
      </c>
      <c r="N30" s="198"/>
      <c r="O30" s="198"/>
      <c r="P30" s="198"/>
      <c r="Q30" s="195"/>
      <c r="R30" s="199"/>
    </row>
    <row r="31" spans="2:18" s="193" customFormat="1" ht="14.5" customHeight="1" hidden="1">
      <c r="B31" s="194"/>
      <c r="C31" s="195"/>
      <c r="D31" s="195"/>
      <c r="E31" s="210" t="s">
        <v>44</v>
      </c>
      <c r="F31" s="211">
        <v>0</v>
      </c>
      <c r="G31" s="212" t="s">
        <v>40</v>
      </c>
      <c r="H31" s="213">
        <f>ROUND((SUM(BI74:BI74)+SUM(BI90:BI106)),2)</f>
        <v>0</v>
      </c>
      <c r="I31" s="198"/>
      <c r="J31" s="198"/>
      <c r="K31" s="195"/>
      <c r="L31" s="195"/>
      <c r="M31" s="213">
        <v>0</v>
      </c>
      <c r="N31" s="198"/>
      <c r="O31" s="198"/>
      <c r="P31" s="198"/>
      <c r="Q31" s="195"/>
      <c r="R31" s="199"/>
    </row>
    <row r="32" spans="2:18" s="193" customFormat="1" ht="7" customHeight="1">
      <c r="B32" s="194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9"/>
    </row>
    <row r="33" spans="2:18" s="193" customFormat="1" ht="25.25" customHeight="1">
      <c r="B33" s="194"/>
      <c r="C33" s="214"/>
      <c r="D33" s="215" t="s">
        <v>45</v>
      </c>
      <c r="E33" s="216"/>
      <c r="F33" s="216"/>
      <c r="G33" s="217" t="s">
        <v>46</v>
      </c>
      <c r="H33" s="218" t="s">
        <v>47</v>
      </c>
      <c r="I33" s="216"/>
      <c r="J33" s="216"/>
      <c r="K33" s="216"/>
      <c r="L33" s="219">
        <f>SUM(M25:M31)</f>
        <v>0</v>
      </c>
      <c r="M33" s="219"/>
      <c r="N33" s="219"/>
      <c r="O33" s="219"/>
      <c r="P33" s="220"/>
      <c r="Q33" s="214"/>
      <c r="R33" s="199"/>
    </row>
    <row r="34" spans="2:18" ht="11">
      <c r="B34" s="184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7"/>
    </row>
    <row r="35" spans="2:18" s="193" customFormat="1" ht="13">
      <c r="B35" s="194"/>
      <c r="C35" s="195"/>
      <c r="D35" s="221" t="s">
        <v>48</v>
      </c>
      <c r="E35" s="205"/>
      <c r="F35" s="205"/>
      <c r="G35" s="205"/>
      <c r="H35" s="222"/>
      <c r="I35" s="195"/>
      <c r="J35" s="221" t="s">
        <v>49</v>
      </c>
      <c r="K35" s="205"/>
      <c r="L35" s="205"/>
      <c r="M35" s="205"/>
      <c r="N35" s="205"/>
      <c r="O35" s="205"/>
      <c r="P35" s="222"/>
      <c r="Q35" s="195"/>
      <c r="R35" s="199"/>
    </row>
    <row r="36" spans="2:18" ht="11">
      <c r="B36" s="184"/>
      <c r="C36" s="189"/>
      <c r="D36" s="223"/>
      <c r="E36" s="189"/>
      <c r="F36" s="189"/>
      <c r="G36" s="189"/>
      <c r="H36" s="224"/>
      <c r="I36" s="189"/>
      <c r="J36" s="223"/>
      <c r="K36" s="189"/>
      <c r="L36" s="189"/>
      <c r="M36" s="189"/>
      <c r="N36" s="189"/>
      <c r="O36" s="189"/>
      <c r="P36" s="224"/>
      <c r="Q36" s="189"/>
      <c r="R36" s="187"/>
    </row>
    <row r="37" spans="2:18" ht="11">
      <c r="B37" s="184"/>
      <c r="C37" s="189"/>
      <c r="D37" s="223"/>
      <c r="E37" s="189"/>
      <c r="F37" s="189"/>
      <c r="G37" s="189"/>
      <c r="H37" s="224"/>
      <c r="I37" s="189"/>
      <c r="J37" s="223"/>
      <c r="K37" s="189"/>
      <c r="L37" s="189"/>
      <c r="M37" s="189"/>
      <c r="N37" s="189"/>
      <c r="O37" s="189"/>
      <c r="P37" s="224"/>
      <c r="Q37" s="189"/>
      <c r="R37" s="187"/>
    </row>
    <row r="38" spans="2:18" ht="11">
      <c r="B38" s="184"/>
      <c r="C38" s="189"/>
      <c r="D38" s="223"/>
      <c r="E38" s="189"/>
      <c r="F38" s="189"/>
      <c r="G38" s="189"/>
      <c r="H38" s="224"/>
      <c r="I38" s="189"/>
      <c r="J38" s="223"/>
      <c r="K38" s="189"/>
      <c r="L38" s="189"/>
      <c r="M38" s="189"/>
      <c r="N38" s="189"/>
      <c r="O38" s="189"/>
      <c r="P38" s="224"/>
      <c r="Q38" s="189"/>
      <c r="R38" s="187"/>
    </row>
    <row r="39" spans="2:18" ht="11">
      <c r="B39" s="184"/>
      <c r="C39" s="189"/>
      <c r="D39" s="223"/>
      <c r="E39" s="189"/>
      <c r="F39" s="189"/>
      <c r="G39" s="189"/>
      <c r="H39" s="224"/>
      <c r="I39" s="189"/>
      <c r="J39" s="223"/>
      <c r="K39" s="189"/>
      <c r="L39" s="189"/>
      <c r="M39" s="189"/>
      <c r="N39" s="189"/>
      <c r="O39" s="189"/>
      <c r="P39" s="224"/>
      <c r="Q39" s="189"/>
      <c r="R39" s="187"/>
    </row>
    <row r="40" spans="2:18" ht="11">
      <c r="B40" s="184"/>
      <c r="C40" s="189"/>
      <c r="D40" s="223"/>
      <c r="E40" s="189"/>
      <c r="F40" s="189"/>
      <c r="G40" s="189"/>
      <c r="H40" s="224"/>
      <c r="I40" s="189"/>
      <c r="J40" s="223"/>
      <c r="K40" s="189"/>
      <c r="L40" s="189"/>
      <c r="M40" s="189"/>
      <c r="N40" s="189"/>
      <c r="O40" s="189"/>
      <c r="P40" s="224"/>
      <c r="Q40" s="189"/>
      <c r="R40" s="187"/>
    </row>
    <row r="41" spans="2:18" ht="11">
      <c r="B41" s="184"/>
      <c r="C41" s="189"/>
      <c r="D41" s="223"/>
      <c r="E41" s="189"/>
      <c r="F41" s="189"/>
      <c r="G41" s="189"/>
      <c r="H41" s="224"/>
      <c r="I41" s="189"/>
      <c r="J41" s="223"/>
      <c r="K41" s="189"/>
      <c r="L41" s="189"/>
      <c r="M41" s="189"/>
      <c r="N41" s="189"/>
      <c r="O41" s="189"/>
      <c r="P41" s="224"/>
      <c r="Q41" s="189"/>
      <c r="R41" s="187"/>
    </row>
    <row r="42" spans="2:18" s="193" customFormat="1" ht="13">
      <c r="B42" s="194"/>
      <c r="C42" s="195"/>
      <c r="D42" s="225" t="s">
        <v>50</v>
      </c>
      <c r="E42" s="226"/>
      <c r="F42" s="226"/>
      <c r="G42" s="227" t="s">
        <v>51</v>
      </c>
      <c r="H42" s="228"/>
      <c r="I42" s="195"/>
      <c r="J42" s="225" t="s">
        <v>50</v>
      </c>
      <c r="K42" s="226"/>
      <c r="L42" s="226"/>
      <c r="M42" s="226"/>
      <c r="N42" s="227" t="s">
        <v>51</v>
      </c>
      <c r="O42" s="226"/>
      <c r="P42" s="228"/>
      <c r="Q42" s="195"/>
      <c r="R42" s="199"/>
    </row>
    <row r="43" spans="2:18" ht="11">
      <c r="B43" s="184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7"/>
    </row>
    <row r="44" spans="2:18" s="193" customFormat="1" ht="13">
      <c r="B44" s="194"/>
      <c r="C44" s="195"/>
      <c r="D44" s="221" t="s">
        <v>52</v>
      </c>
      <c r="E44" s="205"/>
      <c r="F44" s="205"/>
      <c r="G44" s="205"/>
      <c r="H44" s="222"/>
      <c r="I44" s="195"/>
      <c r="J44" s="221" t="s">
        <v>53</v>
      </c>
      <c r="K44" s="205"/>
      <c r="L44" s="205"/>
      <c r="M44" s="205"/>
      <c r="N44" s="205"/>
      <c r="O44" s="205"/>
      <c r="P44" s="222"/>
      <c r="Q44" s="195"/>
      <c r="R44" s="199"/>
    </row>
    <row r="45" spans="2:18" ht="11">
      <c r="B45" s="184"/>
      <c r="C45" s="189"/>
      <c r="D45" s="223"/>
      <c r="E45" s="189"/>
      <c r="F45" s="189"/>
      <c r="G45" s="189"/>
      <c r="H45" s="224"/>
      <c r="I45" s="189"/>
      <c r="J45" s="223"/>
      <c r="K45" s="189"/>
      <c r="L45" s="189"/>
      <c r="M45" s="189"/>
      <c r="N45" s="189"/>
      <c r="O45" s="189"/>
      <c r="P45" s="224"/>
      <c r="Q45" s="189"/>
      <c r="R45" s="187"/>
    </row>
    <row r="46" spans="2:18" ht="11">
      <c r="B46" s="184"/>
      <c r="C46" s="189"/>
      <c r="D46" s="223"/>
      <c r="E46" s="189"/>
      <c r="F46" s="189"/>
      <c r="G46" s="189"/>
      <c r="H46" s="224"/>
      <c r="I46" s="189"/>
      <c r="J46" s="223"/>
      <c r="K46" s="189"/>
      <c r="L46" s="189"/>
      <c r="M46" s="189"/>
      <c r="N46" s="189"/>
      <c r="O46" s="189"/>
      <c r="P46" s="224"/>
      <c r="Q46" s="189"/>
      <c r="R46" s="187"/>
    </row>
    <row r="47" spans="2:18" ht="11">
      <c r="B47" s="184"/>
      <c r="C47" s="189"/>
      <c r="D47" s="223"/>
      <c r="E47" s="189"/>
      <c r="F47" s="189"/>
      <c r="G47" s="189"/>
      <c r="H47" s="224"/>
      <c r="I47" s="189"/>
      <c r="J47" s="223"/>
      <c r="K47" s="189"/>
      <c r="L47" s="189"/>
      <c r="M47" s="189"/>
      <c r="N47" s="189"/>
      <c r="O47" s="189"/>
      <c r="P47" s="224"/>
      <c r="Q47" s="189"/>
      <c r="R47" s="187"/>
    </row>
    <row r="48" spans="2:18" ht="11">
      <c r="B48" s="184"/>
      <c r="C48" s="189"/>
      <c r="D48" s="223"/>
      <c r="E48" s="189"/>
      <c r="F48" s="189"/>
      <c r="G48" s="189"/>
      <c r="H48" s="224"/>
      <c r="I48" s="189"/>
      <c r="J48" s="223"/>
      <c r="K48" s="189"/>
      <c r="L48" s="189"/>
      <c r="M48" s="189"/>
      <c r="N48" s="189"/>
      <c r="O48" s="189"/>
      <c r="P48" s="224"/>
      <c r="Q48" s="189"/>
      <c r="R48" s="187"/>
    </row>
    <row r="49" spans="2:18" ht="11">
      <c r="B49" s="184"/>
      <c r="C49" s="189"/>
      <c r="D49" s="223"/>
      <c r="E49" s="189"/>
      <c r="F49" s="189"/>
      <c r="G49" s="189"/>
      <c r="H49" s="224"/>
      <c r="I49" s="189"/>
      <c r="J49" s="223"/>
      <c r="K49" s="189"/>
      <c r="L49" s="189"/>
      <c r="M49" s="189"/>
      <c r="N49" s="189"/>
      <c r="O49" s="189"/>
      <c r="P49" s="224"/>
      <c r="Q49" s="189"/>
      <c r="R49" s="187"/>
    </row>
    <row r="50" spans="2:18" ht="11">
      <c r="B50" s="184"/>
      <c r="C50" s="189"/>
      <c r="D50" s="223"/>
      <c r="E50" s="189"/>
      <c r="F50" s="189"/>
      <c r="G50" s="189"/>
      <c r="H50" s="224"/>
      <c r="I50" s="189"/>
      <c r="J50" s="223"/>
      <c r="K50" s="189"/>
      <c r="L50" s="189"/>
      <c r="M50" s="189"/>
      <c r="N50" s="189"/>
      <c r="O50" s="189"/>
      <c r="P50" s="224"/>
      <c r="Q50" s="189"/>
      <c r="R50" s="187"/>
    </row>
    <row r="51" spans="2:18" s="193" customFormat="1" ht="13">
      <c r="B51" s="194"/>
      <c r="C51" s="195"/>
      <c r="D51" s="225" t="s">
        <v>50</v>
      </c>
      <c r="E51" s="226"/>
      <c r="F51" s="226"/>
      <c r="G51" s="227" t="s">
        <v>51</v>
      </c>
      <c r="H51" s="228"/>
      <c r="I51" s="195"/>
      <c r="J51" s="225" t="s">
        <v>50</v>
      </c>
      <c r="K51" s="226"/>
      <c r="L51" s="226"/>
      <c r="M51" s="226"/>
      <c r="N51" s="227" t="s">
        <v>51</v>
      </c>
      <c r="O51" s="226"/>
      <c r="P51" s="228"/>
      <c r="Q51" s="195"/>
      <c r="R51" s="199"/>
    </row>
    <row r="52" spans="2:18" s="193" customFormat="1" ht="14.5" customHeight="1">
      <c r="B52" s="229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1"/>
    </row>
    <row r="54" spans="2:18" s="193" customFormat="1" ht="7" customHeight="1">
      <c r="B54" s="232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4"/>
    </row>
    <row r="55" spans="2:18" s="193" customFormat="1" ht="37" customHeight="1">
      <c r="B55" s="194"/>
      <c r="C55" s="185" t="s">
        <v>92</v>
      </c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99"/>
    </row>
    <row r="56" spans="2:18" s="193" customFormat="1" ht="7" customHeight="1">
      <c r="B56" s="194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9"/>
    </row>
    <row r="57" spans="2:18" s="193" customFormat="1" ht="30" customHeight="1">
      <c r="B57" s="194"/>
      <c r="C57" s="190" t="s">
        <v>17</v>
      </c>
      <c r="D57" s="195"/>
      <c r="E57" s="195"/>
      <c r="F57" s="191" t="str">
        <f>F6</f>
        <v>Střední škola stravování a služeb Karlovy Vary</v>
      </c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5"/>
      <c r="R57" s="199"/>
    </row>
    <row r="58" spans="2:18" s="193" customFormat="1" ht="37" customHeight="1">
      <c r="B58" s="194"/>
      <c r="C58" s="235" t="s">
        <v>90</v>
      </c>
      <c r="D58" s="195"/>
      <c r="E58" s="195"/>
      <c r="F58" s="236" t="str">
        <f>F7</f>
        <v>SO 07 - 2.NP - kadeřnictví</v>
      </c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5"/>
      <c r="R58" s="199"/>
    </row>
    <row r="59" spans="2:18" s="193" customFormat="1" ht="7" customHeight="1">
      <c r="B59" s="194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9"/>
    </row>
    <row r="60" spans="2:18" s="193" customFormat="1" ht="18" customHeight="1">
      <c r="B60" s="194"/>
      <c r="C60" s="190" t="s">
        <v>22</v>
      </c>
      <c r="D60" s="195"/>
      <c r="E60" s="195"/>
      <c r="F60" s="200" t="str">
        <f>F9</f>
        <v>Karlovy Vary</v>
      </c>
      <c r="G60" s="195"/>
      <c r="H60" s="195"/>
      <c r="I60" s="195"/>
      <c r="J60" s="195"/>
      <c r="K60" s="190" t="s">
        <v>24</v>
      </c>
      <c r="L60" s="195"/>
      <c r="M60" s="201">
        <f>IF(O9="","",O9)</f>
        <v>43886</v>
      </c>
      <c r="N60" s="201"/>
      <c r="O60" s="201"/>
      <c r="P60" s="201"/>
      <c r="Q60" s="195"/>
      <c r="R60" s="199"/>
    </row>
    <row r="61" spans="2:18" s="193" customFormat="1" ht="7" customHeight="1">
      <c r="B61" s="194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9"/>
    </row>
    <row r="62" spans="2:18" s="193" customFormat="1" ht="12">
      <c r="B62" s="194"/>
      <c r="C62" s="190" t="s">
        <v>27</v>
      </c>
      <c r="D62" s="195"/>
      <c r="E62" s="195"/>
      <c r="F62" s="200" t="str">
        <f>E12</f>
        <v>Střední škola stravování a služeb Karlovy Vary, příspěvková organizace</v>
      </c>
      <c r="G62" s="195"/>
      <c r="H62" s="195"/>
      <c r="I62" s="195"/>
      <c r="J62" s="195"/>
      <c r="K62" s="190" t="s">
        <v>31</v>
      </c>
      <c r="L62" s="195"/>
      <c r="M62" s="202"/>
      <c r="N62" s="202"/>
      <c r="O62" s="202"/>
      <c r="P62" s="202"/>
      <c r="Q62" s="202"/>
      <c r="R62" s="199"/>
    </row>
    <row r="63" spans="2:18" s="193" customFormat="1" ht="14.5" customHeight="1">
      <c r="B63" s="194"/>
      <c r="C63" s="190" t="s">
        <v>30</v>
      </c>
      <c r="D63" s="195"/>
      <c r="E63" s="195"/>
      <c r="F63" s="200" t="str">
        <f>IF(E14="","",E14)</f>
        <v/>
      </c>
      <c r="G63" s="195"/>
      <c r="H63" s="195"/>
      <c r="I63" s="195"/>
      <c r="J63" s="195"/>
      <c r="K63" s="190" t="s">
        <v>32</v>
      </c>
      <c r="L63" s="195"/>
      <c r="M63" s="202" t="str">
        <f>E18</f>
        <v>Ing. Tošovský</v>
      </c>
      <c r="N63" s="202"/>
      <c r="O63" s="202"/>
      <c r="P63" s="202"/>
      <c r="Q63" s="202"/>
      <c r="R63" s="199"/>
    </row>
    <row r="64" spans="2:18" s="193" customFormat="1" ht="10.25" customHeight="1">
      <c r="B64" s="194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9"/>
    </row>
    <row r="65" spans="2:18" s="193" customFormat="1" ht="29.25" customHeight="1">
      <c r="B65" s="194"/>
      <c r="C65" s="237" t="s">
        <v>93</v>
      </c>
      <c r="D65" s="238"/>
      <c r="E65" s="238"/>
      <c r="F65" s="238"/>
      <c r="G65" s="238"/>
      <c r="H65" s="214"/>
      <c r="I65" s="214"/>
      <c r="J65" s="214"/>
      <c r="K65" s="214"/>
      <c r="L65" s="214"/>
      <c r="M65" s="214"/>
      <c r="N65" s="237" t="s">
        <v>94</v>
      </c>
      <c r="O65" s="238"/>
      <c r="P65" s="238"/>
      <c r="Q65" s="238"/>
      <c r="R65" s="199"/>
    </row>
    <row r="66" spans="2:18" s="193" customFormat="1" ht="10.25" customHeight="1">
      <c r="B66" s="194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9"/>
    </row>
    <row r="67" spans="2:47" s="193" customFormat="1" ht="29.25" customHeight="1">
      <c r="B67" s="194"/>
      <c r="C67" s="239" t="s">
        <v>95</v>
      </c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240">
        <f>N70+N68</f>
        <v>0</v>
      </c>
      <c r="O67" s="241"/>
      <c r="P67" s="241"/>
      <c r="Q67" s="241"/>
      <c r="R67" s="199"/>
      <c r="AU67" s="180"/>
    </row>
    <row r="68" spans="2:47" s="193" customFormat="1" ht="29.25" customHeight="1">
      <c r="B68" s="194"/>
      <c r="C68" s="239"/>
      <c r="D68" s="242" t="s">
        <v>97</v>
      </c>
      <c r="E68" s="243"/>
      <c r="F68" s="243"/>
      <c r="G68" s="243"/>
      <c r="H68" s="243"/>
      <c r="I68" s="243"/>
      <c r="J68" s="243"/>
      <c r="K68" s="243"/>
      <c r="L68" s="243"/>
      <c r="M68" s="243"/>
      <c r="N68" s="244">
        <f>N69</f>
        <v>0</v>
      </c>
      <c r="O68" s="244"/>
      <c r="P68" s="244"/>
      <c r="Q68" s="244"/>
      <c r="R68" s="199"/>
      <c r="AU68" s="180"/>
    </row>
    <row r="69" spans="2:47" s="193" customFormat="1" ht="29.25" customHeight="1">
      <c r="B69" s="194"/>
      <c r="C69" s="239"/>
      <c r="D69" s="245" t="s">
        <v>415</v>
      </c>
      <c r="E69" s="243"/>
      <c r="F69" s="243"/>
      <c r="G69" s="243"/>
      <c r="H69" s="243"/>
      <c r="I69" s="243"/>
      <c r="J69" s="243"/>
      <c r="K69" s="243"/>
      <c r="L69" s="243"/>
      <c r="M69" s="243"/>
      <c r="N69" s="246">
        <f>N91</f>
        <v>0</v>
      </c>
      <c r="O69" s="246"/>
      <c r="P69" s="246"/>
      <c r="Q69" s="246"/>
      <c r="R69" s="199"/>
      <c r="AU69" s="180"/>
    </row>
    <row r="70" spans="2:18" s="249" customFormat="1" ht="25" customHeight="1">
      <c r="B70" s="247"/>
      <c r="C70" s="243"/>
      <c r="D70" s="242" t="s">
        <v>100</v>
      </c>
      <c r="E70" s="243"/>
      <c r="F70" s="243"/>
      <c r="G70" s="243"/>
      <c r="H70" s="243"/>
      <c r="I70" s="243"/>
      <c r="J70" s="243"/>
      <c r="K70" s="243"/>
      <c r="L70" s="243"/>
      <c r="M70" s="243"/>
      <c r="N70" s="244">
        <f>N95</f>
        <v>0</v>
      </c>
      <c r="O70" s="244"/>
      <c r="P70" s="244"/>
      <c r="Q70" s="244"/>
      <c r="R70" s="248"/>
    </row>
    <row r="71" spans="2:36" s="249" customFormat="1" ht="25" customHeight="1">
      <c r="B71" s="247"/>
      <c r="C71" s="243"/>
      <c r="D71" s="245" t="s">
        <v>102</v>
      </c>
      <c r="E71" s="243"/>
      <c r="F71" s="243"/>
      <c r="G71" s="243"/>
      <c r="H71" s="243"/>
      <c r="I71" s="243"/>
      <c r="J71" s="243"/>
      <c r="K71" s="243"/>
      <c r="L71" s="243"/>
      <c r="M71" s="243"/>
      <c r="N71" s="246">
        <f>N96</f>
        <v>0</v>
      </c>
      <c r="O71" s="246"/>
      <c r="P71" s="246"/>
      <c r="Q71" s="246"/>
      <c r="R71" s="248"/>
      <c r="AC71" s="175"/>
      <c r="AD71" s="175"/>
      <c r="AE71" s="175"/>
      <c r="AF71" s="175"/>
      <c r="AG71" s="175"/>
      <c r="AH71" s="175"/>
      <c r="AI71" s="175"/>
      <c r="AJ71" s="175"/>
    </row>
    <row r="72" spans="2:36" s="249" customFormat="1" ht="25" customHeight="1">
      <c r="B72" s="247"/>
      <c r="C72" s="243"/>
      <c r="D72" s="245" t="s">
        <v>172</v>
      </c>
      <c r="E72" s="243"/>
      <c r="F72" s="243"/>
      <c r="G72" s="243"/>
      <c r="H72" s="243"/>
      <c r="I72" s="243"/>
      <c r="J72" s="243"/>
      <c r="K72" s="243"/>
      <c r="L72" s="243"/>
      <c r="M72" s="243"/>
      <c r="N72" s="246">
        <f>N99</f>
        <v>0</v>
      </c>
      <c r="O72" s="246"/>
      <c r="P72" s="246"/>
      <c r="Q72" s="246"/>
      <c r="R72" s="248"/>
      <c r="AC72" s="175"/>
      <c r="AD72" s="175"/>
      <c r="AE72" s="175"/>
      <c r="AF72" s="175"/>
      <c r="AG72" s="175"/>
      <c r="AH72" s="175"/>
      <c r="AI72" s="175"/>
      <c r="AJ72" s="175"/>
    </row>
    <row r="73" spans="2:18" s="193" customFormat="1" ht="21.75" customHeight="1">
      <c r="B73" s="194"/>
      <c r="C73" s="195"/>
      <c r="D73" s="250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9"/>
    </row>
    <row r="74" spans="2:18" s="193" customFormat="1" ht="18" customHeight="1">
      <c r="B74" s="194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9"/>
    </row>
    <row r="75" spans="2:18" s="193" customFormat="1" ht="29.25" customHeight="1">
      <c r="B75" s="194"/>
      <c r="C75" s="251" t="s">
        <v>307</v>
      </c>
      <c r="D75" s="214"/>
      <c r="E75" s="214"/>
      <c r="F75" s="214"/>
      <c r="G75" s="214"/>
      <c r="H75" s="214"/>
      <c r="I75" s="214"/>
      <c r="J75" s="214"/>
      <c r="K75" s="214"/>
      <c r="L75" s="252">
        <f>N67</f>
        <v>0</v>
      </c>
      <c r="M75" s="252"/>
      <c r="N75" s="252"/>
      <c r="O75" s="252"/>
      <c r="P75" s="252"/>
      <c r="Q75" s="252"/>
      <c r="R75" s="199"/>
    </row>
    <row r="76" spans="2:18" s="193" customFormat="1" ht="7" customHeight="1">
      <c r="B76" s="229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1"/>
    </row>
    <row r="77" spans="29:36" ht="11">
      <c r="AC77" s="193"/>
      <c r="AD77" s="193"/>
      <c r="AE77" s="193"/>
      <c r="AF77" s="193"/>
      <c r="AG77" s="193"/>
      <c r="AH77" s="193"/>
      <c r="AI77" s="193"/>
      <c r="AJ77" s="193"/>
    </row>
    <row r="78" spans="2:18" s="193" customFormat="1" ht="7" customHeight="1">
      <c r="B78" s="232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4"/>
    </row>
    <row r="79" spans="2:18" s="193" customFormat="1" ht="37" customHeight="1">
      <c r="B79" s="194"/>
      <c r="C79" s="185" t="s">
        <v>103</v>
      </c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9"/>
    </row>
    <row r="80" spans="2:18" s="193" customFormat="1" ht="7" customHeight="1">
      <c r="B80" s="194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9"/>
    </row>
    <row r="81" spans="2:18" s="193" customFormat="1" ht="30" customHeight="1">
      <c r="B81" s="194"/>
      <c r="C81" s="190" t="s">
        <v>17</v>
      </c>
      <c r="D81" s="195"/>
      <c r="E81" s="195"/>
      <c r="F81" s="191" t="str">
        <f>F6</f>
        <v>Střední škola stravování a služeb Karlovy Vary</v>
      </c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5"/>
      <c r="R81" s="199"/>
    </row>
    <row r="82" spans="2:36" s="193" customFormat="1" ht="37" customHeight="1">
      <c r="B82" s="194"/>
      <c r="C82" s="235" t="s">
        <v>90</v>
      </c>
      <c r="D82" s="195"/>
      <c r="E82" s="195"/>
      <c r="F82" s="236" t="str">
        <f>F7</f>
        <v>SO 07 - 2.NP - kadeřnictví</v>
      </c>
      <c r="G82" s="236"/>
      <c r="H82" s="236"/>
      <c r="I82" s="236"/>
      <c r="J82" s="236"/>
      <c r="K82" s="236"/>
      <c r="L82" s="236"/>
      <c r="M82" s="236"/>
      <c r="N82" s="236"/>
      <c r="O82" s="236"/>
      <c r="P82" s="236"/>
      <c r="Q82" s="195"/>
      <c r="R82" s="199"/>
      <c r="AC82" s="253"/>
      <c r="AD82" s="253"/>
      <c r="AE82" s="253"/>
      <c r="AF82" s="253"/>
      <c r="AG82" s="253"/>
      <c r="AH82" s="253"/>
      <c r="AI82" s="253"/>
      <c r="AJ82" s="253"/>
    </row>
    <row r="83" spans="2:18" s="193" customFormat="1" ht="7" customHeight="1">
      <c r="B83" s="194"/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9"/>
    </row>
    <row r="84" spans="2:36" s="193" customFormat="1" ht="18" customHeight="1">
      <c r="B84" s="194"/>
      <c r="C84" s="190" t="s">
        <v>22</v>
      </c>
      <c r="D84" s="195"/>
      <c r="E84" s="195"/>
      <c r="F84" s="200" t="str">
        <f>F9</f>
        <v>Karlovy Vary</v>
      </c>
      <c r="G84" s="195"/>
      <c r="H84" s="195"/>
      <c r="I84" s="195"/>
      <c r="J84" s="195"/>
      <c r="K84" s="190" t="s">
        <v>24</v>
      </c>
      <c r="L84" s="195"/>
      <c r="M84" s="201">
        <f>IF(O9="","",O9)</f>
        <v>43886</v>
      </c>
      <c r="N84" s="201"/>
      <c r="O84" s="201"/>
      <c r="P84" s="201"/>
      <c r="Q84" s="195"/>
      <c r="R84" s="199"/>
      <c r="AC84" s="254"/>
      <c r="AD84" s="254"/>
      <c r="AE84" s="254"/>
      <c r="AF84" s="254"/>
      <c r="AG84" s="254"/>
      <c r="AH84" s="254"/>
      <c r="AI84" s="254"/>
      <c r="AJ84" s="254"/>
    </row>
    <row r="85" spans="2:36" s="193" customFormat="1" ht="7" customHeight="1">
      <c r="B85" s="194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9"/>
      <c r="AC85" s="254"/>
      <c r="AD85" s="254"/>
      <c r="AE85" s="254"/>
      <c r="AF85" s="254"/>
      <c r="AG85" s="254"/>
      <c r="AH85" s="254"/>
      <c r="AI85" s="254"/>
      <c r="AJ85" s="254"/>
    </row>
    <row r="86" spans="2:18" s="193" customFormat="1" ht="12">
      <c r="B86" s="194"/>
      <c r="C86" s="190" t="s">
        <v>27</v>
      </c>
      <c r="D86" s="195"/>
      <c r="E86" s="195"/>
      <c r="F86" s="200" t="str">
        <f>E12</f>
        <v>Střední škola stravování a služeb Karlovy Vary, příspěvková organizace</v>
      </c>
      <c r="G86" s="195"/>
      <c r="H86" s="195"/>
      <c r="I86" s="195"/>
      <c r="J86" s="195"/>
      <c r="K86" s="190" t="s">
        <v>31</v>
      </c>
      <c r="L86" s="195"/>
      <c r="M86" s="202"/>
      <c r="N86" s="202"/>
      <c r="O86" s="202"/>
      <c r="P86" s="202"/>
      <c r="Q86" s="202"/>
      <c r="R86" s="199"/>
    </row>
    <row r="87" spans="2:36" s="193" customFormat="1" ht="14.5" customHeight="1">
      <c r="B87" s="194"/>
      <c r="C87" s="190" t="s">
        <v>30</v>
      </c>
      <c r="D87" s="195"/>
      <c r="E87" s="195"/>
      <c r="F87" s="200" t="str">
        <f>IF(E14="","",E14)</f>
        <v/>
      </c>
      <c r="G87" s="195"/>
      <c r="H87" s="195"/>
      <c r="I87" s="195"/>
      <c r="J87" s="195"/>
      <c r="K87" s="190" t="s">
        <v>32</v>
      </c>
      <c r="L87" s="195"/>
      <c r="M87" s="202" t="str">
        <f>E18</f>
        <v>Ing. Tošovský</v>
      </c>
      <c r="N87" s="202"/>
      <c r="O87" s="202"/>
      <c r="P87" s="202"/>
      <c r="Q87" s="202"/>
      <c r="R87" s="199"/>
      <c r="AC87" s="255"/>
      <c r="AD87" s="255"/>
      <c r="AE87" s="255"/>
      <c r="AF87" s="255"/>
      <c r="AG87" s="255"/>
      <c r="AH87" s="255"/>
      <c r="AI87" s="255"/>
      <c r="AJ87" s="255"/>
    </row>
    <row r="88" spans="2:36" s="193" customFormat="1" ht="10.25" customHeight="1">
      <c r="B88" s="194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9"/>
      <c r="AC88" s="255"/>
      <c r="AD88" s="255"/>
      <c r="AE88" s="255"/>
      <c r="AF88" s="255"/>
      <c r="AG88" s="255"/>
      <c r="AH88" s="255"/>
      <c r="AI88" s="255"/>
      <c r="AJ88" s="255"/>
    </row>
    <row r="89" spans="2:36" s="253" customFormat="1" ht="29.25" customHeight="1">
      <c r="B89" s="256"/>
      <c r="C89" s="257" t="s">
        <v>104</v>
      </c>
      <c r="D89" s="258" t="s">
        <v>105</v>
      </c>
      <c r="E89" s="258" t="s">
        <v>56</v>
      </c>
      <c r="F89" s="259" t="s">
        <v>106</v>
      </c>
      <c r="G89" s="259"/>
      <c r="H89" s="259"/>
      <c r="I89" s="259"/>
      <c r="J89" s="258" t="s">
        <v>107</v>
      </c>
      <c r="K89" s="258" t="s">
        <v>108</v>
      </c>
      <c r="L89" s="259" t="s">
        <v>109</v>
      </c>
      <c r="M89" s="259"/>
      <c r="N89" s="259" t="s">
        <v>94</v>
      </c>
      <c r="O89" s="259"/>
      <c r="P89" s="259"/>
      <c r="Q89" s="260"/>
      <c r="R89" s="261"/>
      <c r="T89" s="262" t="s">
        <v>110</v>
      </c>
      <c r="U89" s="263" t="s">
        <v>38</v>
      </c>
      <c r="V89" s="263" t="s">
        <v>111</v>
      </c>
      <c r="W89" s="263" t="s">
        <v>112</v>
      </c>
      <c r="X89" s="263" t="s">
        <v>113</v>
      </c>
      <c r="Y89" s="263" t="s">
        <v>114</v>
      </c>
      <c r="Z89" s="263" t="s">
        <v>115</v>
      </c>
      <c r="AA89" s="264" t="s">
        <v>116</v>
      </c>
      <c r="AC89" s="255"/>
      <c r="AD89" s="255"/>
      <c r="AE89" s="255"/>
      <c r="AF89" s="255"/>
      <c r="AG89" s="255"/>
      <c r="AH89" s="255"/>
      <c r="AI89" s="255"/>
      <c r="AJ89" s="255"/>
    </row>
    <row r="90" spans="2:63" s="193" customFormat="1" ht="29.25" customHeight="1">
      <c r="B90" s="194"/>
      <c r="C90" s="265" t="s">
        <v>91</v>
      </c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266"/>
      <c r="O90" s="267"/>
      <c r="P90" s="267"/>
      <c r="Q90" s="267"/>
      <c r="R90" s="199"/>
      <c r="T90" s="268"/>
      <c r="U90" s="205"/>
      <c r="V90" s="205"/>
      <c r="W90" s="269" t="e">
        <f>#REF!+#REF!</f>
        <v>#REF!</v>
      </c>
      <c r="X90" s="205"/>
      <c r="Y90" s="269" t="e">
        <f>#REF!+#REF!</f>
        <v>#REF!</v>
      </c>
      <c r="Z90" s="205"/>
      <c r="AA90" s="270" t="e">
        <f>#REF!+#REF!</f>
        <v>#REF!</v>
      </c>
      <c r="AC90" s="255"/>
      <c r="AD90" s="255"/>
      <c r="AE90" s="255"/>
      <c r="AF90" s="255"/>
      <c r="AG90" s="255"/>
      <c r="AH90" s="255"/>
      <c r="AI90" s="255"/>
      <c r="AJ90" s="255"/>
      <c r="AT90" s="180"/>
      <c r="AU90" s="180"/>
      <c r="BK90" s="271"/>
    </row>
    <row r="91" spans="2:63" s="193" customFormat="1" ht="29.25" customHeight="1">
      <c r="B91" s="194"/>
      <c r="C91" s="272"/>
      <c r="D91" s="273" t="s">
        <v>73</v>
      </c>
      <c r="E91" s="274" t="s">
        <v>174</v>
      </c>
      <c r="F91" s="275" t="s">
        <v>175</v>
      </c>
      <c r="G91" s="276"/>
      <c r="H91" s="276"/>
      <c r="I91" s="277"/>
      <c r="J91" s="278"/>
      <c r="K91" s="279"/>
      <c r="L91" s="150"/>
      <c r="M91" s="151"/>
      <c r="N91" s="282">
        <f>N92</f>
        <v>0</v>
      </c>
      <c r="O91" s="283"/>
      <c r="P91" s="283"/>
      <c r="Q91" s="284"/>
      <c r="R91" s="199"/>
      <c r="T91" s="285"/>
      <c r="U91" s="195"/>
      <c r="V91" s="195"/>
      <c r="W91" s="286"/>
      <c r="X91" s="195"/>
      <c r="Y91" s="286"/>
      <c r="Z91" s="195"/>
      <c r="AA91" s="287"/>
      <c r="AC91" s="255"/>
      <c r="AD91" s="255"/>
      <c r="AE91" s="255"/>
      <c r="AF91" s="255"/>
      <c r="AG91" s="255"/>
      <c r="AH91" s="255"/>
      <c r="AI91" s="255"/>
      <c r="AJ91" s="255"/>
      <c r="AT91" s="180"/>
      <c r="AU91" s="180"/>
      <c r="BK91" s="271"/>
    </row>
    <row r="92" spans="2:63" s="193" customFormat="1" ht="29.25" customHeight="1">
      <c r="B92" s="194"/>
      <c r="C92" s="288">
        <v>12</v>
      </c>
      <c r="D92" s="288" t="s">
        <v>118</v>
      </c>
      <c r="E92" s="289" t="s">
        <v>324</v>
      </c>
      <c r="F92" s="290" t="s">
        <v>325</v>
      </c>
      <c r="G92" s="290"/>
      <c r="H92" s="290"/>
      <c r="I92" s="290"/>
      <c r="J92" s="291" t="s">
        <v>123</v>
      </c>
      <c r="K92" s="292">
        <v>60.67</v>
      </c>
      <c r="L92" s="149">
        <v>0</v>
      </c>
      <c r="M92" s="149"/>
      <c r="N92" s="293">
        <f aca="true" t="shared" si="0" ref="N92">ROUND(L92*K92,2)</f>
        <v>0</v>
      </c>
      <c r="O92" s="293"/>
      <c r="P92" s="293"/>
      <c r="Q92" s="293"/>
      <c r="R92" s="199"/>
      <c r="T92" s="285"/>
      <c r="U92" s="195"/>
      <c r="V92" s="195"/>
      <c r="W92" s="286"/>
      <c r="X92" s="195"/>
      <c r="Y92" s="286"/>
      <c r="Z92" s="195"/>
      <c r="AA92" s="287"/>
      <c r="AC92" s="255"/>
      <c r="AD92" s="255"/>
      <c r="AE92" s="255"/>
      <c r="AF92" s="255"/>
      <c r="AG92" s="255"/>
      <c r="AH92" s="255"/>
      <c r="AI92" s="255"/>
      <c r="AJ92" s="255"/>
      <c r="AT92" s="180"/>
      <c r="AU92" s="180"/>
      <c r="BK92" s="271"/>
    </row>
    <row r="93" spans="2:63" s="193" customFormat="1" ht="29.25" customHeight="1">
      <c r="B93" s="194"/>
      <c r="C93" s="288"/>
      <c r="D93" s="288"/>
      <c r="E93" s="289"/>
      <c r="F93" s="294" t="s">
        <v>326</v>
      </c>
      <c r="G93" s="295"/>
      <c r="H93" s="295"/>
      <c r="I93" s="296"/>
      <c r="J93" s="291"/>
      <c r="K93" s="297">
        <v>60.67</v>
      </c>
      <c r="L93" s="165"/>
      <c r="M93" s="165"/>
      <c r="N93" s="298"/>
      <c r="O93" s="298"/>
      <c r="P93" s="298"/>
      <c r="Q93" s="298"/>
      <c r="R93" s="199"/>
      <c r="T93" s="285"/>
      <c r="U93" s="195"/>
      <c r="V93" s="195"/>
      <c r="W93" s="286"/>
      <c r="X93" s="195"/>
      <c r="Y93" s="286"/>
      <c r="Z93" s="195"/>
      <c r="AA93" s="287"/>
      <c r="AC93" s="255"/>
      <c r="AD93" s="255"/>
      <c r="AE93" s="255"/>
      <c r="AF93" s="255"/>
      <c r="AG93" s="255"/>
      <c r="AH93" s="255"/>
      <c r="AI93" s="255"/>
      <c r="AJ93" s="255"/>
      <c r="AT93" s="180"/>
      <c r="AU93" s="180"/>
      <c r="BK93" s="271"/>
    </row>
    <row r="94" spans="2:63" s="193" customFormat="1" ht="29.25" customHeight="1">
      <c r="B94" s="194"/>
      <c r="C94" s="265"/>
      <c r="D94" s="195"/>
      <c r="E94" s="195"/>
      <c r="F94" s="195"/>
      <c r="G94" s="195"/>
      <c r="H94" s="195"/>
      <c r="I94" s="195"/>
      <c r="J94" s="195"/>
      <c r="K94" s="195"/>
      <c r="L94" s="174"/>
      <c r="M94" s="174"/>
      <c r="N94" s="299"/>
      <c r="O94" s="300"/>
      <c r="P94" s="300"/>
      <c r="Q94" s="300"/>
      <c r="R94" s="199"/>
      <c r="T94" s="285"/>
      <c r="U94" s="195"/>
      <c r="V94" s="195"/>
      <c r="W94" s="286"/>
      <c r="X94" s="195"/>
      <c r="Y94" s="286"/>
      <c r="Z94" s="195"/>
      <c r="AA94" s="287"/>
      <c r="AC94" s="255"/>
      <c r="AD94" s="255"/>
      <c r="AE94" s="255"/>
      <c r="AF94" s="255"/>
      <c r="AG94" s="255"/>
      <c r="AH94" s="255"/>
      <c r="AI94" s="255"/>
      <c r="AJ94" s="255"/>
      <c r="AT94" s="180"/>
      <c r="AU94" s="180"/>
      <c r="BK94" s="271"/>
    </row>
    <row r="95" spans="2:51" s="303" customFormat="1" ht="25" customHeight="1">
      <c r="B95" s="301"/>
      <c r="C95" s="272"/>
      <c r="D95" s="273" t="s">
        <v>73</v>
      </c>
      <c r="E95" s="274" t="s">
        <v>230</v>
      </c>
      <c r="F95" s="275" t="s">
        <v>231</v>
      </c>
      <c r="G95" s="276"/>
      <c r="H95" s="276"/>
      <c r="I95" s="277"/>
      <c r="J95" s="278"/>
      <c r="K95" s="279"/>
      <c r="L95" s="150"/>
      <c r="M95" s="151"/>
      <c r="N95" s="282">
        <f>N96+N99</f>
        <v>0</v>
      </c>
      <c r="O95" s="283"/>
      <c r="P95" s="283"/>
      <c r="Q95" s="284"/>
      <c r="R95" s="302"/>
      <c r="T95" s="304"/>
      <c r="U95" s="305"/>
      <c r="V95" s="305"/>
      <c r="W95" s="305"/>
      <c r="X95" s="305"/>
      <c r="Y95" s="305"/>
      <c r="Z95" s="305"/>
      <c r="AA95" s="306"/>
      <c r="AC95" s="307"/>
      <c r="AD95" s="307"/>
      <c r="AE95" s="308"/>
      <c r="AF95" s="309"/>
      <c r="AG95" s="309"/>
      <c r="AH95" s="309"/>
      <c r="AI95" s="309"/>
      <c r="AJ95" s="310"/>
      <c r="AK95" s="311"/>
      <c r="AL95" s="312"/>
      <c r="AM95" s="312"/>
      <c r="AN95" s="312"/>
      <c r="AO95" s="312"/>
      <c r="AP95" s="312"/>
      <c r="AQ95" s="312"/>
      <c r="AT95" s="313"/>
      <c r="AU95" s="313"/>
      <c r="AY95" s="313"/>
    </row>
    <row r="96" spans="2:65" s="327" customFormat="1" ht="20" customHeight="1">
      <c r="B96" s="314"/>
      <c r="C96" s="315"/>
      <c r="D96" s="316" t="s">
        <v>73</v>
      </c>
      <c r="E96" s="317" t="s">
        <v>266</v>
      </c>
      <c r="F96" s="318" t="s">
        <v>267</v>
      </c>
      <c r="G96" s="319"/>
      <c r="H96" s="319"/>
      <c r="I96" s="320"/>
      <c r="J96" s="321"/>
      <c r="K96" s="322"/>
      <c r="L96" s="150"/>
      <c r="M96" s="151"/>
      <c r="N96" s="323">
        <f>N97</f>
        <v>0</v>
      </c>
      <c r="O96" s="324"/>
      <c r="P96" s="324"/>
      <c r="Q96" s="325"/>
      <c r="R96" s="326"/>
      <c r="T96" s="328"/>
      <c r="U96" s="329"/>
      <c r="V96" s="330"/>
      <c r="W96" s="330"/>
      <c r="X96" s="330"/>
      <c r="Y96" s="330"/>
      <c r="Z96" s="330"/>
      <c r="AA96" s="331"/>
      <c r="AC96" s="307"/>
      <c r="AD96" s="307"/>
      <c r="AE96" s="308"/>
      <c r="AF96" s="332"/>
      <c r="AG96" s="332"/>
      <c r="AH96" s="332"/>
      <c r="AI96" s="332"/>
      <c r="AJ96" s="310"/>
      <c r="AK96" s="311"/>
      <c r="AL96" s="333"/>
      <c r="AM96" s="333"/>
      <c r="AN96" s="333"/>
      <c r="AO96" s="333"/>
      <c r="AP96" s="333"/>
      <c r="AQ96" s="333"/>
      <c r="AR96" s="334"/>
      <c r="AT96" s="334"/>
      <c r="AU96" s="334"/>
      <c r="AY96" s="334"/>
      <c r="BE96" s="335"/>
      <c r="BF96" s="335"/>
      <c r="BG96" s="335"/>
      <c r="BH96" s="335"/>
      <c r="BI96" s="335"/>
      <c r="BJ96" s="334"/>
      <c r="BK96" s="335"/>
      <c r="BL96" s="334"/>
      <c r="BM96" s="334"/>
    </row>
    <row r="97" spans="2:65" s="193" customFormat="1" ht="28" customHeight="1">
      <c r="B97" s="194"/>
      <c r="C97" s="288">
        <v>1</v>
      </c>
      <c r="D97" s="288" t="s">
        <v>118</v>
      </c>
      <c r="E97" s="289" t="s">
        <v>407</v>
      </c>
      <c r="F97" s="290" t="s">
        <v>408</v>
      </c>
      <c r="G97" s="290"/>
      <c r="H97" s="290"/>
      <c r="I97" s="290"/>
      <c r="J97" s="291" t="s">
        <v>123</v>
      </c>
      <c r="K97" s="336">
        <f>K98</f>
        <v>45.03</v>
      </c>
      <c r="L97" s="160">
        <v>0</v>
      </c>
      <c r="M97" s="160"/>
      <c r="N97" s="293">
        <f aca="true" t="shared" si="1" ref="N97">ROUND(L97*K97,2)</f>
        <v>0</v>
      </c>
      <c r="O97" s="293"/>
      <c r="P97" s="293"/>
      <c r="Q97" s="293"/>
      <c r="R97" s="199"/>
      <c r="T97" s="337" t="s">
        <v>5</v>
      </c>
      <c r="U97" s="338" t="s">
        <v>39</v>
      </c>
      <c r="V97" s="339">
        <v>0</v>
      </c>
      <c r="W97" s="339">
        <f aca="true" t="shared" si="2" ref="W97">V97*K97</f>
        <v>0</v>
      </c>
      <c r="X97" s="339">
        <v>0.00091</v>
      </c>
      <c r="Y97" s="339">
        <f aca="true" t="shared" si="3" ref="Y97">X97*K97</f>
        <v>0.0409773</v>
      </c>
      <c r="Z97" s="339">
        <v>0</v>
      </c>
      <c r="AA97" s="340">
        <f aca="true" t="shared" si="4" ref="AA97">Z97*K97</f>
        <v>0</v>
      </c>
      <c r="AR97" s="180"/>
      <c r="AT97" s="180"/>
      <c r="AU97" s="180"/>
      <c r="AY97" s="180"/>
      <c r="BE97" s="341"/>
      <c r="BF97" s="341"/>
      <c r="BG97" s="341"/>
      <c r="BH97" s="341"/>
      <c r="BI97" s="341"/>
      <c r="BJ97" s="180"/>
      <c r="BK97" s="341"/>
      <c r="BL97" s="180"/>
      <c r="BM97" s="180"/>
    </row>
    <row r="98" spans="2:65" s="193" customFormat="1" ht="19" customHeight="1">
      <c r="B98" s="194"/>
      <c r="C98" s="288"/>
      <c r="D98" s="288"/>
      <c r="E98" s="342"/>
      <c r="F98" s="294" t="s">
        <v>409</v>
      </c>
      <c r="G98" s="295"/>
      <c r="H98" s="295"/>
      <c r="I98" s="296"/>
      <c r="J98" s="291"/>
      <c r="K98" s="297">
        <v>45.03</v>
      </c>
      <c r="L98" s="150"/>
      <c r="M98" s="151"/>
      <c r="N98" s="280"/>
      <c r="O98" s="343"/>
      <c r="P98" s="343"/>
      <c r="Q98" s="281"/>
      <c r="R98" s="199"/>
      <c r="T98" s="337"/>
      <c r="U98" s="338"/>
      <c r="V98" s="339"/>
      <c r="W98" s="339"/>
      <c r="X98" s="339"/>
      <c r="Y98" s="339"/>
      <c r="Z98" s="339"/>
      <c r="AA98" s="340"/>
      <c r="AR98" s="180"/>
      <c r="AT98" s="180"/>
      <c r="AU98" s="180"/>
      <c r="AY98" s="180"/>
      <c r="BE98" s="341"/>
      <c r="BF98" s="341"/>
      <c r="BG98" s="341"/>
      <c r="BH98" s="341"/>
      <c r="BI98" s="341"/>
      <c r="BJ98" s="180"/>
      <c r="BK98" s="341"/>
      <c r="BL98" s="180"/>
      <c r="BM98" s="180"/>
    </row>
    <row r="99" spans="2:65" s="349" customFormat="1" ht="20" customHeight="1">
      <c r="B99" s="344"/>
      <c r="C99" s="345"/>
      <c r="D99" s="316" t="s">
        <v>73</v>
      </c>
      <c r="E99" s="317" t="s">
        <v>278</v>
      </c>
      <c r="F99" s="318" t="s">
        <v>279</v>
      </c>
      <c r="G99" s="319"/>
      <c r="H99" s="319"/>
      <c r="I99" s="320"/>
      <c r="J99" s="346"/>
      <c r="K99" s="347"/>
      <c r="L99" s="150"/>
      <c r="M99" s="151"/>
      <c r="N99" s="323">
        <f>N100</f>
        <v>0</v>
      </c>
      <c r="O99" s="324"/>
      <c r="P99" s="324"/>
      <c r="Q99" s="325"/>
      <c r="R99" s="348"/>
      <c r="T99" s="350"/>
      <c r="U99" s="351"/>
      <c r="V99" s="352"/>
      <c r="W99" s="352"/>
      <c r="X99" s="352"/>
      <c r="Y99" s="352"/>
      <c r="Z99" s="352"/>
      <c r="AA99" s="353"/>
      <c r="AR99" s="354"/>
      <c r="AT99" s="354"/>
      <c r="AU99" s="354"/>
      <c r="AY99" s="354"/>
      <c r="BE99" s="355"/>
      <c r="BF99" s="355"/>
      <c r="BG99" s="355"/>
      <c r="BH99" s="355"/>
      <c r="BI99" s="355"/>
      <c r="BJ99" s="354"/>
      <c r="BK99" s="355"/>
      <c r="BL99" s="354"/>
      <c r="BM99" s="354"/>
    </row>
    <row r="100" spans="2:51" s="255" customFormat="1" ht="28" customHeight="1">
      <c r="B100" s="356"/>
      <c r="C100" s="288">
        <v>2</v>
      </c>
      <c r="D100" s="288" t="s">
        <v>118</v>
      </c>
      <c r="E100" s="289" t="s">
        <v>137</v>
      </c>
      <c r="F100" s="290" t="s">
        <v>287</v>
      </c>
      <c r="G100" s="290"/>
      <c r="H100" s="290"/>
      <c r="I100" s="290"/>
      <c r="J100" s="291" t="s">
        <v>123</v>
      </c>
      <c r="K100" s="336">
        <f>SUM(K102:K106)</f>
        <v>129.375</v>
      </c>
      <c r="L100" s="149">
        <v>0</v>
      </c>
      <c r="M100" s="149"/>
      <c r="N100" s="293">
        <f aca="true" t="shared" si="5" ref="N100">ROUND(L100*K100,2)</f>
        <v>0</v>
      </c>
      <c r="O100" s="293"/>
      <c r="P100" s="293"/>
      <c r="Q100" s="293"/>
      <c r="R100" s="357"/>
      <c r="T100" s="358"/>
      <c r="U100" s="359"/>
      <c r="V100" s="359"/>
      <c r="W100" s="359"/>
      <c r="X100" s="359"/>
      <c r="Y100" s="359"/>
      <c r="Z100" s="359"/>
      <c r="AA100" s="360"/>
      <c r="AC100" s="175"/>
      <c r="AD100" s="175"/>
      <c r="AE100" s="175"/>
      <c r="AF100" s="175"/>
      <c r="AG100" s="175"/>
      <c r="AH100" s="175"/>
      <c r="AI100" s="175"/>
      <c r="AJ100" s="175"/>
      <c r="AT100" s="361"/>
      <c r="AU100" s="361"/>
      <c r="AY100" s="361"/>
    </row>
    <row r="101" spans="2:51" s="364" customFormat="1" ht="19" customHeight="1">
      <c r="B101" s="362"/>
      <c r="C101" s="288"/>
      <c r="D101" s="288"/>
      <c r="E101" s="289"/>
      <c r="F101" s="294" t="s">
        <v>138</v>
      </c>
      <c r="G101" s="295"/>
      <c r="H101" s="295"/>
      <c r="I101" s="296"/>
      <c r="J101" s="291"/>
      <c r="K101" s="292"/>
      <c r="L101" s="150"/>
      <c r="M101" s="151"/>
      <c r="N101" s="280"/>
      <c r="O101" s="343"/>
      <c r="P101" s="343"/>
      <c r="Q101" s="281"/>
      <c r="R101" s="363"/>
      <c r="T101" s="365"/>
      <c r="U101" s="366"/>
      <c r="V101" s="366"/>
      <c r="W101" s="366"/>
      <c r="X101" s="366"/>
      <c r="Y101" s="366"/>
      <c r="Z101" s="366"/>
      <c r="AA101" s="367"/>
      <c r="AC101" s="175"/>
      <c r="AD101" s="175"/>
      <c r="AE101" s="175"/>
      <c r="AF101" s="175"/>
      <c r="AG101" s="175"/>
      <c r="AH101" s="175"/>
      <c r="AI101" s="175"/>
      <c r="AJ101" s="175"/>
      <c r="AT101" s="368"/>
      <c r="AU101" s="368"/>
      <c r="AY101" s="368"/>
    </row>
    <row r="102" spans="2:65" s="193" customFormat="1" ht="13" customHeight="1">
      <c r="B102" s="194"/>
      <c r="C102" s="288"/>
      <c r="D102" s="288"/>
      <c r="E102" s="289"/>
      <c r="F102" s="294" t="s">
        <v>410</v>
      </c>
      <c r="G102" s="295"/>
      <c r="H102" s="295"/>
      <c r="I102" s="296"/>
      <c r="J102" s="291"/>
      <c r="K102" s="297">
        <v>4.105</v>
      </c>
      <c r="L102" s="150"/>
      <c r="M102" s="151"/>
      <c r="N102" s="280"/>
      <c r="O102" s="343"/>
      <c r="P102" s="343"/>
      <c r="Q102" s="281"/>
      <c r="R102" s="199"/>
      <c r="T102" s="337" t="s">
        <v>5</v>
      </c>
      <c r="U102" s="338" t="s">
        <v>39</v>
      </c>
      <c r="V102" s="339">
        <v>0</v>
      </c>
      <c r="W102" s="339">
        <f>V102*K102</f>
        <v>0</v>
      </c>
      <c r="X102" s="339">
        <v>0.00013</v>
      </c>
      <c r="Y102" s="339">
        <f>X102*K102</f>
        <v>0.00053365</v>
      </c>
      <c r="Z102" s="339">
        <v>0</v>
      </c>
      <c r="AA102" s="340">
        <f>Z102*K102</f>
        <v>0</v>
      </c>
      <c r="AC102" s="175"/>
      <c r="AD102" s="175"/>
      <c r="AE102" s="175"/>
      <c r="AF102" s="175"/>
      <c r="AG102" s="175"/>
      <c r="AH102" s="175"/>
      <c r="AI102" s="175"/>
      <c r="AJ102" s="175"/>
      <c r="AR102" s="180"/>
      <c r="AT102" s="180"/>
      <c r="AU102" s="180"/>
      <c r="AY102" s="180"/>
      <c r="BE102" s="341"/>
      <c r="BF102" s="341"/>
      <c r="BG102" s="341"/>
      <c r="BH102" s="341"/>
      <c r="BI102" s="341"/>
      <c r="BJ102" s="180"/>
      <c r="BK102" s="341"/>
      <c r="BL102" s="180"/>
      <c r="BM102" s="180"/>
    </row>
    <row r="103" spans="2:65" s="193" customFormat="1" ht="13" customHeight="1">
      <c r="B103" s="194"/>
      <c r="C103" s="288"/>
      <c r="D103" s="288"/>
      <c r="E103" s="289"/>
      <c r="F103" s="294" t="s">
        <v>411</v>
      </c>
      <c r="G103" s="295"/>
      <c r="H103" s="295"/>
      <c r="I103" s="296"/>
      <c r="J103" s="291"/>
      <c r="K103" s="297">
        <v>36.7</v>
      </c>
      <c r="L103" s="150"/>
      <c r="M103" s="151"/>
      <c r="N103" s="280"/>
      <c r="O103" s="343"/>
      <c r="P103" s="343"/>
      <c r="Q103" s="281"/>
      <c r="R103" s="199"/>
      <c r="T103" s="337"/>
      <c r="U103" s="338"/>
      <c r="V103" s="339"/>
      <c r="W103" s="339"/>
      <c r="X103" s="339"/>
      <c r="Y103" s="339"/>
      <c r="Z103" s="339"/>
      <c r="AA103" s="340"/>
      <c r="AC103" s="175"/>
      <c r="AD103" s="175"/>
      <c r="AE103" s="175"/>
      <c r="AF103" s="175"/>
      <c r="AG103" s="175"/>
      <c r="AH103" s="175"/>
      <c r="AI103" s="175"/>
      <c r="AJ103" s="175"/>
      <c r="AR103" s="180"/>
      <c r="AT103" s="180"/>
      <c r="AU103" s="180"/>
      <c r="AY103" s="180"/>
      <c r="BE103" s="341"/>
      <c r="BF103" s="341"/>
      <c r="BG103" s="341"/>
      <c r="BH103" s="341"/>
      <c r="BI103" s="341"/>
      <c r="BJ103" s="180"/>
      <c r="BK103" s="341"/>
      <c r="BL103" s="180"/>
      <c r="BM103" s="180"/>
    </row>
    <row r="104" spans="2:65" s="193" customFormat="1" ht="13" customHeight="1">
      <c r="B104" s="194"/>
      <c r="C104" s="288"/>
      <c r="D104" s="288"/>
      <c r="E104" s="289"/>
      <c r="F104" s="294" t="s">
        <v>413</v>
      </c>
      <c r="G104" s="295"/>
      <c r="H104" s="295"/>
      <c r="I104" s="296"/>
      <c r="J104" s="291"/>
      <c r="K104" s="297">
        <v>43.54</v>
      </c>
      <c r="L104" s="150"/>
      <c r="M104" s="151"/>
      <c r="N104" s="280"/>
      <c r="O104" s="343"/>
      <c r="P104" s="343"/>
      <c r="Q104" s="281"/>
      <c r="R104" s="199"/>
      <c r="T104" s="337"/>
      <c r="U104" s="338"/>
      <c r="V104" s="339"/>
      <c r="W104" s="339"/>
      <c r="X104" s="339"/>
      <c r="Y104" s="339"/>
      <c r="Z104" s="339"/>
      <c r="AA104" s="340"/>
      <c r="AC104" s="175"/>
      <c r="AD104" s="175"/>
      <c r="AE104" s="175"/>
      <c r="AF104" s="175"/>
      <c r="AG104" s="175"/>
      <c r="AH104" s="175"/>
      <c r="AI104" s="175"/>
      <c r="AJ104" s="175"/>
      <c r="AR104" s="180"/>
      <c r="AT104" s="180"/>
      <c r="AU104" s="180"/>
      <c r="AY104" s="180"/>
      <c r="BE104" s="341"/>
      <c r="BF104" s="341"/>
      <c r="BG104" s="341"/>
      <c r="BH104" s="341"/>
      <c r="BI104" s="341"/>
      <c r="BJ104" s="180"/>
      <c r="BK104" s="341"/>
      <c r="BL104" s="180"/>
      <c r="BM104" s="180"/>
    </row>
    <row r="105" spans="2:65" s="193" customFormat="1" ht="13" customHeight="1">
      <c r="B105" s="194"/>
      <c r="C105" s="288"/>
      <c r="D105" s="288"/>
      <c r="E105" s="289"/>
      <c r="F105" s="294" t="s">
        <v>412</v>
      </c>
      <c r="G105" s="295"/>
      <c r="H105" s="295"/>
      <c r="I105" s="296"/>
      <c r="J105" s="291"/>
      <c r="K105" s="297">
        <v>16.45</v>
      </c>
      <c r="L105" s="150"/>
      <c r="M105" s="151"/>
      <c r="N105" s="280"/>
      <c r="O105" s="343"/>
      <c r="P105" s="343"/>
      <c r="Q105" s="281"/>
      <c r="R105" s="199"/>
      <c r="T105" s="337"/>
      <c r="U105" s="338"/>
      <c r="V105" s="339"/>
      <c r="W105" s="339"/>
      <c r="X105" s="339"/>
      <c r="Y105" s="339"/>
      <c r="Z105" s="339"/>
      <c r="AA105" s="340"/>
      <c r="AC105" s="175"/>
      <c r="AD105" s="175"/>
      <c r="AE105" s="175"/>
      <c r="AF105" s="175"/>
      <c r="AG105" s="175"/>
      <c r="AH105" s="175"/>
      <c r="AI105" s="175"/>
      <c r="AJ105" s="175"/>
      <c r="AR105" s="180"/>
      <c r="AT105" s="180"/>
      <c r="AU105" s="180"/>
      <c r="AY105" s="180"/>
      <c r="BE105" s="341"/>
      <c r="BF105" s="341"/>
      <c r="BG105" s="341"/>
      <c r="BH105" s="341"/>
      <c r="BI105" s="341"/>
      <c r="BJ105" s="180"/>
      <c r="BK105" s="341"/>
      <c r="BL105" s="180"/>
      <c r="BM105" s="180"/>
    </row>
    <row r="106" spans="2:65" s="193" customFormat="1" ht="13" customHeight="1">
      <c r="B106" s="194"/>
      <c r="C106" s="288"/>
      <c r="D106" s="288"/>
      <c r="E106" s="289"/>
      <c r="F106" s="294" t="s">
        <v>414</v>
      </c>
      <c r="G106" s="295"/>
      <c r="H106" s="295"/>
      <c r="I106" s="296"/>
      <c r="J106" s="291"/>
      <c r="K106" s="297">
        <v>28.58</v>
      </c>
      <c r="L106" s="150"/>
      <c r="M106" s="151"/>
      <c r="N106" s="280"/>
      <c r="O106" s="343"/>
      <c r="P106" s="343"/>
      <c r="Q106" s="281"/>
      <c r="R106" s="199"/>
      <c r="T106" s="337"/>
      <c r="U106" s="338"/>
      <c r="V106" s="339"/>
      <c r="W106" s="339"/>
      <c r="X106" s="339"/>
      <c r="Y106" s="339"/>
      <c r="Z106" s="339"/>
      <c r="AA106" s="340"/>
      <c r="AC106" s="175"/>
      <c r="AD106" s="175"/>
      <c r="AE106" s="175"/>
      <c r="AF106" s="175"/>
      <c r="AG106" s="175"/>
      <c r="AH106" s="175"/>
      <c r="AI106" s="175"/>
      <c r="AJ106" s="175"/>
      <c r="AR106" s="180"/>
      <c r="AT106" s="180"/>
      <c r="AU106" s="180"/>
      <c r="AY106" s="180"/>
      <c r="BE106" s="341"/>
      <c r="BF106" s="341"/>
      <c r="BG106" s="341"/>
      <c r="BH106" s="341"/>
      <c r="BI106" s="341"/>
      <c r="BJ106" s="180"/>
      <c r="BK106" s="341"/>
      <c r="BL106" s="180"/>
      <c r="BM106" s="180"/>
    </row>
    <row r="107" spans="2:36" s="193" customFormat="1" ht="7" customHeight="1">
      <c r="B107" s="229"/>
      <c r="C107" s="230"/>
      <c r="D107" s="230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  <c r="R107" s="231"/>
      <c r="AC107" s="175"/>
      <c r="AD107" s="175"/>
      <c r="AE107" s="175"/>
      <c r="AF107" s="175"/>
      <c r="AG107" s="175"/>
      <c r="AH107" s="175"/>
      <c r="AI107" s="175"/>
      <c r="AJ107" s="175"/>
    </row>
    <row r="108" ht="11"/>
    <row r="110" spans="6:8" ht="21" customHeight="1">
      <c r="F110" s="369"/>
      <c r="H110" s="369"/>
    </row>
    <row r="111" ht="21" customHeight="1">
      <c r="F111" s="369"/>
    </row>
    <row r="112" spans="6:8" ht="21" customHeight="1">
      <c r="F112" s="369"/>
      <c r="H112" s="369"/>
    </row>
    <row r="113" ht="21" customHeight="1">
      <c r="F113" s="369"/>
    </row>
    <row r="114" spans="3:9" ht="21" customHeight="1">
      <c r="F114" s="369"/>
      <c r="I114" s="369"/>
    </row>
  </sheetData>
  <sheetProtection algorithmName="SHA-512" hashValue="A8BJslX4Ssg5g3i+WbDbgIvVQiUlD1lROMvkNdZYTBfNUTdjnafrDSTGdg5g2qGIxg4AiFX5GgkckKsfCjmGpg==" saltValue="fZKqCSHPk/GLtPW+nKl8/w==" spinCount="100000" sheet="1" objects="1" scenarios="1"/>
  <mergeCells count="105">
    <mergeCell ref="H27:J27"/>
    <mergeCell ref="M27:P27"/>
    <mergeCell ref="H28:J28"/>
    <mergeCell ref="M28:P28"/>
    <mergeCell ref="H29:J29"/>
    <mergeCell ref="M29:P29"/>
    <mergeCell ref="C65:G65"/>
    <mergeCell ref="N65:Q65"/>
    <mergeCell ref="AF95:AI95"/>
    <mergeCell ref="H30:J30"/>
    <mergeCell ref="M30:P30"/>
    <mergeCell ref="H31:J31"/>
    <mergeCell ref="M31:P31"/>
    <mergeCell ref="L33:P33"/>
    <mergeCell ref="C55:Q55"/>
    <mergeCell ref="F57:P57"/>
    <mergeCell ref="F58:P58"/>
    <mergeCell ref="M60:P60"/>
    <mergeCell ref="M62:Q62"/>
    <mergeCell ref="M63:Q63"/>
    <mergeCell ref="M86:Q86"/>
    <mergeCell ref="N71:Q71"/>
    <mergeCell ref="N72:Q72"/>
    <mergeCell ref="N70:Q70"/>
    <mergeCell ref="AL95:AM95"/>
    <mergeCell ref="AN95:AQ95"/>
    <mergeCell ref="AF96:AI96"/>
    <mergeCell ref="AL96:AM96"/>
    <mergeCell ref="AN96:AQ96"/>
    <mergeCell ref="F92:I92"/>
    <mergeCell ref="L92:M92"/>
    <mergeCell ref="N92:Q92"/>
    <mergeCell ref="F93:I93"/>
    <mergeCell ref="L93:M93"/>
    <mergeCell ref="N93:Q93"/>
    <mergeCell ref="F96:I96"/>
    <mergeCell ref="N96:Q96"/>
    <mergeCell ref="L96:M96"/>
    <mergeCell ref="H1:K1"/>
    <mergeCell ref="C2:Q2"/>
    <mergeCell ref="S2:AC2"/>
    <mergeCell ref="C4:Q4"/>
    <mergeCell ref="F6:P6"/>
    <mergeCell ref="M25:P25"/>
    <mergeCell ref="O9:P9"/>
    <mergeCell ref="O11:P11"/>
    <mergeCell ref="O12:P12"/>
    <mergeCell ref="O13:P13"/>
    <mergeCell ref="O14:P14"/>
    <mergeCell ref="O15:P15"/>
    <mergeCell ref="O16:P16"/>
    <mergeCell ref="O17:P17"/>
    <mergeCell ref="O18:P18"/>
    <mergeCell ref="E20:L20"/>
    <mergeCell ref="M23:P23"/>
    <mergeCell ref="F7:P7"/>
    <mergeCell ref="N67:Q67"/>
    <mergeCell ref="N68:Q68"/>
    <mergeCell ref="N69:Q69"/>
    <mergeCell ref="L75:Q75"/>
    <mergeCell ref="C79:Q79"/>
    <mergeCell ref="F81:P81"/>
    <mergeCell ref="F82:P82"/>
    <mergeCell ref="M84:P84"/>
    <mergeCell ref="F95:I95"/>
    <mergeCell ref="N95:Q95"/>
    <mergeCell ref="L95:M95"/>
    <mergeCell ref="M87:Q87"/>
    <mergeCell ref="F89:I89"/>
    <mergeCell ref="L89:M89"/>
    <mergeCell ref="N89:Q89"/>
    <mergeCell ref="N90:Q90"/>
    <mergeCell ref="N91:Q91"/>
    <mergeCell ref="F91:I91"/>
    <mergeCell ref="L91:M91"/>
    <mergeCell ref="F106:I106"/>
    <mergeCell ref="L106:M106"/>
    <mergeCell ref="N106:Q106"/>
    <mergeCell ref="L102:M102"/>
    <mergeCell ref="N102:Q102"/>
    <mergeCell ref="F103:I103"/>
    <mergeCell ref="F104:I104"/>
    <mergeCell ref="L104:M104"/>
    <mergeCell ref="N104:Q104"/>
    <mergeCell ref="L99:M99"/>
    <mergeCell ref="L105:M105"/>
    <mergeCell ref="N105:Q105"/>
    <mergeCell ref="L103:M103"/>
    <mergeCell ref="F105:I105"/>
    <mergeCell ref="F97:I97"/>
    <mergeCell ref="L97:M97"/>
    <mergeCell ref="N97:Q97"/>
    <mergeCell ref="F98:I98"/>
    <mergeCell ref="F99:I99"/>
    <mergeCell ref="N99:Q99"/>
    <mergeCell ref="L98:M98"/>
    <mergeCell ref="N98:Q98"/>
    <mergeCell ref="N103:Q103"/>
    <mergeCell ref="L101:M101"/>
    <mergeCell ref="N101:Q101"/>
    <mergeCell ref="F100:I100"/>
    <mergeCell ref="L100:M100"/>
    <mergeCell ref="N100:Q100"/>
    <mergeCell ref="F101:I101"/>
    <mergeCell ref="F102:I102"/>
  </mergeCells>
  <hyperlinks>
    <hyperlink ref="F1:G1" location="C2" display="1) Krycí list rozpočtu"/>
    <hyperlink ref="H1:K1" location="C86" display="2) Rekapitulace rozpočtu"/>
    <hyperlink ref="L1" location="C114" display="3) Rozpočet"/>
    <hyperlink ref="S1:T1" location="'Rekapitulace stavby'!C2" display="Rekapitulace stavby"/>
  </hyperlinks>
  <printOptions/>
  <pageMargins left="0.7" right="0.7" top="0.787401575" bottom="0.787401575" header="0.3" footer="0.3"/>
  <pageSetup fitToHeight="10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Rozvoda</dc:creator>
  <cp:keywords/>
  <dc:description/>
  <cp:lastModifiedBy>Uživatel Microsoft Office</cp:lastModifiedBy>
  <cp:lastPrinted>2020-03-03T09:57:28Z</cp:lastPrinted>
  <dcterms:created xsi:type="dcterms:W3CDTF">2018-10-04T12:26:32Z</dcterms:created>
  <dcterms:modified xsi:type="dcterms:W3CDTF">2020-03-03T15:27:55Z</dcterms:modified>
  <cp:category/>
  <cp:version/>
  <cp:contentType/>
  <cp:contentStatus/>
</cp:coreProperties>
</file>