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A232B695-969B-49ED-B30F-D822AC2163BE}" xr6:coauthVersionLast="45" xr6:coauthVersionMax="45" xr10:uidLastSave="{00000000-0000-0000-0000-000000000000}"/>
  <bookViews>
    <workbookView xWindow="28680" yWindow="-1815" windowWidth="29040" windowHeight="15840" xr2:uid="{00000000-000D-0000-FFFF-FFFF00000000}"/>
  </bookViews>
  <sheets>
    <sheet name="Rekapitulace stavby" sheetId="1" r:id="rId1"/>
    <sheet name="01 - Bourací práce" sheetId="2" r:id="rId2"/>
    <sheet name="02 - Nový stav - stavební..." sheetId="3" r:id="rId3"/>
    <sheet name="03 - ÚT, ZTI, VZT" sheetId="4" r:id="rId4"/>
    <sheet name="04 - Silnoproud" sheetId="8" r:id="rId5"/>
    <sheet name="05 - Slaboproud" sheetId="9" r:id="rId6"/>
    <sheet name="06 - VRN" sheetId="7" r:id="rId7"/>
  </sheets>
  <definedNames>
    <definedName name="_xlnm._FilterDatabase" localSheetId="1" hidden="1">'01 - Bourací práce'!$C$130:$K$426</definedName>
    <definedName name="_xlnm._FilterDatabase" localSheetId="2" hidden="1">'02 - Nový stav - stavební...'!$C$132:$K$615</definedName>
    <definedName name="_xlnm._FilterDatabase" localSheetId="3" hidden="1">'03 - ÚT, ZTI, VZT'!$C$128:$K$442</definedName>
    <definedName name="_xlnm._FilterDatabase" localSheetId="6" hidden="1">'06 - VRN'!$C$121:$K$140</definedName>
    <definedName name="_xlnm.Print_Titles" localSheetId="1">'01 - Bourací práce'!$130:$130</definedName>
    <definedName name="_xlnm.Print_Titles" localSheetId="2">'02 - Nový stav - stavební...'!$132:$132</definedName>
    <definedName name="_xlnm.Print_Titles" localSheetId="3">'03 - ÚT, ZTI, VZT'!$128:$128</definedName>
    <definedName name="_xlnm.Print_Titles" localSheetId="5">'05 - Slaboproud'!$29:$30</definedName>
    <definedName name="_xlnm.Print_Titles" localSheetId="6">'06 - VRN'!$121:$121</definedName>
    <definedName name="_xlnm.Print_Titles" localSheetId="0">'Rekapitulace stavby'!$92:$92</definedName>
    <definedName name="_xlnm.Print_Area" localSheetId="1">'01 - Bourací práce'!$C$4:$J$76,'01 - Bourací práce'!$C$82:$J$112,'01 - Bourací práce'!$C$118:$K$426</definedName>
    <definedName name="_xlnm.Print_Area" localSheetId="2">'02 - Nový stav - stavební...'!$C$4:$J$76,'02 - Nový stav - stavební...'!$C$82:$J$114,'02 - Nový stav - stavební...'!$C$120:$K$615</definedName>
    <definedName name="_xlnm.Print_Area" localSheetId="3">'03 - ÚT, ZTI, VZT'!$C$4:$J$76,'03 - ÚT, ZTI, VZT'!$C$82:$J$110,'03 - ÚT, ZTI, VZT'!$C$116:$K$442</definedName>
    <definedName name="_xlnm.Print_Area" localSheetId="5">'05 - Slaboproud'!$A$1:$I$218</definedName>
    <definedName name="_xlnm.Print_Area" localSheetId="6">'06 - VRN'!$C$4:$J$76,'06 - VRN'!$C$82:$J$103,'06 - VRN'!$C$109:$K$140</definedName>
    <definedName name="_xlnm.Print_Area" localSheetId="0">'Rekapitulace stavby'!$D$4:$AO$76,'Rekapitulace stavby'!$C$82:$AQ$101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9" i="1" l="1"/>
  <c r="W29" i="1"/>
  <c r="AN94" i="1"/>
  <c r="AN99" i="1"/>
  <c r="AN98" i="1"/>
  <c r="AG99" i="1"/>
  <c r="AG98" i="1"/>
  <c r="A9" i="9"/>
  <c r="B14" i="9"/>
  <c r="C14" i="9"/>
  <c r="A15" i="9"/>
  <c r="A16" i="9" s="1"/>
  <c r="A17" i="9" s="1"/>
  <c r="A18" i="9" s="1"/>
  <c r="A19" i="9" s="1"/>
  <c r="A20" i="9" s="1"/>
  <c r="A21" i="9" s="1"/>
  <c r="A22" i="9" s="1"/>
  <c r="B15" i="9"/>
  <c r="C15" i="9"/>
  <c r="B16" i="9"/>
  <c r="C16" i="9"/>
  <c r="B17" i="9"/>
  <c r="C17" i="9"/>
  <c r="B18" i="9"/>
  <c r="C18" i="9"/>
  <c r="B19" i="9"/>
  <c r="C19" i="9"/>
  <c r="B20" i="9"/>
  <c r="C20" i="9"/>
  <c r="H20" i="9"/>
  <c r="I20" i="9"/>
  <c r="B21" i="9"/>
  <c r="C21" i="9"/>
  <c r="B22" i="9"/>
  <c r="C22" i="9"/>
  <c r="H32" i="9"/>
  <c r="H31" i="9" s="1"/>
  <c r="H14" i="9" s="1"/>
  <c r="I32" i="9"/>
  <c r="H33" i="9"/>
  <c r="I33" i="9"/>
  <c r="H34" i="9"/>
  <c r="I34" i="9"/>
  <c r="I31" i="9" s="1"/>
  <c r="I14" i="9" s="1"/>
  <c r="H35" i="9"/>
  <c r="I35" i="9"/>
  <c r="H36" i="9"/>
  <c r="I36" i="9"/>
  <c r="H37" i="9"/>
  <c r="I37" i="9"/>
  <c r="H38" i="9"/>
  <c r="I38" i="9"/>
  <c r="H39" i="9"/>
  <c r="I39" i="9"/>
  <c r="D40" i="9"/>
  <c r="H40" i="9"/>
  <c r="I40" i="9"/>
  <c r="H41" i="9"/>
  <c r="I41" i="9"/>
  <c r="D42" i="9"/>
  <c r="H42" i="9"/>
  <c r="I42" i="9"/>
  <c r="H43" i="9"/>
  <c r="I43" i="9"/>
  <c r="H44" i="9"/>
  <c r="I44" i="9"/>
  <c r="H45" i="9"/>
  <c r="I45" i="9"/>
  <c r="H46" i="9"/>
  <c r="I46" i="9"/>
  <c r="H47" i="9"/>
  <c r="I47" i="9"/>
  <c r="H48" i="9"/>
  <c r="I48" i="9"/>
  <c r="H49" i="9"/>
  <c r="I49" i="9"/>
  <c r="H50" i="9"/>
  <c r="I50" i="9"/>
  <c r="H51" i="9"/>
  <c r="I51" i="9"/>
  <c r="H52" i="9"/>
  <c r="I52" i="9"/>
  <c r="H53" i="9"/>
  <c r="I53" i="9"/>
  <c r="H54" i="9"/>
  <c r="I54" i="9"/>
  <c r="H55" i="9"/>
  <c r="I55" i="9"/>
  <c r="H56" i="9"/>
  <c r="I56" i="9"/>
  <c r="H57" i="9"/>
  <c r="I57" i="9"/>
  <c r="H58" i="9"/>
  <c r="I58" i="9"/>
  <c r="H59" i="9"/>
  <c r="I59" i="9"/>
  <c r="H60" i="9"/>
  <c r="I60" i="9"/>
  <c r="H61" i="9"/>
  <c r="I61" i="9"/>
  <c r="H62" i="9"/>
  <c r="I62" i="9"/>
  <c r="I63" i="9"/>
  <c r="I15" i="9" s="1"/>
  <c r="H64" i="9"/>
  <c r="H63" i="9" s="1"/>
  <c r="H15" i="9" s="1"/>
  <c r="I64" i="9"/>
  <c r="H65" i="9"/>
  <c r="I65" i="9"/>
  <c r="H66" i="9"/>
  <c r="I66" i="9"/>
  <c r="H67" i="9"/>
  <c r="I67" i="9"/>
  <c r="H68" i="9"/>
  <c r="I68" i="9"/>
  <c r="H69" i="9"/>
  <c r="I69" i="9"/>
  <c r="H70" i="9"/>
  <c r="I70" i="9"/>
  <c r="H71" i="9"/>
  <c r="I71" i="9"/>
  <c r="H72" i="9"/>
  <c r="I72" i="9"/>
  <c r="H73" i="9"/>
  <c r="I73" i="9"/>
  <c r="H75" i="9"/>
  <c r="H74" i="9" s="1"/>
  <c r="H16" i="9" s="1"/>
  <c r="I75" i="9"/>
  <c r="I74" i="9" s="1"/>
  <c r="I16" i="9" s="1"/>
  <c r="H76" i="9"/>
  <c r="I76" i="9"/>
  <c r="H77" i="9"/>
  <c r="I77" i="9"/>
  <c r="H78" i="9"/>
  <c r="I78" i="9"/>
  <c r="H79" i="9"/>
  <c r="I79" i="9"/>
  <c r="H80" i="9"/>
  <c r="I80" i="9"/>
  <c r="H81" i="9"/>
  <c r="I81" i="9"/>
  <c r="H82" i="9"/>
  <c r="I82" i="9"/>
  <c r="H83" i="9"/>
  <c r="I83" i="9"/>
  <c r="H84" i="9"/>
  <c r="I84" i="9"/>
  <c r="H85" i="9"/>
  <c r="I85" i="9"/>
  <c r="H86" i="9"/>
  <c r="I86" i="9"/>
  <c r="H87" i="9"/>
  <c r="I87" i="9"/>
  <c r="H88" i="9"/>
  <c r="I88" i="9"/>
  <c r="H89" i="9"/>
  <c r="I89" i="9"/>
  <c r="H90" i="9"/>
  <c r="I90" i="9"/>
  <c r="H91" i="9"/>
  <c r="I91" i="9"/>
  <c r="H92" i="9"/>
  <c r="I92" i="9"/>
  <c r="H93" i="9"/>
  <c r="I93" i="9"/>
  <c r="H94" i="9"/>
  <c r="I94" i="9"/>
  <c r="H95" i="9"/>
  <c r="I95" i="9"/>
  <c r="H96" i="9"/>
  <c r="I96" i="9"/>
  <c r="H97" i="9"/>
  <c r="I97" i="9"/>
  <c r="H98" i="9"/>
  <c r="I98" i="9"/>
  <c r="H99" i="9"/>
  <c r="I99" i="9"/>
  <c r="H100" i="9"/>
  <c r="I100" i="9"/>
  <c r="H101" i="9"/>
  <c r="I101" i="9"/>
  <c r="H102" i="9"/>
  <c r="I102" i="9"/>
  <c r="H103" i="9"/>
  <c r="I103" i="9"/>
  <c r="H104" i="9"/>
  <c r="I104" i="9"/>
  <c r="H105" i="9"/>
  <c r="I105" i="9"/>
  <c r="H106" i="9"/>
  <c r="I106" i="9"/>
  <c r="H107" i="9"/>
  <c r="I107" i="9"/>
  <c r="H108" i="9"/>
  <c r="I108" i="9"/>
  <c r="H109" i="9"/>
  <c r="I109" i="9"/>
  <c r="H110" i="9"/>
  <c r="I110" i="9"/>
  <c r="H111" i="9"/>
  <c r="I111" i="9"/>
  <c r="H112" i="9"/>
  <c r="I112" i="9"/>
  <c r="H113" i="9"/>
  <c r="I113" i="9"/>
  <c r="H114" i="9"/>
  <c r="I114" i="9"/>
  <c r="H115" i="9"/>
  <c r="I115" i="9"/>
  <c r="H117" i="9"/>
  <c r="H116" i="9" s="1"/>
  <c r="H17" i="9" s="1"/>
  <c r="I117" i="9"/>
  <c r="I116" i="9" s="1"/>
  <c r="I17" i="9" s="1"/>
  <c r="H118" i="9"/>
  <c r="I118" i="9"/>
  <c r="H119" i="9"/>
  <c r="I119" i="9"/>
  <c r="H120" i="9"/>
  <c r="I120" i="9"/>
  <c r="H121" i="9"/>
  <c r="I121" i="9"/>
  <c r="H122" i="9"/>
  <c r="I122" i="9"/>
  <c r="H123" i="9"/>
  <c r="I123" i="9"/>
  <c r="H124" i="9"/>
  <c r="I124" i="9"/>
  <c r="H125" i="9"/>
  <c r="I125" i="9"/>
  <c r="H126" i="9"/>
  <c r="I126" i="9"/>
  <c r="H127" i="9"/>
  <c r="I127" i="9"/>
  <c r="H128" i="9"/>
  <c r="I128" i="9"/>
  <c r="H130" i="9"/>
  <c r="I130" i="9"/>
  <c r="H131" i="9"/>
  <c r="I131" i="9"/>
  <c r="H132" i="9"/>
  <c r="I132" i="9"/>
  <c r="H133" i="9"/>
  <c r="I133" i="9"/>
  <c r="H134" i="9"/>
  <c r="I134" i="9"/>
  <c r="H135" i="9"/>
  <c r="I135" i="9"/>
  <c r="H136" i="9"/>
  <c r="I136" i="9"/>
  <c r="H137" i="9"/>
  <c r="I137" i="9"/>
  <c r="H138" i="9"/>
  <c r="I138" i="9"/>
  <c r="H139" i="9"/>
  <c r="I139" i="9"/>
  <c r="H140" i="9"/>
  <c r="I140" i="9"/>
  <c r="H141" i="9"/>
  <c r="I141" i="9"/>
  <c r="H142" i="9"/>
  <c r="I142" i="9"/>
  <c r="H143" i="9"/>
  <c r="I143" i="9"/>
  <c r="H144" i="9"/>
  <c r="I144" i="9"/>
  <c r="H145" i="9"/>
  <c r="I145" i="9"/>
  <c r="H146" i="9"/>
  <c r="I146" i="9"/>
  <c r="H147" i="9"/>
  <c r="I147" i="9"/>
  <c r="H148" i="9"/>
  <c r="I148" i="9"/>
  <c r="H149" i="9"/>
  <c r="I149" i="9"/>
  <c r="H150" i="9"/>
  <c r="I150" i="9"/>
  <c r="H151" i="9"/>
  <c r="I151" i="9"/>
  <c r="H152" i="9"/>
  <c r="I152" i="9"/>
  <c r="H153" i="9"/>
  <c r="I153" i="9"/>
  <c r="H154" i="9"/>
  <c r="I154" i="9"/>
  <c r="H155" i="9"/>
  <c r="I155" i="9"/>
  <c r="H156" i="9"/>
  <c r="I156" i="9"/>
  <c r="H157" i="9"/>
  <c r="I157" i="9"/>
  <c r="H158" i="9"/>
  <c r="I158" i="9"/>
  <c r="H159" i="9"/>
  <c r="I159" i="9"/>
  <c r="H160" i="9"/>
  <c r="I160" i="9"/>
  <c r="H161" i="9"/>
  <c r="I161" i="9"/>
  <c r="H162" i="9"/>
  <c r="I162" i="9"/>
  <c r="H163" i="9"/>
  <c r="I163" i="9"/>
  <c r="H164" i="9"/>
  <c r="I164" i="9"/>
  <c r="H165" i="9"/>
  <c r="I165" i="9"/>
  <c r="H166" i="9"/>
  <c r="I166" i="9"/>
  <c r="H167" i="9"/>
  <c r="I167" i="9"/>
  <c r="H168" i="9"/>
  <c r="I168" i="9"/>
  <c r="H169" i="9"/>
  <c r="I169" i="9"/>
  <c r="H170" i="9"/>
  <c r="I170" i="9"/>
  <c r="H171" i="9"/>
  <c r="I171" i="9"/>
  <c r="D172" i="9"/>
  <c r="H172" i="9" s="1"/>
  <c r="H173" i="9"/>
  <c r="I173" i="9"/>
  <c r="H174" i="9"/>
  <c r="I174" i="9"/>
  <c r="H175" i="9"/>
  <c r="I175" i="9"/>
  <c r="H176" i="9"/>
  <c r="I176" i="9"/>
  <c r="H177" i="9"/>
  <c r="I177" i="9"/>
  <c r="H178" i="9"/>
  <c r="I178" i="9"/>
  <c r="H179" i="9"/>
  <c r="I179" i="9"/>
  <c r="H180" i="9"/>
  <c r="I180" i="9"/>
  <c r="H181" i="9"/>
  <c r="I181" i="9"/>
  <c r="H182" i="9"/>
  <c r="I182" i="9"/>
  <c r="H183" i="9"/>
  <c r="I183" i="9"/>
  <c r="H185" i="9"/>
  <c r="H184" i="9" s="1"/>
  <c r="H19" i="9" s="1"/>
  <c r="I185" i="9"/>
  <c r="I184" i="9" s="1"/>
  <c r="I19" i="9" s="1"/>
  <c r="H186" i="9"/>
  <c r="I186" i="9"/>
  <c r="H187" i="9"/>
  <c r="I187" i="9"/>
  <c r="H188" i="9"/>
  <c r="I188" i="9"/>
  <c r="H189" i="9"/>
  <c r="I189" i="9"/>
  <c r="H190" i="9"/>
  <c r="I190" i="9"/>
  <c r="H191" i="9"/>
  <c r="I191" i="9"/>
  <c r="H192" i="9"/>
  <c r="I192" i="9"/>
  <c r="H193" i="9"/>
  <c r="I193" i="9"/>
  <c r="H194" i="9"/>
  <c r="I194" i="9"/>
  <c r="H195" i="9"/>
  <c r="I195" i="9"/>
  <c r="H196" i="9"/>
  <c r="I196" i="9"/>
  <c r="H197" i="9"/>
  <c r="I197" i="9"/>
  <c r="H198" i="9"/>
  <c r="I198" i="9"/>
  <c r="H199" i="9"/>
  <c r="I199" i="9"/>
  <c r="H200" i="9"/>
  <c r="I200" i="9"/>
  <c r="H201" i="9"/>
  <c r="I201" i="9"/>
  <c r="H204" i="9"/>
  <c r="H203" i="9" s="1"/>
  <c r="H21" i="9" s="1"/>
  <c r="I204" i="9"/>
  <c r="I203" i="9" s="1"/>
  <c r="I21" i="9" s="1"/>
  <c r="H205" i="9"/>
  <c r="I205" i="9"/>
  <c r="H206" i="9"/>
  <c r="I206" i="9"/>
  <c r="H207" i="9"/>
  <c r="I207" i="9"/>
  <c r="H208" i="9"/>
  <c r="I208" i="9"/>
  <c r="H209" i="9"/>
  <c r="I209" i="9"/>
  <c r="H210" i="9"/>
  <c r="I210" i="9"/>
  <c r="I211" i="9"/>
  <c r="I22" i="9" s="1"/>
  <c r="H212" i="9"/>
  <c r="I212" i="9"/>
  <c r="H213" i="9"/>
  <c r="I213" i="9"/>
  <c r="H214" i="9"/>
  <c r="H211" i="9" s="1"/>
  <c r="H22" i="9" s="1"/>
  <c r="I214" i="9"/>
  <c r="H215" i="9"/>
  <c r="I215" i="9"/>
  <c r="H216" i="9"/>
  <c r="I216" i="9"/>
  <c r="H217" i="9"/>
  <c r="I217" i="9"/>
  <c r="H218" i="9"/>
  <c r="I218" i="9"/>
  <c r="H6" i="8"/>
  <c r="K5" i="8" s="1"/>
  <c r="J6" i="8"/>
  <c r="H7" i="8"/>
  <c r="J7" i="8"/>
  <c r="H8" i="8"/>
  <c r="J8" i="8"/>
  <c r="H9" i="8"/>
  <c r="J9" i="8"/>
  <c r="H10" i="8"/>
  <c r="J10" i="8"/>
  <c r="H11" i="8"/>
  <c r="J11" i="8"/>
  <c r="H12" i="8"/>
  <c r="J12" i="8"/>
  <c r="H13" i="8"/>
  <c r="J13" i="8"/>
  <c r="H14" i="8"/>
  <c r="J14" i="8"/>
  <c r="K16" i="8"/>
  <c r="H17" i="8"/>
  <c r="J17" i="8"/>
  <c r="H18" i="8"/>
  <c r="J18" i="8"/>
  <c r="H19" i="8"/>
  <c r="J19" i="8"/>
  <c r="I67" i="8" s="1"/>
  <c r="H70" i="8" s="1"/>
  <c r="H22" i="8"/>
  <c r="J22" i="8"/>
  <c r="H23" i="8"/>
  <c r="K21" i="8" s="1"/>
  <c r="J23" i="8"/>
  <c r="H26" i="8"/>
  <c r="J26" i="8"/>
  <c r="H27" i="8"/>
  <c r="J27" i="8"/>
  <c r="H28" i="8"/>
  <c r="J28" i="8"/>
  <c r="H29" i="8"/>
  <c r="J29" i="8"/>
  <c r="H30" i="8"/>
  <c r="J30" i="8"/>
  <c r="H31" i="8"/>
  <c r="J31" i="8"/>
  <c r="K25" i="8" s="1"/>
  <c r="H32" i="8"/>
  <c r="J32" i="8"/>
  <c r="H33" i="8"/>
  <c r="J33" i="8"/>
  <c r="H36" i="8"/>
  <c r="K35" i="8" s="1"/>
  <c r="J36" i="8"/>
  <c r="H37" i="8"/>
  <c r="J37" i="8"/>
  <c r="H38" i="8"/>
  <c r="J38" i="8"/>
  <c r="H40" i="8"/>
  <c r="J40" i="8"/>
  <c r="H41" i="8"/>
  <c r="J41" i="8"/>
  <c r="H42" i="8"/>
  <c r="J42" i="8"/>
  <c r="H43" i="8"/>
  <c r="J43" i="8"/>
  <c r="H44" i="8"/>
  <c r="J44" i="8"/>
  <c r="F45" i="8"/>
  <c r="H45" i="8"/>
  <c r="J45" i="8"/>
  <c r="H47" i="8"/>
  <c r="J47" i="8"/>
  <c r="H50" i="8"/>
  <c r="K49" i="8" s="1"/>
  <c r="J50" i="8"/>
  <c r="H51" i="8"/>
  <c r="J51" i="8"/>
  <c r="H52" i="8"/>
  <c r="J52" i="8"/>
  <c r="H55" i="8"/>
  <c r="K54" i="8" s="1"/>
  <c r="J55" i="8"/>
  <c r="H56" i="8"/>
  <c r="J56" i="8"/>
  <c r="H57" i="8"/>
  <c r="J57" i="8"/>
  <c r="H58" i="8"/>
  <c r="J58" i="8"/>
  <c r="H59" i="8"/>
  <c r="J59" i="8"/>
  <c r="H60" i="8"/>
  <c r="J60" i="8"/>
  <c r="H61" i="8"/>
  <c r="J61" i="8"/>
  <c r="K63" i="8"/>
  <c r="H64" i="8"/>
  <c r="J64" i="8"/>
  <c r="H23" i="9" l="1"/>
  <c r="H129" i="9"/>
  <c r="H18" i="9" s="1"/>
  <c r="I172" i="9"/>
  <c r="I129" i="9" s="1"/>
  <c r="I18" i="9" s="1"/>
  <c r="I23" i="9" s="1"/>
  <c r="G67" i="8"/>
  <c r="I24" i="9" l="1"/>
  <c r="H69" i="8"/>
  <c r="G76" i="8" s="1"/>
  <c r="J37" i="7" l="1"/>
  <c r="J36" i="7"/>
  <c r="AY100" i="1" s="1"/>
  <c r="J35" i="7"/>
  <c r="AX100" i="1" s="1"/>
  <c r="BI139" i="7"/>
  <c r="BH139" i="7"/>
  <c r="BG139" i="7"/>
  <c r="BF139" i="7"/>
  <c r="T139" i="7"/>
  <c r="T138" i="7" s="1"/>
  <c r="R139" i="7"/>
  <c r="R138" i="7"/>
  <c r="P139" i="7"/>
  <c r="P138" i="7" s="1"/>
  <c r="BI136" i="7"/>
  <c r="BH136" i="7"/>
  <c r="BG136" i="7"/>
  <c r="BF136" i="7"/>
  <c r="T136" i="7"/>
  <c r="T135" i="7" s="1"/>
  <c r="R136" i="7"/>
  <c r="R135" i="7" s="1"/>
  <c r="P136" i="7"/>
  <c r="P135" i="7"/>
  <c r="BI133" i="7"/>
  <c r="BH133" i="7"/>
  <c r="BG133" i="7"/>
  <c r="BF133" i="7"/>
  <c r="T133" i="7"/>
  <c r="R133" i="7"/>
  <c r="P133" i="7"/>
  <c r="BI131" i="7"/>
  <c r="BH131" i="7"/>
  <c r="F36" i="7" s="1"/>
  <c r="BG131" i="7"/>
  <c r="BF131" i="7"/>
  <c r="T131" i="7"/>
  <c r="R131" i="7"/>
  <c r="P131" i="7"/>
  <c r="BI128" i="7"/>
  <c r="BH128" i="7"/>
  <c r="BG128" i="7"/>
  <c r="BF128" i="7"/>
  <c r="T128" i="7"/>
  <c r="T127" i="7" s="1"/>
  <c r="R128" i="7"/>
  <c r="R127" i="7" s="1"/>
  <c r="P128" i="7"/>
  <c r="P127" i="7"/>
  <c r="BI125" i="7"/>
  <c r="BH125" i="7"/>
  <c r="BG125" i="7"/>
  <c r="F35" i="7" s="1"/>
  <c r="BF125" i="7"/>
  <c r="T125" i="7"/>
  <c r="T124" i="7"/>
  <c r="R125" i="7"/>
  <c r="R124" i="7" s="1"/>
  <c r="P125" i="7"/>
  <c r="P124" i="7" s="1"/>
  <c r="J118" i="7"/>
  <c r="F118" i="7"/>
  <c r="F116" i="7"/>
  <c r="E114" i="7"/>
  <c r="J91" i="7"/>
  <c r="F91" i="7"/>
  <c r="F89" i="7"/>
  <c r="E87" i="7"/>
  <c r="J24" i="7"/>
  <c r="E24" i="7"/>
  <c r="J92" i="7"/>
  <c r="J23" i="7"/>
  <c r="J18" i="7"/>
  <c r="E18" i="7"/>
  <c r="F119" i="7" s="1"/>
  <c r="J17" i="7"/>
  <c r="J12" i="7"/>
  <c r="J89" i="7" s="1"/>
  <c r="E7" i="7"/>
  <c r="E85" i="7"/>
  <c r="AY99" i="1"/>
  <c r="AX99" i="1"/>
  <c r="AW99" i="1"/>
  <c r="AU99" i="1"/>
  <c r="AY98" i="1"/>
  <c r="AX98" i="1"/>
  <c r="BD98" i="1"/>
  <c r="AU98" i="1"/>
  <c r="J37" i="4"/>
  <c r="J36" i="4"/>
  <c r="AY97" i="1"/>
  <c r="J35" i="4"/>
  <c r="AX97" i="1"/>
  <c r="BI441" i="4"/>
  <c r="BH441" i="4"/>
  <c r="BG441" i="4"/>
  <c r="BF441" i="4"/>
  <c r="T441" i="4"/>
  <c r="R441" i="4"/>
  <c r="P441" i="4"/>
  <c r="BI439" i="4"/>
  <c r="BH439" i="4"/>
  <c r="BG439" i="4"/>
  <c r="BF439" i="4"/>
  <c r="T439" i="4"/>
  <c r="R439" i="4"/>
  <c r="P439" i="4"/>
  <c r="BI437" i="4"/>
  <c r="BH437" i="4"/>
  <c r="BG437" i="4"/>
  <c r="BF437" i="4"/>
  <c r="T437" i="4"/>
  <c r="R437" i="4"/>
  <c r="P437" i="4"/>
  <c r="BI435" i="4"/>
  <c r="BH435" i="4"/>
  <c r="BG435" i="4"/>
  <c r="BF435" i="4"/>
  <c r="T435" i="4"/>
  <c r="R435" i="4"/>
  <c r="P435" i="4"/>
  <c r="BI433" i="4"/>
  <c r="BH433" i="4"/>
  <c r="BG433" i="4"/>
  <c r="BF433" i="4"/>
  <c r="T433" i="4"/>
  <c r="R433" i="4"/>
  <c r="P433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23" i="4"/>
  <c r="BH423" i="4"/>
  <c r="BG423" i="4"/>
  <c r="BF423" i="4"/>
  <c r="T423" i="4"/>
  <c r="R423" i="4"/>
  <c r="P423" i="4"/>
  <c r="BI421" i="4"/>
  <c r="BH421" i="4"/>
  <c r="BG421" i="4"/>
  <c r="BF421" i="4"/>
  <c r="T421" i="4"/>
  <c r="R421" i="4"/>
  <c r="P421" i="4"/>
  <c r="BI419" i="4"/>
  <c r="BH419" i="4"/>
  <c r="BG419" i="4"/>
  <c r="BF419" i="4"/>
  <c r="T419" i="4"/>
  <c r="R419" i="4"/>
  <c r="P419" i="4"/>
  <c r="BI417" i="4"/>
  <c r="BH417" i="4"/>
  <c r="BG417" i="4"/>
  <c r="BF417" i="4"/>
  <c r="T417" i="4"/>
  <c r="R417" i="4"/>
  <c r="P417" i="4"/>
  <c r="BI415" i="4"/>
  <c r="BH415" i="4"/>
  <c r="BG415" i="4"/>
  <c r="BF415" i="4"/>
  <c r="T415" i="4"/>
  <c r="R415" i="4"/>
  <c r="P415" i="4"/>
  <c r="BI413" i="4"/>
  <c r="BH413" i="4"/>
  <c r="BG413" i="4"/>
  <c r="BF413" i="4"/>
  <c r="T413" i="4"/>
  <c r="R413" i="4"/>
  <c r="P413" i="4"/>
  <c r="BI411" i="4"/>
  <c r="BH411" i="4"/>
  <c r="BG411" i="4"/>
  <c r="BF411" i="4"/>
  <c r="T411" i="4"/>
  <c r="R411" i="4"/>
  <c r="P411" i="4"/>
  <c r="BI409" i="4"/>
  <c r="BH409" i="4"/>
  <c r="BG409" i="4"/>
  <c r="BF409" i="4"/>
  <c r="T409" i="4"/>
  <c r="R409" i="4"/>
  <c r="P409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402" i="4"/>
  <c r="BH402" i="4"/>
  <c r="BG402" i="4"/>
  <c r="BF402" i="4"/>
  <c r="T402" i="4"/>
  <c r="R402" i="4"/>
  <c r="P402" i="4"/>
  <c r="BI400" i="4"/>
  <c r="BH400" i="4"/>
  <c r="BG400" i="4"/>
  <c r="BF400" i="4"/>
  <c r="T400" i="4"/>
  <c r="R400" i="4"/>
  <c r="P400" i="4"/>
  <c r="BI398" i="4"/>
  <c r="BH398" i="4"/>
  <c r="BG398" i="4"/>
  <c r="BF398" i="4"/>
  <c r="T398" i="4"/>
  <c r="R398" i="4"/>
  <c r="P398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2" i="4"/>
  <c r="BH392" i="4"/>
  <c r="BG392" i="4"/>
  <c r="BF392" i="4"/>
  <c r="T392" i="4"/>
  <c r="R392" i="4"/>
  <c r="P392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66" i="4"/>
  <c r="BH366" i="4"/>
  <c r="BG366" i="4"/>
  <c r="BF366" i="4"/>
  <c r="T366" i="4"/>
  <c r="R366" i="4"/>
  <c r="P366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49" i="4"/>
  <c r="BH349" i="4"/>
  <c r="BG349" i="4"/>
  <c r="BF349" i="4"/>
  <c r="T349" i="4"/>
  <c r="R349" i="4"/>
  <c r="P349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0" i="4"/>
  <c r="BH340" i="4"/>
  <c r="BG340" i="4"/>
  <c r="BF340" i="4"/>
  <c r="T340" i="4"/>
  <c r="R340" i="4"/>
  <c r="P340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T294" i="4" s="1"/>
  <c r="R295" i="4"/>
  <c r="R294" i="4"/>
  <c r="P295" i="4"/>
  <c r="P294" i="4" s="1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J125" i="4"/>
  <c r="F125" i="4"/>
  <c r="F123" i="4"/>
  <c r="E121" i="4"/>
  <c r="J91" i="4"/>
  <c r="F91" i="4"/>
  <c r="F89" i="4"/>
  <c r="E87" i="4"/>
  <c r="J24" i="4"/>
  <c r="E24" i="4"/>
  <c r="J92" i="4" s="1"/>
  <c r="J23" i="4"/>
  <c r="J18" i="4"/>
  <c r="E18" i="4"/>
  <c r="F126" i="4"/>
  <c r="J17" i="4"/>
  <c r="J12" i="4"/>
  <c r="J123" i="4" s="1"/>
  <c r="E7" i="4"/>
  <c r="E119" i="4" s="1"/>
  <c r="J37" i="3"/>
  <c r="J36" i="3"/>
  <c r="AY96" i="1" s="1"/>
  <c r="J35" i="3"/>
  <c r="AX96" i="1"/>
  <c r="BI614" i="3"/>
  <c r="BH614" i="3"/>
  <c r="BG614" i="3"/>
  <c r="BF614" i="3"/>
  <c r="T614" i="3"/>
  <c r="R614" i="3"/>
  <c r="P614" i="3"/>
  <c r="BI611" i="3"/>
  <c r="BH611" i="3"/>
  <c r="BG611" i="3"/>
  <c r="BF611" i="3"/>
  <c r="T611" i="3"/>
  <c r="R611" i="3"/>
  <c r="P611" i="3"/>
  <c r="BI596" i="3"/>
  <c r="BH596" i="3"/>
  <c r="BG596" i="3"/>
  <c r="BF596" i="3"/>
  <c r="T596" i="3"/>
  <c r="R596" i="3"/>
  <c r="P596" i="3"/>
  <c r="BI594" i="3"/>
  <c r="BH594" i="3"/>
  <c r="BG594" i="3"/>
  <c r="BF594" i="3"/>
  <c r="T594" i="3"/>
  <c r="R594" i="3"/>
  <c r="P594" i="3"/>
  <c r="BI590" i="3"/>
  <c r="BH590" i="3"/>
  <c r="BG590" i="3"/>
  <c r="BF590" i="3"/>
  <c r="T590" i="3"/>
  <c r="R590" i="3"/>
  <c r="P590" i="3"/>
  <c r="BI587" i="3"/>
  <c r="BH587" i="3"/>
  <c r="BG587" i="3"/>
  <c r="BF587" i="3"/>
  <c r="T587" i="3"/>
  <c r="R587" i="3"/>
  <c r="P587" i="3"/>
  <c r="BI584" i="3"/>
  <c r="BH584" i="3"/>
  <c r="BG584" i="3"/>
  <c r="BF584" i="3"/>
  <c r="T584" i="3"/>
  <c r="R584" i="3"/>
  <c r="P584" i="3"/>
  <c r="BI579" i="3"/>
  <c r="BH579" i="3"/>
  <c r="BG579" i="3"/>
  <c r="BF579" i="3"/>
  <c r="T579" i="3"/>
  <c r="R579" i="3"/>
  <c r="P579" i="3"/>
  <c r="BI576" i="3"/>
  <c r="BH576" i="3"/>
  <c r="BG576" i="3"/>
  <c r="BF576" i="3"/>
  <c r="T576" i="3"/>
  <c r="R576" i="3"/>
  <c r="P576" i="3"/>
  <c r="BI574" i="3"/>
  <c r="BH574" i="3"/>
  <c r="BG574" i="3"/>
  <c r="BF574" i="3"/>
  <c r="T574" i="3"/>
  <c r="R574" i="3"/>
  <c r="P574" i="3"/>
  <c r="BI565" i="3"/>
  <c r="BH565" i="3"/>
  <c r="BG565" i="3"/>
  <c r="BF565" i="3"/>
  <c r="T565" i="3"/>
  <c r="R565" i="3"/>
  <c r="P565" i="3"/>
  <c r="BI562" i="3"/>
  <c r="BH562" i="3"/>
  <c r="BG562" i="3"/>
  <c r="BF562" i="3"/>
  <c r="T562" i="3"/>
  <c r="R562" i="3"/>
  <c r="P562" i="3"/>
  <c r="BI560" i="3"/>
  <c r="BH560" i="3"/>
  <c r="BG560" i="3"/>
  <c r="BF560" i="3"/>
  <c r="T560" i="3"/>
  <c r="R560" i="3"/>
  <c r="P560" i="3"/>
  <c r="BI557" i="3"/>
  <c r="BH557" i="3"/>
  <c r="BG557" i="3"/>
  <c r="BF557" i="3"/>
  <c r="T557" i="3"/>
  <c r="R557" i="3"/>
  <c r="P557" i="3"/>
  <c r="BI554" i="3"/>
  <c r="BH554" i="3"/>
  <c r="BG554" i="3"/>
  <c r="BF554" i="3"/>
  <c r="T554" i="3"/>
  <c r="R554" i="3"/>
  <c r="P554" i="3"/>
  <c r="BI547" i="3"/>
  <c r="BH547" i="3"/>
  <c r="BG547" i="3"/>
  <c r="BF547" i="3"/>
  <c r="T547" i="3"/>
  <c r="R547" i="3"/>
  <c r="P547" i="3"/>
  <c r="BI544" i="3"/>
  <c r="BH544" i="3"/>
  <c r="BG544" i="3"/>
  <c r="BF544" i="3"/>
  <c r="T544" i="3"/>
  <c r="R544" i="3"/>
  <c r="P544" i="3"/>
  <c r="BI542" i="3"/>
  <c r="BH542" i="3"/>
  <c r="BG542" i="3"/>
  <c r="BF542" i="3"/>
  <c r="T542" i="3"/>
  <c r="R542" i="3"/>
  <c r="P542" i="3"/>
  <c r="BI486" i="3"/>
  <c r="BH486" i="3"/>
  <c r="BG486" i="3"/>
  <c r="BF486" i="3"/>
  <c r="T486" i="3"/>
  <c r="R486" i="3"/>
  <c r="P486" i="3"/>
  <c r="BI483" i="3"/>
  <c r="BH483" i="3"/>
  <c r="BG483" i="3"/>
  <c r="BF483" i="3"/>
  <c r="T483" i="3"/>
  <c r="R483" i="3"/>
  <c r="P483" i="3"/>
  <c r="BI480" i="3"/>
  <c r="BH480" i="3"/>
  <c r="BG480" i="3"/>
  <c r="BF480" i="3"/>
  <c r="T480" i="3"/>
  <c r="R480" i="3"/>
  <c r="P480" i="3"/>
  <c r="BI474" i="3"/>
  <c r="BH474" i="3"/>
  <c r="BG474" i="3"/>
  <c r="BF474" i="3"/>
  <c r="T474" i="3"/>
  <c r="R474" i="3"/>
  <c r="P474" i="3"/>
  <c r="BI472" i="3"/>
  <c r="BH472" i="3"/>
  <c r="BG472" i="3"/>
  <c r="BF472" i="3"/>
  <c r="T472" i="3"/>
  <c r="R472" i="3"/>
  <c r="P472" i="3"/>
  <c r="BI465" i="3"/>
  <c r="BH465" i="3"/>
  <c r="BG465" i="3"/>
  <c r="BF465" i="3"/>
  <c r="T465" i="3"/>
  <c r="R465" i="3"/>
  <c r="P465" i="3"/>
  <c r="BI453" i="3"/>
  <c r="BH453" i="3"/>
  <c r="BG453" i="3"/>
  <c r="BF453" i="3"/>
  <c r="T453" i="3"/>
  <c r="R453" i="3"/>
  <c r="P453" i="3"/>
  <c r="BI445" i="3"/>
  <c r="BH445" i="3"/>
  <c r="BG445" i="3"/>
  <c r="BF445" i="3"/>
  <c r="T445" i="3"/>
  <c r="R445" i="3"/>
  <c r="P445" i="3"/>
  <c r="BI434" i="3"/>
  <c r="BH434" i="3"/>
  <c r="BG434" i="3"/>
  <c r="BF434" i="3"/>
  <c r="T434" i="3"/>
  <c r="R434" i="3"/>
  <c r="P434" i="3"/>
  <c r="BI427" i="3"/>
  <c r="BH427" i="3"/>
  <c r="BG427" i="3"/>
  <c r="BF427" i="3"/>
  <c r="T427" i="3"/>
  <c r="R427" i="3"/>
  <c r="P427" i="3"/>
  <c r="BI420" i="3"/>
  <c r="BH420" i="3"/>
  <c r="BG420" i="3"/>
  <c r="BF420" i="3"/>
  <c r="T420" i="3"/>
  <c r="R420" i="3"/>
  <c r="P420" i="3"/>
  <c r="BI396" i="3"/>
  <c r="BH396" i="3"/>
  <c r="BG396" i="3"/>
  <c r="BF396" i="3"/>
  <c r="T396" i="3"/>
  <c r="R396" i="3"/>
  <c r="P396" i="3"/>
  <c r="BI393" i="3"/>
  <c r="BH393" i="3"/>
  <c r="BG393" i="3"/>
  <c r="BF393" i="3"/>
  <c r="T393" i="3"/>
  <c r="R393" i="3"/>
  <c r="P393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69" i="3"/>
  <c r="BH369" i="3"/>
  <c r="BG369" i="3"/>
  <c r="BF369" i="3"/>
  <c r="T369" i="3"/>
  <c r="R369" i="3"/>
  <c r="P369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29" i="3"/>
  <c r="BH329" i="3"/>
  <c r="BG329" i="3"/>
  <c r="BF329" i="3"/>
  <c r="T329" i="3"/>
  <c r="R329" i="3"/>
  <c r="P329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5" i="3"/>
  <c r="BH275" i="3"/>
  <c r="BG275" i="3"/>
  <c r="BF275" i="3"/>
  <c r="T275" i="3"/>
  <c r="T274" i="3"/>
  <c r="R275" i="3"/>
  <c r="R274" i="3" s="1"/>
  <c r="P275" i="3"/>
  <c r="P274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08" i="3"/>
  <c r="BH208" i="3"/>
  <c r="BG208" i="3"/>
  <c r="BF208" i="3"/>
  <c r="T208" i="3"/>
  <c r="R208" i="3"/>
  <c r="P208" i="3"/>
  <c r="BI174" i="3"/>
  <c r="BH174" i="3"/>
  <c r="BG174" i="3"/>
  <c r="BF174" i="3"/>
  <c r="T174" i="3"/>
  <c r="R174" i="3"/>
  <c r="P174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6" i="3"/>
  <c r="BH136" i="3"/>
  <c r="BG136" i="3"/>
  <c r="BF136" i="3"/>
  <c r="T136" i="3"/>
  <c r="R136" i="3"/>
  <c r="P136" i="3"/>
  <c r="J129" i="3"/>
  <c r="F129" i="3"/>
  <c r="F127" i="3"/>
  <c r="E125" i="3"/>
  <c r="J91" i="3"/>
  <c r="F91" i="3"/>
  <c r="F89" i="3"/>
  <c r="E87" i="3"/>
  <c r="J24" i="3"/>
  <c r="E24" i="3"/>
  <c r="J130" i="3"/>
  <c r="J23" i="3"/>
  <c r="J18" i="3"/>
  <c r="E18" i="3"/>
  <c r="F130" i="3"/>
  <c r="J17" i="3"/>
  <c r="J12" i="3"/>
  <c r="J89" i="3"/>
  <c r="E7" i="3"/>
  <c r="E123" i="3"/>
  <c r="J37" i="2"/>
  <c r="J36" i="2"/>
  <c r="AY95" i="1"/>
  <c r="J35" i="2"/>
  <c r="AX95" i="1" s="1"/>
  <c r="BI424" i="2"/>
  <c r="BH424" i="2"/>
  <c r="BG424" i="2"/>
  <c r="BF424" i="2"/>
  <c r="T424" i="2"/>
  <c r="T423" i="2" s="1"/>
  <c r="R424" i="2"/>
  <c r="R423" i="2"/>
  <c r="P424" i="2"/>
  <c r="P423" i="2"/>
  <c r="BI418" i="2"/>
  <c r="BH418" i="2"/>
  <c r="BG418" i="2"/>
  <c r="BF418" i="2"/>
  <c r="T418" i="2"/>
  <c r="T417" i="2"/>
  <c r="R418" i="2"/>
  <c r="R417" i="2" s="1"/>
  <c r="P418" i="2"/>
  <c r="P417" i="2"/>
  <c r="BI411" i="2"/>
  <c r="BH411" i="2"/>
  <c r="BG411" i="2"/>
  <c r="BF411" i="2"/>
  <c r="T411" i="2"/>
  <c r="T375" i="2"/>
  <c r="R411" i="2"/>
  <c r="R375" i="2"/>
  <c r="P411" i="2"/>
  <c r="BI376" i="2"/>
  <c r="BH376" i="2"/>
  <c r="BG376" i="2"/>
  <c r="BF376" i="2"/>
  <c r="T376" i="2"/>
  <c r="R376" i="2"/>
  <c r="P376" i="2"/>
  <c r="P375" i="2" s="1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3" i="2"/>
  <c r="BH323" i="2"/>
  <c r="BG323" i="2"/>
  <c r="BF323" i="2"/>
  <c r="T323" i="2"/>
  <c r="R323" i="2"/>
  <c r="P323" i="2"/>
  <c r="BI317" i="2"/>
  <c r="BH317" i="2"/>
  <c r="BG317" i="2"/>
  <c r="BF317" i="2"/>
  <c r="T317" i="2"/>
  <c r="T316" i="2" s="1"/>
  <c r="R317" i="2"/>
  <c r="R316" i="2"/>
  <c r="P317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T302" i="2"/>
  <c r="R303" i="2"/>
  <c r="R302" i="2"/>
  <c r="P303" i="2"/>
  <c r="P302" i="2" s="1"/>
  <c r="BI299" i="2"/>
  <c r="BH299" i="2"/>
  <c r="BG299" i="2"/>
  <c r="BF299" i="2"/>
  <c r="T299" i="2"/>
  <c r="T298" i="2" s="1"/>
  <c r="R299" i="2"/>
  <c r="R298" i="2"/>
  <c r="P299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3" i="2"/>
  <c r="BH253" i="2"/>
  <c r="BG253" i="2"/>
  <c r="BF253" i="2"/>
  <c r="T253" i="2"/>
  <c r="R253" i="2"/>
  <c r="P253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T133" i="2" s="1"/>
  <c r="R134" i="2"/>
  <c r="R133" i="2"/>
  <c r="P134" i="2"/>
  <c r="P133" i="2"/>
  <c r="J127" i="2"/>
  <c r="F127" i="2"/>
  <c r="F125" i="2"/>
  <c r="E123" i="2"/>
  <c r="J91" i="2"/>
  <c r="F91" i="2"/>
  <c r="F89" i="2"/>
  <c r="E87" i="2"/>
  <c r="J24" i="2"/>
  <c r="E24" i="2"/>
  <c r="J128" i="2" s="1"/>
  <c r="J23" i="2"/>
  <c r="J18" i="2"/>
  <c r="E18" i="2"/>
  <c r="F92" i="2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136" i="7"/>
  <c r="J133" i="7"/>
  <c r="BK128" i="7"/>
  <c r="BK429" i="4"/>
  <c r="BK425" i="4"/>
  <c r="J421" i="4"/>
  <c r="BK409" i="4"/>
  <c r="BK406" i="4"/>
  <c r="J402" i="4"/>
  <c r="BK398" i="4"/>
  <c r="BK396" i="4"/>
  <c r="BK384" i="4"/>
  <c r="J370" i="4"/>
  <c r="J363" i="4"/>
  <c r="J361" i="4"/>
  <c r="J359" i="4"/>
  <c r="BK353" i="4"/>
  <c r="J347" i="4"/>
  <c r="BK343" i="4"/>
  <c r="J338" i="4"/>
  <c r="BK332" i="4"/>
  <c r="J326" i="4"/>
  <c r="BK324" i="4"/>
  <c r="J310" i="4"/>
  <c r="BK308" i="4"/>
  <c r="BK300" i="4"/>
  <c r="BK298" i="4"/>
  <c r="J290" i="4"/>
  <c r="BK282" i="4"/>
  <c r="J272" i="4"/>
  <c r="J265" i="4"/>
  <c r="BK259" i="4"/>
  <c r="BK257" i="4"/>
  <c r="BK255" i="4"/>
  <c r="BK253" i="4"/>
  <c r="J241" i="4"/>
  <c r="J239" i="4"/>
  <c r="J237" i="4"/>
  <c r="J233" i="4"/>
  <c r="J225" i="4"/>
  <c r="J223" i="4"/>
  <c r="J221" i="4"/>
  <c r="J217" i="4"/>
  <c r="BK213" i="4"/>
  <c r="BK205" i="4"/>
  <c r="J203" i="4"/>
  <c r="BK194" i="4"/>
  <c r="J184" i="4"/>
  <c r="J180" i="4"/>
  <c r="J176" i="4"/>
  <c r="BK172" i="4"/>
  <c r="J168" i="4"/>
  <c r="J153" i="4"/>
  <c r="J146" i="4"/>
  <c r="BK138" i="4"/>
  <c r="J132" i="4"/>
  <c r="J587" i="3"/>
  <c r="BK584" i="3"/>
  <c r="BK574" i="3"/>
  <c r="J565" i="3"/>
  <c r="J557" i="3"/>
  <c r="BK554" i="3"/>
  <c r="BK542" i="3"/>
  <c r="J465" i="3"/>
  <c r="J453" i="3"/>
  <c r="J427" i="3"/>
  <c r="BK420" i="3"/>
  <c r="J380" i="3"/>
  <c r="BK369" i="3"/>
  <c r="J362" i="3"/>
  <c r="J351" i="3"/>
  <c r="BK349" i="3"/>
  <c r="J347" i="3"/>
  <c r="BK292" i="3"/>
  <c r="J289" i="3"/>
  <c r="BK269" i="3"/>
  <c r="J263" i="3"/>
  <c r="J260" i="3"/>
  <c r="BK255" i="3"/>
  <c r="J242" i="3"/>
  <c r="J240" i="3"/>
  <c r="J238" i="3"/>
  <c r="BK230" i="3"/>
  <c r="J222" i="3"/>
  <c r="J152" i="3"/>
  <c r="J147" i="3"/>
  <c r="BK418" i="2"/>
  <c r="BK376" i="2"/>
  <c r="J371" i="2"/>
  <c r="J363" i="2"/>
  <c r="BK352" i="2"/>
  <c r="J341" i="2"/>
  <c r="J333" i="2"/>
  <c r="J310" i="2"/>
  <c r="J308" i="2"/>
  <c r="J299" i="2"/>
  <c r="J294" i="2"/>
  <c r="J290" i="2"/>
  <c r="J288" i="2"/>
  <c r="BK283" i="2"/>
  <c r="J281" i="2"/>
  <c r="J268" i="2"/>
  <c r="J253" i="2"/>
  <c r="BK209" i="2"/>
  <c r="J198" i="2"/>
  <c r="J170" i="2"/>
  <c r="J166" i="2"/>
  <c r="J153" i="2"/>
  <c r="BK141" i="2"/>
  <c r="J141" i="2"/>
  <c r="J441" i="4"/>
  <c r="BK439" i="4"/>
  <c r="J437" i="4"/>
  <c r="J433" i="4"/>
  <c r="BK431" i="4"/>
  <c r="J429" i="4"/>
  <c r="BK427" i="4"/>
  <c r="BK421" i="4"/>
  <c r="BK419" i="4"/>
  <c r="J417" i="4"/>
  <c r="BK415" i="4"/>
  <c r="J413" i="4"/>
  <c r="J406" i="4"/>
  <c r="J396" i="4"/>
  <c r="J386" i="4"/>
  <c r="J382" i="4"/>
  <c r="BK374" i="4"/>
  <c r="BK370" i="4"/>
  <c r="BK357" i="4"/>
  <c r="BK340" i="4"/>
  <c r="BK338" i="4"/>
  <c r="J336" i="4"/>
  <c r="J332" i="4"/>
  <c r="J320" i="4"/>
  <c r="BK318" i="4"/>
  <c r="J312" i="4"/>
  <c r="J284" i="4"/>
  <c r="BK280" i="4"/>
  <c r="BK215" i="4"/>
  <c r="J209" i="4"/>
  <c r="BK190" i="4"/>
  <c r="BK182" i="4"/>
  <c r="BK174" i="4"/>
  <c r="J170" i="4"/>
  <c r="J165" i="4"/>
  <c r="BK159" i="4"/>
  <c r="BK155" i="4"/>
  <c r="BK144" i="4"/>
  <c r="BK142" i="4"/>
  <c r="BK614" i="3"/>
  <c r="BK611" i="3"/>
  <c r="J576" i="3"/>
  <c r="J562" i="3"/>
  <c r="BK560" i="3"/>
  <c r="J542" i="3"/>
  <c r="BK472" i="3"/>
  <c r="BK465" i="3"/>
  <c r="BK453" i="3"/>
  <c r="BK445" i="3"/>
  <c r="J391" i="3"/>
  <c r="J388" i="3"/>
  <c r="J382" i="3"/>
  <c r="J378" i="3"/>
  <c r="J360" i="3"/>
  <c r="J358" i="3"/>
  <c r="BK356" i="3"/>
  <c r="BK347" i="3"/>
  <c r="J344" i="3"/>
  <c r="BK342" i="3"/>
  <c r="J340" i="3"/>
  <c r="J329" i="3"/>
  <c r="J279" i="3"/>
  <c r="BK275" i="3"/>
  <c r="BK263" i="3"/>
  <c r="J258" i="3"/>
  <c r="BK251" i="3"/>
  <c r="BK232" i="3"/>
  <c r="J227" i="3"/>
  <c r="J220" i="3"/>
  <c r="J174" i="3"/>
  <c r="J162" i="3"/>
  <c r="BK424" i="2"/>
  <c r="BK367" i="2"/>
  <c r="J345" i="2"/>
  <c r="J339" i="2"/>
  <c r="BK323" i="2"/>
  <c r="J314" i="2"/>
  <c r="BK294" i="2"/>
  <c r="J277" i="2"/>
  <c r="J262" i="2"/>
  <c r="BK222" i="2"/>
  <c r="BK205" i="2"/>
  <c r="BK178" i="2"/>
  <c r="J176" i="2"/>
  <c r="BK170" i="2"/>
  <c r="BK153" i="2"/>
  <c r="J143" i="2"/>
  <c r="BK400" i="4"/>
  <c r="BK394" i="4"/>
  <c r="J392" i="4"/>
  <c r="BK386" i="4"/>
  <c r="BK376" i="4"/>
  <c r="BK372" i="4"/>
  <c r="J368" i="4"/>
  <c r="J353" i="4"/>
  <c r="BK345" i="4"/>
  <c r="J343" i="4"/>
  <c r="BK334" i="4"/>
  <c r="BK328" i="4"/>
  <c r="J316" i="4"/>
  <c r="BK312" i="4"/>
  <c r="J308" i="4"/>
  <c r="J300" i="4"/>
  <c r="BK295" i="4"/>
  <c r="J292" i="4"/>
  <c r="BK288" i="4"/>
  <c r="BK278" i="4"/>
  <c r="J276" i="4"/>
  <c r="BK274" i="4"/>
  <c r="BK265" i="4"/>
  <c r="J261" i="4"/>
  <c r="J243" i="4"/>
  <c r="BK239" i="4"/>
  <c r="BK231" i="4"/>
  <c r="J227" i="4"/>
  <c r="J219" i="4"/>
  <c r="J213" i="4"/>
  <c r="BK207" i="4"/>
  <c r="BK203" i="4"/>
  <c r="J200" i="4"/>
  <c r="BK198" i="4"/>
  <c r="J196" i="4"/>
  <c r="J194" i="4"/>
  <c r="J190" i="4"/>
  <c r="J186" i="4"/>
  <c r="J178" i="4"/>
  <c r="J174" i="4"/>
  <c r="BK168" i="4"/>
  <c r="J163" i="4"/>
  <c r="J161" i="4"/>
  <c r="J159" i="4"/>
  <c r="BK149" i="4"/>
  <c r="J144" i="4"/>
  <c r="BK134" i="4"/>
  <c r="J611" i="3"/>
  <c r="BK596" i="3"/>
  <c r="J596" i="3"/>
  <c r="J594" i="3"/>
  <c r="J590" i="3"/>
  <c r="BK587" i="3"/>
  <c r="BK547" i="3"/>
  <c r="J486" i="3"/>
  <c r="BK480" i="3"/>
  <c r="BK393" i="3"/>
  <c r="BK388" i="3"/>
  <c r="BK386" i="3"/>
  <c r="BK382" i="3"/>
  <c r="J374" i="3"/>
  <c r="BK366" i="3"/>
  <c r="BK364" i="3"/>
  <c r="BK358" i="3"/>
  <c r="J354" i="3"/>
  <c r="J342" i="3"/>
  <c r="BK289" i="3"/>
  <c r="J284" i="3"/>
  <c r="BK281" i="3"/>
  <c r="J272" i="3"/>
  <c r="J265" i="3"/>
  <c r="J255" i="3"/>
  <c r="J248" i="3"/>
  <c r="BK240" i="3"/>
  <c r="BK238" i="3"/>
  <c r="J236" i="3"/>
  <c r="J230" i="3"/>
  <c r="J218" i="3"/>
  <c r="BK208" i="3"/>
  <c r="BK142" i="3"/>
  <c r="J424" i="2"/>
  <c r="J411" i="2"/>
  <c r="J360" i="2"/>
  <c r="J354" i="2"/>
  <c r="BK348" i="2"/>
  <c r="J343" i="2"/>
  <c r="BK339" i="2"/>
  <c r="J331" i="2"/>
  <c r="J317" i="2"/>
  <c r="J296" i="2"/>
  <c r="BK281" i="2"/>
  <c r="BK225" i="2"/>
  <c r="J178" i="2"/>
  <c r="BK173" i="2"/>
  <c r="BK159" i="2"/>
  <c r="J148" i="2"/>
  <c r="J139" i="2"/>
  <c r="BK134" i="2"/>
  <c r="J139" i="7"/>
  <c r="BK131" i="7"/>
  <c r="BK437" i="4"/>
  <c r="BK435" i="4"/>
  <c r="BK433" i="4"/>
  <c r="J425" i="4"/>
  <c r="J419" i="4"/>
  <c r="J411" i="4"/>
  <c r="BK390" i="4"/>
  <c r="J388" i="4"/>
  <c r="BK382" i="4"/>
  <c r="BK380" i="4"/>
  <c r="J378" i="4"/>
  <c r="J376" i="4"/>
  <c r="J374" i="4"/>
  <c r="J372" i="4"/>
  <c r="BK368" i="4"/>
  <c r="BK366" i="4"/>
  <c r="BK359" i="4"/>
  <c r="J357" i="4"/>
  <c r="J355" i="4"/>
  <c r="BK349" i="4"/>
  <c r="J345" i="4"/>
  <c r="J330" i="4"/>
  <c r="BK326" i="4"/>
  <c r="J324" i="4"/>
  <c r="J318" i="4"/>
  <c r="J314" i="4"/>
  <c r="J304" i="4"/>
  <c r="J298" i="4"/>
  <c r="BK292" i="4"/>
  <c r="J282" i="4"/>
  <c r="J278" i="4"/>
  <c r="J274" i="4"/>
  <c r="BK270" i="4"/>
  <c r="J267" i="4"/>
  <c r="J257" i="4"/>
  <c r="BK251" i="4"/>
  <c r="J245" i="4"/>
  <c r="BK241" i="4"/>
  <c r="BK233" i="4"/>
  <c r="BK229" i="4"/>
  <c r="BK227" i="4"/>
  <c r="BK225" i="4"/>
  <c r="BK221" i="4"/>
  <c r="BK217" i="4"/>
  <c r="J211" i="4"/>
  <c r="J198" i="4"/>
  <c r="J192" i="4"/>
  <c r="BK184" i="4"/>
  <c r="J182" i="4"/>
  <c r="BK176" i="4"/>
  <c r="J172" i="4"/>
  <c r="BK165" i="4"/>
  <c r="J151" i="4"/>
  <c r="J149" i="4"/>
  <c r="J140" i="4"/>
  <c r="J138" i="4"/>
  <c r="J136" i="4"/>
  <c r="J560" i="3"/>
  <c r="J554" i="3"/>
  <c r="BK544" i="3"/>
  <c r="BK486" i="3"/>
  <c r="J483" i="3"/>
  <c r="J474" i="3"/>
  <c r="BK434" i="3"/>
  <c r="J396" i="3"/>
  <c r="J393" i="3"/>
  <c r="BK384" i="3"/>
  <c r="BK380" i="3"/>
  <c r="BK378" i="3"/>
  <c r="BK376" i="3"/>
  <c r="BK372" i="3"/>
  <c r="BK360" i="3"/>
  <c r="J356" i="3"/>
  <c r="BK340" i="3"/>
  <c r="BK267" i="3"/>
  <c r="BK265" i="3"/>
  <c r="J244" i="3"/>
  <c r="BK242" i="3"/>
  <c r="BK218" i="3"/>
  <c r="BK166" i="3"/>
  <c r="BK162" i="3"/>
  <c r="BK159" i="3"/>
  <c r="J142" i="3"/>
  <c r="BK136" i="3"/>
  <c r="J418" i="2"/>
  <c r="J376" i="2"/>
  <c r="J367" i="2"/>
  <c r="BK360" i="2"/>
  <c r="J352" i="2"/>
  <c r="BK341" i="2"/>
  <c r="J323" i="2"/>
  <c r="BK314" i="2"/>
  <c r="BK310" i="2"/>
  <c r="J303" i="2"/>
  <c r="BK296" i="2"/>
  <c r="J286" i="2"/>
  <c r="BK265" i="2"/>
  <c r="BK217" i="2"/>
  <c r="BK195" i="2"/>
  <c r="J180" i="2"/>
  <c r="J173" i="2"/>
  <c r="BK148" i="2"/>
  <c r="BK143" i="2"/>
  <c r="J134" i="2"/>
  <c r="AS94" i="1"/>
  <c r="BK139" i="7"/>
  <c r="J136" i="7"/>
  <c r="BK133" i="7"/>
  <c r="J125" i="7"/>
  <c r="BK441" i="4"/>
  <c r="J439" i="4"/>
  <c r="J435" i="4"/>
  <c r="J427" i="4"/>
  <c r="BK423" i="4"/>
  <c r="BK417" i="4"/>
  <c r="BK413" i="4"/>
  <c r="BK411" i="4"/>
  <c r="J404" i="4"/>
  <c r="J400" i="4"/>
  <c r="J398" i="4"/>
  <c r="BK392" i="4"/>
  <c r="BK388" i="4"/>
  <c r="J384" i="4"/>
  <c r="J380" i="4"/>
  <c r="BK351" i="4"/>
  <c r="J349" i="4"/>
  <c r="J340" i="4"/>
  <c r="BK336" i="4"/>
  <c r="BK330" i="4"/>
  <c r="J322" i="4"/>
  <c r="BK314" i="4"/>
  <c r="J306" i="4"/>
  <c r="BK304" i="4"/>
  <c r="BK302" i="4"/>
  <c r="J295" i="4"/>
  <c r="BK290" i="4"/>
  <c r="J288" i="4"/>
  <c r="J286" i="4"/>
  <c r="BK284" i="4"/>
  <c r="J280" i="4"/>
  <c r="BK276" i="4"/>
  <c r="BK272" i="4"/>
  <c r="BK267" i="4"/>
  <c r="J263" i="4"/>
  <c r="BK261" i="4"/>
  <c r="J253" i="4"/>
  <c r="J249" i="4"/>
  <c r="J247" i="4"/>
  <c r="BK243" i="4"/>
  <c r="J235" i="4"/>
  <c r="J231" i="4"/>
  <c r="J215" i="4"/>
  <c r="BK211" i="4"/>
  <c r="BK209" i="4"/>
  <c r="J205" i="4"/>
  <c r="BK200" i="4"/>
  <c r="BK196" i="4"/>
  <c r="BK188" i="4"/>
  <c r="BK186" i="4"/>
  <c r="BK180" i="4"/>
  <c r="BK178" i="4"/>
  <c r="BK163" i="4"/>
  <c r="J155" i="4"/>
  <c r="BK153" i="4"/>
  <c r="J142" i="4"/>
  <c r="BK140" i="4"/>
  <c r="BK136" i="4"/>
  <c r="BK132" i="4"/>
  <c r="BK594" i="3"/>
  <c r="BK590" i="3"/>
  <c r="J584" i="3"/>
  <c r="J579" i="3"/>
  <c r="J574" i="3"/>
  <c r="J547" i="3"/>
  <c r="J434" i="3"/>
  <c r="BK427" i="3"/>
  <c r="J420" i="3"/>
  <c r="BK396" i="3"/>
  <c r="BK391" i="3"/>
  <c r="J386" i="3"/>
  <c r="J384" i="3"/>
  <c r="J376" i="3"/>
  <c r="J372" i="3"/>
  <c r="J369" i="3"/>
  <c r="J366" i="3"/>
  <c r="J364" i="3"/>
  <c r="J349" i="3"/>
  <c r="BK344" i="3"/>
  <c r="J338" i="3"/>
  <c r="J292" i="3"/>
  <c r="J281" i="3"/>
  <c r="J267" i="3"/>
  <c r="BK260" i="3"/>
  <c r="BK258" i="3"/>
  <c r="J251" i="3"/>
  <c r="BK248" i="3"/>
  <c r="BK244" i="3"/>
  <c r="BK236" i="3"/>
  <c r="J232" i="3"/>
  <c r="BK227" i="3"/>
  <c r="BK222" i="3"/>
  <c r="BK152" i="3"/>
  <c r="BK147" i="3"/>
  <c r="J136" i="3"/>
  <c r="BK411" i="2"/>
  <c r="BK371" i="2"/>
  <c r="BK363" i="2"/>
  <c r="BK345" i="2"/>
  <c r="BK333" i="2"/>
  <c r="BK331" i="2"/>
  <c r="BK317" i="2"/>
  <c r="J312" i="2"/>
  <c r="BK303" i="2"/>
  <c r="J292" i="2"/>
  <c r="BK290" i="2"/>
  <c r="BK286" i="2"/>
  <c r="BK279" i="2"/>
  <c r="J273" i="2"/>
  <c r="BK262" i="2"/>
  <c r="BK253" i="2"/>
  <c r="J225" i="2"/>
  <c r="J222" i="2"/>
  <c r="J217" i="2"/>
  <c r="J214" i="2"/>
  <c r="J209" i="2"/>
  <c r="J205" i="2"/>
  <c r="BK176" i="2"/>
  <c r="J159" i="2"/>
  <c r="BK139" i="2"/>
  <c r="J131" i="7"/>
  <c r="J128" i="7"/>
  <c r="BK125" i="7"/>
  <c r="J431" i="4"/>
  <c r="J423" i="4"/>
  <c r="J415" i="4"/>
  <c r="J409" i="4"/>
  <c r="BK404" i="4"/>
  <c r="BK402" i="4"/>
  <c r="J394" i="4"/>
  <c r="J390" i="4"/>
  <c r="BK378" i="4"/>
  <c r="J366" i="4"/>
  <c r="BK363" i="4"/>
  <c r="BK361" i="4"/>
  <c r="BK355" i="4"/>
  <c r="J351" i="4"/>
  <c r="BK347" i="4"/>
  <c r="J334" i="4"/>
  <c r="J328" i="4"/>
  <c r="BK322" i="4"/>
  <c r="BK320" i="4"/>
  <c r="BK316" i="4"/>
  <c r="BK310" i="4"/>
  <c r="BK306" i="4"/>
  <c r="J302" i="4"/>
  <c r="BK286" i="4"/>
  <c r="J270" i="4"/>
  <c r="BK263" i="4"/>
  <c r="J259" i="4"/>
  <c r="J255" i="4"/>
  <c r="J251" i="4"/>
  <c r="BK249" i="4"/>
  <c r="BK247" i="4"/>
  <c r="BK245" i="4"/>
  <c r="BK237" i="4"/>
  <c r="BK235" i="4"/>
  <c r="J229" i="4"/>
  <c r="BK223" i="4"/>
  <c r="BK219" i="4"/>
  <c r="J207" i="4"/>
  <c r="BK192" i="4"/>
  <c r="J188" i="4"/>
  <c r="BK170" i="4"/>
  <c r="BK161" i="4"/>
  <c r="BK151" i="4"/>
  <c r="BK146" i="4"/>
  <c r="J134" i="4"/>
  <c r="J614" i="3"/>
  <c r="BK579" i="3"/>
  <c r="BK576" i="3"/>
  <c r="BK565" i="3"/>
  <c r="BK562" i="3"/>
  <c r="BK557" i="3"/>
  <c r="J544" i="3"/>
  <c r="BK483" i="3"/>
  <c r="J480" i="3"/>
  <c r="BK474" i="3"/>
  <c r="J472" i="3"/>
  <c r="J445" i="3"/>
  <c r="BK374" i="3"/>
  <c r="BK362" i="3"/>
  <c r="BK354" i="3"/>
  <c r="BK351" i="3"/>
  <c r="BK338" i="3"/>
  <c r="BK329" i="3"/>
  <c r="BK284" i="3"/>
  <c r="BK279" i="3"/>
  <c r="J275" i="3"/>
  <c r="BK272" i="3"/>
  <c r="J269" i="3"/>
  <c r="BK220" i="3"/>
  <c r="J208" i="3"/>
  <c r="BK174" i="3"/>
  <c r="J166" i="3"/>
  <c r="J159" i="3"/>
  <c r="BK354" i="2"/>
  <c r="J348" i="2"/>
  <c r="BK343" i="2"/>
  <c r="BK312" i="2"/>
  <c r="BK308" i="2"/>
  <c r="BK299" i="2"/>
  <c r="BK292" i="2"/>
  <c r="BK288" i="2"/>
  <c r="J283" i="2"/>
  <c r="J279" i="2"/>
  <c r="BK277" i="2"/>
  <c r="BK273" i="2"/>
  <c r="BK268" i="2"/>
  <c r="J265" i="2"/>
  <c r="BK214" i="2"/>
  <c r="BK198" i="2"/>
  <c r="J195" i="2"/>
  <c r="BK180" i="2"/>
  <c r="BK166" i="2"/>
  <c r="BC99" i="1"/>
  <c r="BC98" i="1"/>
  <c r="BB98" i="1"/>
  <c r="BD99" i="1"/>
  <c r="BB99" i="1"/>
  <c r="BA98" i="1"/>
  <c r="P276" i="2" l="1"/>
  <c r="T307" i="2"/>
  <c r="T301" i="2" s="1"/>
  <c r="R322" i="2"/>
  <c r="P135" i="3"/>
  <c r="R135" i="3"/>
  <c r="R235" i="3"/>
  <c r="T262" i="3"/>
  <c r="BK283" i="3"/>
  <c r="J283" i="3"/>
  <c r="J105" i="3"/>
  <c r="BK395" i="3"/>
  <c r="J395" i="3" s="1"/>
  <c r="J109" i="3" s="1"/>
  <c r="T485" i="3"/>
  <c r="R589" i="3"/>
  <c r="R610" i="3"/>
  <c r="P158" i="4"/>
  <c r="P167" i="4"/>
  <c r="P202" i="4"/>
  <c r="P269" i="4"/>
  <c r="T297" i="4"/>
  <c r="R342" i="4"/>
  <c r="P365" i="4"/>
  <c r="R408" i="4"/>
  <c r="R276" i="2"/>
  <c r="R165" i="3"/>
  <c r="T283" i="3"/>
  <c r="T346" i="3"/>
  <c r="P353" i="3"/>
  <c r="P277" i="3" s="1"/>
  <c r="T371" i="3"/>
  <c r="P485" i="3"/>
  <c r="T564" i="3"/>
  <c r="BK610" i="3"/>
  <c r="J610" i="3" s="1"/>
  <c r="J113" i="3" s="1"/>
  <c r="BK131" i="4"/>
  <c r="J131" i="4"/>
  <c r="J98" i="4" s="1"/>
  <c r="P131" i="4"/>
  <c r="R131" i="4"/>
  <c r="T131" i="4"/>
  <c r="BK148" i="4"/>
  <c r="J148" i="4"/>
  <c r="J99" i="4" s="1"/>
  <c r="P148" i="4"/>
  <c r="R148" i="4"/>
  <c r="T148" i="4"/>
  <c r="T158" i="4"/>
  <c r="R167" i="4"/>
  <c r="T202" i="4"/>
  <c r="R269" i="4"/>
  <c r="R297" i="4"/>
  <c r="T342" i="4"/>
  <c r="T365" i="4"/>
  <c r="BK408" i="4"/>
  <c r="J408" i="4" s="1"/>
  <c r="J109" i="4" s="1"/>
  <c r="P138" i="2"/>
  <c r="P132" i="2"/>
  <c r="T276" i="2"/>
  <c r="P322" i="2"/>
  <c r="T165" i="3"/>
  <c r="R262" i="3"/>
  <c r="P283" i="3"/>
  <c r="R346" i="3"/>
  <c r="T353" i="3"/>
  <c r="P371" i="3"/>
  <c r="T395" i="3"/>
  <c r="P564" i="3"/>
  <c r="T589" i="3"/>
  <c r="R158" i="4"/>
  <c r="T167" i="4"/>
  <c r="BK202" i="4"/>
  <c r="J202" i="4" s="1"/>
  <c r="J103" i="4" s="1"/>
  <c r="BK269" i="4"/>
  <c r="J269" i="4"/>
  <c r="J104" i="4" s="1"/>
  <c r="P297" i="4"/>
  <c r="BK342" i="4"/>
  <c r="J342" i="4" s="1"/>
  <c r="J107" i="4" s="1"/>
  <c r="R365" i="4"/>
  <c r="T408" i="4"/>
  <c r="BK130" i="7"/>
  <c r="J130" i="7" s="1"/>
  <c r="J100" i="7" s="1"/>
  <c r="P130" i="7"/>
  <c r="P123" i="7"/>
  <c r="P122" i="7" s="1"/>
  <c r="AU100" i="1" s="1"/>
  <c r="T130" i="7"/>
  <c r="T123" i="7" s="1"/>
  <c r="T122" i="7" s="1"/>
  <c r="BK138" i="2"/>
  <c r="J138" i="2" s="1"/>
  <c r="J99" i="2" s="1"/>
  <c r="BK276" i="2"/>
  <c r="J276" i="2" s="1"/>
  <c r="J100" i="2" s="1"/>
  <c r="P307" i="2"/>
  <c r="P301" i="2" s="1"/>
  <c r="BK347" i="2"/>
  <c r="J347" i="2" s="1"/>
  <c r="J107" i="2" s="1"/>
  <c r="R347" i="2"/>
  <c r="BK362" i="2"/>
  <c r="J362" i="2" s="1"/>
  <c r="J108" i="2" s="1"/>
  <c r="R362" i="2"/>
  <c r="BK165" i="3"/>
  <c r="J165" i="3"/>
  <c r="J99" i="3"/>
  <c r="P235" i="3"/>
  <c r="P262" i="3"/>
  <c r="BK278" i="3"/>
  <c r="J278" i="3" s="1"/>
  <c r="J104" i="3" s="1"/>
  <c r="R278" i="3"/>
  <c r="P346" i="3"/>
  <c r="P395" i="3"/>
  <c r="R395" i="3"/>
  <c r="BK564" i="3"/>
  <c r="J564" i="3"/>
  <c r="J111" i="3"/>
  <c r="P589" i="3"/>
  <c r="P610" i="3"/>
  <c r="R138" i="2"/>
  <c r="R132" i="2" s="1"/>
  <c r="R307" i="2"/>
  <c r="R301" i="2"/>
  <c r="T322" i="2"/>
  <c r="P165" i="3"/>
  <c r="T235" i="3"/>
  <c r="R283" i="3"/>
  <c r="BK353" i="3"/>
  <c r="J353" i="3"/>
  <c r="J107" i="3" s="1"/>
  <c r="BK371" i="3"/>
  <c r="J371" i="3" s="1"/>
  <c r="J108" i="3" s="1"/>
  <c r="BK485" i="3"/>
  <c r="J485" i="3"/>
  <c r="J110" i="3" s="1"/>
  <c r="R564" i="3"/>
  <c r="R130" i="7"/>
  <c r="R123" i="7" s="1"/>
  <c r="R122" i="7" s="1"/>
  <c r="T138" i="2"/>
  <c r="T132" i="2" s="1"/>
  <c r="BK307" i="2"/>
  <c r="J307" i="2" s="1"/>
  <c r="J104" i="2" s="1"/>
  <c r="BK322" i="2"/>
  <c r="J322" i="2" s="1"/>
  <c r="J106" i="2" s="1"/>
  <c r="P347" i="2"/>
  <c r="T347" i="2"/>
  <c r="P362" i="2"/>
  <c r="T362" i="2"/>
  <c r="BK135" i="3"/>
  <c r="T135" i="3"/>
  <c r="T134" i="3" s="1"/>
  <c r="BK235" i="3"/>
  <c r="J235" i="3"/>
  <c r="J100" i="3"/>
  <c r="BK262" i="3"/>
  <c r="J262" i="3"/>
  <c r="J101" i="3" s="1"/>
  <c r="P278" i="3"/>
  <c r="T278" i="3"/>
  <c r="BK346" i="3"/>
  <c r="J346" i="3"/>
  <c r="J106" i="3" s="1"/>
  <c r="R353" i="3"/>
  <c r="R371" i="3"/>
  <c r="R485" i="3"/>
  <c r="BK589" i="3"/>
  <c r="J589" i="3"/>
  <c r="J112" i="3" s="1"/>
  <c r="T610" i="3"/>
  <c r="BK158" i="4"/>
  <c r="J158" i="4"/>
  <c r="J101" i="4" s="1"/>
  <c r="BK167" i="4"/>
  <c r="J167" i="4" s="1"/>
  <c r="J102" i="4" s="1"/>
  <c r="R202" i="4"/>
  <c r="T269" i="4"/>
  <c r="BK297" i="4"/>
  <c r="J297" i="4"/>
  <c r="J106" i="4" s="1"/>
  <c r="P342" i="4"/>
  <c r="BK365" i="4"/>
  <c r="J365" i="4"/>
  <c r="J108" i="4" s="1"/>
  <c r="P408" i="4"/>
  <c r="J125" i="2"/>
  <c r="BE225" i="2"/>
  <c r="BE253" i="2"/>
  <c r="BE262" i="2"/>
  <c r="BE281" i="2"/>
  <c r="BE286" i="2"/>
  <c r="BE290" i="2"/>
  <c r="BE294" i="2"/>
  <c r="BE341" i="2"/>
  <c r="E85" i="3"/>
  <c r="BE147" i="3"/>
  <c r="BE152" i="3"/>
  <c r="BE230" i="3"/>
  <c r="BE232" i="3"/>
  <c r="BE342" i="3"/>
  <c r="BE344" i="3"/>
  <c r="BE349" i="3"/>
  <c r="BE542" i="3"/>
  <c r="BE560" i="3"/>
  <c r="BE587" i="3"/>
  <c r="BE611" i="3"/>
  <c r="E85" i="4"/>
  <c r="J89" i="4"/>
  <c r="J126" i="4"/>
  <c r="BE144" i="4"/>
  <c r="BE155" i="4"/>
  <c r="BE159" i="4"/>
  <c r="BE165" i="4"/>
  <c r="BE174" i="4"/>
  <c r="BE200" i="4"/>
  <c r="BE221" i="4"/>
  <c r="BE229" i="4"/>
  <c r="BE243" i="4"/>
  <c r="BE253" i="4"/>
  <c r="BE257" i="4"/>
  <c r="BE261" i="4"/>
  <c r="BE282" i="4"/>
  <c r="BE284" i="4"/>
  <c r="BE295" i="4"/>
  <c r="BE300" i="4"/>
  <c r="BE304" i="4"/>
  <c r="BE308" i="4"/>
  <c r="BE318" i="4"/>
  <c r="BE326" i="4"/>
  <c r="BE332" i="4"/>
  <c r="BE336" i="4"/>
  <c r="BE345" i="4"/>
  <c r="BE353" i="4"/>
  <c r="BE372" i="4"/>
  <c r="BE374" i="4"/>
  <c r="BE376" i="4"/>
  <c r="BE384" i="4"/>
  <c r="BE386" i="4"/>
  <c r="BE392" i="4"/>
  <c r="BE413" i="4"/>
  <c r="BE421" i="4"/>
  <c r="BE429" i="4"/>
  <c r="E112" i="7"/>
  <c r="J116" i="7"/>
  <c r="J119" i="7"/>
  <c r="BE136" i="7"/>
  <c r="BE139" i="7"/>
  <c r="J92" i="2"/>
  <c r="F128" i="2"/>
  <c r="BE134" i="2"/>
  <c r="BE268" i="2"/>
  <c r="BE277" i="2"/>
  <c r="BE283" i="2"/>
  <c r="BE288" i="2"/>
  <c r="BE296" i="2"/>
  <c r="BE348" i="2"/>
  <c r="BE367" i="2"/>
  <c r="BK133" i="2"/>
  <c r="J133" i="2"/>
  <c r="J98" i="2" s="1"/>
  <c r="J127" i="3"/>
  <c r="BE174" i="3"/>
  <c r="BE238" i="3"/>
  <c r="BE240" i="3"/>
  <c r="BE242" i="3"/>
  <c r="BE265" i="3"/>
  <c r="BE289" i="3"/>
  <c r="BE329" i="3"/>
  <c r="BE347" i="3"/>
  <c r="BE358" i="3"/>
  <c r="BE360" i="3"/>
  <c r="BE362" i="3"/>
  <c r="BE378" i="3"/>
  <c r="BE382" i="3"/>
  <c r="BE420" i="3"/>
  <c r="BE427" i="3"/>
  <c r="BE434" i="3"/>
  <c r="BE472" i="3"/>
  <c r="BE576" i="3"/>
  <c r="BE151" i="4"/>
  <c r="BE161" i="4"/>
  <c r="BE176" i="4"/>
  <c r="BE182" i="4"/>
  <c r="BE194" i="4"/>
  <c r="BE198" i="4"/>
  <c r="BE203" i="4"/>
  <c r="BE227" i="4"/>
  <c r="BE245" i="4"/>
  <c r="BE251" i="4"/>
  <c r="BE255" i="4"/>
  <c r="BE274" i="4"/>
  <c r="BE288" i="4"/>
  <c r="BE312" i="4"/>
  <c r="BE320" i="4"/>
  <c r="BE324" i="4"/>
  <c r="BE334" i="4"/>
  <c r="BE338" i="4"/>
  <c r="BE357" i="4"/>
  <c r="BE363" i="4"/>
  <c r="BE390" i="4"/>
  <c r="BE406" i="4"/>
  <c r="BE425" i="4"/>
  <c r="BE437" i="4"/>
  <c r="BE125" i="7"/>
  <c r="BE131" i="7"/>
  <c r="BK138" i="7"/>
  <c r="J138" i="7" s="1"/>
  <c r="J102" i="7" s="1"/>
  <c r="BE170" i="2"/>
  <c r="BE178" i="2"/>
  <c r="BE205" i="2"/>
  <c r="BE209" i="2"/>
  <c r="BE317" i="2"/>
  <c r="BE339" i="2"/>
  <c r="BE363" i="2"/>
  <c r="BK316" i="2"/>
  <c r="J316" i="2" s="1"/>
  <c r="J105" i="2" s="1"/>
  <c r="F92" i="3"/>
  <c r="BE208" i="3"/>
  <c r="BE222" i="3"/>
  <c r="BE263" i="3"/>
  <c r="BE269" i="3"/>
  <c r="BE284" i="3"/>
  <c r="BE338" i="3"/>
  <c r="BE374" i="3"/>
  <c r="BE388" i="3"/>
  <c r="BE391" i="3"/>
  <c r="BE393" i="3"/>
  <c r="BE396" i="3"/>
  <c r="BE453" i="3"/>
  <c r="BE465" i="3"/>
  <c r="BE480" i="3"/>
  <c r="BE547" i="3"/>
  <c r="BE574" i="3"/>
  <c r="BE579" i="3"/>
  <c r="BE584" i="3"/>
  <c r="BE596" i="3"/>
  <c r="BE140" i="4"/>
  <c r="BE153" i="4"/>
  <c r="BE163" i="4"/>
  <c r="BE180" i="4"/>
  <c r="BE190" i="4"/>
  <c r="BE196" i="4"/>
  <c r="BE207" i="4"/>
  <c r="BE209" i="4"/>
  <c r="BE213" i="4"/>
  <c r="BE237" i="4"/>
  <c r="BE239" i="4"/>
  <c r="BE249" i="4"/>
  <c r="BE263" i="4"/>
  <c r="BE265" i="4"/>
  <c r="BE272" i="4"/>
  <c r="BE276" i="4"/>
  <c r="BE280" i="4"/>
  <c r="BE343" i="4"/>
  <c r="BE370" i="4"/>
  <c r="BE394" i="4"/>
  <c r="BE398" i="4"/>
  <c r="BE400" i="4"/>
  <c r="BE402" i="4"/>
  <c r="BE417" i="4"/>
  <c r="BE427" i="4"/>
  <c r="BE431" i="4"/>
  <c r="BE441" i="4"/>
  <c r="BK294" i="4"/>
  <c r="J294" i="4" s="1"/>
  <c r="J105" i="4" s="1"/>
  <c r="BE128" i="7"/>
  <c r="BE133" i="7"/>
  <c r="BC100" i="1"/>
  <c r="E121" i="2"/>
  <c r="BE143" i="2"/>
  <c r="BE153" i="2"/>
  <c r="BE176" i="2"/>
  <c r="BE198" i="2"/>
  <c r="BE222" i="2"/>
  <c r="BE303" i="2"/>
  <c r="BE323" i="2"/>
  <c r="BE352" i="2"/>
  <c r="BE371" i="2"/>
  <c r="BE376" i="2"/>
  <c r="BE418" i="2"/>
  <c r="BK417" i="2"/>
  <c r="J417" i="2" s="1"/>
  <c r="J110" i="2" s="1"/>
  <c r="BK423" i="2"/>
  <c r="J423" i="2"/>
  <c r="J111" i="2" s="1"/>
  <c r="J92" i="3"/>
  <c r="BE136" i="3"/>
  <c r="BE227" i="3"/>
  <c r="BE244" i="3"/>
  <c r="BE251" i="3"/>
  <c r="BE279" i="3"/>
  <c r="BE340" i="3"/>
  <c r="BE351" i="3"/>
  <c r="BE372" i="3"/>
  <c r="BE554" i="3"/>
  <c r="BE562" i="3"/>
  <c r="BE590" i="3"/>
  <c r="BE594" i="3"/>
  <c r="F92" i="4"/>
  <c r="BE138" i="4"/>
  <c r="BE142" i="4"/>
  <c r="BE149" i="4"/>
  <c r="BE172" i="4"/>
  <c r="BE184" i="4"/>
  <c r="BE205" i="4"/>
  <c r="BE211" i="4"/>
  <c r="BE217" i="4"/>
  <c r="BE223" i="4"/>
  <c r="BE225" i="4"/>
  <c r="BE233" i="4"/>
  <c r="BE241" i="4"/>
  <c r="BE247" i="4"/>
  <c r="BE259" i="4"/>
  <c r="BE267" i="4"/>
  <c r="BE286" i="4"/>
  <c r="BE290" i="4"/>
  <c r="BE314" i="4"/>
  <c r="BE340" i="4"/>
  <c r="BE347" i="4"/>
  <c r="BE349" i="4"/>
  <c r="BE351" i="4"/>
  <c r="BE361" i="4"/>
  <c r="BE366" i="4"/>
  <c r="BE380" i="4"/>
  <c r="BE388" i="4"/>
  <c r="BE396" i="4"/>
  <c r="BE415" i="4"/>
  <c r="BE166" i="2"/>
  <c r="BE214" i="2"/>
  <c r="BE217" i="2"/>
  <c r="BE292" i="2"/>
  <c r="BE299" i="2"/>
  <c r="BE308" i="2"/>
  <c r="BE310" i="2"/>
  <c r="BE312" i="2"/>
  <c r="BE331" i="2"/>
  <c r="BE333" i="2"/>
  <c r="BE343" i="2"/>
  <c r="BK375" i="2"/>
  <c r="J375" i="2"/>
  <c r="J109" i="2" s="1"/>
  <c r="BE142" i="3"/>
  <c r="BE159" i="3"/>
  <c r="BE166" i="3"/>
  <c r="BE218" i="3"/>
  <c r="BE248" i="3"/>
  <c r="BE255" i="3"/>
  <c r="BE260" i="3"/>
  <c r="BE281" i="3"/>
  <c r="BE292" i="3"/>
  <c r="BE354" i="3"/>
  <c r="BE369" i="3"/>
  <c r="BE380" i="3"/>
  <c r="BE384" i="3"/>
  <c r="BE386" i="3"/>
  <c r="BE474" i="3"/>
  <c r="BE557" i="3"/>
  <c r="BE565" i="3"/>
  <c r="BK274" i="3"/>
  <c r="J274" i="3"/>
  <c r="J102" i="3" s="1"/>
  <c r="BE146" i="4"/>
  <c r="BE178" i="4"/>
  <c r="BE186" i="4"/>
  <c r="BE188" i="4"/>
  <c r="BE278" i="4"/>
  <c r="BE292" i="4"/>
  <c r="BE298" i="4"/>
  <c r="BE302" i="4"/>
  <c r="BE310" i="4"/>
  <c r="BE316" i="4"/>
  <c r="BE355" i="4"/>
  <c r="BE359" i="4"/>
  <c r="BE368" i="4"/>
  <c r="BE409" i="4"/>
  <c r="BE411" i="4"/>
  <c r="BE419" i="4"/>
  <c r="BE423" i="4"/>
  <c r="BE433" i="4"/>
  <c r="BE435" i="4"/>
  <c r="BE439" i="4"/>
  <c r="BB100" i="1"/>
  <c r="BK124" i="7"/>
  <c r="J124" i="7"/>
  <c r="J98" i="7" s="1"/>
  <c r="BK127" i="7"/>
  <c r="J127" i="7" s="1"/>
  <c r="J99" i="7" s="1"/>
  <c r="BK135" i="7"/>
  <c r="J135" i="7"/>
  <c r="J101" i="7" s="1"/>
  <c r="BE139" i="2"/>
  <c r="BE141" i="2"/>
  <c r="BE148" i="2"/>
  <c r="BE159" i="2"/>
  <c r="BE173" i="2"/>
  <c r="BE180" i="2"/>
  <c r="BE195" i="2"/>
  <c r="BE265" i="2"/>
  <c r="BE273" i="2"/>
  <c r="BE279" i="2"/>
  <c r="BE314" i="2"/>
  <c r="BE345" i="2"/>
  <c r="BE354" i="2"/>
  <c r="BE360" i="2"/>
  <c r="BE411" i="2"/>
  <c r="BE424" i="2"/>
  <c r="BK298" i="2"/>
  <c r="J298" i="2" s="1"/>
  <c r="J101" i="2" s="1"/>
  <c r="BK302" i="2"/>
  <c r="J302" i="2"/>
  <c r="J103" i="2" s="1"/>
  <c r="BE162" i="3"/>
  <c r="BE220" i="3"/>
  <c r="BE236" i="3"/>
  <c r="BE258" i="3"/>
  <c r="BE267" i="3"/>
  <c r="BE272" i="3"/>
  <c r="BE275" i="3"/>
  <c r="BE356" i="3"/>
  <c r="BE364" i="3"/>
  <c r="BE366" i="3"/>
  <c r="BE376" i="3"/>
  <c r="BE445" i="3"/>
  <c r="BE483" i="3"/>
  <c r="BE486" i="3"/>
  <c r="BE544" i="3"/>
  <c r="BE614" i="3"/>
  <c r="BE132" i="4"/>
  <c r="BE134" i="4"/>
  <c r="BE136" i="4"/>
  <c r="BE168" i="4"/>
  <c r="BE170" i="4"/>
  <c r="BE192" i="4"/>
  <c r="BE215" i="4"/>
  <c r="BE219" i="4"/>
  <c r="BE231" i="4"/>
  <c r="BE235" i="4"/>
  <c r="BE270" i="4"/>
  <c r="BE306" i="4"/>
  <c r="BE322" i="4"/>
  <c r="BE328" i="4"/>
  <c r="BE330" i="4"/>
  <c r="BE378" i="4"/>
  <c r="BE382" i="4"/>
  <c r="BE404" i="4"/>
  <c r="F92" i="7"/>
  <c r="F37" i="2"/>
  <c r="BD95" i="1" s="1"/>
  <c r="F35" i="3"/>
  <c r="BB96" i="1"/>
  <c r="F34" i="2"/>
  <c r="BA95" i="1"/>
  <c r="F35" i="4"/>
  <c r="BB97" i="1" s="1"/>
  <c r="AZ99" i="1"/>
  <c r="F36" i="4"/>
  <c r="BC97" i="1"/>
  <c r="AV98" i="1"/>
  <c r="F37" i="3"/>
  <c r="BD96" i="1"/>
  <c r="F36" i="3"/>
  <c r="BC96" i="1"/>
  <c r="J34" i="2"/>
  <c r="AW95" i="1" s="1"/>
  <c r="J34" i="3"/>
  <c r="AW96" i="1"/>
  <c r="F36" i="2"/>
  <c r="BC95" i="1"/>
  <c r="F34" i="7"/>
  <c r="BA100" i="1" s="1"/>
  <c r="F37" i="7"/>
  <c r="BD100" i="1"/>
  <c r="F35" i="2"/>
  <c r="BB95" i="1"/>
  <c r="J34" i="7"/>
  <c r="AW100" i="1" s="1"/>
  <c r="J34" i="4"/>
  <c r="AW97" i="1"/>
  <c r="AW98" i="1"/>
  <c r="BA99" i="1"/>
  <c r="F34" i="4"/>
  <c r="BA97" i="1"/>
  <c r="F37" i="4"/>
  <c r="BD97" i="1" s="1"/>
  <c r="F34" i="3"/>
  <c r="BA96" i="1"/>
  <c r="T131" i="2" l="1"/>
  <c r="P131" i="2"/>
  <c r="AU95" i="1"/>
  <c r="R131" i="2"/>
  <c r="R130" i="4"/>
  <c r="R134" i="3"/>
  <c r="R157" i="4"/>
  <c r="T157" i="4"/>
  <c r="T130" i="4"/>
  <c r="T129" i="4" s="1"/>
  <c r="P157" i="4"/>
  <c r="P134" i="3"/>
  <c r="P133" i="3" s="1"/>
  <c r="AU96" i="1" s="1"/>
  <c r="BK134" i="3"/>
  <c r="J134" i="3" s="1"/>
  <c r="J97" i="3" s="1"/>
  <c r="T277" i="3"/>
  <c r="T133" i="3" s="1"/>
  <c r="R277" i="3"/>
  <c r="P130" i="4"/>
  <c r="P129" i="4" s="1"/>
  <c r="AU97" i="1" s="1"/>
  <c r="BK132" i="2"/>
  <c r="J132" i="2" s="1"/>
  <c r="J97" i="2" s="1"/>
  <c r="BK130" i="4"/>
  <c r="J130" i="4"/>
  <c r="J97" i="4"/>
  <c r="BK157" i="4"/>
  <c r="J157" i="4"/>
  <c r="J100" i="4"/>
  <c r="BK301" i="2"/>
  <c r="J301" i="2"/>
  <c r="J102" i="2" s="1"/>
  <c r="J135" i="3"/>
  <c r="J98" i="3"/>
  <c r="BK123" i="7"/>
  <c r="J123" i="7"/>
  <c r="J97" i="7" s="1"/>
  <c r="BK277" i="3"/>
  <c r="J277" i="3"/>
  <c r="J103" i="3" s="1"/>
  <c r="BB94" i="1"/>
  <c r="W31" i="1" s="1"/>
  <c r="F33" i="7"/>
  <c r="AZ100" i="1"/>
  <c r="F33" i="4"/>
  <c r="AZ97" i="1" s="1"/>
  <c r="AZ98" i="1"/>
  <c r="J33" i="7"/>
  <c r="AV100" i="1"/>
  <c r="AT100" i="1"/>
  <c r="J33" i="2"/>
  <c r="AV95" i="1"/>
  <c r="AT95" i="1"/>
  <c r="AV99" i="1"/>
  <c r="AT99" i="1" s="1"/>
  <c r="F33" i="2"/>
  <c r="AZ95" i="1"/>
  <c r="AT98" i="1"/>
  <c r="F33" i="3"/>
  <c r="AZ96" i="1" s="1"/>
  <c r="BA94" i="1"/>
  <c r="AW94" i="1" s="1"/>
  <c r="BD94" i="1"/>
  <c r="W33" i="1" s="1"/>
  <c r="J33" i="3"/>
  <c r="AV96" i="1"/>
  <c r="AT96" i="1" s="1"/>
  <c r="BC94" i="1"/>
  <c r="AY94" i="1" s="1"/>
  <c r="J33" i="4"/>
  <c r="AV97" i="1" s="1"/>
  <c r="AT97" i="1" s="1"/>
  <c r="R133" i="3" l="1"/>
  <c r="R129" i="4"/>
  <c r="BK131" i="2"/>
  <c r="J131" i="2"/>
  <c r="J96" i="2"/>
  <c r="BK133" i="3"/>
  <c r="J133" i="3" s="1"/>
  <c r="J30" i="3" s="1"/>
  <c r="AG96" i="1" s="1"/>
  <c r="AN96" i="1" s="1"/>
  <c r="BK129" i="4"/>
  <c r="J129" i="4"/>
  <c r="J96" i="4"/>
  <c r="BK122" i="7"/>
  <c r="J122" i="7"/>
  <c r="AZ94" i="1"/>
  <c r="AU94" i="1"/>
  <c r="W32" i="1"/>
  <c r="AX94" i="1"/>
  <c r="J30" i="7"/>
  <c r="AG100" i="1"/>
  <c r="AN100" i="1" s="1"/>
  <c r="J96" i="3" l="1"/>
  <c r="J39" i="3"/>
  <c r="J39" i="7"/>
  <c r="J96" i="7"/>
  <c r="J30" i="2"/>
  <c r="AG95" i="1" s="1"/>
  <c r="AN95" i="1" s="1"/>
  <c r="AV94" i="1"/>
  <c r="J30" i="4"/>
  <c r="AG97" i="1"/>
  <c r="AN97" i="1" s="1"/>
  <c r="J39" i="4" l="1"/>
  <c r="J39" i="2"/>
  <c r="AG94" i="1"/>
  <c r="AT94" i="1"/>
  <c r="AK26" i="1" l="1"/>
  <c r="AK35" i="1" s="1"/>
</calcChain>
</file>

<file path=xl/sharedStrings.xml><?xml version="1.0" encoding="utf-8"?>
<sst xmlns="http://schemas.openxmlformats.org/spreadsheetml/2006/main" count="11743" uniqueCount="2262">
  <si>
    <t>Export Komplet</t>
  </si>
  <si>
    <t/>
  </si>
  <si>
    <t>2.0</t>
  </si>
  <si>
    <t>ZAMOK</t>
  </si>
  <si>
    <t>False</t>
  </si>
  <si>
    <t>{ef3ec229-1fad-4b5d-80fc-7fa0fc1f8ff7}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</si>
  <si>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</si>
  <si>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</si>
  <si>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</si>
  <si>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</si>
  <si>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</si>
  <si>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</si>
  <si>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</si>
  <si>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</si>
  <si>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</si>
  <si>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</si>
  <si>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</si>
  <si>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ISŠTE Sokolov - Revitalizace objektu SO 706</t>
  </si>
  <si>
    <t>KSO:</t>
  </si>
  <si>
    <t>CC-CZ:</t>
  </si>
  <si>
    <t>Místo:</t>
  </si>
  <si>
    <t>Sokolov, p.č. 78/33</t>
  </si>
  <si>
    <t>Datum:</t>
  </si>
  <si>
    <t>3. 5. 2020</t>
  </si>
  <si>
    <t>Zadavatel:</t>
  </si>
  <si>
    <t>IČ:</t>
  </si>
  <si>
    <t>Karlovarský Kraj</t>
  </si>
  <si>
    <t>DIČ:</t>
  </si>
  <si>
    <t>Uchazeč:</t>
  </si>
  <si>
    <t>Vyplň údaj</t>
  </si>
  <si>
    <t>Projektant:</t>
  </si>
  <si>
    <t>SCHRADER s.ro.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</si>
  <si>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</si>
  <si>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</si>
  <si>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</si>
  <si>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</si>
  <si>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</si>
  <si>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</si>
  <si>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</si>
  <si>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</si>
  <si>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</si>
  <si>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</si>
  <si>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</si>
  <si>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</si>
  <si>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</si>
  <si>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</si>
  <si>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</si>
  <si>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</si>
  <si>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</si>
  <si>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</si>
  <si>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</si>
  <si>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</si>
  <si>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</si>
  <si>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</si>
  <si>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</si>
  <si>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</si>
  <si>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</si>
  <si>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</si>
  <si>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</si>
  <si>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</si>
  <si>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</si>
  <si>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</si>
  <si>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</si>
  <si>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</si>
  <si>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</si>
  <si>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</si>
  <si>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</si>
  <si>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</si>
  <si>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</si>
  <si>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</si>
  <si>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</si>
  <si>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</si>
  <si>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</si>
  <si>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</si>
  <si>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</si>
  <si>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</si>
  <si>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</si>
  <si>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</si>
  <si>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</si>
  <si>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</si>
  <si>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</si>
  <si>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</si>
  <si>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</si>
  <si>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</si>
  <si>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</si>
  <si>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{b2f31fbc-f293-45a5-acfb-8a94980e24c2}</t>
  </si>
  <si>
    <t>2</t>
  </si>
  <si>
    <t>02</t>
  </si>
  <si>
    <t>Nový stav - stavební část</t>
  </si>
  <si>
    <t>{7eaa3390-7ecd-4b59-a9d3-24243b4e20dc}</t>
  </si>
  <si>
    <t>03</t>
  </si>
  <si>
    <t>ÚT, ZTI, VZT</t>
  </si>
  <si>
    <t>{bde1d8ea-1c34-42fb-a2d6-ad7667239700}</t>
  </si>
  <si>
    <t>04</t>
  </si>
  <si>
    <t>Silnoproud</t>
  </si>
  <si>
    <t>{38ed100a-f392-4d63-ad90-86775bbcd8b4}</t>
  </si>
  <si>
    <t>05</t>
  </si>
  <si>
    <t>Slaboproud</t>
  </si>
  <si>
    <t>{0f4a1195-d265-4279-a4f5-35343608cd4d}</t>
  </si>
  <si>
    <t>06</t>
  </si>
  <si>
    <t>VRN</t>
  </si>
  <si>
    <t>{fc8e218e-ae87-491f-8f9d-e71da65b0eb8}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</si>
  <si>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</si>
  <si>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</si>
  <si>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</si>
  <si>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</si>
  <si>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</si>
  <si>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</si>
  <si>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</si>
  <si>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</si>
  <si>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</si>
  <si>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</si>
  <si>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</si>
  <si>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</si>
  <si>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</si>
  <si>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</si>
  <si>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</si>
  <si>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</si>
  <si>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</si>
  <si>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</si>
  <si>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</si>
  <si>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</si>
  <si>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</si>
  <si>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</si>
  <si>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</si>
  <si>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</si>
  <si>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</si>
  <si>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</si>
  <si>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</si>
  <si>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</si>
  <si>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</si>
  <si>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</si>
  <si>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</si>
  <si>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</si>
  <si>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</si>
  <si>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</si>
  <si>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</si>
  <si>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</si>
  <si>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</si>
  <si>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</si>
  <si>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</si>
  <si>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</si>
  <si>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</si>
  <si>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</si>
  <si>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</si>
  <si>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</si>
  <si>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</si>
  <si>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2020 01</t>
  </si>
  <si>
    <t>4</t>
  </si>
  <si>
    <t>-1919421671</t>
  </si>
  <si>
    <t>PP</t>
  </si>
  <si>
    <t>Válcované nosníky dodatečně osazované do připravených otvorů  bez zazdění hlav do č. 12</t>
  </si>
  <si>
    <t>VV</t>
  </si>
  <si>
    <t>IPN 80</t>
  </si>
  <si>
    <t>((1+1,2+1,2+1,2+1+1,2)*5,94)/1000</t>
  </si>
  <si>
    <t>9</t>
  </si>
  <si>
    <t>Ostatní konstrukce a práce, bourání</t>
  </si>
  <si>
    <t>009-x1</t>
  </si>
  <si>
    <t>Provedení sondy u  bourané příčky pro ověření nezávislosti na stropní konstrukci - při bouracích pracích (celé příčky) se začne u stropu vybouráním jedné dvou cihel a provede se kontrola</t>
  </si>
  <si>
    <t>soubor</t>
  </si>
  <si>
    <t>1010637572</t>
  </si>
  <si>
    <t>009-x4</t>
  </si>
  <si>
    <t>Likvidace suti po provedení sond předchozí firmou - vynošení suti, odvoz, likvidace na skládce (železobeton, cihly, zemina....)</t>
  </si>
  <si>
    <t>m3</t>
  </si>
  <si>
    <t>1912210447</t>
  </si>
  <si>
    <t>962031132</t>
  </si>
  <si>
    <t>Bourání příček z cihel pálených na MVC tl do 100 mm</t>
  </si>
  <si>
    <t>m2</t>
  </si>
  <si>
    <t>1208912039</t>
  </si>
  <si>
    <t>Bourání příček z cihel, tvárnic nebo příčkovek  z cihel pálených, plných nebo dutých na maltu vápennou nebo vápenocementovou, tl. do 100 mm</t>
  </si>
  <si>
    <t>(2,25*2)*3,8</t>
  </si>
  <si>
    <t>-(0,8*1,97)*2</t>
  </si>
  <si>
    <t>Součet</t>
  </si>
  <si>
    <t>5</t>
  </si>
  <si>
    <t>962031133</t>
  </si>
  <si>
    <t>Bourání příček z cihel pálených na MVC tl do 150 mm</t>
  </si>
  <si>
    <t>1781688772</t>
  </si>
  <si>
    <t>Bourání příček z cihel, tvárnic nebo příčkovek  z cihel pálených, plných nebo dutých na maltu vápennou nebo vápenocementovou, tl. do 150 mm</t>
  </si>
  <si>
    <t>(6,305*2)*3,8</t>
  </si>
  <si>
    <t>-0,8*1,97</t>
  </si>
  <si>
    <t>6</t>
  </si>
  <si>
    <t>962081141</t>
  </si>
  <si>
    <t>Bourání příček ze skleněných tvárnic tl do 150 mm</t>
  </si>
  <si>
    <t>-314183118</t>
  </si>
  <si>
    <t>Bourání zdiva příček nebo vybourání otvorů  ze skleněných tvárnic, tl. do 150 mm</t>
  </si>
  <si>
    <t>(3,09*3,8)*2</t>
  </si>
  <si>
    <t>-(0,9*1,97)*2</t>
  </si>
  <si>
    <t>(2*0,6)*4</t>
  </si>
  <si>
    <t>7</t>
  </si>
  <si>
    <t>965042141</t>
  </si>
  <si>
    <t>Bourání podkladů pod dlažby nebo mazanin betonových nebo z litého asfaltu tl do 100 mm pl přes 4 m2</t>
  </si>
  <si>
    <t>1887659699</t>
  </si>
  <si>
    <t>Bourání mazanin betonových nebo z litého asfaltu tl. do 100 mm, plochy přes 4 m2</t>
  </si>
  <si>
    <t>Vstup do krčku</t>
  </si>
  <si>
    <t>(2,5*1,2)*0,1</t>
  </si>
  <si>
    <t>m.č. 2.07</t>
  </si>
  <si>
    <t>(2.971*6.305)*0.1</t>
  </si>
  <si>
    <t>8</t>
  </si>
  <si>
    <t>965042241</t>
  </si>
  <si>
    <t>Bourání podkladů pod dlažby nebo mazanin betonových nebo z litého asfaltu tl přes 100 mm pl přes 4 m2</t>
  </si>
  <si>
    <t>1679627032</t>
  </si>
  <si>
    <t>Bourání mazanin betonových nebo z litého asfaltu tl. přes 100 mm, plochy přes 4 m2</t>
  </si>
  <si>
    <t>Před budovou</t>
  </si>
  <si>
    <t>(7,6*2)*0,3</t>
  </si>
  <si>
    <t>965046111</t>
  </si>
  <si>
    <t>Broušení stávajících betonových podlah úběr do 3 mm</t>
  </si>
  <si>
    <t>1819455160</t>
  </si>
  <si>
    <t>491,013+374,959+(31,46*0,3)+(34,32*0,2)</t>
  </si>
  <si>
    <t>10</t>
  </si>
  <si>
    <t>965046119</t>
  </si>
  <si>
    <t>Příplatek k broušení stávajících betonových podlah za každý další 1 mm úběru</t>
  </si>
  <si>
    <t>-1918474982</t>
  </si>
  <si>
    <t>Broušení stávajících betonových podlah Příplatek k ceně za každý další 1 mm úběru</t>
  </si>
  <si>
    <t>882,274*2</t>
  </si>
  <si>
    <t>11</t>
  </si>
  <si>
    <t>965049111</t>
  </si>
  <si>
    <t>Příplatek k bourání betonových mazanin za bourání mazanin se svařovanou sítí tl do 100 mm</t>
  </si>
  <si>
    <t>-1801988183</t>
  </si>
  <si>
    <t>Bourání mazanin Příplatek k cenám za bourání mazanin betonových se svařovanou sítí, tl. do 100 mm</t>
  </si>
  <si>
    <t>12</t>
  </si>
  <si>
    <t>965049112</t>
  </si>
  <si>
    <t>Příplatek k bourání betonových mazanin za bourání mazanin se svařovanou sítí tl přes 100 mm</t>
  </si>
  <si>
    <t>-1323108102</t>
  </si>
  <si>
    <t>Bourání mazanin Příplatek k cenám za bourání mazanin betonových se svařovanou sítí, tl. přes 100 mm</t>
  </si>
  <si>
    <t>13</t>
  </si>
  <si>
    <t>965081213</t>
  </si>
  <si>
    <t>Bourání podlah z dlaždic keramických nebo xylolitových tl do 10 mm plochy přes 1 m2</t>
  </si>
  <si>
    <t>112894232</t>
  </si>
  <si>
    <t>Bourání podlah z dlaždic bez podkladního lože nebo mazaniny, s jakoukoliv výplní spár keramických nebo xylolitových tl. do 10 mm, plochy přes 1 m2</t>
  </si>
  <si>
    <t>3,09*5,03</t>
  </si>
  <si>
    <t>6,54*6,31</t>
  </si>
  <si>
    <t>3,21*6,24</t>
  </si>
  <si>
    <t>11,93*6,24</t>
  </si>
  <si>
    <t>56,678+50,489</t>
  </si>
  <si>
    <t>3,1*1,32</t>
  </si>
  <si>
    <t>(1,17*0,25)*8</t>
  </si>
  <si>
    <t>(0,9*0,1)*5</t>
  </si>
  <si>
    <t>0,6*0,1</t>
  </si>
  <si>
    <t>14</t>
  </si>
  <si>
    <t>965081601</t>
  </si>
  <si>
    <t>Odsekání soklíků schodišťových</t>
  </si>
  <si>
    <t>m</t>
  </si>
  <si>
    <t>-1402563154</t>
  </si>
  <si>
    <t>Odsekání soklíků  včetně otlučení podkladní omítky až na zdivo schodišťových</t>
  </si>
  <si>
    <t>3,58+3,58+(0,2*23)</t>
  </si>
  <si>
    <t>965081611</t>
  </si>
  <si>
    <t>Odsekání soklíků rovných</t>
  </si>
  <si>
    <t>-1339547266</t>
  </si>
  <si>
    <t>Odsekání soklíků  včetně otlučení podkladní omítky až na zdivo rovných</t>
  </si>
  <si>
    <t>3,09+5,03+5,03+6,53+6,54+6,54+6,305+6,305+6,24+6,24+3,205+3,205+6,24+6,24+11,93+11,93+6,24+6,24-0,9-0,9-0,9-0,9+7,53+7,53+2,25-0,9-0,9-0,9+4,87+4,87</t>
  </si>
  <si>
    <t>2,25+2,25-0,8-0,8-0,8-0,8+12,8+12,8+2,25-0,9-0,9-0,9-0,9-0,9+1,18+3,55-0,9-0,9+1,325+2-0,7-0,7+1,3+1-0,6+0,875+0,45+0,33+0,4+0,4+0,33+1,345+0,28+1,48</t>
  </si>
  <si>
    <t>1,32+1,32+3,1+25,4+25,4-0,9-0,9-0,9-0,9-0,9-0,9-0,9-0,9+6,52-1,5+0,36+6,51+0,45+0,45+0,4+0,4+6,55-0,9-0,9-0,7-0,7-0,6</t>
  </si>
  <si>
    <t>0,25*32</t>
  </si>
  <si>
    <t>16</t>
  </si>
  <si>
    <t>965082933</t>
  </si>
  <si>
    <t>Odstranění násypů pod podlahami tl do 200 mm pl přes 2 m2</t>
  </si>
  <si>
    <t>362796524</t>
  </si>
  <si>
    <t>Odstranění násypu pod podlahami nebo ochranného násypu na střechách tl. do 200 mm, plochy přes 2 m2</t>
  </si>
  <si>
    <t>Násyp u budovy</t>
  </si>
  <si>
    <t>(18,5*1)*0,2</t>
  </si>
  <si>
    <t>17</t>
  </si>
  <si>
    <t>968072455</t>
  </si>
  <si>
    <t>Vybourání kovových dveřních zárubní pl do 2 m2</t>
  </si>
  <si>
    <t>-1772899782</t>
  </si>
  <si>
    <t>Vybourání kovových rámů oken s křídly, dveřních zárubní, vrat, stěn, ostění nebo obkladů  dveřních zárubní, plochy do 2 m2</t>
  </si>
  <si>
    <t>(0,8*1,97)*6</t>
  </si>
  <si>
    <t>(0,9*1,97)*6</t>
  </si>
  <si>
    <t>18</t>
  </si>
  <si>
    <t>971033621</t>
  </si>
  <si>
    <t>Vybourání otvorů ve zdivu cihelném pl do 4 m2 na MVC nebo MV tl do 100 mm</t>
  </si>
  <si>
    <t>-2034252455</t>
  </si>
  <si>
    <t>Vybourání otvorů ve zdivu základovém nebo nadzákladovém z cihel, tvárnic, příčkovek  z cihel pálených na maltu vápennou nebo vápenocementovou plochy do 4 m2, tl. do 100 mm</t>
  </si>
  <si>
    <t>(0,88*2,02)*2</t>
  </si>
  <si>
    <t>19</t>
  </si>
  <si>
    <t>971033631</t>
  </si>
  <si>
    <t>Vybourání otvorů ve zdivu cihelném pl do 4 m2 na MVC nebo MV tl do 150 mm</t>
  </si>
  <si>
    <t>-1704250872</t>
  </si>
  <si>
    <t>Vybourání otvorů ve zdivu základovém nebo nadzákladovém z cihel, tvárnic, příčkovek  z cihel pálených na maltu vápennou nebo vápenocementovou plochy do 4 m2, tl. do 150 mm</t>
  </si>
  <si>
    <t>(0,98*2,02)*2</t>
  </si>
  <si>
    <t>(0,78*2,02)*2</t>
  </si>
  <si>
    <t>20</t>
  </si>
  <si>
    <t>974031664</t>
  </si>
  <si>
    <t>Vysekání rýh ve zdivu cihelném pro vtahování nosníků hl do 150 mm v do 150 mm</t>
  </si>
  <si>
    <t>1944260551</t>
  </si>
  <si>
    <t>Vysekání rýh ve zdivu cihelném na maltu vápennou nebo vápenocementovou  pro vtahování nosníků do zdí, před vybouráním otvoru do hl. 150 mm, při v. nosníku do 150 mm</t>
  </si>
  <si>
    <t>1,2+1,2+1,2+1+1</t>
  </si>
  <si>
    <t>978013141</t>
  </si>
  <si>
    <t>Otlučení (osekání) vnitřní vápenné nebo vápenocementové omítky stěn v rozsahu do 30 %</t>
  </si>
  <si>
    <t>-2030021199</t>
  </si>
  <si>
    <t>Otlučení vápenných nebo vápenocementových omítek vnitřních ploch stěn s vyškrabáním spar, s očištěním zdiva, v rozsahu přes 10 do 30 %</t>
  </si>
  <si>
    <t>(9,26+9,26+6,24+6,24+5,29+5,29+3,02+3,02+5,77+5,77+5,95+5,95-0,1+6,31+6,31+6,31+6,31+3,265+3,265+6,31+6,31+3,02+3,02)*3,8</t>
  </si>
  <si>
    <t>(25,4+2,25+25,4+6,55+1,325+1,325+4,91+0,36+5,18+3,1+10,11+10,11+0,45)*3,8</t>
  </si>
  <si>
    <t>-(2,35*2)*11</t>
  </si>
  <si>
    <t>((2,35+2+2)*11)*0,4</t>
  </si>
  <si>
    <t>-(2*0,6)*3</t>
  </si>
  <si>
    <t>((2+0,6+0,6)*3)*0,125</t>
  </si>
  <si>
    <t>-(0,9*1,97)*11</t>
  </si>
  <si>
    <t>((1,12+2,1+2,1)*5)*0,25</t>
  </si>
  <si>
    <t>-(0,88*2,02)*2</t>
  </si>
  <si>
    <t>-(0,7*1,97)*2</t>
  </si>
  <si>
    <t>-0,6*1,97</t>
  </si>
  <si>
    <t>-1,5*2,775</t>
  </si>
  <si>
    <t>(9,56+9,56+6,31+6,31+8,64+8,64+6,31+6,31+2,82+2,82+6,31+6,31+3,02+3,02+6,31+6,31+5,08+5,08+3,09+5,08+5,08+25,4+25,4+2,25+2,25)*3,8</t>
  </si>
  <si>
    <t>(15,29+15,29+6,49+6,49+9,26+9,26+6,24+6,24+0,36+5,18+3,1+11,41+0,45+0,45+6,55+4,91)*3,8</t>
  </si>
  <si>
    <t>-(0,9*1,97)*19</t>
  </si>
  <si>
    <t>-(2*0,6)*2</t>
  </si>
  <si>
    <t>-(2,35*2)*18</t>
  </si>
  <si>
    <t>((2,35+2+2)*18)*0,4</t>
  </si>
  <si>
    <t>-2,25*2</t>
  </si>
  <si>
    <t>-2,33*2</t>
  </si>
  <si>
    <t>(2,25+2,33+2+2+2+2)*0,4</t>
  </si>
  <si>
    <t>((1,17+2,1+2,1)*9)*0,25</t>
  </si>
  <si>
    <t>22</t>
  </si>
  <si>
    <t>978013191</t>
  </si>
  <si>
    <t>Otlučení (osekání) vnitřní vápenné nebo vápenocementové omítky stěn v rozsahu do 100 %</t>
  </si>
  <si>
    <t>932469636</t>
  </si>
  <si>
    <t>Otlučení vápenných nebo vápenocementových omítek vnitřních ploch stěn s vyškrabáním spar, s očištěním zdiva, v rozsahu přes 50 do 100 %</t>
  </si>
  <si>
    <t>(3,09+5,03+5,03+6,53+6,54+6,54+6,305+6,305+6,24+6,24+3,205+3,205+6,24+6,24+11,93+11,93+6,24+6,24)*3,8</t>
  </si>
  <si>
    <t>-(2,35*2)*8</t>
  </si>
  <si>
    <t>((2,35+2+2)*8)*0,4</t>
  </si>
  <si>
    <t>-(0,9*1,97)*4</t>
  </si>
  <si>
    <t>-2*0,6</t>
  </si>
  <si>
    <t>(2+0,6+0,6)*0,125</t>
  </si>
  <si>
    <t>23</t>
  </si>
  <si>
    <t>978057351</t>
  </si>
  <si>
    <t>Odsekání obkladů ze stupnic schodišťových konstrukcí z keramických dlaždic plochy do 1m2</t>
  </si>
  <si>
    <t>86161003</t>
  </si>
  <si>
    <t>Odsekání obkladů  schodišťových konstrukcí z dlaždic keramických stupnic</t>
  </si>
  <si>
    <t>1,43*22</t>
  </si>
  <si>
    <t>24</t>
  </si>
  <si>
    <t>978057361</t>
  </si>
  <si>
    <t>Odsekání obkladů ze stupnic schodišťových konstrukcí z keramických dlaždic plochy přes 1m2</t>
  </si>
  <si>
    <t>-1235732678</t>
  </si>
  <si>
    <t>Odsekání obkladů  schodišťových konstrukcí z dlaždic keramických podstupnic</t>
  </si>
  <si>
    <t>1,43*24</t>
  </si>
  <si>
    <t>25</t>
  </si>
  <si>
    <t>978059541</t>
  </si>
  <si>
    <t>Odsekání a odebrání obkladů stěn z vnitřních obkládaček plochy přes 1 m2</t>
  </si>
  <si>
    <t>980067003</t>
  </si>
  <si>
    <t>Odsekání obkladů  stěn včetně otlučení podkladní omítky až na zdivo z obkládaček vnitřních, z jakýchkoliv materiálů, plochy přes 1 m2</t>
  </si>
  <si>
    <t>(0,8*2,1)*3</t>
  </si>
  <si>
    <t>(6,24+4)*2</t>
  </si>
  <si>
    <t>26</t>
  </si>
  <si>
    <t>949101111</t>
  </si>
  <si>
    <t>Lešení pomocné pro objekty pozemních staveb s lešeňovou podlahou v do 1,9 m zatížení do 150 kg/m2</t>
  </si>
  <si>
    <t>1654510294</t>
  </si>
  <si>
    <t>Lešení pomocné pracovní pro objekty pozemních staveb  pro zatížení do 150 kg/m2, o výšce lešeňové podlahy do 1,9 m</t>
  </si>
  <si>
    <t>725,942+151,283</t>
  </si>
  <si>
    <t>997</t>
  </si>
  <si>
    <t>Přesun sutě</t>
  </si>
  <si>
    <t>27</t>
  </si>
  <si>
    <t>997013212</t>
  </si>
  <si>
    <t>Vnitrostaveništní doprava suti a vybouraných hmot pro budovy v do 9 m ručně</t>
  </si>
  <si>
    <t>-1028550998</t>
  </si>
  <si>
    <t>Vnitrostaveništní doprava suti a vybouraných hmot  vodorovně do 50 m svisle ručně pro budovy a haly výšky přes 6 do 9 m</t>
  </si>
  <si>
    <t>28</t>
  </si>
  <si>
    <t>997002611</t>
  </si>
  <si>
    <t>Nakládání suti a vybouraných hmot</t>
  </si>
  <si>
    <t>-392620398</t>
  </si>
  <si>
    <t>Nakládání suti a vybouraných hmot na dopravní prostředek  pro vodorovné přemístění</t>
  </si>
  <si>
    <t>29</t>
  </si>
  <si>
    <t>997013501</t>
  </si>
  <si>
    <t>Odvoz suti a vybouraných hmot na skládku nebo meziskládku do 1 km se složením</t>
  </si>
  <si>
    <t>-301963409</t>
  </si>
  <si>
    <t>Odvoz suti a vybouraných hmot na skládku nebo meziskládku  se složením, na vzdálenost do 1 km</t>
  </si>
  <si>
    <t>30</t>
  </si>
  <si>
    <t>997013509</t>
  </si>
  <si>
    <t>Příplatek k odvozu suti a vybouraných hmot na skládku ZKD 1 km přes 1 km</t>
  </si>
  <si>
    <t>703994013</t>
  </si>
  <si>
    <t>Odvoz suti a vybouraných hmot na skládku nebo meziskládku  se složením, na vzdálenost Příplatek k ceně za každý další i započatý 1 km přes 1 km</t>
  </si>
  <si>
    <t>101,534*6</t>
  </si>
  <si>
    <t>31</t>
  </si>
  <si>
    <t>171201221</t>
  </si>
  <si>
    <t>Poplatek za uložení na skládce (skládkovné) zeminy a kamení kód odpadu 17 05 04</t>
  </si>
  <si>
    <t>112706700</t>
  </si>
  <si>
    <t>Poplatek za uložení stavebního odpadu na skládce (skládkovné) zeminy a kamení zatříděného do Katalogu odpadů pod kódem 17 05 04</t>
  </si>
  <si>
    <t>32</t>
  </si>
  <si>
    <t>997013602</t>
  </si>
  <si>
    <t>Poplatek za uložení na skládce (skládkovné) stavebního odpadu železobetonového kód odpadu 17 01 01</t>
  </si>
  <si>
    <t>-366449977</t>
  </si>
  <si>
    <t>Poplatek za uložení stavebního odpadu na skládce (skládkovné) z armovaného betonu zatříděného do Katalogu odpadů pod kódem 17 01 01</t>
  </si>
  <si>
    <t>33</t>
  </si>
  <si>
    <t>997013603</t>
  </si>
  <si>
    <t>Poplatek za uložení na skládce (skládkovné) stavebního odpadu cihelného kód odpadu 17 01 02</t>
  </si>
  <si>
    <t>-439487057</t>
  </si>
  <si>
    <t>Poplatek za uložení stavebního odpadu na skládce (skládkovné) cihelného zatříděného do Katalogu odpadů pod kódem 17 01 02</t>
  </si>
  <si>
    <t>34</t>
  </si>
  <si>
    <t>997013607</t>
  </si>
  <si>
    <t>Poplatek za uložení na skládce (skládkovné) stavebního odpadu keramického kód odpadu 17 01 03</t>
  </si>
  <si>
    <t>-905989872</t>
  </si>
  <si>
    <t>Poplatek za uložení stavebního odpadu na skládce (skládkovné) z tašek a keramických výrobků zatříděného do Katalogu odpadů pod kódem 17 01 03</t>
  </si>
  <si>
    <t>35</t>
  </si>
  <si>
    <t>997013631</t>
  </si>
  <si>
    <t>Poplatek za uložení na skládce (skládkovné) stavebního odpadu směsného kód odpadu 17 09 04</t>
  </si>
  <si>
    <t>-150572129</t>
  </si>
  <si>
    <t>Poplatek za uložení stavebního odpadu na skládce (skládkovné) směsného stavebního a demoličního zatříděného do Katalogu odpadů pod kódem 17 09 04</t>
  </si>
  <si>
    <t>36</t>
  </si>
  <si>
    <t>997013804</t>
  </si>
  <si>
    <t>Poplatek za uložení na skládce (skládkovné) stavebního odpadu ze skla kód odpadu 17 02 02</t>
  </si>
  <si>
    <t>-1669287439</t>
  </si>
  <si>
    <t>Poplatek za uložení stavebního odpadu na skládce (skládkovné) ze skla zatříděného do Katalogu odpadů pod kódem 17 02 02</t>
  </si>
  <si>
    <t>998</t>
  </si>
  <si>
    <t>Přesun hmot</t>
  </si>
  <si>
    <t>37</t>
  </si>
  <si>
    <t>998018002</t>
  </si>
  <si>
    <t>Přesun hmot ruční pro budovy v do 12 m</t>
  </si>
  <si>
    <t>93475880</t>
  </si>
  <si>
    <t>Přesun hmot pro budovy občanské výstavby, bydlení, výrobu a služby  ruční - bez užití mechanizace vodorovná dopravní vzdálenost do 100 m pro budovy s jakoukoliv nosnou konstrukcí výšky přes 6 do 12 m</t>
  </si>
  <si>
    <t>PSV</t>
  </si>
  <si>
    <t>Práce a dodávky PSV</t>
  </si>
  <si>
    <t>721</t>
  </si>
  <si>
    <t>Zdravotechnika - vnitřní kanalizace</t>
  </si>
  <si>
    <t>38</t>
  </si>
  <si>
    <t>721140806</t>
  </si>
  <si>
    <t>Demontáž potrubí litinové do DN 200</t>
  </si>
  <si>
    <t>-2127812570</t>
  </si>
  <si>
    <t>Demontáž potrubí z litinových trub  odpadních nebo dešťových přes 100 do DN 200</t>
  </si>
  <si>
    <t>Dešťové svody</t>
  </si>
  <si>
    <t>8*2</t>
  </si>
  <si>
    <t>725</t>
  </si>
  <si>
    <t>Zdravotechnika - zařizovací předměty</t>
  </si>
  <si>
    <t>39</t>
  </si>
  <si>
    <t>725210821</t>
  </si>
  <si>
    <t>Demontáž umyvadel bez výtokových armatur</t>
  </si>
  <si>
    <t>1342288924</t>
  </si>
  <si>
    <t>Demontáž umyvadel  bez výtokových armatur umyvadel</t>
  </si>
  <si>
    <t>40</t>
  </si>
  <si>
    <t>725310823</t>
  </si>
  <si>
    <t>Demontáž dřez jednoduchý vestavěný v kuchyňských sestavách bez výtokových armatur</t>
  </si>
  <si>
    <t>959399829</t>
  </si>
  <si>
    <t>Demontáž dřezů jednodílných  bez výtokových armatur vestavěných v kuchyňských sestavách</t>
  </si>
  <si>
    <t>41</t>
  </si>
  <si>
    <t>725820801/R</t>
  </si>
  <si>
    <t>Demontáž baterie nástěnnéa ostatních armatur do G 3 / 4</t>
  </si>
  <si>
    <t>-1735542993</t>
  </si>
  <si>
    <t>Demontáž baterií  nástěnných a ostatních armatur do G 3/4</t>
  </si>
  <si>
    <t>42</t>
  </si>
  <si>
    <t>725860811</t>
  </si>
  <si>
    <t>Demontáž uzávěrů zápachu jednoduchých</t>
  </si>
  <si>
    <t>kus</t>
  </si>
  <si>
    <t>970856267</t>
  </si>
  <si>
    <t>Demontáž zápachových uzávěrek pro zařizovací předměty  jednoduchých</t>
  </si>
  <si>
    <t>763</t>
  </si>
  <si>
    <t>Konstrukce suché výstavby</t>
  </si>
  <si>
    <t>43</t>
  </si>
  <si>
    <t>763111811</t>
  </si>
  <si>
    <t>Demontáž SDK příčky s jednoduchou ocelovou nosnou konstrukcí opláštění jednoduché</t>
  </si>
  <si>
    <t>340574236</t>
  </si>
  <si>
    <t>Demontáž příček ze sádrokartonových desek  s nosnou konstrukcí z ocelových profilů jednoduchých, opláštění jednoduché</t>
  </si>
  <si>
    <t>(3,45+1,2)*3,8</t>
  </si>
  <si>
    <t>766</t>
  </si>
  <si>
    <t>Konstrukce truhlářské</t>
  </si>
  <si>
    <t>44</t>
  </si>
  <si>
    <t>766411821</t>
  </si>
  <si>
    <t>Demontáž truhlářského obložení stěn z palubek</t>
  </si>
  <si>
    <t>-460187964</t>
  </si>
  <si>
    <t>Demontáž obložení stěn  palubkami</t>
  </si>
  <si>
    <t>(10,715+10,715+2,42+2,42)*3,8</t>
  </si>
  <si>
    <t>-0,9*1,97</t>
  </si>
  <si>
    <t>-1,4*2</t>
  </si>
  <si>
    <t>-(2,38+2,38+3,55)*2</t>
  </si>
  <si>
    <t>45</t>
  </si>
  <si>
    <t>766411822</t>
  </si>
  <si>
    <t>Demontáž truhlářského obložení stěn podkladových roštů</t>
  </si>
  <si>
    <t>1371804009</t>
  </si>
  <si>
    <t>Demontáž obložení stěn  podkladových roštů</t>
  </si>
  <si>
    <t>46</t>
  </si>
  <si>
    <t>766421821</t>
  </si>
  <si>
    <t>Demontáž truhlářského obložení podhledů z palubek</t>
  </si>
  <si>
    <t>1518916134</t>
  </si>
  <si>
    <t>Demontáž obložení podhledů  palubkami</t>
  </si>
  <si>
    <t>10,715*2,42</t>
  </si>
  <si>
    <t>2,245*1,275</t>
  </si>
  <si>
    <t>1,6*0,35</t>
  </si>
  <si>
    <t>47</t>
  </si>
  <si>
    <t>766421822</t>
  </si>
  <si>
    <t>Demontáž truhlářského obložení podhledů podkladových roštů</t>
  </si>
  <si>
    <t>1684706494</t>
  </si>
  <si>
    <t>Demontáž obložení podhledů  podkladových roštů</t>
  </si>
  <si>
    <t>48</t>
  </si>
  <si>
    <t>766441822</t>
  </si>
  <si>
    <t>Demontáž parapetních desek dřevěných nebo plastových šířky přes 30 cm délky přes 1,0 m</t>
  </si>
  <si>
    <t>-901360168</t>
  </si>
  <si>
    <t>Demontáž parapetních desek dřevěných nebo plastových šířky přes 300 mm délky přes 1 m</t>
  </si>
  <si>
    <t>49</t>
  </si>
  <si>
    <t>766691914</t>
  </si>
  <si>
    <t>Vyvěšení nebo zavěšení dřevěných křídel dveří pl do 2 m2</t>
  </si>
  <si>
    <t>-1085449992</t>
  </si>
  <si>
    <t>Ostatní práce  vyvěšení nebo zavěšení křídel s případným uložením a opětovným zavěšením po provedení stavebních změn dřevěných dveřních, plochy do 2 m2</t>
  </si>
  <si>
    <t>50</t>
  </si>
  <si>
    <t>766812830</t>
  </si>
  <si>
    <t>Demontáž kuchyňských linek dřevěných nebo kovových délky do 1,8 m</t>
  </si>
  <si>
    <t>-13989161</t>
  </si>
  <si>
    <t>Demontáž kuchyňských linek  dřevěných nebo kovových včetně skříněk uchycených na stěně, délky přes 1500 do 1800 mm</t>
  </si>
  <si>
    <t>767</t>
  </si>
  <si>
    <t>Konstrukce zámečnické</t>
  </si>
  <si>
    <t>51</t>
  </si>
  <si>
    <t>767122812</t>
  </si>
  <si>
    <t>Demontáž stěn s výplní z drátěné sítě, svařovaných</t>
  </si>
  <si>
    <t>1442292877</t>
  </si>
  <si>
    <t>Demontáž stěn a příček s výplní z drátěné sítě  svařovaných</t>
  </si>
  <si>
    <t>Podschodišťová ocelová klec</t>
  </si>
  <si>
    <t>7,5*3,5</t>
  </si>
  <si>
    <t>52</t>
  </si>
  <si>
    <t>767691822</t>
  </si>
  <si>
    <t>Vyvěšení nebo zavěšení kovových křídel dveří do 2 m2</t>
  </si>
  <si>
    <t>2107168567</t>
  </si>
  <si>
    <t>Ostatní práce - vyvěšení nebo zavěšení kovových křídel s případným uložením a opětovným zavěšením po provedení stavebních změn dveří, plochy do 2 m2</t>
  </si>
  <si>
    <t>53</t>
  </si>
  <si>
    <t>767112812</t>
  </si>
  <si>
    <t>Demontáž stěn pro zasklení svařovaných</t>
  </si>
  <si>
    <t>953227267</t>
  </si>
  <si>
    <t>Demontáž stěn a příček pro zasklení  svařovaných</t>
  </si>
  <si>
    <t>Stěny s dveřmi</t>
  </si>
  <si>
    <t>(2,25*2,775)*3</t>
  </si>
  <si>
    <t>-(1,5*2)*3</t>
  </si>
  <si>
    <t>54</t>
  </si>
  <si>
    <t>767-x1</t>
  </si>
  <si>
    <t>Demontáž mříže okna u schodiště vč. uskladnění vel. 2500x1450mm - mezipodesta schodiště</t>
  </si>
  <si>
    <t>32413027</t>
  </si>
  <si>
    <t>771</t>
  </si>
  <si>
    <t>Podlahy z dlaždic</t>
  </si>
  <si>
    <t>55</t>
  </si>
  <si>
    <t>771271812</t>
  </si>
  <si>
    <t>Demontáž obkladů stupnic z dlaždic keramických kladených do malty š do 350 mm</t>
  </si>
  <si>
    <t>-886187442</t>
  </si>
  <si>
    <t>Demontáž obkladů schodišť z dlaždic keramických  kladených do malty stupnic přes 250 do 350 mm</t>
  </si>
  <si>
    <t>Vnější schodiště</t>
  </si>
  <si>
    <t>2,25*2</t>
  </si>
  <si>
    <t>56</t>
  </si>
  <si>
    <t>771271832</t>
  </si>
  <si>
    <t>Demontáž obkladů podstupnic z dlaždic keramických kladených do malty v do 250 mm</t>
  </si>
  <si>
    <t>1800821226</t>
  </si>
  <si>
    <t>Demontáž obkladů schodišť z dlaždic keramických  kladených do malty podstupnic do 250 mm</t>
  </si>
  <si>
    <t>2,25*3</t>
  </si>
  <si>
    <t>57</t>
  </si>
  <si>
    <t>771573810</t>
  </si>
  <si>
    <t>Demontáž podlah z dlaždic keramických lepených</t>
  </si>
  <si>
    <t>1563873250</t>
  </si>
  <si>
    <t>Vnější schodiště - podesta</t>
  </si>
  <si>
    <t>2,25*1</t>
  </si>
  <si>
    <t>776</t>
  </si>
  <si>
    <t>Podlahy povlakové</t>
  </si>
  <si>
    <t>58</t>
  </si>
  <si>
    <t>776201811</t>
  </si>
  <si>
    <t>Demontáž lepených povlakových podlah bez podložky ručně</t>
  </si>
  <si>
    <t>1058615410</t>
  </si>
  <si>
    <t>Demontáž povlakových podlahovin lepených ručně bez podložky</t>
  </si>
  <si>
    <t>Koberec</t>
  </si>
  <si>
    <t>3,02*6,305</t>
  </si>
  <si>
    <t>2,82*6,305</t>
  </si>
  <si>
    <t>5,07*0,444</t>
  </si>
  <si>
    <t>1,08*0,444</t>
  </si>
  <si>
    <t>5,505*5</t>
  </si>
  <si>
    <t>2,06*1,3</t>
  </si>
  <si>
    <t>3,3*1,2</t>
  </si>
  <si>
    <t>0,9*0,1</t>
  </si>
  <si>
    <t>0,8*0,1</t>
  </si>
  <si>
    <t>Mezisoučet</t>
  </si>
  <si>
    <t>PVC</t>
  </si>
  <si>
    <t>74,065</t>
  </si>
  <si>
    <t>5,77*6,305</t>
  </si>
  <si>
    <t>9,26*6,24</t>
  </si>
  <si>
    <t>1,13*0,25</t>
  </si>
  <si>
    <t>3,09*5,08</t>
  </si>
  <si>
    <t>3,02*6,31</t>
  </si>
  <si>
    <t>2,82*6,31</t>
  </si>
  <si>
    <t>8,74*6,31</t>
  </si>
  <si>
    <t>3,59*6,31</t>
  </si>
  <si>
    <t>5,92*6,31</t>
  </si>
  <si>
    <t>(0,9*0,1)*10</t>
  </si>
  <si>
    <t>15,29*6,24</t>
  </si>
  <si>
    <t>0,935*0,25</t>
  </si>
  <si>
    <t>1,17*0,25</t>
  </si>
  <si>
    <t>59</t>
  </si>
  <si>
    <t>776410811</t>
  </si>
  <si>
    <t>Odstranění soklíků a lišt pryžových nebo plastových</t>
  </si>
  <si>
    <t>-505592636</t>
  </si>
  <si>
    <t>Demontáž soklíků nebo lišt pryžových nebo plastových</t>
  </si>
  <si>
    <t>3,02+3,02+6,305+6,305-0,9+3,265+3,265+6,305+6,305-0,9+5,95+5,95+6,305+6,305-0,9+3,3+3,3+1,2+1,2-0,9-0,9-0,8+5,77+5,77+6,305+6,305-0,8+9,26+9,26+6,24</t>
  </si>
  <si>
    <t>6,24-0,9-0,9+0,25+0,25+5,08+5,08+3,09+3,09-0,9+2,97+2,97+2,82+2,82+8,74+8,74+3,6+3,6+5,29+5,29+(6,305*10)-0,9-0,9-0,9-0,9-0,9</t>
  </si>
  <si>
    <t>15,29+15,29+6,49+6,49-0,9-0,9+9,26+9,26+6,24+6,24-0,9+0,25+0,25-0,9</t>
  </si>
  <si>
    <t>783</t>
  </si>
  <si>
    <t>Dokončovací práce - nátěry</t>
  </si>
  <si>
    <t>60</t>
  </si>
  <si>
    <t>783806805</t>
  </si>
  <si>
    <t>Odstranění nátěrů z omítek opálením</t>
  </si>
  <si>
    <t>-1069648468</t>
  </si>
  <si>
    <t>Odstranění nátěrů z omítek opálením s obroušením</t>
  </si>
  <si>
    <t>(25,2+25,2+10,085-1,5+0,36+3,1+10,11+0,45-1,5+0,4+0,4+25,2+25,2+4,91-1,5+0,28+5,21+0,45+0,45+0,33+0,33+0,4+0,4-(0,9*15)-0,8-0,8)*1,5</t>
  </si>
  <si>
    <t>-2,35*0,6</t>
  </si>
  <si>
    <t>784</t>
  </si>
  <si>
    <t>Dokončovací práce - malby a tapety</t>
  </si>
  <si>
    <t>61</t>
  </si>
  <si>
    <t>784121001</t>
  </si>
  <si>
    <t>Oškrabání malby v mísnostech výšky do 3,80 m</t>
  </si>
  <si>
    <t>-1126838327</t>
  </si>
  <si>
    <t>Oškrabání malby v místnostech výšky do 3,80 m</t>
  </si>
  <si>
    <t>1783,205*0,7</t>
  </si>
  <si>
    <t>02 - Nový stav - stavební část</t>
  </si>
  <si>
    <t xml:space="preserve">    6 - Úpravy povrchů, podlahy a osazování výplní</t>
  </si>
  <si>
    <t xml:space="preserve">    722 - Zdravotechnika - vnitřní vodovod</t>
  </si>
  <si>
    <t xml:space="preserve">    764 - Konstrukce klempířské</t>
  </si>
  <si>
    <t xml:space="preserve">    781 - Dokončovací práce - obklady</t>
  </si>
  <si>
    <t>003-x1</t>
  </si>
  <si>
    <t>Zazdívka otvorů porobetonovými bloky</t>
  </si>
  <si>
    <t>1441794</t>
  </si>
  <si>
    <t>((2*0,6)*4)*0,35</t>
  </si>
  <si>
    <t>((1,2*2,1)*0,3)*2</t>
  </si>
  <si>
    <t>((0,9*2,02)*0,15)*2</t>
  </si>
  <si>
    <t>342272225</t>
  </si>
  <si>
    <t>Příčka z pórobetonových hladkých tvárnic na tenkovrstvou maltu tl 100 mm</t>
  </si>
  <si>
    <t>50342967</t>
  </si>
  <si>
    <t>Příčky z pórobetonových tvárnic hladkých na tenké maltové lože objemová hmotnost do 500 kg/m3, tloušťka příčky 100 mm</t>
  </si>
  <si>
    <t>(1,643+1,76)*3,8</t>
  </si>
  <si>
    <t>342272245</t>
  </si>
  <si>
    <t>Příčka z pórobetonových hladkých tvárnic na tenkovrstvou maltu tl 150 mm</t>
  </si>
  <si>
    <t>-316544300</t>
  </si>
  <si>
    <t>Příčky z pórobetonových tvárnic hladkých na tenké maltové lože objemová hmotnost do 500 kg/m3, tloušťka příčky 150 mm</t>
  </si>
  <si>
    <t>(3,09+3,014+3,09+3,014)*3,8</t>
  </si>
  <si>
    <t>342291121</t>
  </si>
  <si>
    <t>Ukotvení příček k cihelným konstrukcím plochými kotvami</t>
  </si>
  <si>
    <t>-2002866371</t>
  </si>
  <si>
    <t>Ukotvení příček  plochými kotvami, do konstrukce cihelné</t>
  </si>
  <si>
    <t>3,8*20</t>
  </si>
  <si>
    <t>0,6*8</t>
  </si>
  <si>
    <t>2,1*4</t>
  </si>
  <si>
    <t>2,02*4</t>
  </si>
  <si>
    <t>-1046346886</t>
  </si>
  <si>
    <t>(1,2*5,94)/1000</t>
  </si>
  <si>
    <t>346244381</t>
  </si>
  <si>
    <t>Plentování jednostranné v do 200 mm válcovaných nosníků cihlami</t>
  </si>
  <si>
    <t>1621445670</t>
  </si>
  <si>
    <t>Plentování ocelových válcovaných nosníků jednostranné cihlami  na maltu, výška stojiny do 200 mm</t>
  </si>
  <si>
    <t>((1+1,2+1,2+1,2+1+1,2+1,2)*2)*0,08</t>
  </si>
  <si>
    <t>Úpravy povrchů, podlahy a osazování výplní</t>
  </si>
  <si>
    <t>629991011</t>
  </si>
  <si>
    <t>Zakrytí výplní otvorů a svislých ploch fólií přilepenou lepící páskou</t>
  </si>
  <si>
    <t>-63743401</t>
  </si>
  <si>
    <t>Zakrytí vnějších ploch před znečištěním  včetně pozdějšího odkrytí výplní otvorů a svislých ploch fólií přilepenou lepící páskou</t>
  </si>
  <si>
    <t>(2,35*2)*39</t>
  </si>
  <si>
    <t>(2,25*2,775)*8</t>
  </si>
  <si>
    <t>(1,6+2,38+2,38+3,55+1,6)*2</t>
  </si>
  <si>
    <t>0,9*1,97</t>
  </si>
  <si>
    <t>612325412</t>
  </si>
  <si>
    <t>Oprava vnitřní vápenocementové hladké omítky stěn v rozsahu plochy do 30%</t>
  </si>
  <si>
    <t>-2116780128</t>
  </si>
  <si>
    <t>Oprava vápenocementové omítky vnitřních ploch hladké, tloušťky do 20 mm stěn, v rozsahu opravované plochy přes 10 do 30%</t>
  </si>
  <si>
    <t>(3,265+3,265+6,31+6,31+6,31+3,13+3,13+8,59+8,59+6,31+6,05+6,05+3,02+3,02+6,24+25,4+25,4+1,48+0,36+5,18+3,1+11,41+0,45+0,45+0,4+0,4)*3,8</t>
  </si>
  <si>
    <t>(6,55+6,23+5,03+5,03+3,09+2,42+2,42+10,715+10,715+3,24+3,24+3,02+1,9+1,9+3,02)*3,8</t>
  </si>
  <si>
    <t>-(2,33*2)*2</t>
  </si>
  <si>
    <t>-(2,38+3,55+2,38)*2,775</t>
  </si>
  <si>
    <t>(2,38+3,55+2,38+2+2+2+2+2+2+1,4+2+2)*0,12</t>
  </si>
  <si>
    <t>(2,33+2,775+2,775)*0,39</t>
  </si>
  <si>
    <t>-(2,35*2)*10</t>
  </si>
  <si>
    <t>((2,35+2+2)*10)*0,4</t>
  </si>
  <si>
    <t>-(0,9*1,97)*16</t>
  </si>
  <si>
    <t>-0,9*2,1</t>
  </si>
  <si>
    <t>-1,17*2,1</t>
  </si>
  <si>
    <t>-0,7*1,97</t>
  </si>
  <si>
    <t>(3,09+5,08+5,08+3,02+3,02+6,31+6,31+6,31+6,31+2,75+2,75+6,31+8,74+8,74+3,52+3,52+5,92+5,92+6,31+6,54+6,54+6,24+8,59+8,59+6,49+0,35+6,02+6,02)*3,8</t>
  </si>
  <si>
    <t>(3+3+6,24+25+25+2,25+1,48+0,36+5,18+3,1+10,11+0,45+0,45+6,55+1,35+1,35+1,18+3,24+3,24+3,02+3,02+1,9+1,9)*3,8</t>
  </si>
  <si>
    <t>-(2,33*2)*21</t>
  </si>
  <si>
    <t>((2,33+2+2)*21)*0,4</t>
  </si>
  <si>
    <t>(2,25+2+2)*0,4</t>
  </si>
  <si>
    <t>-(0,9*1,97)*18</t>
  </si>
  <si>
    <t>-(0,7*1,97)*3</t>
  </si>
  <si>
    <t>-(2*0,6)*4</t>
  </si>
  <si>
    <t>-0,9*2,02</t>
  </si>
  <si>
    <t>-1,2*2,1</t>
  </si>
  <si>
    <t>((1,27+2,1+2,1)*0,25)*9</t>
  </si>
  <si>
    <t>612131100</t>
  </si>
  <si>
    <t>Vápenný postřik vnitřních stěn nanášený ručně</t>
  </si>
  <si>
    <t>-1506318163</t>
  </si>
  <si>
    <t>Podkladní a spojovací vrstva vnitřních omítaných ploch  vápenný postřik nanášený ručně celoplošně stěn</t>
  </si>
  <si>
    <t>zazdívky/otlučené stěny ze 100%</t>
  </si>
  <si>
    <t>(3,02+3,02+6,31+6,31+6,31+6,31+6,54+6,54+3,21+3,21+6,24+6,24+11,93+11,93+6,49+6,49)*3,8</t>
  </si>
  <si>
    <t>-(0,9*1,97)*6</t>
  </si>
  <si>
    <t>(0,9+1,2+0,9+1,2)*2,1</t>
  </si>
  <si>
    <t>612321121</t>
  </si>
  <si>
    <t>Vápenocementová omítka hladká jednovrstvá vnitřních stěn nanášená ručně</t>
  </si>
  <si>
    <t>1076188336</t>
  </si>
  <si>
    <t>Omítka vápenocementová vnitřních ploch  nanášená ručně jednovrstvá, tloušťky do 10 mm hladká svislých konstrukcí stěn</t>
  </si>
  <si>
    <t>612321191</t>
  </si>
  <si>
    <t>Příplatek k vápenocementové omítce vnitřních stěn za každých dalších 5 mm tloušťky ručně</t>
  </si>
  <si>
    <t>1435113212</t>
  </si>
  <si>
    <t>Omítka vápenocementová vnitřních ploch  nanášená ručně Příplatek k cenám za každých dalších i započatých 5 mm tloušťky omítky přes 10 mm stěn</t>
  </si>
  <si>
    <t>612142001</t>
  </si>
  <si>
    <t>Potažení vnitřních stěn sklovláknitým pletivem vtlačeným do tenkovrstvé hmoty</t>
  </si>
  <si>
    <t>-1239788623</t>
  </si>
  <si>
    <t>Potažení vnitřních ploch pletivem  v ploše nebo pruzích, na plném podkladu sklovláknitým vtlačením do tmelu stěn</t>
  </si>
  <si>
    <t>((3,09+3,09+3,02+3,02+1,64+1,54+1,76+1,66)*3,8)*2</t>
  </si>
  <si>
    <t>612131121</t>
  </si>
  <si>
    <t>Penetrační disperzní nátěr vnitřních stěn nanášený ručně</t>
  </si>
  <si>
    <t>-1169682465</t>
  </si>
  <si>
    <t>Podkladní a spojovací vrstva vnitřních omítaných ploch  penetrace akrylát-silikonová nanášená ručně stěn</t>
  </si>
  <si>
    <t>366,082+1694,586+135,94-57,972</t>
  </si>
  <si>
    <t>612311131</t>
  </si>
  <si>
    <t>Potažení vnitřních stěn vápenným štukem tloušťky do 3 mm</t>
  </si>
  <si>
    <t>1821240043</t>
  </si>
  <si>
    <t>Potažení vnitřních ploch štukem tloušťky do 3 mm svislých konstrukcí stěn</t>
  </si>
  <si>
    <t>632451103</t>
  </si>
  <si>
    <t>Potěr cementový samonivelační ze suchých směsí tloušťky přes 5 do 10 mm vč. podkladní penetrace</t>
  </si>
  <si>
    <t>-1064097320</t>
  </si>
  <si>
    <t>201,872+654,34</t>
  </si>
  <si>
    <t>009-x3</t>
  </si>
  <si>
    <t>Demontáž vchodových dveří do 1.NP z exteriéru vč. likvidace</t>
  </si>
  <si>
    <t>1068280406</t>
  </si>
  <si>
    <t>Oprava 3ks sond do topného kanálu, 5 sond do podlahy a zásyp 1ks vemkovní sondy - rozměr 1x1m</t>
  </si>
  <si>
    <t>-1518559156</t>
  </si>
  <si>
    <t>953942425</t>
  </si>
  <si>
    <t>Osazování rámů litinových poklopů kouřových kanálů</t>
  </si>
  <si>
    <t>1914445746</t>
  </si>
  <si>
    <t>Osazování drobných kovových předmětů  se zalitím maltou cementovou, do vysekaných kapes nebo připravených otvorů rámů litinových poklopů v podlahách nebo čisticích dvířek v kouřových kanálech</t>
  </si>
  <si>
    <t>M</t>
  </si>
  <si>
    <t>009-x2</t>
  </si>
  <si>
    <t>poklop pachotěsný 900x600mm Al pro zadláždění</t>
  </si>
  <si>
    <t>-1266141950</t>
  </si>
  <si>
    <t>985331111/R</t>
  </si>
  <si>
    <t>Dodatečné vlepování betonářské výztuže D 6 mm do cementové aktivované malty včetně vyvrtání otvoru</t>
  </si>
  <si>
    <t>-688723008</t>
  </si>
  <si>
    <t>Dodatečné vlepování betonářské výztuže včetně vyvrtání a vyčištění otvoru cementovou aktivovanou maltou průměr výztuže 6 mm</t>
  </si>
  <si>
    <t>Ošetření trhlin ve zdivu - odhad</t>
  </si>
  <si>
    <t>((1,7*22)*4)*5</t>
  </si>
  <si>
    <t>63126130</t>
  </si>
  <si>
    <t>výztuž kompozitní pro zesilování stavebních konstrukcí D 6mm</t>
  </si>
  <si>
    <t>-1171341635</t>
  </si>
  <si>
    <t>748*1,05 'Přepočtené koeficientem množství</t>
  </si>
  <si>
    <t>985331116/R</t>
  </si>
  <si>
    <t>Dodatečné vlepování betonářské výztuže D 18 mm do cementové aktivované malty včetně vysekání otvoru</t>
  </si>
  <si>
    <t>-336034612</t>
  </si>
  <si>
    <t>Dodatečné vlepování betonářské výztuže včetně vysekání a vyčištění otvoru cementovou aktivovanou maltou průměr výztuže 18 mm</t>
  </si>
  <si>
    <t>Střední věnec v 1. a 2.NP 2xR18 z každé strany věnce</t>
  </si>
  <si>
    <t>(24,7*4)*4</t>
  </si>
  <si>
    <t>13021016</t>
  </si>
  <si>
    <t>tyč ocelová žebírková jakost BSt 500S výztuž do betonu D 18mm</t>
  </si>
  <si>
    <t>-955322549</t>
  </si>
  <si>
    <t>((395,2*2)*1,1)/1000</t>
  </si>
  <si>
    <t>852046259</t>
  </si>
  <si>
    <t>952901111</t>
  </si>
  <si>
    <t>Vyčištění budov bytové a občanské výstavby při výšce podlaží do 4 m</t>
  </si>
  <si>
    <t>1063223319</t>
  </si>
  <si>
    <t>Vyčištění budov nebo objektů před předáním do užívání  budov bytové nebo občanské výstavby, světlé výšky podlaží do 4 m</t>
  </si>
  <si>
    <t>-1215552395</t>
  </si>
  <si>
    <t>-778930428</t>
  </si>
  <si>
    <t>892864176</t>
  </si>
  <si>
    <t>504644270</t>
  </si>
  <si>
    <t>0,399*6</t>
  </si>
  <si>
    <t>-339090648</t>
  </si>
  <si>
    <t>-318015183</t>
  </si>
  <si>
    <t>722</t>
  </si>
  <si>
    <t>Zdravotechnika - vnitřní vodovod</t>
  </si>
  <si>
    <t>722250133</t>
  </si>
  <si>
    <t>Hydrantový systém s tvarově stálou hadicí D 25 x 30 m celoplechový</t>
  </si>
  <si>
    <t>1572519911</t>
  </si>
  <si>
    <t>Požární příslušenství a armatury  hydrantový systém s tvarově stálou hadicí celoplechový D 25 x 30 m</t>
  </si>
  <si>
    <t>998722202</t>
  </si>
  <si>
    <t>Přesun hmot procentní pro vnitřní vodovod v objektech v do 12 m</t>
  </si>
  <si>
    <t>%</t>
  </si>
  <si>
    <t>905425587</t>
  </si>
  <si>
    <t>Přesun hmot pro vnitřní vodovod  stanovený procentní sazbou (%) z ceny vodorovná dopravní vzdálenost do 50 m v objektech výšky přes 6 do 12 m</t>
  </si>
  <si>
    <t>763111468</t>
  </si>
  <si>
    <t>SDK příčka tl 150 mm profil CW+UW 100 desky 2xDFRIH2 12,5 s izolací EI 90 Rw do 63 dB</t>
  </si>
  <si>
    <t>1433760001</t>
  </si>
  <si>
    <t>Příčka ze sádrokartonových desek  s nosnou konstrukcí z jednoduchých ocelových profilů UW, CW dvojitě opláštěná deskami vysokopevnostními protipožárními impregnovanými DFRIH2 tl. 2 x 12,5 mm s izolací, EI 90, příčka tl. 150 mm, profil 100, Rw do 63 dB</t>
  </si>
  <si>
    <t>(6,24+6,305+6,24+6,24+6,31)*3,8</t>
  </si>
  <si>
    <t>763121475</t>
  </si>
  <si>
    <t>SDK stěna předsazená tl 75 mm profil CW+UW 50 desky 2xDFRIH2 12,5 s izolací EI 30 Rw do 19 dB</t>
  </si>
  <si>
    <t>-1152840564</t>
  </si>
  <si>
    <t>Stěna předsazená ze sádrokartonových desek s nosnou konstrukcí z ocelových profilů CW, UW dvojitě opláštěná deskami vysokopevnostními protipožárními impregnovanými DFRIH2 tl. 2 x 12,5 mm s izolací, EI 30, Rw do 19 dB, stěna tl. 75 mm, profil 50</t>
  </si>
  <si>
    <t>(6,24+6,24+6,31+6,31)*3,8</t>
  </si>
  <si>
    <t>763131441</t>
  </si>
  <si>
    <t>SDK podhled desky 2xDF 12,5 bez izolace dvouvrstvá spodní kce profil CD+UD REI 120</t>
  </si>
  <si>
    <t>1209698601</t>
  </si>
  <si>
    <t>Podhled ze sádrokartonových desek  dvouvrstvá zavěšená spodní konstrukce z ocelových profilů CD, UD dvojitě opláštěná deskami protipožárními DF, tl. 2 x 12,5 mm, bez izolace, REI do 120</t>
  </si>
  <si>
    <t>6,543*6,305</t>
  </si>
  <si>
    <t>8,593*6,305</t>
  </si>
  <si>
    <t>6,305*2,678</t>
  </si>
  <si>
    <t>3,265*6,305</t>
  </si>
  <si>
    <t>3,021*6,305</t>
  </si>
  <si>
    <t>3,089*5,026</t>
  </si>
  <si>
    <t>3,205*6,242</t>
  </si>
  <si>
    <t>11,93*6,242</t>
  </si>
  <si>
    <t>6,023*6,242</t>
  </si>
  <si>
    <t>3,021*6,242</t>
  </si>
  <si>
    <t>25,4*2,25</t>
  </si>
  <si>
    <t>6,1*4,91</t>
  </si>
  <si>
    <t>0,875*0,45</t>
  </si>
  <si>
    <t>2*1,3</t>
  </si>
  <si>
    <t>1,07*0,45</t>
  </si>
  <si>
    <t>3,1*0,28</t>
  </si>
  <si>
    <t>2,901*6,305</t>
  </si>
  <si>
    <t>8,743*6,305</t>
  </si>
  <si>
    <t>2,751*6,305</t>
  </si>
  <si>
    <t>6,543*6,242</t>
  </si>
  <si>
    <t>8,593*6,242</t>
  </si>
  <si>
    <t>3,1*5,176</t>
  </si>
  <si>
    <t>3,014*1,412*2</t>
  </si>
  <si>
    <t>1,7*1,825*2</t>
  </si>
  <si>
    <t>763131481</t>
  </si>
  <si>
    <t>SDK podhled desky 2xDFH2 12,5 bez izolace dvouvrstvá spodní kce profil CD+UD REI 120</t>
  </si>
  <si>
    <t>-480634809</t>
  </si>
  <si>
    <t>Podhled ze sádrokartonových desek  dvouvrstvá zavěšená spodní konstrukce z ocelových profilů CD, UD dvojitě opláštěná deskami impregnovanými protipožárními DFH2, tl. 2 x 12,5 mm, bez izolace, REI do 120</t>
  </si>
  <si>
    <t xml:space="preserve">Spojovací krček </t>
  </si>
  <si>
    <t>Venkovní vstup do krčku</t>
  </si>
  <si>
    <t>Pisoáry</t>
  </si>
  <si>
    <t>3,02*1,9*2</t>
  </si>
  <si>
    <t>763171212</t>
  </si>
  <si>
    <t>Montáž revizních klapek SDK kcí vel. do 0,25 m2 pro podhledy</t>
  </si>
  <si>
    <t>1433369288</t>
  </si>
  <si>
    <t>Instalační technika pro konstrukce ze sádrokartonových desek  montáž revizních klapek pro podhledy, velikost do 0,25 m2</t>
  </si>
  <si>
    <t>59030159/R</t>
  </si>
  <si>
    <t>klapka revizní protipožární pro stěny a podhledy tl 2x12,5mm 300x300mm</t>
  </si>
  <si>
    <t>-1337242410</t>
  </si>
  <si>
    <t>763-x3</t>
  </si>
  <si>
    <t>Kompletní provedení obložení kovové konstrukce schodiště SDK deskami - spec. dle PD</t>
  </si>
  <si>
    <t>-217523067</t>
  </si>
  <si>
    <t>998763402</t>
  </si>
  <si>
    <t>Přesun hmot procentní pro sádrokartonové konstrukce v objektech v do 12 m</t>
  </si>
  <si>
    <t>264271381</t>
  </si>
  <si>
    <t>Přesun hmot pro konstrukce montované z desek  stanovený procentní sazbou (%) z ceny vodorovná dopravní vzdálenost do 50 m v objektech výšky přes 6 do 12 m</t>
  </si>
  <si>
    <t>764</t>
  </si>
  <si>
    <t>Konstrukce klempířské</t>
  </si>
  <si>
    <t>764002841</t>
  </si>
  <si>
    <t>Demontáž oplechování horních ploch zdí a nadezdívek do suti</t>
  </si>
  <si>
    <t>-535857890</t>
  </si>
  <si>
    <t>Demontáž klempířských konstrukcí oplechování horních ploch zdí a nadezdívek do suti</t>
  </si>
  <si>
    <t>764244308</t>
  </si>
  <si>
    <t>Oplechování horních ploch a nadezdívek bez rohů z TiZn lesklého plechu kotvené rš 750 mm</t>
  </si>
  <si>
    <t>817493172</t>
  </si>
  <si>
    <t>Oplechování horních ploch zdí a nadezdívek (atik) z titanzinkového lesklého válcovaného plechu</t>
  </si>
  <si>
    <t>998764202</t>
  </si>
  <si>
    <t>Přesun hmot procentní pro konstrukce klempířské v objektech v do 12 m</t>
  </si>
  <si>
    <t>1608605983</t>
  </si>
  <si>
    <t>Přesun hmot pro konstrukce klempířské stanovený procentní sazbou (%) z ceny vodorovná dopravní vzdálenost do 50 m v objektech výšky přes 6 do 12 m</t>
  </si>
  <si>
    <t>766-x3</t>
  </si>
  <si>
    <t>Výměna zasklení okna v m.č. 1.07 novým dvojsklem - zasklení dolního křídla vel. 930x400mm</t>
  </si>
  <si>
    <t>1342086459</t>
  </si>
  <si>
    <t>766-x4</t>
  </si>
  <si>
    <t>Opatření stávajících oken neprůhlednou folií - m.č. 1.16 a 2.16 - neprůhledné, průsvitné fólie na dvě čtyřkřídlá okna 2,35 x 2 m</t>
  </si>
  <si>
    <t>-1410444931</t>
  </si>
  <si>
    <t>766-x5</t>
  </si>
  <si>
    <t>D+M Dveře vč. zárubně 700x1970mm bez PO vč. nátěru zárubně a kování - spec. dveří dle PD</t>
  </si>
  <si>
    <t>711566510</t>
  </si>
  <si>
    <t>766-x6</t>
  </si>
  <si>
    <t>D+M Dveře vč. zárubně 800x1970mm EI30DP3+C2 vč. nátěru zárubně, kování a samozavírače - spec. dveří dle PD</t>
  </si>
  <si>
    <t>-1588889360</t>
  </si>
  <si>
    <t>766-x7</t>
  </si>
  <si>
    <t>D+M Dveře vč. zárubně 900x1970mm bez PO vč. nátěru zárubně a kování - spec. dveří dle PD</t>
  </si>
  <si>
    <t>1755760791</t>
  </si>
  <si>
    <t>766-x8</t>
  </si>
  <si>
    <t>D+M Dveře vč. zárubně 900x1970mm EI30DP3+C2 vč. nátěru zárubně, kování a samozavírače - spec. dveří dle PD</t>
  </si>
  <si>
    <t>-902002014</t>
  </si>
  <si>
    <t>766-x9</t>
  </si>
  <si>
    <t>D+M Parapet plastový bílý š. cca. 455mm s nosem a úpravami pro proudění vzduchu - vždy celistvý parapet přes celou místnost</t>
  </si>
  <si>
    <t>-651691202</t>
  </si>
  <si>
    <t>6,543+8,593+2,678+3,265+3,021+3,021+6,023+11,93+3,205+6,543+8,593+6,023+3,02+3,021+2,751+8,743+2,901+6,543</t>
  </si>
  <si>
    <t>998766202</t>
  </si>
  <si>
    <t>Přesun hmot procentní pro konstrukce truhlářské v objektech v do 12 m</t>
  </si>
  <si>
    <t>-912259998</t>
  </si>
  <si>
    <t>Přesun hmot pro konstrukce truhlářské stanovený procentní sazbou (%) z ceny vodorovná dopravní vzdálenost do 50 m v objektech výšky přes 6 do 12 m</t>
  </si>
  <si>
    <t>Úprava mříže vel. 2500x1450mm schodišťového okna vč. obnovení nátěru, opravy a prodloužení ukotvení</t>
  </si>
  <si>
    <t>-142480682</t>
  </si>
  <si>
    <t>767-x2</t>
  </si>
  <si>
    <t>Výroba, dodávka a montáž - dveře vchodové Al 2250x2775 vč. parotěsného utěsnění dle ČSN - spec. dle PD (dveře do 1.NP)</t>
  </si>
  <si>
    <t>76045578</t>
  </si>
  <si>
    <t>767-x3</t>
  </si>
  <si>
    <t>Výroba, dodávka a montáž - dveře vnitřní Al 2250x2775 - spec. dle PD (dveře mezi chodbou a chodbou u schodiště v 1.NP)</t>
  </si>
  <si>
    <t>-886475773</t>
  </si>
  <si>
    <t>767-x4</t>
  </si>
  <si>
    <t>Výroba, dodávka a montáž - dveře vnitřní Al 2250x2775 - spec. dle PD (dveře mezi chodbou u schodiště a spojovacím krčkem v 1.NP)</t>
  </si>
  <si>
    <t>-958701900</t>
  </si>
  <si>
    <t>767-x5</t>
  </si>
  <si>
    <t>Výroba, dodávka a montáž - dveře vnitřní Al 2250x2775 - spec. dle PD (dveře mezi chodbou a chodbou u schodiště ve 2.NP)</t>
  </si>
  <si>
    <t>-310395532</t>
  </si>
  <si>
    <t>767-x6</t>
  </si>
  <si>
    <t>D+M Kovová rohož vel. 1500x1000mm před hlavním vstupem</t>
  </si>
  <si>
    <t>-917835948</t>
  </si>
  <si>
    <t>767-x10</t>
  </si>
  <si>
    <t>D+M Kovová rohož vel. 1500x600mm před vstupem do spojovacího krčku</t>
  </si>
  <si>
    <t>-768648379</t>
  </si>
  <si>
    <t>767-x7</t>
  </si>
  <si>
    <t>D+M Kobercová čistící zóna vnitřní vel. 1500x2000mm</t>
  </si>
  <si>
    <t>1788157513</t>
  </si>
  <si>
    <t>767-x8</t>
  </si>
  <si>
    <t>D+M Ochranný kovový úhelník rohů stěn - rohy dveří z chodby</t>
  </si>
  <si>
    <t>-1830983124</t>
  </si>
  <si>
    <t>1,5*32</t>
  </si>
  <si>
    <t>62</t>
  </si>
  <si>
    <t>767-x9</t>
  </si>
  <si>
    <t>Výroba, dodávka a montáž - stříška nad vstupem do 1.NP - stříška – sedlová 3,0 x 1,0 m, ocelová konstrukce + polykarbonát + oplechování</t>
  </si>
  <si>
    <t>1619095755</t>
  </si>
  <si>
    <t>63</t>
  </si>
  <si>
    <t>998767202</t>
  </si>
  <si>
    <t>Přesun hmot procentní pro zámečnické konstrukce v objektech v do 12 m</t>
  </si>
  <si>
    <t>-803864767</t>
  </si>
  <si>
    <t>Přesun hmot pro zámečnické konstrukce  stanovený procentní sazbou (%) z ceny vodorovná dopravní vzdálenost do 50 m v objektech výšky přes 6 do 12 m</t>
  </si>
  <si>
    <t>64</t>
  </si>
  <si>
    <t>771121011</t>
  </si>
  <si>
    <t>Nátěr penetrační na podlahu</t>
  </si>
  <si>
    <t>1415548248</t>
  </si>
  <si>
    <t>Příprava podkladu před provedením dlažby nátěr penetrační na podlahu</t>
  </si>
  <si>
    <t>Vnitřní dlažba</t>
  </si>
  <si>
    <t>(25,4*2,25)*2</t>
  </si>
  <si>
    <t>(1,17*0,25)*16</t>
  </si>
  <si>
    <t>(3,02*1,9)*2</t>
  </si>
  <si>
    <t>(0,7*0,1)*2</t>
  </si>
  <si>
    <t>(6,55*4,94)*2</t>
  </si>
  <si>
    <t>-(0,45*0,33)*4</t>
  </si>
  <si>
    <t>(3,1*0,28)*2</t>
  </si>
  <si>
    <t>(2*1,325)*2</t>
  </si>
  <si>
    <t>(0,6*0,1)*2</t>
  </si>
  <si>
    <t>31,46*0,3</t>
  </si>
  <si>
    <t>34,32*0,2</t>
  </si>
  <si>
    <t>Schodiště venkovní</t>
  </si>
  <si>
    <t>-1,5*0,6</t>
  </si>
  <si>
    <t>(2,25*0,3)*2</t>
  </si>
  <si>
    <t>(2,25*0,18)*3</t>
  </si>
  <si>
    <t>Venkovní chodník</t>
  </si>
  <si>
    <t>6,5*1,5</t>
  </si>
  <si>
    <t>-1,5*1</t>
  </si>
  <si>
    <t>8*0,2</t>
  </si>
  <si>
    <t>65</t>
  </si>
  <si>
    <t>771274113</t>
  </si>
  <si>
    <t>Montáž obkladů stupnic z dlaždic keramických flexibilní lepidlo š do 300 mm</t>
  </si>
  <si>
    <t>-456534476</t>
  </si>
  <si>
    <t>Montáž obkladů schodišť z dlaždic keramických lepených flexibilním lepidlem stupnic hladkých, šířky přes 250 do 300 mm</t>
  </si>
  <si>
    <t>Vnitřní schodiště</t>
  </si>
  <si>
    <t>31,46</t>
  </si>
  <si>
    <t>66</t>
  </si>
  <si>
    <t>771274232</t>
  </si>
  <si>
    <t>Montáž obkladů podstupnic z dlaždic hladkých keramických flexibilní lepidlo v do 200 mm</t>
  </si>
  <si>
    <t>1983827281</t>
  </si>
  <si>
    <t>Montáž obkladů schodišť z dlaždic keramických lepených flexibilním lepidlem podstupnic hladkých, výšky přes 150 do 200 mm</t>
  </si>
  <si>
    <t>34,32</t>
  </si>
  <si>
    <t>2.25*3</t>
  </si>
  <si>
    <t>67</t>
  </si>
  <si>
    <t>771574112</t>
  </si>
  <si>
    <t>Montáž podlah keramických hladkých lepených flexibilním lepidlem do 12 ks/ m2</t>
  </si>
  <si>
    <t>161400460</t>
  </si>
  <si>
    <t>Montáž podlah z dlaždic keramických lepených flexibilním lepidlem maloformátových hladkých přes 9 do 12 ks/m2</t>
  </si>
  <si>
    <t>Vnitřní podlahy</t>
  </si>
  <si>
    <t>201,872</t>
  </si>
  <si>
    <t>Podesta venkovního schodiště</t>
  </si>
  <si>
    <t>Venkovní dlažba - větší spotřeba lepidla - nutno vyspádovat</t>
  </si>
  <si>
    <t>68</t>
  </si>
  <si>
    <t>59761003</t>
  </si>
  <si>
    <t>dlažba keramická hutná hladká do interiéru přes 9 do 12ks/m2</t>
  </si>
  <si>
    <t>31045108</t>
  </si>
  <si>
    <t>Vnitřní prostory</t>
  </si>
  <si>
    <t>218,174*1,1 'Přepočtené koeficientem množství</t>
  </si>
  <si>
    <t>69</t>
  </si>
  <si>
    <t>59761434</t>
  </si>
  <si>
    <t>dlažba keramická slinutá hladká do interiéru i exteriéru pro vysoké mechanické namáhání přes 9 do 12ks/m2</t>
  </si>
  <si>
    <t>-518921758</t>
  </si>
  <si>
    <t>Venkovní schodiště</t>
  </si>
  <si>
    <t>15,265*1,1 'Přepočtené koeficientem množství</t>
  </si>
  <si>
    <t>70</t>
  </si>
  <si>
    <t>771474112</t>
  </si>
  <si>
    <t>Montáž soklů z dlaždic keramických rovných flexibilní lepidlo v do 90 mm</t>
  </si>
  <si>
    <t>1127923213</t>
  </si>
  <si>
    <t>Montáž soklů z dlaždic keramických lepených flexibilním lepidlem rovných, výšky přes 65 do 90 mm</t>
  </si>
  <si>
    <t>25,4+25,4-0,9-0,9-0,9-0,8-0,9-0,9-0,9-0,9-0,9+0,25+0,25+0,25+0,25+0,25+0,25+0,25+0,25+0,25+0,25+0,25+0,25+0,25+0,25+0,25+0,25+1,48+3,45-0,9</t>
  </si>
  <si>
    <t>0,28+1,345+1,32+1,32+3,1+0,45+0,33+0,45+0,33+0,4+0,4+6,55-0,6-0,9-0,9-0,7-0,7+1,325+1,325+1,18+25,4+25,4+2,25-0,9-0,9-0,9-0,9-0,9-0,8-0,9-0,9-0,9</t>
  </si>
  <si>
    <t>0,25+0,25+0,25+0,25+0,25+0,25+0,25+0,25+0,25+0,25+0,25+0,25+0,25+0,25+0,25+0,25+1,48+3,45-0,9+0,28+5,21+0,45+0,45+0,4+0,4+6,55</t>
  </si>
  <si>
    <t>1,325+1,325-0,9-0,9-0,7-0,7-0,6+1,18</t>
  </si>
  <si>
    <t>71</t>
  </si>
  <si>
    <t>771474132</t>
  </si>
  <si>
    <t>Montáž soklů z dlaždic keramických schodišťových stupňovitých flexibilní lepidlo v do 90 mm</t>
  </si>
  <si>
    <t>247734481</t>
  </si>
  <si>
    <t>Montáž soklů z dlaždic keramických lepených flexibilním lepidlem schodišťových stupňovitých, výšky přes 65 do 90 mm</t>
  </si>
  <si>
    <t>72</t>
  </si>
  <si>
    <t>59761275</t>
  </si>
  <si>
    <t>sokl-dlažba keramická slinutá hladká do interiéru i exteriéru 330x80mm</t>
  </si>
  <si>
    <t>468618100</t>
  </si>
  <si>
    <t>133,985*3,333</t>
  </si>
  <si>
    <t>11,76*3,333</t>
  </si>
  <si>
    <t>485,768*1,1 'Přepočtené koeficientem množství</t>
  </si>
  <si>
    <t>73</t>
  </si>
  <si>
    <t>771591115</t>
  </si>
  <si>
    <t>Podlahy spárování silikonem</t>
  </si>
  <si>
    <t>-1645741310</t>
  </si>
  <si>
    <t>Podlahy - dokončovací práce spárování silikonem</t>
  </si>
  <si>
    <t>133,985+3,02+3,02+3,02+3,02+1,9+1,9+1,9+1,9-0,7-0,7+0,4+0,4</t>
  </si>
  <si>
    <t>74</t>
  </si>
  <si>
    <t>998771202</t>
  </si>
  <si>
    <t>Přesun hmot procentní pro podlahy z dlaždic v objektech v do 12 m</t>
  </si>
  <si>
    <t>-1379563438</t>
  </si>
  <si>
    <t>Přesun hmot pro podlahy z dlaždic stanovený procentní sazbou (%) z ceny vodorovná dopravní vzdálenost do 50 m v objektech výšky přes 6 do 12 m</t>
  </si>
  <si>
    <t>75</t>
  </si>
  <si>
    <t>776121111</t>
  </si>
  <si>
    <t>Vodou ředitelná penetrace savého podkladu povlakových podlah ředěná v poměru 1:3</t>
  </si>
  <si>
    <t>-976208012</t>
  </si>
  <si>
    <t>Příprava podkladu penetrace vodou ředitelná na savý podklad (válečkováním) ředěná v poměru 1:3 podlah</t>
  </si>
  <si>
    <t>8,59*6,31</t>
  </si>
  <si>
    <t>2,68*6,31</t>
  </si>
  <si>
    <t>1,08*0,45</t>
  </si>
  <si>
    <t>3,265*5,07</t>
  </si>
  <si>
    <t>2,82*1,24</t>
  </si>
  <si>
    <t>0,9*0,15</t>
  </si>
  <si>
    <t>6,02*6,24</t>
  </si>
  <si>
    <t>3,02*6,24</t>
  </si>
  <si>
    <t>3,02*1,42</t>
  </si>
  <si>
    <t>1,7*1,825</t>
  </si>
  <si>
    <t>0,9*0,125</t>
  </si>
  <si>
    <t>6,54*6,24</t>
  </si>
  <si>
    <t>8,59*6,24</t>
  </si>
  <si>
    <t>3,02*1,41</t>
  </si>
  <si>
    <t>2,93*6,31</t>
  </si>
  <si>
    <t>8,77*6,31</t>
  </si>
  <si>
    <t>2,75*6,31</t>
  </si>
  <si>
    <t>76</t>
  </si>
  <si>
    <t>776221111</t>
  </si>
  <si>
    <t>Lepení pásů z PVC standardním lepidlem</t>
  </si>
  <si>
    <t>-1498035562</t>
  </si>
  <si>
    <t>Montáž podlahovin z PVC lepením standardním lepidlem z pásů standardních</t>
  </si>
  <si>
    <t>77</t>
  </si>
  <si>
    <t>28411012</t>
  </si>
  <si>
    <t>PVC heterogenní protiskluzná tl 2,00mm,  nášlapná vrstva 0,70mm, třída zátěže 34/43, otlak do 0,05mm, R10, hořlavost Bfl S1</t>
  </si>
  <si>
    <t>698088897</t>
  </si>
  <si>
    <t>654,34*1,15 'Přepočtené koeficientem množství</t>
  </si>
  <si>
    <t>78</t>
  </si>
  <si>
    <t>776411111</t>
  </si>
  <si>
    <t>Montáž obvodových soklíků výšky do 80 mm</t>
  </si>
  <si>
    <t>-1441278548</t>
  </si>
  <si>
    <t>Montáž soklíků lepením obvodových, výšky do 80 mm</t>
  </si>
  <si>
    <t>3,09+3,09+5,03+5,03-0,9+3,02+3,02+6,31+6,31-0,9-0,9+3,27+3,27+6,31+6,31-0,9-0,9-0,9+3,13+3,13+6,31+6,31-0,9-0,9+8,59+8,59+6,31+6,31-0,9-0,9</t>
  </si>
  <si>
    <t>6,54+6,54+6,31+6,31-0,9-0,9+3,21+3,21+6,24+6,24-0,9+11,93+11,93-0,9+6,24+6,24+6,24+6,24+6,02+6,02-0,9+0,25+0,25+3,02+3,02+6,24+6,24-0,8+0,25+0,25</t>
  </si>
  <si>
    <t>3,24+3,24+3,02+3,02-0,9+3,09+3,09+6,31+6,31-0,9+3,02+3,02+6,31+6,31-0,9+2,75+2,75+6,31+6,31-0,9+8,74+8,74+6,31+6,31-0,9+2,9+2,9+6,31+6,31-0,9-0,9</t>
  </si>
  <si>
    <t>6,54+6,54+6,31+6,31-0,9+6,54+6,54+6,24+6,24-0,9+8,59+8,59+6,24+6,24-0,9+6,02+6,02+6,24+6,24-0,9+3,02+3,02+6,24+6,24-0,8+0,25+0,25+3,02+3,02+3,24+3,24</t>
  </si>
  <si>
    <t>79</t>
  </si>
  <si>
    <t>28411003</t>
  </si>
  <si>
    <t>lišta soklová PVC 30x30mm</t>
  </si>
  <si>
    <t>-489990036</t>
  </si>
  <si>
    <t>456,32*1,05 'Přepočtené koeficientem množství</t>
  </si>
  <si>
    <t>80</t>
  </si>
  <si>
    <t>776421312</t>
  </si>
  <si>
    <t>Montáž přechodových šroubovaných lišt</t>
  </si>
  <si>
    <t>2028181832</t>
  </si>
  <si>
    <t>Montáž lišt přechodových šroubovaných</t>
  </si>
  <si>
    <t>0,9+0,9+0,9+0,9+0,9+0,8+0,9+0,9+0,9+0,9+0,9+0,9+0,7+0,7+0,6+0,7+0,9+0,9+0,9+0,9+0,9+0,9+0,8+0,9+0,9+0,9+0,7+0,9+0,9+0,7+0,7+0,6+0,9+0,9+0,9+1,4</t>
  </si>
  <si>
    <t>81</t>
  </si>
  <si>
    <t>55343120</t>
  </si>
  <si>
    <t>profil přechodový Al vrtaný 30mm stříbro</t>
  </si>
  <si>
    <t>-169390226</t>
  </si>
  <si>
    <t>82</t>
  </si>
  <si>
    <t>998776202</t>
  </si>
  <si>
    <t>Přesun hmot procentní pro podlahy povlakové v objektech v do 12 m</t>
  </si>
  <si>
    <t>1725845185</t>
  </si>
  <si>
    <t>Přesun hmot pro podlahy povlakové  stanovený procentní sazbou (%) z ceny vodorovná dopravní vzdálenost do 50 m v objektech výšky přes 6 do 12 m</t>
  </si>
  <si>
    <t>781</t>
  </si>
  <si>
    <t>Dokončovací práce - obklady</t>
  </si>
  <si>
    <t>83</t>
  </si>
  <si>
    <t>781121011</t>
  </si>
  <si>
    <t>Nátěr penetrační na stěnu</t>
  </si>
  <si>
    <t>1974671976</t>
  </si>
  <si>
    <t>Příprava podkladu před provedením obkladu nátěr penetrační na stěnu</t>
  </si>
  <si>
    <t>(3,02+3,02+1,9+1,9+3,02+3,02+1,9+1,9)*2</t>
  </si>
  <si>
    <t>-(2,35*1,1)*2</t>
  </si>
  <si>
    <t>(1,2*1,8)*9</t>
  </si>
  <si>
    <t>3,5*1,8</t>
  </si>
  <si>
    <t>(0,2*2)*2</t>
  </si>
  <si>
    <t>84</t>
  </si>
  <si>
    <t>781474115</t>
  </si>
  <si>
    <t>Montáž obkladů vnitřních keramických hladkých do 25 ks/m2 lepených flexibilním lepidlem</t>
  </si>
  <si>
    <t>-2108456092</t>
  </si>
  <si>
    <t>Montáž obkladů vnitřních stěn z dlaždic keramických lepených flexibilním lepidlem maloformátových hladkých přes 22 do 25 ks/m2</t>
  </si>
  <si>
    <t>85</t>
  </si>
  <si>
    <t>59761039</t>
  </si>
  <si>
    <t>obklad keramický hladký přes 22 do 25ks/m2</t>
  </si>
  <si>
    <t>759397630</t>
  </si>
  <si>
    <t>57,972*1,1 'Přepočtené koeficientem množství</t>
  </si>
  <si>
    <t>86</t>
  </si>
  <si>
    <t>781494511</t>
  </si>
  <si>
    <t>Plastové profily ukončovací lepené flexibilním lepidlem</t>
  </si>
  <si>
    <t>-774969493</t>
  </si>
  <si>
    <t>Obklad - dokončující práce profily ukončovací lepené flexibilním lepidlem ukončovací</t>
  </si>
  <si>
    <t>3,5+1,8+1,2+1,8+1,8+1,2+1,8+1,8+1,2+1,8+1,8+3,02+3,02+1,9+1,9+3,02+3,02+1,9+1,9-2,35+1,1+1,1+0,2+0,2+1,2+1,8+1,8+1,2+1,8+1,8+1,2+1,8+1,8</t>
  </si>
  <si>
    <t>1,2+1,8+1,8+1,2+1,8+1,8+1,2+1,8+1,8+0,2+0,2</t>
  </si>
  <si>
    <t>87</t>
  </si>
  <si>
    <t>781495115</t>
  </si>
  <si>
    <t>Spárování vnitřních obkladů silikonem</t>
  </si>
  <si>
    <t>-1000032447</t>
  </si>
  <si>
    <t>Obklad - dokončující práce ostatní práce spárování silikonem</t>
  </si>
  <si>
    <t>1,8*17</t>
  </si>
  <si>
    <t>88</t>
  </si>
  <si>
    <t>998781202</t>
  </si>
  <si>
    <t>Přesun hmot procentní pro obklady keramické v objektech v do 12 m</t>
  </si>
  <si>
    <t>-1897817705</t>
  </si>
  <si>
    <t>Přesun hmot pro obklady keramické  stanovený procentní sazbou (%) z ceny vodorovná dopravní vzdálenost do 50 m v objektech výšky přes 6 do 12 m</t>
  </si>
  <si>
    <t>89</t>
  </si>
  <si>
    <t>783823135</t>
  </si>
  <si>
    <t>Penetrační silikonový nátěr hladkých, tenkovrstvých zrnitých nebo štukových omítek</t>
  </si>
  <si>
    <t>1684222066</t>
  </si>
  <si>
    <t>Penetrační nátěr omítek hladkých omítek hladkých, zrnitých tenkovrstvých nebo štukových stupně členitosti 1 a 2 silikonový</t>
  </si>
  <si>
    <t>Nátěr nového venkovního podhledu</t>
  </si>
  <si>
    <t>2,862</t>
  </si>
  <si>
    <t>90</t>
  </si>
  <si>
    <t>783827425</t>
  </si>
  <si>
    <t>Krycí dvojnásobný silikonový nátěr omítek stupně členitosti 1 a 2</t>
  </si>
  <si>
    <t>657199671</t>
  </si>
  <si>
    <t>Krycí (ochranný ) nátěr omítek dvojnásobný hladkých omítek hladkých, zrnitých tenkovrstvých nebo štukových stupně členitosti 1 a 2 silikonový</t>
  </si>
  <si>
    <t>91</t>
  </si>
  <si>
    <t>783-x1</t>
  </si>
  <si>
    <t>D+M Olejový nátěr stěn dvojnásobný vč. podkladní penetrace</t>
  </si>
  <si>
    <t>-815497529</t>
  </si>
  <si>
    <t>(6,54+6,54+6,31+6,31-0,9-0,9+25,4+25,4-0,9-0,9-0,9-0,8-0,9-0,9-0,9-0,9-0,9+0,25+0,25+0,25+0,25+0,25+0,25+0,25+0,25+0,25+0,25+0,25+0,25+0,25+0,25)*1,5</t>
  </si>
  <si>
    <t>(0,25+0,25+1,48+3,45-0,9+5,18+3,1+10,11-2,33+0,45+0,45+0,4+0,4+6,55+1,325+1,325-0,6-0,7-0,7-0,9-0,9+1,18)*1,5</t>
  </si>
  <si>
    <t>(2,42+2,42+10,715+10,715-2,33-1,4-0,9+0,39+0,39+25,4+25,4+2,25-0,9-0,9-0,9-0,9-0,9-0,8-0,9-0,9-0,9)*1,5</t>
  </si>
  <si>
    <t>(0,25+0,25+0,25+0,25+0,25+0,25+0,25+0,25+0,25+0,25+0,25+0,25+0,25+0,25+0,25+0,25+1,48+3,45-0,9+5,18+3,1+10,11+6,55+1,18+1,325+1,325-0,9-0,9-0,7)*1,5</t>
  </si>
  <si>
    <t>(-0,7-0,6)*1,5</t>
  </si>
  <si>
    <t>-(2,35*0,6)*4</t>
  </si>
  <si>
    <t>(0,6*0,4)*12</t>
  </si>
  <si>
    <t>-(2,38+2,38+3,55)*0,6</t>
  </si>
  <si>
    <t>(0,12*0,6)*6</t>
  </si>
  <si>
    <t>-2,33*0,6</t>
  </si>
  <si>
    <t>-2,25*0,6</t>
  </si>
  <si>
    <t>92</t>
  </si>
  <si>
    <t>784181121</t>
  </si>
  <si>
    <t>Hloubková jednonásobná penetrace podkladu v místnostech výšky do 3,80 m</t>
  </si>
  <si>
    <t>-1110354715</t>
  </si>
  <si>
    <t>Penetrace podkladu jednonásobná hloubková v místnostech výšky do 3,80 m</t>
  </si>
  <si>
    <t>2138,636+848,706+40,268+(117,3*2)+95,38+15-2,862</t>
  </si>
  <si>
    <t>93</t>
  </si>
  <si>
    <t>784211101</t>
  </si>
  <si>
    <t>Dvojnásobné bílé malby ze směsí za mokra výborně otěruvzdorných v místnostech výšky do 3,80 m</t>
  </si>
  <si>
    <t>1081106327</t>
  </si>
  <si>
    <t>Malby z malířských směsí otěruvzdorných za mokra dvojnásobné, bílé za mokra otěruvzdorné výborně v místnostech výšky do 3,80 m</t>
  </si>
  <si>
    <t>03 - ÚT, ZTI, VZT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</si>
  <si>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</si>
  <si>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</si>
  <si>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</si>
  <si>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</si>
  <si>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</si>
  <si>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</si>
  <si>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>965043421</t>
  </si>
  <si>
    <t>Bourání mazanin betonových s potěrem nebo teracem tl. do 150 mm, plochy do 1 m2, 0,4x0,4x0,4 x 5</t>
  </si>
  <si>
    <t>1490641903</t>
  </si>
  <si>
    <t>969011121</t>
  </si>
  <si>
    <t>Vybourání vodovodního, plynového a pod. vedení DN do 52 mm</t>
  </si>
  <si>
    <t>-1852291007</t>
  </si>
  <si>
    <t>969021111</t>
  </si>
  <si>
    <t>Vybourání kanalizačního potrubí DN do 100 mm</t>
  </si>
  <si>
    <t>1539860519</t>
  </si>
  <si>
    <t>974031132</t>
  </si>
  <si>
    <t>Vysekání rýh ve zdivu cihelném na maltu vápennou nebo vápenocementovou do hl. 50 mm a šířky do 70 mm</t>
  </si>
  <si>
    <t>1951034194</t>
  </si>
  <si>
    <t>977151111</t>
  </si>
  <si>
    <t>Jádrové vrty diamantovými korunkami do stavebních materiálů (železobetonu, betonu, cihel, obkladů, dlažeb, kamene) průměru do 35 mm - 26x</t>
  </si>
  <si>
    <t>351269635</t>
  </si>
  <si>
    <t>977151114</t>
  </si>
  <si>
    <t>Jádrové vrty diamantovými korunkami do stavebních materiálů (železobetonu, betonu, cihel, obkladů, dlažeb, kamene) průměru přes 50 do 60 mm</t>
  </si>
  <si>
    <t>883532698</t>
  </si>
  <si>
    <t>977151119</t>
  </si>
  <si>
    <t>Jádrové vrty diamantovými korunkami do stavebních materiálů (železobetonu, betonu, cihel, obkladů, dlažeb, kamene) průměru přes 100 do 110 mm</t>
  </si>
  <si>
    <t>142272380</t>
  </si>
  <si>
    <t>977151122</t>
  </si>
  <si>
    <t>Jádrové vrty diamantovými korunkami do stavebních materiálů (železobetonu, betonu, cihel, obkladů, dlažeb, kamene) průměru přes 120 do 130 mm</t>
  </si>
  <si>
    <t>2103573499</t>
  </si>
  <si>
    <t>997013111</t>
  </si>
  <si>
    <t>Vnitrostaveništní doprava suti a vybouraných hmot vodorovně do 50 m svisle s použitím mechanizace pro budovy a haly výšky do 6 m</t>
  </si>
  <si>
    <t>-1766576780</t>
  </si>
  <si>
    <t>Odvoz suti a vybouraných hmot na skládku nebo meziskládku se složením, na vzdálenost do 1 km</t>
  </si>
  <si>
    <t>1320266741</t>
  </si>
  <si>
    <t>Odvoz suti a vybouraných hmot na skládku nebo meziskládku se složením, na vzdálenost Příplatek k ceně za každý další i započatý 1 km přes 1 km</t>
  </si>
  <si>
    <t>1593048179</t>
  </si>
  <si>
    <t>997013803</t>
  </si>
  <si>
    <t>Poplatek za uložení stavebního odpadu na skládce (skládkovné) cihelného zatříděného do Katalogu odpadů pod kódem 170 102</t>
  </si>
  <si>
    <t>-2101131269</t>
  </si>
  <si>
    <t>713</t>
  </si>
  <si>
    <t>Izolace tepelné</t>
  </si>
  <si>
    <t>713463132</t>
  </si>
  <si>
    <t>Montáž izolace tepelné potrubí a ohybů tvarovkami nebo deskami potrubními pouzdry bez povrchové úpravy (izolační materiál ve specifikaci) přilepenými v příčných a podélných spojích izolace potrubí jednovrstvá, tloušťky izolace přes 25 do 50 mm</t>
  </si>
  <si>
    <t>344097841</t>
  </si>
  <si>
    <t>63154422</t>
  </si>
  <si>
    <t>pouzdro izolační potrubní max. 400 °C 35/30 mm</t>
  </si>
  <si>
    <t>164248549</t>
  </si>
  <si>
    <t>63154443</t>
  </si>
  <si>
    <t>pouzdro izolační potrubní max. 400 °C 42/40 mm</t>
  </si>
  <si>
    <t>-936332743</t>
  </si>
  <si>
    <t>63154462</t>
  </si>
  <si>
    <t>pouzdro izolační potrubní max. 400 °C 35/50 mm</t>
  </si>
  <si>
    <t>1548181496</t>
  </si>
  <si>
    <t>721100906</t>
  </si>
  <si>
    <t>Opravy potrubí hrdlového přetěsnění hrdla odpadního potrubí přes 100 do DN 200</t>
  </si>
  <si>
    <t>326689438</t>
  </si>
  <si>
    <t>721100912</t>
  </si>
  <si>
    <t>Opravy potrubí hrdlového utěsnění víka čističe nebo vysekaného otvoru manžetou</t>
  </si>
  <si>
    <t>-753260802</t>
  </si>
  <si>
    <t>721100915</t>
  </si>
  <si>
    <t>Opravy potrubí hrdlového přetěsnění zátky v čisticím otvoru</t>
  </si>
  <si>
    <t>-1911236419</t>
  </si>
  <si>
    <t>721111112</t>
  </si>
  <si>
    <t>Potrubí z kameninových trub přechod PVC - kamenina DN 150</t>
  </si>
  <si>
    <t>-1732719183</t>
  </si>
  <si>
    <t>Demontáž potrubí z litinových trub odpadních nebo dešťových přes 100 do DN 200</t>
  </si>
  <si>
    <t>1184475654</t>
  </si>
  <si>
    <t>721140925</t>
  </si>
  <si>
    <t>Opravy odpadního potrubí litinového krácení trub DN 100</t>
  </si>
  <si>
    <t>1487662418</t>
  </si>
  <si>
    <t>721171803</t>
  </si>
  <si>
    <t>Demontáž potrubí z novodurových trub odpadních nebo připojovacích do D 75</t>
  </si>
  <si>
    <t>-1577605229</t>
  </si>
  <si>
    <t>721173315</t>
  </si>
  <si>
    <t>Potrubí z plastových trub PVC SN4 dešťové DN 110</t>
  </si>
  <si>
    <t>2066391426</t>
  </si>
  <si>
    <t>721173722</t>
  </si>
  <si>
    <t>Potrubí z plastových trub polyetylenové svařované připojovací DN 40</t>
  </si>
  <si>
    <t>-1884838883</t>
  </si>
  <si>
    <t>721173723</t>
  </si>
  <si>
    <t>Potrubí z plastových trub polyetylenové svařované připojovací DN 50</t>
  </si>
  <si>
    <t>1701729651</t>
  </si>
  <si>
    <t>721194104</t>
  </si>
  <si>
    <t>Vyměření přípojek na potrubí vyvedení a upevnění odpadních výpustek DN 40</t>
  </si>
  <si>
    <t>1885130193</t>
  </si>
  <si>
    <t>721194105</t>
  </si>
  <si>
    <t>Vyměření přípojek na potrubí vyvedení a upevnění odpadních výpustek DN 50</t>
  </si>
  <si>
    <t>317273920</t>
  </si>
  <si>
    <t>721194109</t>
  </si>
  <si>
    <t>Vyměření přípojek na potrubí vyvedení a upevnění odpadních výpustek DN 100</t>
  </si>
  <si>
    <t>-1560657526</t>
  </si>
  <si>
    <t>721233112</t>
  </si>
  <si>
    <t>Střešní vtoky (vpusti) polypropylenové (PP) pro ploché střechy s odtokem svislým DN 100</t>
  </si>
  <si>
    <t>-1139379103</t>
  </si>
  <si>
    <t>721290111</t>
  </si>
  <si>
    <t>Zkouška těsnosti kanalizace v objektech vodou do DN 125</t>
  </si>
  <si>
    <t>1312777905</t>
  </si>
  <si>
    <t>721290821</t>
  </si>
  <si>
    <t>Vnitrostaveništní přemístění vybouraných (demontovaných) hmot vnitřní kanalizace vodorovně do 100 m v objektech výšky do 6 m</t>
  </si>
  <si>
    <t>-1129108657</t>
  </si>
  <si>
    <t>721300922</t>
  </si>
  <si>
    <t>Pročištění ležatých svodů do DN 300</t>
  </si>
  <si>
    <t>2005161865</t>
  </si>
  <si>
    <t>722130801</t>
  </si>
  <si>
    <t>Demontáž potrubí z ocelových trubek pozinkovaných závitových do DN 25</t>
  </si>
  <si>
    <t>1009650818</t>
  </si>
  <si>
    <t>722130802</t>
  </si>
  <si>
    <t>Demontáž potrubí z ocelových trubek pozinkovaných závitových přes 25 do DN 40</t>
  </si>
  <si>
    <t>715290777</t>
  </si>
  <si>
    <t>722130831</t>
  </si>
  <si>
    <t>Demontáž potrubí z ocelových trubek pozinkovaných tvarovek nástěnek</t>
  </si>
  <si>
    <t>-1414959773</t>
  </si>
  <si>
    <t>722140101</t>
  </si>
  <si>
    <t>Potrubí z ocelových trubek z ušlechtilé oceli spojované lisováním DN 12</t>
  </si>
  <si>
    <t>-1589712868</t>
  </si>
  <si>
    <t>722140102</t>
  </si>
  <si>
    <t>Potrubí z ocelových trubek z ušlechtilé oceli spojované lisováním DN 15</t>
  </si>
  <si>
    <t>-1154940723</t>
  </si>
  <si>
    <t>722174073</t>
  </si>
  <si>
    <t>Potrubí z plastových trubek z polypropylenu (PPR) svařovaných polyfuzně kompenzační smyčky na potrubí (PPR) D 25 x 4,2</t>
  </si>
  <si>
    <t>-1363649548</t>
  </si>
  <si>
    <t>722174074</t>
  </si>
  <si>
    <t>Potrubí z plastových trubek z polypropylenu (PPR) svařovaných polyfuzně kompenzační smyčky na potrubí (PPR) D 32 x 5,4</t>
  </si>
  <si>
    <t>2125618486</t>
  </si>
  <si>
    <t>722176112</t>
  </si>
  <si>
    <t>Montáž potrubí z plastových trub svařovaných polyfuzně D přes 16 do 20 mm</t>
  </si>
  <si>
    <t>392381990</t>
  </si>
  <si>
    <t>28614101</t>
  </si>
  <si>
    <t>trubka vícevrstvá pro vodu a topení PP-RCT S 3,2 D 20mm</t>
  </si>
  <si>
    <t>-1542175827</t>
  </si>
  <si>
    <t>722176113</t>
  </si>
  <si>
    <t>Montáž potrubí z plastových trub svařovaných polyfuzně D přes 20 do 25 mm</t>
  </si>
  <si>
    <t>-11849570</t>
  </si>
  <si>
    <t>28614102</t>
  </si>
  <si>
    <t>trubka vícevrstvá pro vodu a topení PP-RCT S 3,2 D 25mm</t>
  </si>
  <si>
    <t>273609597</t>
  </si>
  <si>
    <t>722176114</t>
  </si>
  <si>
    <t>Montáž potrubí z plastových trub svařovaných polyfuzně D přes 25 do 32 mm</t>
  </si>
  <si>
    <t>809079503</t>
  </si>
  <si>
    <t>28614103</t>
  </si>
  <si>
    <t>trubka vícevrstvá pro vodu a topení PP-RCT S 3,2 D 32mm</t>
  </si>
  <si>
    <t>-2052053371</t>
  </si>
  <si>
    <t>722181123</t>
  </si>
  <si>
    <t>Ochrana potrubí zvuk tlumícími objímkami DN do 25 mm</t>
  </si>
  <si>
    <t>175065664</t>
  </si>
  <si>
    <t>722181126</t>
  </si>
  <si>
    <t>Ochrana potrubí zvuk tlumícími objímkami DN přes 25 do 50 mm</t>
  </si>
  <si>
    <t>1913103273</t>
  </si>
  <si>
    <t>1781112969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</si>
  <si>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</si>
  <si>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</si>
  <si>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-1876011295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</si>
  <si>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</si>
  <si>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</si>
  <si>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729549643</t>
  </si>
  <si>
    <t>949833569</t>
  </si>
  <si>
    <t>722190401</t>
  </si>
  <si>
    <t>Zřízení přípojek na potrubí vyvedení a upevnění výpustek do DN 25</t>
  </si>
  <si>
    <t>-1361970203</t>
  </si>
  <si>
    <t>722212440</t>
  </si>
  <si>
    <t>Armatury přírubové šoupátka orientační štítky na zeď</t>
  </si>
  <si>
    <t>200891967</t>
  </si>
  <si>
    <t>722220152</t>
  </si>
  <si>
    <t>Armatury s jedním závitem plastové PN 20 (SDR 6) DN 20 x G 1/2</t>
  </si>
  <si>
    <t>-1531368273</t>
  </si>
  <si>
    <t>722220161</t>
  </si>
  <si>
    <t>Armatury s jedním závitem plastové (PPR) PN 20 (SDR 6) DN 20 x G 1/2 (nástěnný komplet)</t>
  </si>
  <si>
    <t>-753348584</t>
  </si>
  <si>
    <t>722220243</t>
  </si>
  <si>
    <t>Armatury s jedním závitem přechodové tvarovky PPR, PN 20 (SDR 6) s kovovým závitem vnitřním přechodky s převlečnou maticí D 32 x G 5/4</t>
  </si>
  <si>
    <t>463026827</t>
  </si>
  <si>
    <t>722220851</t>
  </si>
  <si>
    <t>Demontáž armatur závitových s jedním závitem do G 3/4</t>
  </si>
  <si>
    <t>31338872</t>
  </si>
  <si>
    <t>722220852</t>
  </si>
  <si>
    <t>Demontáž armatur závitových s jedním závitem přes 3/4 do G 5/4</t>
  </si>
  <si>
    <t>89600119</t>
  </si>
  <si>
    <t>722225134</t>
  </si>
  <si>
    <t>Armatury s jedním závitem sací koše s kulovým ventilem G 5/4</t>
  </si>
  <si>
    <t>-1854572285</t>
  </si>
  <si>
    <t>722240124</t>
  </si>
  <si>
    <t>Armatury z plastických hmot kohouty (PPR) kulové DN 32</t>
  </si>
  <si>
    <t>-895445265</t>
  </si>
  <si>
    <t>722250132</t>
  </si>
  <si>
    <t>Požární příslušenství a armatury hydrantový systém s tvarově stálou hadicí celoplechový D 19 x 20 m</t>
  </si>
  <si>
    <t>-822395444</t>
  </si>
  <si>
    <t>722262301</t>
  </si>
  <si>
    <t>Vodoměr závitový G 1 x 105 mm Qn 2,5 m3/h vertikální pro TV</t>
  </si>
  <si>
    <t>-669392158</t>
  </si>
  <si>
    <t>722262302</t>
  </si>
  <si>
    <t>Vodoměry pro vodu do 40°C závitové G 5/4 x 150 mm Qn 6 pro SV</t>
  </si>
  <si>
    <t>-209690306</t>
  </si>
  <si>
    <t>722290234</t>
  </si>
  <si>
    <t>Zkoušky, proplach a desinfekce vodovodního potrubí proplach a desinfekce vodovodního potrubí do DN 80</t>
  </si>
  <si>
    <t>1793435643</t>
  </si>
  <si>
    <t>998722101</t>
  </si>
  <si>
    <t>Přesun hmot pro vnitřní vodovod stanovený z hmotnosti přesunovaného materiálu vodorovná dopravní vzdálenost do 50 m v objektech výšky do 6 m</t>
  </si>
  <si>
    <t>-695019466</t>
  </si>
  <si>
    <t>725121525</t>
  </si>
  <si>
    <t>Pisoárové záchodky keramické automatické s radarovým senzorem</t>
  </si>
  <si>
    <t>-1858198299</t>
  </si>
  <si>
    <t>Demontáž umyvadel bez výtokových armatur umyvadel</t>
  </si>
  <si>
    <t>1855862050</t>
  </si>
  <si>
    <t>725211618</t>
  </si>
  <si>
    <t>Umyvadla keramická bílá bez výtokových armatur připevněná na stěnu šrouby s krytem na sifon (polosloupem) 650 mm</t>
  </si>
  <si>
    <t>2089273294</t>
  </si>
  <si>
    <t>725311121</t>
  </si>
  <si>
    <t>Dřezy bez výtokových armatur jednoduché se zápachovou uzávěrkou nerezové s odkapávací plochou 560x480 mm a miskou</t>
  </si>
  <si>
    <t>686914904</t>
  </si>
  <si>
    <t>725820801</t>
  </si>
  <si>
    <t>Demontáž baterií nástěnných do G 3/4</t>
  </si>
  <si>
    <t>37282282</t>
  </si>
  <si>
    <t>725821325</t>
  </si>
  <si>
    <t>Baterie dřezové stojánkové pákové s otáčivým ústím a délkou ramínka 220 mm</t>
  </si>
  <si>
    <t>-1562363219</t>
  </si>
  <si>
    <t>725822611</t>
  </si>
  <si>
    <t>Baterie umyvadlové stojánkové pákové bez výpusti</t>
  </si>
  <si>
    <t>-1544598277</t>
  </si>
  <si>
    <t>Demontáž zápachových uzávěrek pro zařizovací předměty jednoduchých</t>
  </si>
  <si>
    <t>-303676595</t>
  </si>
  <si>
    <t>725861102</t>
  </si>
  <si>
    <t>Zápachové uzávěrky zařizovacích předmětů pro umyvadla DN 40</t>
  </si>
  <si>
    <t>1323888237</t>
  </si>
  <si>
    <t>725862113</t>
  </si>
  <si>
    <t>Zápachové uzávěrky zařizovacích předmětů pro dřezy s přípojkou pro pračku nebo myčku DN 40/50</t>
  </si>
  <si>
    <t>1755778576</t>
  </si>
  <si>
    <t>725865312</t>
  </si>
  <si>
    <t>Zápachové uzávěrky zařizovacích předmětů pro vany sprchových koutů s kulovým kloubem na odtoku DN 40/50 a odpadním ventilem</t>
  </si>
  <si>
    <t>-1403523212</t>
  </si>
  <si>
    <t>998725101</t>
  </si>
  <si>
    <t>Přesun hmot pro zařizovací předměty stanovený z hmotnosti přesunovaného materiálu vodorovná dopravní vzdálenost do 50 m v objektech výšky do 6 m</t>
  </si>
  <si>
    <t>414636929</t>
  </si>
  <si>
    <t>732</t>
  </si>
  <si>
    <t>Ústřední vytápění - strojovny</t>
  </si>
  <si>
    <t>732481521</t>
  </si>
  <si>
    <t>Měřiče vodoměry šroubové vertikální na horkou vodu do 200° C, PN 40 průtok Q (m3/hod) 15 m3/h</t>
  </si>
  <si>
    <t>-1584061354</t>
  </si>
  <si>
    <t>733</t>
  </si>
  <si>
    <t>Ústřední vytápění - rozvodné potrubí</t>
  </si>
  <si>
    <t>733120815</t>
  </si>
  <si>
    <t>Demontáž potrubí z trubek ocelových hladkých Ø do 38</t>
  </si>
  <si>
    <t>918099978</t>
  </si>
  <si>
    <t>733120826</t>
  </si>
  <si>
    <t>Demontáž potrubí z trubek ocelových hladkých Ø přes 60,3 do 89</t>
  </si>
  <si>
    <t>-1113054518</t>
  </si>
  <si>
    <t>733122222</t>
  </si>
  <si>
    <t>Potrubí z trubek ocelových hladkých spojovaných lisováním z pozinkované oceli DN 12</t>
  </si>
  <si>
    <t>1090690915</t>
  </si>
  <si>
    <t>28616375</t>
  </si>
  <si>
    <t>objímka násuvná plastová PPSU pro topení a pitnou vodu 16x24mm</t>
  </si>
  <si>
    <t>-1720138569</t>
  </si>
  <si>
    <t>733122223</t>
  </si>
  <si>
    <t>Potrubí z trubek ocelových hladkých spojovaných lisováním z pozinkované oceli DN 15</t>
  </si>
  <si>
    <t>466471852</t>
  </si>
  <si>
    <t>28616376</t>
  </si>
  <si>
    <t>objímka násuvná plastová PPSU pro topení a pitnou vodu 20x25mm</t>
  </si>
  <si>
    <t>-1163312665</t>
  </si>
  <si>
    <t>733122224</t>
  </si>
  <si>
    <t>Potrubí z trubek ocelových hladkých spojovaných lisováním z pozinkované oceli DN 20</t>
  </si>
  <si>
    <t>960273795</t>
  </si>
  <si>
    <t>RHU.11600031001</t>
  </si>
  <si>
    <t>Násuvná objímka PX 25</t>
  </si>
  <si>
    <t>44415732</t>
  </si>
  <si>
    <t>733122225</t>
  </si>
  <si>
    <t>Potrubí z trubek ocelových hladkých spojovaných lisováním z pozinkované oceli DN 25</t>
  </si>
  <si>
    <t>323494070</t>
  </si>
  <si>
    <t>28616378</t>
  </si>
  <si>
    <t>objímka násuvná plastová PPSU pro topení a pitnou vodu 32x34mm</t>
  </si>
  <si>
    <t>553096445</t>
  </si>
  <si>
    <t>733122226</t>
  </si>
  <si>
    <t>Potrubí z trubek ocelových hladkých spojovaných lisováním z pozinkované oceli DN 32</t>
  </si>
  <si>
    <t>-1005540347</t>
  </si>
  <si>
    <t>733122227</t>
  </si>
  <si>
    <t>Potrubí z trubek ocelových hladkých spojovaných lisováním z pozinkované oceli DN 40</t>
  </si>
  <si>
    <t>-494873980</t>
  </si>
  <si>
    <t>42390527</t>
  </si>
  <si>
    <t>objímka ocelová dvojdílná DN 40</t>
  </si>
  <si>
    <t>563168679</t>
  </si>
  <si>
    <t>733122228</t>
  </si>
  <si>
    <t>Potrubí z trubek ocelových hladkých spojovaných lisováním z pozinkované oceli DN 50</t>
  </si>
  <si>
    <t>-1386862997</t>
  </si>
  <si>
    <t>94</t>
  </si>
  <si>
    <t>42390528</t>
  </si>
  <si>
    <t>objímka ocelová dvojdílná DN 50</t>
  </si>
  <si>
    <t>-945812688</t>
  </si>
  <si>
    <t>95</t>
  </si>
  <si>
    <t>733141102</t>
  </si>
  <si>
    <t>Odvzdušňovací nádobky, odlučovače a odkalovače nádobky z trubek ocelových do DN 50</t>
  </si>
  <si>
    <t>-1401227100</t>
  </si>
  <si>
    <t>96</t>
  </si>
  <si>
    <t>733190107</t>
  </si>
  <si>
    <t>Zkoušky těsnosti potrubí, manžety prostupové z trubek ocelových zkoušky těsnosti potrubí (za provozu) z trubek ocelových závitových DN do 40</t>
  </si>
  <si>
    <t>-1045524019</t>
  </si>
  <si>
    <t>97</t>
  </si>
  <si>
    <t>733190108</t>
  </si>
  <si>
    <t>Zkoušky těsnosti potrubí, manžety prostupové z trubek ocelových zkoušky těsnosti potrubí (za provozu) z trubek ocelových závitových DN 40 do 50</t>
  </si>
  <si>
    <t>-568288054</t>
  </si>
  <si>
    <t>98</t>
  </si>
  <si>
    <t>733194919</t>
  </si>
  <si>
    <t>Opravy rozvodů potrubí z trubek ocelových hladkých navaření odbočky na stávající potrubí odbočka Ø 60,3/2,9</t>
  </si>
  <si>
    <t>-1984212324</t>
  </si>
  <si>
    <t>99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</si>
  <si>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</si>
  <si>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</si>
  <si>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1770707849</t>
  </si>
  <si>
    <t>100</t>
  </si>
  <si>
    <t>733890801</t>
  </si>
  <si>
    <t>Vnitrostaveništní přemístění vybouraných (demontovaných) hmot rozvodů potrubí vodorovně do 100 m v objektech výšky do 6 m</t>
  </si>
  <si>
    <t>1252709802</t>
  </si>
  <si>
    <t>101</t>
  </si>
  <si>
    <t>998733101</t>
  </si>
  <si>
    <t>Přesun hmot pro rozvody potrubí stanovený z hmotnosti přesunovaného materiálu vodorovná dopravní vzdálenost do 50 m v objektech výšky do 6 m</t>
  </si>
  <si>
    <t>-830825166</t>
  </si>
  <si>
    <t>734</t>
  </si>
  <si>
    <t>Ústřední vytápění - armatury</t>
  </si>
  <si>
    <t>102</t>
  </si>
  <si>
    <t>734109214</t>
  </si>
  <si>
    <t>Montáž armatur přírubových se dvěma přírubami PN 16 DN 50</t>
  </si>
  <si>
    <t>-1956694555</t>
  </si>
  <si>
    <t>103</t>
  </si>
  <si>
    <t>42265770</t>
  </si>
  <si>
    <t>filtr s vypouštěcí přírubou DN 50x230mm</t>
  </si>
  <si>
    <t>-2106327658</t>
  </si>
  <si>
    <t>104</t>
  </si>
  <si>
    <t>IVR.727200</t>
  </si>
  <si>
    <t>Vyvažovací ventil  STAD, DN40, PN20</t>
  </si>
  <si>
    <t>1875310860</t>
  </si>
  <si>
    <t>105</t>
  </si>
  <si>
    <t>48466563</t>
  </si>
  <si>
    <t>armatura uzavírací kulový kohout 2"</t>
  </si>
  <si>
    <t>1859648682</t>
  </si>
  <si>
    <t>106</t>
  </si>
  <si>
    <t>40565010</t>
  </si>
  <si>
    <t>regulátor diferenciálního tlaku otopových soustav  (60kPa) DN 40</t>
  </si>
  <si>
    <t>14517411</t>
  </si>
  <si>
    <t>107</t>
  </si>
  <si>
    <t>734172114</t>
  </si>
  <si>
    <t>Mezikusy, přírubové spoje mezikusy přírubové bez protipřírub z ocelových trubek hladkých jednoznačné DN 50</t>
  </si>
  <si>
    <t>-2118307366</t>
  </si>
  <si>
    <t>108</t>
  </si>
  <si>
    <t>734221682</t>
  </si>
  <si>
    <t>Ventily regulační závitové hlavice termostatické, pro ovládání ventilů PN 10 do 110°C kapalinové otopných těles VK</t>
  </si>
  <si>
    <t>-601761787</t>
  </si>
  <si>
    <t>109</t>
  </si>
  <si>
    <t>734261406</t>
  </si>
  <si>
    <t>Šroubení připojovací armatury radiátorů VK PN 10 do 110°C, regulační uzavíratelné přímé G 1/2 x 18</t>
  </si>
  <si>
    <t>-873415613</t>
  </si>
  <si>
    <t>110</t>
  </si>
  <si>
    <t>734494111</t>
  </si>
  <si>
    <t>Měřicí armatury návarky s metrickým závitem M 12x1,5 délky do 220 mm</t>
  </si>
  <si>
    <t>1248208889</t>
  </si>
  <si>
    <t>111</t>
  </si>
  <si>
    <t>48410331</t>
  </si>
  <si>
    <t>Sada teplotních čidel pro měřič tepla</t>
  </si>
  <si>
    <t>sada</t>
  </si>
  <si>
    <t>-829378512</t>
  </si>
  <si>
    <t>112</t>
  </si>
  <si>
    <t>998734101</t>
  </si>
  <si>
    <t>Přesun hmot pro armatury stanovený z hmotnosti přesunovaného materiálu vodorovná dopravní vzdálenost do 50 m v objektech výšky do 6 m</t>
  </si>
  <si>
    <t>270032860</t>
  </si>
  <si>
    <t>735</t>
  </si>
  <si>
    <t>Ústřední vytápění - otopná tělesa</t>
  </si>
  <si>
    <t>113</t>
  </si>
  <si>
    <t>735151811</t>
  </si>
  <si>
    <t>Demontáž otopných těles panelových jednořadých stavební délky do 1500 mm</t>
  </si>
  <si>
    <t>1537447682</t>
  </si>
  <si>
    <t>114</t>
  </si>
  <si>
    <t>735152459</t>
  </si>
  <si>
    <t>Otopná tělesa panelová VK dvoudesková PN 1,0 MPa, T do 110°C s jednou přídavnou přestupní plochou výšky tělesa 500 mm stavební délky / výkonu 1200 mm / 1340 W</t>
  </si>
  <si>
    <t>1762539190</t>
  </si>
  <si>
    <t>115</t>
  </si>
  <si>
    <t>735152471</t>
  </si>
  <si>
    <t>Otopná tělesa panelová VK/VKL dvoudesková PN 1,0 MPa, T do 110°C s jednou přídavnou přestupní plochou výšky tělesa 600 mm stavební délky / výkonu 400 mm / 515 W</t>
  </si>
  <si>
    <t>213213461</t>
  </si>
  <si>
    <t>116</t>
  </si>
  <si>
    <t>735152472</t>
  </si>
  <si>
    <t>Otopná tělesa panelová VK/VKL dvoudesková PN 1,0 MPa, T do 110°C s jednou přídavnou přestupní plochou výšky tělesa 600 mm stavební délky / výkonu 500 mm / 644 W</t>
  </si>
  <si>
    <t>847029556</t>
  </si>
  <si>
    <t>117</t>
  </si>
  <si>
    <t>735152473</t>
  </si>
  <si>
    <t>Otopná tělesa panelová VK/VKL dvoudesková PN 1,0 MPa, T do 110°C s jednou přídavnou přestupní plochou výšky tělesa 600 mm stavební délky / výkonu 600 mm / 773 W</t>
  </si>
  <si>
    <t>2064248014</t>
  </si>
  <si>
    <t>118</t>
  </si>
  <si>
    <t>735152475</t>
  </si>
  <si>
    <t>Otopná tělesa panelová VK/VKL dvoudesková PN 1,0 MPa, T do 110°C s jednou přídavnou přestupní plochou výšky tělesa 600 mm stavební délky / výkonu 800 mm / 1030 W</t>
  </si>
  <si>
    <t>-2031237520</t>
  </si>
  <si>
    <t>119</t>
  </si>
  <si>
    <t>735152476</t>
  </si>
  <si>
    <t>Otopná tělesa panelová VK/VKL dvoudesková PN 1,0 MPa, T do 110°C s jednou přídavnou přestupní plochou výšky tělesa 600 mm stavební délky / výkonu 900 mm / 1159 W</t>
  </si>
  <si>
    <t>-735973696</t>
  </si>
  <si>
    <t>120</t>
  </si>
  <si>
    <t>735152477</t>
  </si>
  <si>
    <t>Otopná tělesa panelová VK/VKL dvoudesková PN 1,0 MPa, T do 110°C s jednou přídavnou přestupní plochou výšky tělesa 600 mm stavební délky / výkonu 1000 mm / 1288 W</t>
  </si>
  <si>
    <t>-129556729</t>
  </si>
  <si>
    <t>121</t>
  </si>
  <si>
    <t>735152478</t>
  </si>
  <si>
    <t>Otopná tělesa panelová VK/VKL dvoudesková PN 1,0 MPa, T do 110°C s jednou přídavnou přestupní plochou výšky tělesa 600 mm stavební délky / výkonu 1100 mm / 1417 W</t>
  </si>
  <si>
    <t>-130184169</t>
  </si>
  <si>
    <t>122</t>
  </si>
  <si>
    <t>735152480</t>
  </si>
  <si>
    <t>Otopná tělesa panelová VK/VKL dvoudesková PN 1,0 MPa, T do 110°C s jednou přídavnou přestupní plochou výšky tělesa 600 mm stavební délky / výkonu 1400 mm / 1803 W</t>
  </si>
  <si>
    <t>644239726</t>
  </si>
  <si>
    <t>123</t>
  </si>
  <si>
    <t>735152481</t>
  </si>
  <si>
    <t>Otopná tělesa panelová VK/VKL dvoudesková PN 1,0 MPa, T do 110°C s jednou přídavnou přestupní plochou výšky tělesa 600 mm stavební délky / výkonu 1600 mm / 2061 W</t>
  </si>
  <si>
    <t>-1843962364</t>
  </si>
  <si>
    <t>124</t>
  </si>
  <si>
    <t>735152482</t>
  </si>
  <si>
    <t>Otopná tělesa panelová VK/VKL dvoudesková PN 1,0 MPa, T do 110°C s jednou přídavnou přestupní plochou výšky tělesa 600 mm stavební délky / výkonu 1800 mm / 2318 W</t>
  </si>
  <si>
    <t>485741470</t>
  </si>
  <si>
    <t>125</t>
  </si>
  <si>
    <t>735152483</t>
  </si>
  <si>
    <t>Otopná tělesa panelová VK/VKL dvoudesková PN 1,0 MPa, T do 110°C s jednou přídavnou přestupní plochou výšky tělesa 600 mm stavební délky / výkonu 2000 mm / 2579 W</t>
  </si>
  <si>
    <t>-628631069</t>
  </si>
  <si>
    <t>126</t>
  </si>
  <si>
    <t>735152522</t>
  </si>
  <si>
    <t>Otopná tělesa panelová VK/VKL dvoudesková PN 1,0 MPa, T do 110°C se dvěma přídavnými přestupními plochami výšky tělesa 300 mm stavební délky / výkonu 1800 mm / 1739 W</t>
  </si>
  <si>
    <t>1491945035</t>
  </si>
  <si>
    <t>127</t>
  </si>
  <si>
    <t>735159210</t>
  </si>
  <si>
    <t>Montáž otopných těles panelových dvouřadých, stavební délky do 1140 mm</t>
  </si>
  <si>
    <t>2006364863</t>
  </si>
  <si>
    <t>128</t>
  </si>
  <si>
    <t>735159220</t>
  </si>
  <si>
    <t>Montáž otopných těles panelových dvouřadých, stavební délky přes 1140 do 1500 mm</t>
  </si>
  <si>
    <t>801791569</t>
  </si>
  <si>
    <t>129</t>
  </si>
  <si>
    <t>735159230</t>
  </si>
  <si>
    <t>Montáž otopných těles panelových dvouřadých, stavební délky přes 1500 do 1980 mm</t>
  </si>
  <si>
    <t>-2119723422</t>
  </si>
  <si>
    <t>130</t>
  </si>
  <si>
    <t>735159240</t>
  </si>
  <si>
    <t>Montáž otopných těles panelových dvouřadých, stavební délky přes 1980 do 2820 mm</t>
  </si>
  <si>
    <t>586645003</t>
  </si>
  <si>
    <t>131</t>
  </si>
  <si>
    <t>735211812</t>
  </si>
  <si>
    <t>Demontáž registrů z ocelových trubek žebrových Ø 76/3/156 stavební délky do 3 m, o počtu pramenů registru 2</t>
  </si>
  <si>
    <t>1166977346</t>
  </si>
  <si>
    <t>132</t>
  </si>
  <si>
    <t>735291800</t>
  </si>
  <si>
    <t>Demontáž konzol nebo držáků otopných těles, registrů, konvektorů do odpadu</t>
  </si>
  <si>
    <t>-99238702</t>
  </si>
  <si>
    <t>133</t>
  </si>
  <si>
    <t>998735101</t>
  </si>
  <si>
    <t>Přesun hmot pro otopná tělesa stanovený z hmotnosti přesunovaného materiálu vodorovná dopravní vzdálenost do 50 m v objektech výšky do 6 m</t>
  </si>
  <si>
    <t>-1499369232</t>
  </si>
  <si>
    <t>751</t>
  </si>
  <si>
    <t>Vzduchotechnika</t>
  </si>
  <si>
    <t>134</t>
  </si>
  <si>
    <t>751111051</t>
  </si>
  <si>
    <t>Montáž ventilátoru axiálního nízkotlakého podhledového, průměru do 100 mm</t>
  </si>
  <si>
    <t>-1387944447</t>
  </si>
  <si>
    <t>135</t>
  </si>
  <si>
    <t>751398011</t>
  </si>
  <si>
    <t>Montáž ostatních zařízení větrací mřížky na kruhové potrubí, průměru do 100 mm</t>
  </si>
  <si>
    <t>-1240269109</t>
  </si>
  <si>
    <t>136</t>
  </si>
  <si>
    <t>751398031</t>
  </si>
  <si>
    <t>Montáž ostatních zařízení ventilační mřížky do dveří nebo desek, průřezu do 0,040 m2</t>
  </si>
  <si>
    <t>244407919</t>
  </si>
  <si>
    <t>137</t>
  </si>
  <si>
    <t>55341420</t>
  </si>
  <si>
    <t>Větrací mřížka hliníková, do parapetu, bílá 60x600mm</t>
  </si>
  <si>
    <t>-1712115364</t>
  </si>
  <si>
    <t>138</t>
  </si>
  <si>
    <t>751510041</t>
  </si>
  <si>
    <t>Vzduchotechnické potrubí z pozinkovaného plechu kruhové, trouba spirálně vinutá bez příruby, průměru do 100 mm, SPIRO 100</t>
  </si>
  <si>
    <t>464610335</t>
  </si>
  <si>
    <t>139</t>
  </si>
  <si>
    <t>751510042</t>
  </si>
  <si>
    <t>Vzduchotechnické potrubí z pozinkovaného plechu kruhové, trouba spirálně vinutá bez příruby, průměru přes 100 do 200 mm, SPIRO 125</t>
  </si>
  <si>
    <t>-440266249</t>
  </si>
  <si>
    <t>140</t>
  </si>
  <si>
    <t>751514361</t>
  </si>
  <si>
    <t>Montáž odbočky oboustranné do plechového potrubí kruhového s přírubou, průměru do 100 mm 125/100 SPIRO</t>
  </si>
  <si>
    <t>-1367607886</t>
  </si>
  <si>
    <t>141</t>
  </si>
  <si>
    <t>751514462</t>
  </si>
  <si>
    <t>Montáž přechodu osového nebo pravoúhlého do plechového potrubí kruhového s přírubou, průměru přes 100 do 200 mm, SPIRO 125/100</t>
  </si>
  <si>
    <t>958802338</t>
  </si>
  <si>
    <t>142</t>
  </si>
  <si>
    <t>751514661</t>
  </si>
  <si>
    <t>Montáž škrtící klapky nebo zpětné klapky do plechového potrubí kruhové s přírubou, průměru do 100 mm</t>
  </si>
  <si>
    <t>-1570487160</t>
  </si>
  <si>
    <t>143</t>
  </si>
  <si>
    <t>751572141</t>
  </si>
  <si>
    <t>Závěs kruhového potrubí upevněného na potrubí, kotveného do betonu</t>
  </si>
  <si>
    <t>-297110237</t>
  </si>
  <si>
    <t>144</t>
  </si>
  <si>
    <t>751691111</t>
  </si>
  <si>
    <t>Zaregulování systému vzduchotechnického zařízení za 1 koncový (distribuční) prvek</t>
  </si>
  <si>
    <t>1283801903</t>
  </si>
  <si>
    <t>145</t>
  </si>
  <si>
    <t>751711111</t>
  </si>
  <si>
    <t>Montáž klimatizační jednotky vnitřní nástěnné o výkonu (pro objem místnosti) do 3,5 kW (do 35 m3)</t>
  </si>
  <si>
    <t>956911982</t>
  </si>
  <si>
    <t>146</t>
  </si>
  <si>
    <t>751721111</t>
  </si>
  <si>
    <t>Montáž klimatizační jednotky venkovní jednofázové napájení do 2 vnitřních jednotek</t>
  </si>
  <si>
    <t>520514829</t>
  </si>
  <si>
    <t>147</t>
  </si>
  <si>
    <t>42956020x</t>
  </si>
  <si>
    <t>Klimatizační jednotka, vnitřní, venkovní 2kW</t>
  </si>
  <si>
    <t>772734440</t>
  </si>
  <si>
    <t>148</t>
  </si>
  <si>
    <t>751791111</t>
  </si>
  <si>
    <t>Montáž napojovacího potrubí měděného předizolovaného, D mm (" x tl. stěny) 6 (1/4" x 0,8)</t>
  </si>
  <si>
    <t>-1185761013</t>
  </si>
  <si>
    <t>149</t>
  </si>
  <si>
    <t>751791112</t>
  </si>
  <si>
    <t>Montáž napojovacího potrubí měděného předizolovaného, D mm (" x tl. stěny) 10 (3/8" x 0,8)</t>
  </si>
  <si>
    <t>258181240</t>
  </si>
  <si>
    <t>150</t>
  </si>
  <si>
    <t>998751101</t>
  </si>
  <si>
    <t>Přesun hmot pro vzduchotechniku stanovený z hmotnosti přesunovaného materiálu vodorovná dopravní vzdálenost do 100 m v objektech výšky do 12 m</t>
  </si>
  <si>
    <t>-1789366264</t>
  </si>
  <si>
    <t>06 -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</si>
  <si>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</si>
  <si>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</si>
  <si>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</si>
  <si>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</si>
  <si>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</si>
  <si>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</si>
  <si>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</si>
  <si>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</si>
  <si>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</si>
  <si>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</si>
  <si>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</si>
  <si>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</si>
  <si>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1337799174</t>
  </si>
  <si>
    <t>VRN3</t>
  </si>
  <si>
    <t>Zařízení staveniště</t>
  </si>
  <si>
    <t>030001000</t>
  </si>
  <si>
    <t>-1872956522</t>
  </si>
  <si>
    <t>VRN4</t>
  </si>
  <si>
    <t>Inženýrská činnost</t>
  </si>
  <si>
    <t>043002000</t>
  </si>
  <si>
    <t>Zkoušky a ostatní měření - topné zkoušky, zaregulování otopné soustavy apod...</t>
  </si>
  <si>
    <t>5439427</t>
  </si>
  <si>
    <t>045002000</t>
  </si>
  <si>
    <t>Kompletační a koordinační činnost</t>
  </si>
  <si>
    <t>2016636273</t>
  </si>
  <si>
    <t>VRN6</t>
  </si>
  <si>
    <t>Územní vlivy</t>
  </si>
  <si>
    <t>065002000</t>
  </si>
  <si>
    <t>Mimostaveništní doprava materiálů</t>
  </si>
  <si>
    <t>-2064917544</t>
  </si>
  <si>
    <t>VRN9</t>
  </si>
  <si>
    <t>Ostatní náklady</t>
  </si>
  <si>
    <t>094002000</t>
  </si>
  <si>
    <t>Ostatní náklady související s výstavbou - náklady dle uvážení zhotovitele</t>
  </si>
  <si>
    <t>-134680588</t>
  </si>
  <si>
    <t xml:space="preserve">Poznámka: upozorňuji, že (v souladu s  ustanovením 44 odst. 9 zákona č. 137/2006 Sb.,) v případě, kdy zadávací dokumentace obsahuje požadavky nebo odkazy na obchodní firmy, názvy nebo jména a příjmení, specifická označení zboží a služeb, které platí pro určitou osobu, popřípadě její organizační složku, odkazy na patenty a vynálezy, užitné vzory, průmyslové vzory, ochranné známky nebo označení původu, umožňuje zadavatel budoucímu zhotoviteli, pokud by to vedlo ke zvýhodnění nebo vyloučení určitých dodavatelů nebo určitých výrobků, použití jiných, kvalitativně a technicky  obdobných řešení. V této dokumentaci příkladně uvedené označení dodávek a materiálů tak slouží pouze k určení nejnižších standardů kvality díla. Uchazeč může navrhnout ekvivalentní dodávky a materiály, avšak s minimálně stejnými technickými parametry, výkony a kvalitou. </t>
  </si>
  <si>
    <t>v Sokolově  19.3.2020   připravil :  Formánek Zdeněk   602/40 80 09   eunit@seznam.cz</t>
  </si>
  <si>
    <t>celkem materiál a montáže bez DPH</t>
  </si>
  <si>
    <t>72.</t>
  </si>
  <si>
    <t>71.</t>
  </si>
  <si>
    <t>revize</t>
  </si>
  <si>
    <t>70.</t>
  </si>
  <si>
    <t>zakreslení skutečného stavu</t>
  </si>
  <si>
    <t>69.</t>
  </si>
  <si>
    <t>doprava a přesun hmot</t>
  </si>
  <si>
    <t>68.</t>
  </si>
  <si>
    <t>sekací řezací a vrtací práce</t>
  </si>
  <si>
    <t>67.</t>
  </si>
  <si>
    <t xml:space="preserve">PPV </t>
  </si>
  <si>
    <t>66.</t>
  </si>
  <si>
    <t xml:space="preserve">podružný materiál </t>
  </si>
  <si>
    <t>65.</t>
  </si>
  <si>
    <t>64.</t>
  </si>
  <si>
    <t>63.</t>
  </si>
  <si>
    <t>62.</t>
  </si>
  <si>
    <t>61.</t>
  </si>
  <si>
    <t>soub.</t>
  </si>
  <si>
    <t>požární ucpávky</t>
  </si>
  <si>
    <t>S749212310</t>
  </si>
  <si>
    <t>60.</t>
  </si>
  <si>
    <t>59.</t>
  </si>
  <si>
    <t>58.</t>
  </si>
  <si>
    <t>ks</t>
  </si>
  <si>
    <t xml:space="preserve">ukončení a připojení 4 x 50 ve stávající HDS  a ER </t>
  </si>
  <si>
    <t>57.</t>
  </si>
  <si>
    <t xml:space="preserve">ukončení  vodiče do 4mm ve žlabu pro pospojení odělovacích příček </t>
  </si>
  <si>
    <t>56.</t>
  </si>
  <si>
    <t>ukončení v rozváděči na svorku nebo přístroj do 16</t>
  </si>
  <si>
    <t>55.</t>
  </si>
  <si>
    <t>ukončení v rozváděči na svorku nebo přístroj do 2,5</t>
  </si>
  <si>
    <t>54.</t>
  </si>
  <si>
    <t>rozváděč RSM2 - 2NP EI30</t>
  </si>
  <si>
    <t>53.</t>
  </si>
  <si>
    <t>rozváděč RSM1 - 1NP EI30</t>
  </si>
  <si>
    <t>52.</t>
  </si>
  <si>
    <t>rozváděč ER  - měření ČEZ EI30 400/80A (</t>
  </si>
  <si>
    <t>51.</t>
  </si>
  <si>
    <t>rozváděče</t>
  </si>
  <si>
    <t>50.</t>
  </si>
  <si>
    <t>49.</t>
  </si>
  <si>
    <t>konstrukce pro cablofil zavěšení do stropu    (2 žlaby 1x el.,1x slabo.)</t>
  </si>
  <si>
    <t>743552124</t>
  </si>
  <si>
    <t>48.</t>
  </si>
  <si>
    <t xml:space="preserve">cablofil 150/50 - trasování elektro a slaboproudy </t>
  </si>
  <si>
    <t>47.</t>
  </si>
  <si>
    <t>cablofil 50/50 -  trasování elektro a slaboproudy</t>
  </si>
  <si>
    <t>46.</t>
  </si>
  <si>
    <t>nosné konstrukce</t>
  </si>
  <si>
    <t>45.</t>
  </si>
  <si>
    <t>44.</t>
  </si>
  <si>
    <t>zás.230 mozaik parapet</t>
  </si>
  <si>
    <t>S747161513</t>
  </si>
  <si>
    <t>43.</t>
  </si>
  <si>
    <t>42.</t>
  </si>
  <si>
    <t xml:space="preserve">rámeček </t>
  </si>
  <si>
    <t>41.</t>
  </si>
  <si>
    <t>zás.230/16        p.o.</t>
  </si>
  <si>
    <t>S747161130</t>
  </si>
  <si>
    <t>40.</t>
  </si>
  <si>
    <t>tlačítko chodba p.o.</t>
  </si>
  <si>
    <t>S747411420</t>
  </si>
  <si>
    <t>39.</t>
  </si>
  <si>
    <t>vyp.č6               p.o.</t>
  </si>
  <si>
    <t>747112466</t>
  </si>
  <si>
    <t>38.</t>
  </si>
  <si>
    <t>vyp.č5               p.o.</t>
  </si>
  <si>
    <t>747112451</t>
  </si>
  <si>
    <t>37.</t>
  </si>
  <si>
    <t>vyp.č1               p.o.</t>
  </si>
  <si>
    <t>747112111</t>
  </si>
  <si>
    <t>36.</t>
  </si>
  <si>
    <t>35.</t>
  </si>
  <si>
    <t>čidlo pohybu</t>
  </si>
  <si>
    <t>S747131200</t>
  </si>
  <si>
    <t>34.</t>
  </si>
  <si>
    <t>trafo 230/12 500W pro pisoáry IP54</t>
  </si>
  <si>
    <t>33.</t>
  </si>
  <si>
    <t>ventilátor 100 vč.doběhu s žaluzií</t>
  </si>
  <si>
    <t>32.</t>
  </si>
  <si>
    <t>přístroje a zařízení</t>
  </si>
  <si>
    <t>31.</t>
  </si>
  <si>
    <t>30.</t>
  </si>
  <si>
    <t xml:space="preserve">cyky 4x50 přívodní vedení do ER </t>
  </si>
  <si>
    <t>744441400</t>
  </si>
  <si>
    <t>29.</t>
  </si>
  <si>
    <t>cy16  pro  RSM 1 a RSM 2</t>
  </si>
  <si>
    <t>744441110</t>
  </si>
  <si>
    <t>28.</t>
  </si>
  <si>
    <t>cyky 4x16 pro RSM 1 a RSM 2</t>
  </si>
  <si>
    <t>27.</t>
  </si>
  <si>
    <t>cyky 5x2,5</t>
  </si>
  <si>
    <t>26.</t>
  </si>
  <si>
    <t>cyky 5x1,5</t>
  </si>
  <si>
    <t>25.</t>
  </si>
  <si>
    <t>cyky 3x2,5</t>
  </si>
  <si>
    <t>24.</t>
  </si>
  <si>
    <t xml:space="preserve">cyky 3x1,5 </t>
  </si>
  <si>
    <t>23.</t>
  </si>
  <si>
    <t>cy 4 pospojení parapetních žlabu a rack skříní</t>
  </si>
  <si>
    <t>22.</t>
  </si>
  <si>
    <t>kabeláže</t>
  </si>
  <si>
    <t>21.</t>
  </si>
  <si>
    <t>20.</t>
  </si>
  <si>
    <t xml:space="preserve">konstrukce pro stropní svítidla vč.prostupu pro kabeláže </t>
  </si>
  <si>
    <t>19.</t>
  </si>
  <si>
    <r>
      <t xml:space="preserve">kastlík </t>
    </r>
    <r>
      <rPr>
        <sz val="10"/>
        <rFont val="Arial"/>
        <family val="2"/>
        <charset val="238"/>
      </rPr>
      <t xml:space="preserve"> ve třídách vždy strana u projektoru</t>
    </r>
  </si>
  <si>
    <t>34226-7111.RT4</t>
  </si>
  <si>
    <t>18.</t>
  </si>
  <si>
    <t>ostatní instalace SDK a nosné konstrukce svítidel</t>
  </si>
  <si>
    <t>17.</t>
  </si>
  <si>
    <t>16.</t>
  </si>
  <si>
    <t xml:space="preserve">OBO kr. ke žlabum jako KR </t>
  </si>
  <si>
    <t>15.</t>
  </si>
  <si>
    <t>KR68</t>
  </si>
  <si>
    <t>743411111</t>
  </si>
  <si>
    <t>14.</t>
  </si>
  <si>
    <t>KP68</t>
  </si>
  <si>
    <t>13.</t>
  </si>
  <si>
    <t>instalace</t>
  </si>
  <si>
    <t>12.</t>
  </si>
  <si>
    <t>11.</t>
  </si>
  <si>
    <r>
      <t xml:space="preserve">sv.LED pro </t>
    </r>
    <r>
      <rPr>
        <b/>
        <sz val="10"/>
        <rFont val="Arial"/>
        <family val="2"/>
        <charset val="238"/>
      </rPr>
      <t xml:space="preserve">venkovní </t>
    </r>
    <r>
      <rPr>
        <sz val="10"/>
        <rFont val="Arial"/>
        <family val="2"/>
        <charset val="238"/>
      </rPr>
      <t>vstup do objektu  15W IP54</t>
    </r>
  </si>
  <si>
    <t>748121212</t>
  </si>
  <si>
    <t>10.</t>
  </si>
  <si>
    <r>
      <t>sv.LED pod kuchynskou</t>
    </r>
    <r>
      <rPr>
        <b/>
        <sz val="10"/>
        <rFont val="Arial"/>
        <family val="2"/>
        <charset val="238"/>
      </rPr>
      <t xml:space="preserve"> linku </t>
    </r>
    <r>
      <rPr>
        <sz val="10"/>
        <rFont val="Arial"/>
        <family val="2"/>
        <charset val="238"/>
      </rPr>
      <t>15W  (aretované)</t>
    </r>
  </si>
  <si>
    <t>748121114</t>
  </si>
  <si>
    <t>9.</t>
  </si>
  <si>
    <r>
      <t>sv.LED</t>
    </r>
    <r>
      <rPr>
        <b/>
        <sz val="10"/>
        <rFont val="Arial"/>
        <family val="2"/>
        <charset val="238"/>
      </rPr>
      <t xml:space="preserve"> nouzové</t>
    </r>
    <r>
      <rPr>
        <sz val="10"/>
        <rFont val="Arial"/>
        <family val="2"/>
        <charset val="238"/>
      </rPr>
      <t xml:space="preserve"> 6W/3 hod.IP20  (snímací směrový transparent) </t>
    </r>
  </si>
  <si>
    <t>8.</t>
  </si>
  <si>
    <r>
      <t xml:space="preserve">sv.LED pro </t>
    </r>
    <r>
      <rPr>
        <b/>
        <sz val="10"/>
        <rFont val="Arial"/>
        <family val="2"/>
        <charset val="238"/>
      </rPr>
      <t xml:space="preserve">chodbu </t>
    </r>
    <r>
      <rPr>
        <sz val="10"/>
        <rFont val="Arial"/>
        <family val="2"/>
        <charset val="238"/>
      </rPr>
      <t>přisazené  40W IP20 vč.modulem</t>
    </r>
  </si>
  <si>
    <t>7.</t>
  </si>
  <si>
    <r>
      <t>sv.LED pro</t>
    </r>
    <r>
      <rPr>
        <b/>
        <sz val="10"/>
        <rFont val="Arial"/>
        <family val="2"/>
        <charset val="238"/>
      </rPr>
      <t xml:space="preserve"> chodbu</t>
    </r>
    <r>
      <rPr>
        <sz val="10"/>
        <rFont val="Arial"/>
        <family val="2"/>
        <charset val="238"/>
      </rPr>
      <t xml:space="preserve"> přisazené   40W IP20</t>
    </r>
  </si>
  <si>
    <t>6.</t>
  </si>
  <si>
    <r>
      <t>sv.LED pro</t>
    </r>
    <r>
      <rPr>
        <b/>
        <sz val="10"/>
        <rFont val="Arial"/>
        <family val="2"/>
        <charset val="238"/>
      </rPr>
      <t xml:space="preserve"> třídy</t>
    </r>
    <r>
      <rPr>
        <sz val="10"/>
        <rFont val="Arial"/>
        <family val="2"/>
        <charset val="238"/>
      </rPr>
      <t xml:space="preserve"> asymetrie nasvícení tabule 40W IP20     4000K UGR 19</t>
    </r>
  </si>
  <si>
    <t>5.</t>
  </si>
  <si>
    <r>
      <t>sv.LE pro</t>
    </r>
    <r>
      <rPr>
        <b/>
        <sz val="10"/>
        <rFont val="Arial"/>
        <family val="2"/>
        <charset val="238"/>
      </rPr>
      <t xml:space="preserve"> třídy</t>
    </r>
    <r>
      <rPr>
        <sz val="10"/>
        <rFont val="Arial"/>
        <family val="2"/>
        <charset val="238"/>
      </rPr>
      <t xml:space="preserve"> kabinet,kanc.,strop.př.40W vč.rám.konstr.4000K UGR 19</t>
    </r>
  </si>
  <si>
    <t>4.</t>
  </si>
  <si>
    <r>
      <t>sv.LED pro</t>
    </r>
    <r>
      <rPr>
        <b/>
        <sz val="10"/>
        <rFont val="Arial"/>
        <family val="2"/>
        <charset val="238"/>
      </rPr>
      <t xml:space="preserve"> schodiště</t>
    </r>
    <r>
      <rPr>
        <sz val="10"/>
        <rFont val="Arial"/>
        <family val="2"/>
        <charset val="238"/>
      </rPr>
      <t xml:space="preserve">,WC, 2x13W  s NO modulem </t>
    </r>
  </si>
  <si>
    <t>3.</t>
  </si>
  <si>
    <r>
      <t xml:space="preserve">sv.LED pro </t>
    </r>
    <r>
      <rPr>
        <b/>
        <sz val="10"/>
        <rFont val="Arial"/>
        <family val="2"/>
        <charset val="238"/>
      </rPr>
      <t>schodiště</t>
    </r>
    <r>
      <rPr>
        <sz val="10"/>
        <rFont val="Arial"/>
        <family val="2"/>
        <charset val="238"/>
      </rPr>
      <t xml:space="preserve">,WC, 2x13W  </t>
    </r>
  </si>
  <si>
    <t>2.</t>
  </si>
  <si>
    <t>svítidla</t>
  </si>
  <si>
    <t>1.</t>
  </si>
  <si>
    <t>celkem</t>
  </si>
  <si>
    <t>cena</t>
  </si>
  <si>
    <t>montáže</t>
  </si>
  <si>
    <t>materiál</t>
  </si>
  <si>
    <t>mn.</t>
  </si>
  <si>
    <t>ISŠTE Sokolov -Revitalizace ojektu SO706</t>
  </si>
  <si>
    <t>URS</t>
  </si>
  <si>
    <t>p.č.</t>
  </si>
  <si>
    <t>h</t>
  </si>
  <si>
    <t>Zaškolení obsluhy</t>
  </si>
  <si>
    <t>9.7</t>
  </si>
  <si>
    <t>kpl</t>
  </si>
  <si>
    <t>Drobný a nespecifikovaný</t>
  </si>
  <si>
    <t>9.6</t>
  </si>
  <si>
    <t xml:space="preserve">Oživení a zprovoznění </t>
  </si>
  <si>
    <t>9.5</t>
  </si>
  <si>
    <t>Kabel sdělovací - 2x1+2x2x0.5</t>
  </si>
  <si>
    <t>SUPERBUS AB01</t>
  </si>
  <si>
    <t>9.4</t>
  </si>
  <si>
    <t>Napájecí zdroj pro asistenční systém</t>
  </si>
  <si>
    <t>CFEAPSU</t>
  </si>
  <si>
    <t>9.3</t>
  </si>
  <si>
    <t xml:space="preserve">Jednotka ústředny asistenčního systému - 4 vstupy </t>
  </si>
  <si>
    <t>CFEASL4</t>
  </si>
  <si>
    <t>9.2</t>
  </si>
  <si>
    <t>set</t>
  </si>
  <si>
    <t>Asistenční systém - sada (zdroj, táhlo, indikátor)</t>
  </si>
  <si>
    <t>CFEAPULLKIT</t>
  </si>
  <si>
    <t>9.1</t>
  </si>
  <si>
    <t>Systém přivolání pomoci</t>
  </si>
  <si>
    <t>SPP</t>
  </si>
  <si>
    <t>8.7</t>
  </si>
  <si>
    <t>8.6</t>
  </si>
  <si>
    <t>8.5</t>
  </si>
  <si>
    <t xml:space="preserve">Instalační kabel CAT6 FTP LSOH Dca s2 d2 a1 </t>
  </si>
  <si>
    <t>SXKD-6-FTP-LSOH</t>
  </si>
  <si>
    <t>8.4</t>
  </si>
  <si>
    <t xml:space="preserve">Rekordér pro kamery, 16x POE, HDD 6 TB, předinstalovaný software </t>
  </si>
  <si>
    <t>VMA-AS1-16P06-EU</t>
  </si>
  <si>
    <t>8.3</t>
  </si>
  <si>
    <t>2Mpx venkovní kamera s WDR 120 dB, obj. 3 – 9 mm, IR až 30 m, inteligentní analýza obrazu</t>
  </si>
  <si>
    <t>2.0C-H4A-BO1-IR</t>
  </si>
  <si>
    <t>8.2</t>
  </si>
  <si>
    <t>2Mpx vnitřní kamera s WDR 120 dB, obj. 3 – 9 mm, IR až 30 m, inteligentní analýza obrazu</t>
  </si>
  <si>
    <t>2.0C-H4A-D1-IR</t>
  </si>
  <si>
    <t>8.1</t>
  </si>
  <si>
    <t>Dohledový videosystém</t>
  </si>
  <si>
    <t>VSS</t>
  </si>
  <si>
    <t>Multimediální vybavení</t>
  </si>
  <si>
    <t>AV</t>
  </si>
  <si>
    <t>6.17</t>
  </si>
  <si>
    <t>6.16</t>
  </si>
  <si>
    <t>6.15</t>
  </si>
  <si>
    <t>Příchytka pro kabel do 15mm, včetně turbošroubu</t>
  </si>
  <si>
    <t>PP-15.1</t>
  </si>
  <si>
    <t>6.14</t>
  </si>
  <si>
    <t>Ohebná chránička 16mm</t>
  </si>
  <si>
    <t>2316/LPE-2 H100</t>
  </si>
  <si>
    <t>6.13</t>
  </si>
  <si>
    <t>Speciální kabel pro 2 vodičový systém</t>
  </si>
  <si>
    <t>1083/90</t>
  </si>
  <si>
    <t>6.12</t>
  </si>
  <si>
    <t>Stolní provedení pro videotelefon</t>
  </si>
  <si>
    <t>1750/92</t>
  </si>
  <si>
    <t>6.11</t>
  </si>
  <si>
    <t>Komfortní domovní videotelefon, 3 servisní tlač., 4,3" displej</t>
  </si>
  <si>
    <t>1750/1</t>
  </si>
  <si>
    <t>6.10</t>
  </si>
  <si>
    <t>Distributor pro 4 účastníky</t>
  </si>
  <si>
    <t>1083/55</t>
  </si>
  <si>
    <t>6.9</t>
  </si>
  <si>
    <t>Interface pro 2 vstupy a 4 stoupačky, 10 DIN modulů</t>
  </si>
  <si>
    <t>1083/50</t>
  </si>
  <si>
    <t>6.8</t>
  </si>
  <si>
    <t>Zdroj pro systém, 10 DIN modulů</t>
  </si>
  <si>
    <t>1083/20A</t>
  </si>
  <si>
    <t>6.7</t>
  </si>
  <si>
    <t>Kryt proti dešti pro tlačítkový panel, 3 moduly, 1 sloupec</t>
  </si>
  <si>
    <t>1158/613</t>
  </si>
  <si>
    <t>6.6</t>
  </si>
  <si>
    <t>Instalační krabice pro panel 1148 (1145), 3 moduly</t>
  </si>
  <si>
    <t>1145/53</t>
  </si>
  <si>
    <t>6.5</t>
  </si>
  <si>
    <t xml:space="preserve">Upevňovací a krycí rámeček, 3 moduly </t>
  </si>
  <si>
    <t>1148/63</t>
  </si>
  <si>
    <t>6.4</t>
  </si>
  <si>
    <t>Modul pro jednu jmenovku, nebo popisné číslo, 1 modul</t>
  </si>
  <si>
    <t>1148/50</t>
  </si>
  <si>
    <t>6.3</t>
  </si>
  <si>
    <t xml:space="preserve">Kodér s integr. hlasovou jednotkou, 2 tlačítka, 1 modul </t>
  </si>
  <si>
    <t>1083/74</t>
  </si>
  <si>
    <t>6.2</t>
  </si>
  <si>
    <t>Barevná kamera k hlasovému modulu, 1 modul</t>
  </si>
  <si>
    <t>1748/83</t>
  </si>
  <si>
    <t>6.1</t>
  </si>
  <si>
    <t>Domovní dorozumívací systém</t>
  </si>
  <si>
    <t>DDS</t>
  </si>
  <si>
    <t>5.54</t>
  </si>
  <si>
    <t>5.53</t>
  </si>
  <si>
    <t>5.52</t>
  </si>
  <si>
    <t>Nosník pro žlab - 200ks_Přemístěno do PD elektro silnoproud</t>
  </si>
  <si>
    <t>ARK-225025</t>
  </si>
  <si>
    <t>5.51</t>
  </si>
  <si>
    <t>Kabelový žlab drátěnný 250x50mm - 100m_Přemístěno do PD elektro silnoproud</t>
  </si>
  <si>
    <t>ARK-221150</t>
  </si>
  <si>
    <t>5.50</t>
  </si>
  <si>
    <t>5.49</t>
  </si>
  <si>
    <t>Kontrolér pro vzdálenou správu</t>
  </si>
  <si>
    <t>UniFi Controller</t>
  </si>
  <si>
    <t>5.48</t>
  </si>
  <si>
    <t>Wifi AP, 802.11a/b/g/n/ac a maximální rychlostí až 1750 Mb/s, 2× LAN, Dual-Band (2,4 + 5 GHz), Gigabit LAN, PoE (Power over Ethernet)</t>
  </si>
  <si>
    <t>UAP-AC-PRO</t>
  </si>
  <si>
    <t>5.47</t>
  </si>
  <si>
    <t>Switch 48 portů 10/100/1000 PoE + 4x SFP port včetně SFP</t>
  </si>
  <si>
    <t>J9772A</t>
  </si>
  <si>
    <t>5.46</t>
  </si>
  <si>
    <t>Switch 24 portů 10/100/1000 + 4x SFP+ 10000 včetně SFP</t>
  </si>
  <si>
    <t>JL354A</t>
  </si>
  <si>
    <t>5.45</t>
  </si>
  <si>
    <t>Krycí rám 2M</t>
  </si>
  <si>
    <t>5.44</t>
  </si>
  <si>
    <t>Krabice univerzální pod omítku</t>
  </si>
  <si>
    <t>KU68</t>
  </si>
  <si>
    <t>5.43</t>
  </si>
  <si>
    <t>Montážní rám 2M</t>
  </si>
  <si>
    <t>5.42</t>
  </si>
  <si>
    <t>Záslepka pro 1 modul bílá</t>
  </si>
  <si>
    <t>5.41</t>
  </si>
  <si>
    <t>Rámeček pro 6 modulů</t>
  </si>
  <si>
    <t>5.40</t>
  </si>
  <si>
    <t>Rámeček pro 4 moduly</t>
  </si>
  <si>
    <t>5.39</t>
  </si>
  <si>
    <t>Rámeček pro 2 moduly</t>
  </si>
  <si>
    <t>5.38</t>
  </si>
  <si>
    <t>Roh vnitřní 50mm</t>
  </si>
  <si>
    <t>5.37</t>
  </si>
  <si>
    <t>Spojka profilu</t>
  </si>
  <si>
    <t>5.36</t>
  </si>
  <si>
    <t>Spojka krytu</t>
  </si>
  <si>
    <t>5.35</t>
  </si>
  <si>
    <t>Oddělovací přepážka 50mm</t>
  </si>
  <si>
    <t>5.34</t>
  </si>
  <si>
    <t>Kryt  podlahového kanálu</t>
  </si>
  <si>
    <t>5.33</t>
  </si>
  <si>
    <t>Lišta DLP 50x150 bez krytu (Podlahový kanál)</t>
  </si>
  <si>
    <t>5.32</t>
  </si>
  <si>
    <t>Roh vnitřní 65mm</t>
  </si>
  <si>
    <t>5.31</t>
  </si>
  <si>
    <t>5.30</t>
  </si>
  <si>
    <t>5.29</t>
  </si>
  <si>
    <t>Oddělovací přepážka 65mm</t>
  </si>
  <si>
    <t>5.28</t>
  </si>
  <si>
    <t>Kryt parapetního kanálu</t>
  </si>
  <si>
    <t>5.27</t>
  </si>
  <si>
    <t>Lišta DLP 65x150 bez krytu (Parapetní kanál)</t>
  </si>
  <si>
    <t>5.26</t>
  </si>
  <si>
    <t>Zásuvka RJ45 2M Cat. 6 FTP (WiFi)</t>
  </si>
  <si>
    <t>5.25</t>
  </si>
  <si>
    <t>Zásuvka RJ45 2M Cat. 6 FTP</t>
  </si>
  <si>
    <t>5.24</t>
  </si>
  <si>
    <t>Zásuvka RJ45 1M Cat. 6 FTP</t>
  </si>
  <si>
    <t>5.23</t>
  </si>
  <si>
    <t xml:space="preserve">Vyvazovací panel 19" 1U RAL 7035 ocelový </t>
  </si>
  <si>
    <t>5.22</t>
  </si>
  <si>
    <t xml:space="preserve">Patch panel 24xRJ45 CAT6 STP s vyvazovací lištou </t>
  </si>
  <si>
    <t>5.21</t>
  </si>
  <si>
    <t xml:space="preserve">Zámek a klíč </t>
  </si>
  <si>
    <t>5.20</t>
  </si>
  <si>
    <t xml:space="preserve">Montážní sada M6, 4ks </t>
  </si>
  <si>
    <t>5.19</t>
  </si>
  <si>
    <t>Vertikální vyvazovací žlab 42U kovový pozink 120x50mm</t>
  </si>
  <si>
    <t>5.18</t>
  </si>
  <si>
    <t>Záslepka SC simplexní</t>
  </si>
  <si>
    <t>5.17</t>
  </si>
  <si>
    <t>Ochrana sváru smrštitelná teplem, 45mm</t>
  </si>
  <si>
    <t>5.16</t>
  </si>
  <si>
    <t>Kazeta s víkem pro 12-16 svárů</t>
  </si>
  <si>
    <t>5.15</t>
  </si>
  <si>
    <t>Pigtail 9/125 SCupc SM OS 1,5m, balení 12ks</t>
  </si>
  <si>
    <t>5.14</t>
  </si>
  <si>
    <t>Adaptér SC SM OS simplex</t>
  </si>
  <si>
    <t>5.13</t>
  </si>
  <si>
    <t xml:space="preserve">Optická vana s výsuvnou policí hliník 1U bez čela </t>
  </si>
  <si>
    <t>5.12</t>
  </si>
  <si>
    <t>Čelo optické vany 1U ALU pro 12 SC simplex / E2000 / LC duplex</t>
  </si>
  <si>
    <t>5.11</t>
  </si>
  <si>
    <t>Osvětlovací jednotka LED diodová</t>
  </si>
  <si>
    <t>5.10</t>
  </si>
  <si>
    <t>Průchozí panel s kartáči 1U, RAL 7035</t>
  </si>
  <si>
    <t>5.9</t>
  </si>
  <si>
    <t>Napajeci panel 3m 8 pozic BK včetně držáků do 19" lišt 1U</t>
  </si>
  <si>
    <t>5.8</t>
  </si>
  <si>
    <t>Lišta CU horizontální zemnící s uchycení na 19" lišty</t>
  </si>
  <si>
    <t>5.7</t>
  </si>
  <si>
    <t>Zaslepovací panel 19" 1U rychloupínací RAL 7035</t>
  </si>
  <si>
    <t>5.6</t>
  </si>
  <si>
    <t>Police 19" 2U 550mm pevná RAL 7035 úchyt na přední i zadní lišty</t>
  </si>
  <si>
    <t>5.5</t>
  </si>
  <si>
    <t>Police 19" 1U 350mm pevná RAL 7035 úchyt na přední i zadní lišty</t>
  </si>
  <si>
    <t>5.4</t>
  </si>
  <si>
    <t>Instalační panel 3U s DIN lištou do 19" rozvaděče, RAL 7035</t>
  </si>
  <si>
    <t>5.3</t>
  </si>
  <si>
    <t>Chladící jednotka 19" 1U 2 ventilátory s bimetalovým termostatem RAL 7035 do 19" lišt</t>
  </si>
  <si>
    <t>5.2</t>
  </si>
  <si>
    <t>Rozvaděč 42U, 800x800 RAL 7035, skleněné dveře</t>
  </si>
  <si>
    <t>5.1</t>
  </si>
  <si>
    <t>Strukturovaná kabeláž</t>
  </si>
  <si>
    <t>STK</t>
  </si>
  <si>
    <t>4.12</t>
  </si>
  <si>
    <t>4.11</t>
  </si>
  <si>
    <t>4.10</t>
  </si>
  <si>
    <t>4.9</t>
  </si>
  <si>
    <t>4.8</t>
  </si>
  <si>
    <t>Kabel CYKY 2x2.5</t>
  </si>
  <si>
    <t>CYKY-O 2x2.5</t>
  </si>
  <si>
    <t>4.7</t>
  </si>
  <si>
    <t>Škoní zvonek 20mA, 95dB/ 1m</t>
  </si>
  <si>
    <t>ZVONEK-CSA24</t>
  </si>
  <si>
    <t>4.6</t>
  </si>
  <si>
    <t>Konzola pro zavěšení 40cm hodin  ze stropu - oboustranně</t>
  </si>
  <si>
    <t>3218.SET.40-10</t>
  </si>
  <si>
    <t>4.5</t>
  </si>
  <si>
    <t>Konzola pro zavěšení 40cm hodin  ze stropu</t>
  </si>
  <si>
    <t>4.4</t>
  </si>
  <si>
    <t>Analogové nástěnné hodiny 40cm</t>
  </si>
  <si>
    <t>3218-A-40-C1</t>
  </si>
  <si>
    <t>4.3</t>
  </si>
  <si>
    <t>Analogové nástěnné hodiny 28cm</t>
  </si>
  <si>
    <t>3218-A-28-C1</t>
  </si>
  <si>
    <t>4.2</t>
  </si>
  <si>
    <t>Síťové hlavní hodiny</t>
  </si>
  <si>
    <t>DTS4801</t>
  </si>
  <si>
    <t>4.1</t>
  </si>
  <si>
    <t>Systém jednotného času</t>
  </si>
  <si>
    <t>SJC</t>
  </si>
  <si>
    <t>3.41</t>
  </si>
  <si>
    <t>3.40</t>
  </si>
  <si>
    <t>3.39</t>
  </si>
  <si>
    <t>Trubka ohebná LSOH 20</t>
  </si>
  <si>
    <t>FFKu-EL-F-LS0H 20</t>
  </si>
  <si>
    <t>3.38</t>
  </si>
  <si>
    <t>3.37</t>
  </si>
  <si>
    <t>Ohniodolný kabel standardní 180S 4x2.5</t>
  </si>
  <si>
    <t>EUROFIRE 180S 4x2,5</t>
  </si>
  <si>
    <t>3.36</t>
  </si>
  <si>
    <t>Box pro koncový člen, EN54</t>
  </si>
  <si>
    <t>3.35</t>
  </si>
  <si>
    <t>Konc. clen repr. linky EOL</t>
  </si>
  <si>
    <t>3.34</t>
  </si>
  <si>
    <t>Sloupcovy reproduktor 20W, EN 54, kovovy</t>
  </si>
  <si>
    <t>3.33</t>
  </si>
  <si>
    <t>Adapter TWI-RS232 EN 54-16</t>
  </si>
  <si>
    <t>583386.21</t>
  </si>
  <si>
    <t>3.32</t>
  </si>
  <si>
    <t>Audio zdrojova jednotka "All-in-one"</t>
  </si>
  <si>
    <t>X-MAP04</t>
  </si>
  <si>
    <t>3.31</t>
  </si>
  <si>
    <t>Komunikační iterface</t>
  </si>
  <si>
    <t>583341.21</t>
  </si>
  <si>
    <t>3.30</t>
  </si>
  <si>
    <t>Vstupni kabel řídicí modul - zesilovac, 0,5 m zeleny</t>
  </si>
  <si>
    <t>3.29</t>
  </si>
  <si>
    <t>Záložní kabel</t>
  </si>
  <si>
    <t>583422.21</t>
  </si>
  <si>
    <t>3.28</t>
  </si>
  <si>
    <t>Vystupni kabel 2 zesilovace - řídicí modul</t>
  </si>
  <si>
    <t>583477.21</t>
  </si>
  <si>
    <t>3.27</t>
  </si>
  <si>
    <t>Digitální stanice hlasatele, EN54-16, 12 tlacitek</t>
  </si>
  <si>
    <t>583501.RE</t>
  </si>
  <si>
    <t>3.26</t>
  </si>
  <si>
    <t>Akumulator 12V / 105 Ah pro záložní zdroj</t>
  </si>
  <si>
    <t>3.25</t>
  </si>
  <si>
    <t>Zalozni sit. zdroj, 24V,  EN54-4</t>
  </si>
  <si>
    <t>3.24</t>
  </si>
  <si>
    <t>Zesilovač třídy D 4x500W</t>
  </si>
  <si>
    <t>580249.11</t>
  </si>
  <si>
    <t>3.23</t>
  </si>
  <si>
    <t>Dig. vystupni modul, 4-8 zón EN 54-16</t>
  </si>
  <si>
    <t>583361.22</t>
  </si>
  <si>
    <t>3.22</t>
  </si>
  <si>
    <t>3.21</t>
  </si>
  <si>
    <t>3.20</t>
  </si>
  <si>
    <t>3.19</t>
  </si>
  <si>
    <t>3.18</t>
  </si>
  <si>
    <t>3.17</t>
  </si>
  <si>
    <t>3.16</t>
  </si>
  <si>
    <t>3.15</t>
  </si>
  <si>
    <t>3.14</t>
  </si>
  <si>
    <t>3.13</t>
  </si>
  <si>
    <t>3.12</t>
  </si>
  <si>
    <t>3.11</t>
  </si>
  <si>
    <t>3.10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</si>
  <si>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</si>
  <si>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</si>
  <si>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</si>
  <si>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</si>
  <si>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</si>
  <si>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</si>
  <si>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</si>
  <si>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</si>
  <si>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</si>
  <si>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Nouzový zvukový systém</t>
  </si>
  <si>
    <t>NZS</t>
  </si>
  <si>
    <t>2.10</t>
  </si>
  <si>
    <t>2.9</t>
  </si>
  <si>
    <t>Příchytka pro kabel do 6mm, včetně turbošroubu</t>
  </si>
  <si>
    <t>PP-5(6)</t>
  </si>
  <si>
    <t>2.8</t>
  </si>
  <si>
    <t>2.7</t>
  </si>
  <si>
    <t>Kabel s omezenou funkčností E30-E60min. při požáru, 2x2x0.8, stíněný</t>
  </si>
  <si>
    <t>E30/E60
 JE-H(St)H 2x2x0.8</t>
  </si>
  <si>
    <t>2.6</t>
  </si>
  <si>
    <t>Víčko krabice 68</t>
  </si>
  <si>
    <t>KO68_HB</t>
  </si>
  <si>
    <t>2.5</t>
  </si>
  <si>
    <t>2.4</t>
  </si>
  <si>
    <t>Plastová krytka patice neosazeného detektoru</t>
  </si>
  <si>
    <t>45681-380APO</t>
  </si>
  <si>
    <t>2.3</t>
  </si>
  <si>
    <t>Patice pro hlásiče s izolátorem</t>
  </si>
  <si>
    <t>45681-284APO</t>
  </si>
  <si>
    <t>2.2</t>
  </si>
  <si>
    <t>Patice pro hlásiče</t>
  </si>
  <si>
    <t>45681-210APO</t>
  </si>
  <si>
    <t>2.1</t>
  </si>
  <si>
    <t>Elektrická požární signalizace - příprava</t>
  </si>
  <si>
    <t>EPS</t>
  </si>
  <si>
    <t>1.31</t>
  </si>
  <si>
    <t>1.30</t>
  </si>
  <si>
    <t>1.29</t>
  </si>
  <si>
    <t>1.28</t>
  </si>
  <si>
    <t>1.27</t>
  </si>
  <si>
    <t>Kabel Sběrnice ACS - FTP CAT6</t>
  </si>
  <si>
    <t>FTP CAT6</t>
  </si>
  <si>
    <t>1.26</t>
  </si>
  <si>
    <t>Kabel Detektory PZTS - 4x0.5+2x0.8</t>
  </si>
  <si>
    <t>FI-HX04/02</t>
  </si>
  <si>
    <t>1.25</t>
  </si>
  <si>
    <t>Kabel sběrnice PZTS - 2x1+2x2x0.5</t>
  </si>
  <si>
    <t>1.24</t>
  </si>
  <si>
    <t>PC server pro instalaci software správa uživatelů</t>
  </si>
  <si>
    <t>SERVER</t>
  </si>
  <si>
    <t>1.23</t>
  </si>
  <si>
    <t>Záložní zdroj - 1500 VA / 900 W, 1U rack, Line interactive, 6×IEC 320 C13</t>
  </si>
  <si>
    <t>UPS 1500ELCD 1U</t>
  </si>
  <si>
    <t>1.22</t>
  </si>
  <si>
    <t>Software pro správu uživatelů</t>
  </si>
  <si>
    <t>N013596</t>
  </si>
  <si>
    <t>1.21</t>
  </si>
  <si>
    <t>SW můstek pro synchron. PZTS se systémem elektronické třídní knihy</t>
  </si>
  <si>
    <t>IQMA Synchr. Bakaláři</t>
  </si>
  <si>
    <t>1.20</t>
  </si>
  <si>
    <t>Tísňové NC/NO tlačítko výklopné s pamětí poplachu</t>
  </si>
  <si>
    <t>S3040</t>
  </si>
  <si>
    <t>1.19</t>
  </si>
  <si>
    <t>Duální detektor s dosahem 15m a vestavěnými EOL rezistory</t>
  </si>
  <si>
    <t>PRESTIGE DT</t>
  </si>
  <si>
    <t>1.18</t>
  </si>
  <si>
    <t>MG kontakt čtyřdrátový s pracovní mezerou 25mm</t>
  </si>
  <si>
    <t>MAS203</t>
  </si>
  <si>
    <t>1.17</t>
  </si>
  <si>
    <t>Nezálohovaná plastová vnitřní siréna 111dB/1m</t>
  </si>
  <si>
    <t>SB4</t>
  </si>
  <si>
    <t>1.16</t>
  </si>
  <si>
    <t>Elektrický otvírač 12V/230mA, stav. střelka</t>
  </si>
  <si>
    <t>BEFO11211</t>
  </si>
  <si>
    <t>1.15</t>
  </si>
  <si>
    <t>Čtečka bez klávesnice, RS-485</t>
  </si>
  <si>
    <t>N027910</t>
  </si>
  <si>
    <t>1.14</t>
  </si>
  <si>
    <t>Dveřní modul, max. 4 čtečky RS-485, 1 dveře</t>
  </si>
  <si>
    <t>N023312.17</t>
  </si>
  <si>
    <t>1.13</t>
  </si>
  <si>
    <t>Dveřní modul, max. 2 čtečky RS-485, 1 dveře</t>
  </si>
  <si>
    <t>N023350.17</t>
  </si>
  <si>
    <t>1.12</t>
  </si>
  <si>
    <t>Kovový kryt pro koncentrátor</t>
  </si>
  <si>
    <t>HUB PRO BOX</t>
  </si>
  <si>
    <t>1.11</t>
  </si>
  <si>
    <t>Koncentrátor 16in/16out, PCB bez krytu</t>
  </si>
  <si>
    <t>N013940.10</t>
  </si>
  <si>
    <t>1.10</t>
  </si>
  <si>
    <t>1.9</t>
  </si>
  <si>
    <t>LCD/LED Klávesnice (komplet), bílá, 19 tlačítek</t>
  </si>
  <si>
    <t>N013001</t>
  </si>
  <si>
    <t>1.8</t>
  </si>
  <si>
    <t>Akumulátor 12V / 18Ah se šroubovými svorkami M5 a životností až 3 roky</t>
  </si>
  <si>
    <t>UT12180</t>
  </si>
  <si>
    <t>1.7</t>
  </si>
  <si>
    <t>Spínaný zdroj v kovovém krytu 13,8 Vss / 5A s reléovými výstupy a odpojovačem</t>
  </si>
  <si>
    <t>75PS13V8 K40/5A</t>
  </si>
  <si>
    <t>1.6</t>
  </si>
  <si>
    <t>Systémový napájecí zdroj do ústředny 12V DC/26Ah, AUX 1,5A</t>
  </si>
  <si>
    <t>N013950</t>
  </si>
  <si>
    <t>1.5</t>
  </si>
  <si>
    <t>Kryt pro ústřednu PZTS</t>
  </si>
  <si>
    <t>N013730</t>
  </si>
  <si>
    <t>1.4</t>
  </si>
  <si>
    <t>Licence - 512 uživatelů</t>
  </si>
  <si>
    <t>N059652</t>
  </si>
  <si>
    <t>1.3</t>
  </si>
  <si>
    <t>Komunikátor - Analog tel. l. Contact ID/ TCPIP / USB</t>
  </si>
  <si>
    <t>N057865</t>
  </si>
  <si>
    <t>1.2</t>
  </si>
  <si>
    <t>Ústředna PZTS a ACS, 512 skupin, 512 uživatelů ACS, 256 čteček, 64 dveří</t>
  </si>
  <si>
    <t>N013860</t>
  </si>
  <si>
    <t>1.1</t>
  </si>
  <si>
    <t>Poplachový zabezpečovací a tísňový systém</t>
  </si>
  <si>
    <t>PZTS</t>
  </si>
  <si>
    <t>Montáž
celkem</t>
  </si>
  <si>
    <t>Materiál
celkem</t>
  </si>
  <si>
    <t>Montáž / m.j.</t>
  </si>
  <si>
    <t>Materiál/m.j.</t>
  </si>
  <si>
    <t>m.j.</t>
  </si>
  <si>
    <t>Počet</t>
  </si>
  <si>
    <t>Název</t>
  </si>
  <si>
    <t>Referenční typ</t>
  </si>
  <si>
    <t>ID</t>
  </si>
  <si>
    <t>ISŠTE SOKOLOV - SO 706 SLABOPROUDÉ ELEKTROINSTALACE</t>
  </si>
  <si>
    <t>Poznámky:</t>
  </si>
  <si>
    <t>Celkem bez DPH</t>
  </si>
  <si>
    <t>Součet bez DPH</t>
  </si>
  <si>
    <t>Montáž</t>
  </si>
  <si>
    <t>Materiál</t>
  </si>
  <si>
    <t>Technologie</t>
  </si>
  <si>
    <t>Označení</t>
  </si>
  <si>
    <t>#</t>
  </si>
  <si>
    <t>Jan Beran</t>
  </si>
  <si>
    <t>3/2020</t>
  </si>
  <si>
    <t>Název akce: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</si>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</sst>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,##0.00&quot; Kč&quot;"/>
  </numFmts>
  <fonts count="6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4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8"/>
      <color rgb="FF00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10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0"/>
      </left>
      <right style="hair">
        <color theme="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0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40" fillId="0" borderId="0" applyNumberFormat="0" applyFill="0" applyBorder="0" applyAlignment="0" applyProtection="0"/>
    <xf numFmtId="0" fontId="44" fillId="0" borderId="0"/>
    <xf numFmtId="0" fontId="1" fillId="0" borderId="0"/>
  </cellStyleXfs>
  <cellXfs count="5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5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165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2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0" fontId="24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3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3" xfId="0" applyFont="1" applyBorder="1" applyAlignment="1">
      <alignment vertical="center"/>
    </xf>
    <xf numFmtId="0" fontId="13" fillId="0" borderId="14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5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4" fontId="1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64" fontId="2" fillId="0" borderId="0" xfId="0" applyNumberFormat="1" applyFont="1" applyAlignment="1" applyProtection="1">
      <alignment horizontal="left" vertical="center"/>
    </xf>
    <xf numFmtId="4" fontId="5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4" fillId="0" borderId="0" xfId="2"/>
    <xf numFmtId="0" fontId="45" fillId="0" borderId="23" xfId="2" applyFont="1" applyBorder="1" applyAlignment="1">
      <alignment vertical="top" wrapText="1"/>
    </xf>
    <xf numFmtId="0" fontId="44" fillId="0" borderId="24" xfId="2" applyBorder="1"/>
    <xf numFmtId="0" fontId="44" fillId="0" borderId="25" xfId="2" applyBorder="1"/>
    <xf numFmtId="0" fontId="46" fillId="0" borderId="25" xfId="2" applyFont="1" applyBorder="1" applyAlignment="1">
      <alignment horizontal="center"/>
    </xf>
    <xf numFmtId="0" fontId="46" fillId="0" borderId="26" xfId="2" applyFont="1" applyBorder="1" applyAlignment="1">
      <alignment horizontal="center"/>
    </xf>
    <xf numFmtId="3" fontId="47" fillId="0" borderId="0" xfId="2" applyNumberFormat="1" applyFont="1"/>
    <xf numFmtId="0" fontId="47" fillId="0" borderId="0" xfId="2" applyFont="1"/>
    <xf numFmtId="0" fontId="45" fillId="0" borderId="0" xfId="2" applyFont="1" applyAlignment="1">
      <alignment horizontal="center"/>
    </xf>
    <xf numFmtId="0" fontId="46" fillId="0" borderId="0" xfId="2" applyFont="1" applyAlignment="1">
      <alignment horizontal="center"/>
    </xf>
    <xf numFmtId="4" fontId="46" fillId="0" borderId="0" xfId="2" applyNumberFormat="1" applyFont="1" applyAlignment="1">
      <alignment horizontal="center"/>
    </xf>
    <xf numFmtId="0" fontId="46" fillId="0" borderId="0" xfId="2" applyFont="1"/>
    <xf numFmtId="0" fontId="46" fillId="5" borderId="27" xfId="2" applyFont="1" applyFill="1" applyBorder="1" applyAlignment="1">
      <alignment horizontal="center"/>
    </xf>
    <xf numFmtId="0" fontId="46" fillId="5" borderId="28" xfId="2" applyFont="1" applyFill="1" applyBorder="1" applyAlignment="1">
      <alignment horizontal="center"/>
    </xf>
    <xf numFmtId="4" fontId="46" fillId="5" borderId="29" xfId="2" applyNumberFormat="1" applyFont="1" applyFill="1" applyBorder="1" applyAlignment="1">
      <alignment horizontal="center"/>
    </xf>
    <xf numFmtId="0" fontId="46" fillId="5" borderId="27" xfId="2" applyFont="1" applyFill="1" applyBorder="1"/>
    <xf numFmtId="0" fontId="46" fillId="5" borderId="28" xfId="2" applyFont="1" applyFill="1" applyBorder="1"/>
    <xf numFmtId="0" fontId="45" fillId="0" borderId="30" xfId="2" applyFont="1" applyBorder="1" applyAlignment="1">
      <alignment horizontal="center"/>
    </xf>
    <xf numFmtId="0" fontId="45" fillId="0" borderId="31" xfId="2" applyFont="1" applyBorder="1" applyAlignment="1">
      <alignment horizontal="center"/>
    </xf>
    <xf numFmtId="0" fontId="44" fillId="0" borderId="32" xfId="2" applyBorder="1"/>
    <xf numFmtId="0" fontId="48" fillId="0" borderId="32" xfId="2" applyFont="1" applyBorder="1" applyAlignment="1">
      <alignment horizontal="center"/>
    </xf>
    <xf numFmtId="0" fontId="48" fillId="0" borderId="33" xfId="2" applyFont="1" applyBorder="1" applyAlignment="1">
      <alignment horizontal="center"/>
    </xf>
    <xf numFmtId="0" fontId="44" fillId="0" borderId="34" xfId="2" applyBorder="1"/>
    <xf numFmtId="0" fontId="45" fillId="0" borderId="35" xfId="2" applyFont="1" applyBorder="1" applyAlignment="1">
      <alignment horizontal="center"/>
    </xf>
    <xf numFmtId="0" fontId="45" fillId="0" borderId="36" xfId="2" applyFont="1" applyBorder="1" applyAlignment="1">
      <alignment horizontal="center"/>
    </xf>
    <xf numFmtId="0" fontId="44" fillId="0" borderId="37" xfId="2" applyBorder="1"/>
    <xf numFmtId="4" fontId="48" fillId="0" borderId="37" xfId="2" applyNumberFormat="1" applyFont="1" applyBorder="1" applyAlignment="1">
      <alignment horizontal="center"/>
    </xf>
    <xf numFmtId="4" fontId="48" fillId="0" borderId="38" xfId="2" applyNumberFormat="1" applyFont="1" applyBorder="1" applyAlignment="1">
      <alignment horizontal="center"/>
    </xf>
    <xf numFmtId="0" fontId="44" fillId="0" borderId="39" xfId="2" applyBorder="1"/>
    <xf numFmtId="0" fontId="45" fillId="0" borderId="40" xfId="2" applyFont="1" applyBorder="1" applyAlignment="1">
      <alignment horizontal="center"/>
    </xf>
    <xf numFmtId="0" fontId="45" fillId="0" borderId="41" xfId="2" applyFont="1" applyBorder="1" applyAlignment="1">
      <alignment horizontal="center"/>
    </xf>
    <xf numFmtId="0" fontId="49" fillId="0" borderId="39" xfId="2" applyFont="1" applyBorder="1"/>
    <xf numFmtId="0" fontId="48" fillId="0" borderId="37" xfId="2" applyFont="1" applyBorder="1" applyAlignment="1">
      <alignment horizontal="center"/>
    </xf>
    <xf numFmtId="0" fontId="48" fillId="0" borderId="38" xfId="2" applyFont="1" applyBorder="1" applyAlignment="1">
      <alignment horizontal="center"/>
    </xf>
    <xf numFmtId="4" fontId="44" fillId="0" borderId="0" xfId="2" applyNumberFormat="1"/>
    <xf numFmtId="4" fontId="46" fillId="5" borderId="42" xfId="2" applyNumberFormat="1" applyFont="1" applyFill="1" applyBorder="1" applyAlignment="1">
      <alignment horizontal="center"/>
    </xf>
    <xf numFmtId="4" fontId="46" fillId="5" borderId="43" xfId="2" applyNumberFormat="1" applyFont="1" applyFill="1" applyBorder="1" applyAlignment="1">
      <alignment horizontal="center"/>
    </xf>
    <xf numFmtId="0" fontId="46" fillId="5" borderId="42" xfId="2" applyFont="1" applyFill="1" applyBorder="1"/>
    <xf numFmtId="0" fontId="46" fillId="5" borderId="44" xfId="2" applyFont="1" applyFill="1" applyBorder="1"/>
    <xf numFmtId="0" fontId="45" fillId="0" borderId="45" xfId="2" applyFont="1" applyBorder="1" applyAlignment="1">
      <alignment horizontal="center"/>
    </xf>
    <xf numFmtId="0" fontId="45" fillId="0" borderId="46" xfId="2" applyFont="1" applyBorder="1" applyAlignment="1">
      <alignment horizontal="center"/>
    </xf>
    <xf numFmtId="0" fontId="44" fillId="0" borderId="47" xfId="2" applyBorder="1"/>
    <xf numFmtId="0" fontId="44" fillId="0" borderId="48" xfId="2" applyBorder="1"/>
    <xf numFmtId="0" fontId="45" fillId="0" borderId="49" xfId="2" applyFont="1" applyBorder="1" applyAlignment="1">
      <alignment horizontal="center"/>
    </xf>
    <xf numFmtId="0" fontId="45" fillId="0" borderId="50" xfId="2" applyFont="1" applyBorder="1" applyAlignment="1">
      <alignment horizontal="center"/>
    </xf>
    <xf numFmtId="3" fontId="44" fillId="0" borderId="0" xfId="2" applyNumberFormat="1"/>
    <xf numFmtId="4" fontId="44" fillId="0" borderId="51" xfId="2" applyNumberFormat="1" applyBorder="1"/>
    <xf numFmtId="0" fontId="44" fillId="0" borderId="52" xfId="2" applyBorder="1"/>
    <xf numFmtId="4" fontId="44" fillId="0" borderId="52" xfId="2" applyNumberFormat="1" applyBorder="1"/>
    <xf numFmtId="0" fontId="45" fillId="0" borderId="53" xfId="2" applyFont="1" applyBorder="1" applyAlignment="1">
      <alignment horizontal="center"/>
    </xf>
    <xf numFmtId="0" fontId="45" fillId="0" borderId="54" xfId="2" applyFont="1" applyBorder="1" applyAlignment="1">
      <alignment horizontal="center"/>
    </xf>
    <xf numFmtId="4" fontId="44" fillId="0" borderId="27" xfId="2" applyNumberFormat="1" applyBorder="1"/>
    <xf numFmtId="4" fontId="44" fillId="0" borderId="28" xfId="2" applyNumberFormat="1" applyBorder="1"/>
    <xf numFmtId="0" fontId="44" fillId="0" borderId="28" xfId="2" applyBorder="1"/>
    <xf numFmtId="49" fontId="49" fillId="0" borderId="30" xfId="2" applyNumberFormat="1" applyFont="1" applyBorder="1" applyAlignment="1">
      <alignment horizontal="left" vertical="top"/>
    </xf>
    <xf numFmtId="3" fontId="50" fillId="6" borderId="23" xfId="2" applyNumberFormat="1" applyFont="1" applyFill="1" applyBorder="1"/>
    <xf numFmtId="4" fontId="44" fillId="0" borderId="24" xfId="2" applyNumberFormat="1" applyBorder="1"/>
    <xf numFmtId="4" fontId="44" fillId="0" borderId="25" xfId="2" applyNumberFormat="1" applyBorder="1"/>
    <xf numFmtId="0" fontId="44" fillId="0" borderId="25" xfId="2" applyBorder="1"/>
    <xf numFmtId="0" fontId="45" fillId="5" borderId="24" xfId="2" applyFont="1" applyFill="1" applyBorder="1" applyAlignment="1">
      <alignment horizontal="center"/>
    </xf>
    <xf numFmtId="0" fontId="45" fillId="5" borderId="25" xfId="2" applyFont="1" applyFill="1" applyBorder="1" applyAlignment="1">
      <alignment horizontal="center"/>
    </xf>
    <xf numFmtId="0" fontId="45" fillId="0" borderId="55" xfId="2" applyFont="1" applyBorder="1" applyAlignment="1">
      <alignment horizontal="center"/>
    </xf>
    <xf numFmtId="0" fontId="45" fillId="0" borderId="56" xfId="2" applyFont="1" applyBorder="1" applyAlignment="1">
      <alignment horizontal="center"/>
    </xf>
    <xf numFmtId="4" fontId="44" fillId="0" borderId="57" xfId="2" applyNumberFormat="1" applyBorder="1"/>
    <xf numFmtId="0" fontId="49" fillId="0" borderId="0" xfId="2" applyFont="1"/>
    <xf numFmtId="0" fontId="45" fillId="0" borderId="58" xfId="2" applyFont="1" applyBorder="1" applyAlignment="1">
      <alignment horizontal="center"/>
    </xf>
    <xf numFmtId="0" fontId="45" fillId="0" borderId="59" xfId="2" applyFont="1" applyBorder="1" applyAlignment="1">
      <alignment horizontal="center"/>
    </xf>
    <xf numFmtId="4" fontId="44" fillId="0" borderId="32" xfId="2" applyNumberFormat="1" applyBorder="1"/>
    <xf numFmtId="4" fontId="44" fillId="0" borderId="34" xfId="2" applyNumberFormat="1" applyBorder="1"/>
    <xf numFmtId="0" fontId="49" fillId="0" borderId="34" xfId="2" applyFont="1" applyBorder="1"/>
    <xf numFmtId="49" fontId="49" fillId="0" borderId="35" xfId="2" applyNumberFormat="1" applyFont="1" applyBorder="1" applyAlignment="1">
      <alignment horizontal="left" vertical="top"/>
    </xf>
    <xf numFmtId="4" fontId="44" fillId="0" borderId="37" xfId="2" applyNumberFormat="1" applyBorder="1"/>
    <xf numFmtId="4" fontId="44" fillId="0" borderId="39" xfId="2" applyNumberFormat="1" applyBorder="1"/>
    <xf numFmtId="0" fontId="49" fillId="0" borderId="52" xfId="2" applyFont="1" applyBorder="1"/>
    <xf numFmtId="3" fontId="50" fillId="6" borderId="24" xfId="2" applyNumberFormat="1" applyFont="1" applyFill="1" applyBorder="1"/>
    <xf numFmtId="49" fontId="49" fillId="0" borderId="40" xfId="2" applyNumberFormat="1" applyFont="1" applyBorder="1" applyAlignment="1">
      <alignment horizontal="left" vertical="top"/>
    </xf>
    <xf numFmtId="49" fontId="49" fillId="0" borderId="53" xfId="2" applyNumberFormat="1" applyFont="1" applyBorder="1" applyAlignment="1">
      <alignment horizontal="left" vertical="top"/>
    </xf>
    <xf numFmtId="0" fontId="49" fillId="0" borderId="40" xfId="2" applyFont="1" applyBorder="1" applyAlignment="1">
      <alignment horizontal="left" vertical="top"/>
    </xf>
    <xf numFmtId="0" fontId="44" fillId="0" borderId="55" xfId="2" applyBorder="1"/>
    <xf numFmtId="49" fontId="49" fillId="0" borderId="35" xfId="2" applyNumberFormat="1" applyFont="1" applyBorder="1" applyAlignment="1">
      <alignment horizontal="center" vertical="center"/>
    </xf>
    <xf numFmtId="49" fontId="49" fillId="0" borderId="40" xfId="2" applyNumberFormat="1" applyFont="1" applyBorder="1" applyAlignment="1">
      <alignment horizontal="center" vertical="top"/>
    </xf>
    <xf numFmtId="0" fontId="49" fillId="0" borderId="40" xfId="2" applyFont="1" applyBorder="1" applyAlignment="1">
      <alignment horizontal="center"/>
    </xf>
    <xf numFmtId="0" fontId="49" fillId="0" borderId="53" xfId="2" applyFont="1" applyBorder="1" applyAlignment="1">
      <alignment horizontal="center"/>
    </xf>
    <xf numFmtId="49" fontId="49" fillId="0" borderId="40" xfId="2" applyNumberFormat="1" applyFont="1" applyBorder="1" applyAlignment="1">
      <alignment horizontal="left" vertical="center"/>
    </xf>
    <xf numFmtId="49" fontId="49" fillId="0" borderId="53" xfId="2" applyNumberFormat="1" applyFont="1" applyBorder="1" applyAlignment="1">
      <alignment horizontal="left" vertical="center"/>
    </xf>
    <xf numFmtId="0" fontId="45" fillId="0" borderId="0" xfId="2" applyFont="1"/>
    <xf numFmtId="0" fontId="49" fillId="0" borderId="39" xfId="2" applyFont="1" applyBorder="1" applyAlignment="1">
      <alignment horizontal="left"/>
    </xf>
    <xf numFmtId="0" fontId="49" fillId="0" borderId="42" xfId="2" applyFont="1" applyBorder="1" applyAlignment="1">
      <alignment horizontal="center"/>
    </xf>
    <xf numFmtId="0" fontId="49" fillId="0" borderId="44" xfId="2" applyFont="1" applyBorder="1" applyAlignment="1">
      <alignment horizontal="center"/>
    </xf>
    <xf numFmtId="0" fontId="49" fillId="0" borderId="44" xfId="2" applyFont="1" applyBorder="1"/>
    <xf numFmtId="0" fontId="49" fillId="5" borderId="42" xfId="2" applyFont="1" applyFill="1" applyBorder="1" applyAlignment="1">
      <alignment horizontal="center"/>
    </xf>
    <xf numFmtId="0" fontId="49" fillId="5" borderId="44" xfId="2" applyFont="1" applyFill="1" applyBorder="1" applyAlignment="1">
      <alignment horizontal="center"/>
    </xf>
    <xf numFmtId="0" fontId="49" fillId="0" borderId="45" xfId="2" applyFont="1" applyBorder="1" applyAlignment="1">
      <alignment horizontal="center"/>
    </xf>
    <xf numFmtId="0" fontId="49" fillId="0" borderId="46" xfId="2" applyFont="1" applyBorder="1" applyAlignment="1">
      <alignment horizontal="center"/>
    </xf>
    <xf numFmtId="0" fontId="45" fillId="0" borderId="60" xfId="2" applyFont="1" applyBorder="1" applyAlignment="1">
      <alignment horizontal="center"/>
    </xf>
    <xf numFmtId="0" fontId="45" fillId="0" borderId="61" xfId="2" applyFont="1" applyBorder="1" applyAlignment="1">
      <alignment horizontal="center"/>
    </xf>
    <xf numFmtId="0" fontId="44" fillId="0" borderId="62" xfId="2" applyBorder="1"/>
    <xf numFmtId="0" fontId="44" fillId="0" borderId="57" xfId="2" applyBorder="1"/>
    <xf numFmtId="0" fontId="44" fillId="0" borderId="63" xfId="2" applyBorder="1"/>
    <xf numFmtId="0" fontId="44" fillId="0" borderId="62" xfId="2" applyBorder="1" applyAlignment="1">
      <alignment horizontal="center"/>
    </xf>
    <xf numFmtId="0" fontId="51" fillId="0" borderId="62" xfId="2" applyFont="1" applyBorder="1" applyAlignment="1">
      <alignment horizontal="center"/>
    </xf>
    <xf numFmtId="0" fontId="45" fillId="0" borderId="24" xfId="2" applyFont="1" applyBorder="1" applyAlignment="1">
      <alignment horizontal="center"/>
    </xf>
    <xf numFmtId="0" fontId="45" fillId="0" borderId="26" xfId="2" applyFont="1" applyBorder="1" applyAlignment="1">
      <alignment horizontal="center"/>
    </xf>
    <xf numFmtId="0" fontId="45" fillId="0" borderId="61" xfId="2" applyFont="1" applyBorder="1" applyAlignment="1">
      <alignment horizontal="center"/>
    </xf>
    <xf numFmtId="0" fontId="46" fillId="0" borderId="60" xfId="2" applyFont="1" applyBorder="1" applyAlignment="1">
      <alignment horizontal="center"/>
    </xf>
    <xf numFmtId="0" fontId="46" fillId="0" borderId="64" xfId="2" applyFont="1" applyBorder="1" applyAlignment="1">
      <alignment horizontal="center"/>
    </xf>
    <xf numFmtId="4" fontId="51" fillId="0" borderId="61" xfId="2" applyNumberFormat="1" applyFont="1" applyBorder="1" applyAlignment="1">
      <alignment horizontal="center"/>
    </xf>
    <xf numFmtId="0" fontId="1" fillId="0" borderId="0" xfId="3"/>
    <xf numFmtId="168" fontId="1" fillId="0" borderId="0" xfId="3" applyNumberFormat="1" applyAlignment="1">
      <alignment horizontal="center"/>
    </xf>
    <xf numFmtId="0" fontId="1" fillId="0" borderId="0" xfId="3" applyAlignment="1">
      <alignment horizontal="center"/>
    </xf>
    <xf numFmtId="0" fontId="1" fillId="0" borderId="0" xfId="3" applyAlignment="1">
      <alignment horizontal="left" wrapText="1" indent="1"/>
    </xf>
    <xf numFmtId="168" fontId="1" fillId="7" borderId="65" xfId="3" applyNumberFormat="1" applyFill="1" applyBorder="1" applyAlignment="1">
      <alignment horizontal="center" vertical="center"/>
    </xf>
    <xf numFmtId="168" fontId="1" fillId="7" borderId="66" xfId="3" applyNumberFormat="1" applyFill="1" applyBorder="1" applyAlignment="1">
      <alignment horizontal="center" vertical="center"/>
    </xf>
    <xf numFmtId="2" fontId="1" fillId="7" borderId="66" xfId="3" applyNumberFormat="1" applyFill="1" applyBorder="1" applyAlignment="1">
      <alignment horizontal="center" vertical="center"/>
    </xf>
    <xf numFmtId="0" fontId="1" fillId="7" borderId="66" xfId="3" applyFill="1" applyBorder="1" applyAlignment="1">
      <alignment horizontal="left" vertical="center" wrapText="1" indent="1"/>
    </xf>
    <xf numFmtId="1" fontId="1" fillId="7" borderId="66" xfId="3" applyNumberFormat="1" applyFill="1" applyBorder="1" applyAlignment="1">
      <alignment horizontal="center" vertical="center"/>
    </xf>
    <xf numFmtId="1" fontId="1" fillId="7" borderId="67" xfId="3" applyNumberFormat="1" applyFill="1" applyBorder="1" applyAlignment="1">
      <alignment horizontal="center" vertical="center"/>
    </xf>
    <xf numFmtId="168" fontId="1" fillId="7" borderId="68" xfId="3" applyNumberFormat="1" applyFill="1" applyBorder="1" applyAlignment="1">
      <alignment horizontal="center" vertical="center"/>
    </xf>
    <xf numFmtId="168" fontId="1" fillId="7" borderId="69" xfId="3" applyNumberFormat="1" applyFill="1" applyBorder="1" applyAlignment="1">
      <alignment horizontal="center" vertical="center"/>
    </xf>
    <xf numFmtId="2" fontId="1" fillId="7" borderId="69" xfId="3" applyNumberFormat="1" applyFill="1" applyBorder="1" applyAlignment="1">
      <alignment horizontal="center" vertical="center"/>
    </xf>
    <xf numFmtId="0" fontId="1" fillId="7" borderId="69" xfId="3" applyFill="1" applyBorder="1" applyAlignment="1">
      <alignment horizontal="left" vertical="center" wrapText="1" indent="1"/>
    </xf>
    <xf numFmtId="1" fontId="1" fillId="7" borderId="69" xfId="3" applyNumberFormat="1" applyFill="1" applyBorder="1" applyAlignment="1">
      <alignment horizontal="center" vertical="center"/>
    </xf>
    <xf numFmtId="1" fontId="1" fillId="7" borderId="70" xfId="3" applyNumberFormat="1" applyFill="1" applyBorder="1" applyAlignment="1">
      <alignment horizontal="center" vertical="center"/>
    </xf>
    <xf numFmtId="168" fontId="1" fillId="7" borderId="71" xfId="3" applyNumberFormat="1" applyFill="1" applyBorder="1" applyAlignment="1">
      <alignment horizontal="center" vertical="center"/>
    </xf>
    <xf numFmtId="168" fontId="1" fillId="7" borderId="72" xfId="3" applyNumberFormat="1" applyFill="1" applyBorder="1" applyAlignment="1">
      <alignment horizontal="center" vertical="center"/>
    </xf>
    <xf numFmtId="2" fontId="1" fillId="7" borderId="72" xfId="3" applyNumberFormat="1" applyFill="1" applyBorder="1" applyAlignment="1">
      <alignment horizontal="center" vertical="center"/>
    </xf>
    <xf numFmtId="0" fontId="1" fillId="7" borderId="72" xfId="3" applyFill="1" applyBorder="1" applyAlignment="1">
      <alignment horizontal="left" vertical="center" wrapText="1" indent="1"/>
    </xf>
    <xf numFmtId="1" fontId="1" fillId="7" borderId="72" xfId="3" applyNumberFormat="1" applyFill="1" applyBorder="1" applyAlignment="1">
      <alignment horizontal="center" vertical="center"/>
    </xf>
    <xf numFmtId="49" fontId="1" fillId="7" borderId="73" xfId="3" applyNumberFormat="1" applyFill="1" applyBorder="1" applyAlignment="1">
      <alignment horizontal="center" vertical="center"/>
    </xf>
    <xf numFmtId="168" fontId="52" fillId="8" borderId="74" xfId="3" applyNumberFormat="1" applyFont="1" applyFill="1" applyBorder="1" applyAlignment="1">
      <alignment horizontal="center" vertical="center"/>
    </xf>
    <xf numFmtId="168" fontId="52" fillId="8" borderId="75" xfId="3" applyNumberFormat="1" applyFont="1" applyFill="1" applyBorder="1" applyAlignment="1">
      <alignment horizontal="center" vertical="center"/>
    </xf>
    <xf numFmtId="168" fontId="53" fillId="8" borderId="75" xfId="3" applyNumberFormat="1" applyFont="1" applyFill="1" applyBorder="1" applyAlignment="1">
      <alignment horizontal="center" vertical="center"/>
    </xf>
    <xf numFmtId="0" fontId="53" fillId="8" borderId="75" xfId="3" applyFont="1" applyFill="1" applyBorder="1" applyAlignment="1">
      <alignment horizontal="center" vertical="center"/>
    </xf>
    <xf numFmtId="2" fontId="53" fillId="8" borderId="75" xfId="3" applyNumberFormat="1" applyFont="1" applyFill="1" applyBorder="1" applyAlignment="1">
      <alignment horizontal="center" vertical="center"/>
    </xf>
    <xf numFmtId="0" fontId="54" fillId="8" borderId="75" xfId="3" applyFont="1" applyFill="1" applyBorder="1" applyAlignment="1">
      <alignment horizontal="left" vertical="center" indent="1"/>
    </xf>
    <xf numFmtId="0" fontId="54" fillId="8" borderId="75" xfId="3" applyFont="1" applyFill="1" applyBorder="1" applyAlignment="1">
      <alignment horizontal="center" vertical="center"/>
    </xf>
    <xf numFmtId="0" fontId="52" fillId="8" borderId="76" xfId="3" applyFont="1" applyFill="1" applyBorder="1" applyAlignment="1">
      <alignment horizontal="center" vertical="center"/>
    </xf>
    <xf numFmtId="0" fontId="1" fillId="0" borderId="0" xfId="3" applyAlignment="1">
      <alignment vertical="center"/>
    </xf>
    <xf numFmtId="0" fontId="1" fillId="7" borderId="66" xfId="3" applyFill="1" applyBorder="1" applyAlignment="1">
      <alignment horizontal="center" vertical="center"/>
    </xf>
    <xf numFmtId="0" fontId="1" fillId="7" borderId="69" xfId="3" applyFill="1" applyBorder="1" applyAlignment="1">
      <alignment horizontal="center" vertical="center"/>
    </xf>
    <xf numFmtId="0" fontId="1" fillId="7" borderId="69" xfId="3" applyFill="1" applyBorder="1" applyAlignment="1">
      <alignment horizontal="center" vertical="center" wrapText="1"/>
    </xf>
    <xf numFmtId="0" fontId="1" fillId="7" borderId="72" xfId="3" applyFill="1" applyBorder="1" applyAlignment="1">
      <alignment horizontal="center" vertical="center"/>
    </xf>
    <xf numFmtId="49" fontId="1" fillId="7" borderId="77" xfId="3" applyNumberFormat="1" applyFill="1" applyBorder="1" applyAlignment="1">
      <alignment horizontal="center" vertical="center"/>
    </xf>
    <xf numFmtId="168" fontId="1" fillId="9" borderId="68" xfId="3" applyNumberFormat="1" applyFill="1" applyBorder="1" applyAlignment="1">
      <alignment horizontal="center" vertical="center"/>
    </xf>
    <xf numFmtId="168" fontId="1" fillId="9" borderId="69" xfId="3" applyNumberFormat="1" applyFill="1" applyBorder="1" applyAlignment="1">
      <alignment horizontal="center" vertical="center"/>
    </xf>
    <xf numFmtId="2" fontId="1" fillId="9" borderId="69" xfId="3" applyNumberFormat="1" applyFill="1" applyBorder="1" applyAlignment="1">
      <alignment horizontal="center" vertical="center"/>
    </xf>
    <xf numFmtId="0" fontId="1" fillId="9" borderId="69" xfId="3" applyFill="1" applyBorder="1" applyAlignment="1">
      <alignment horizontal="left" vertical="center" wrapText="1" indent="1"/>
    </xf>
    <xf numFmtId="1" fontId="1" fillId="9" borderId="69" xfId="3" applyNumberFormat="1" applyFill="1" applyBorder="1" applyAlignment="1">
      <alignment horizontal="center" vertical="center"/>
    </xf>
    <xf numFmtId="49" fontId="1" fillId="9" borderId="73" xfId="3" applyNumberFormat="1" applyFill="1" applyBorder="1" applyAlignment="1">
      <alignment horizontal="center" vertical="center"/>
    </xf>
    <xf numFmtId="0" fontId="53" fillId="7" borderId="69" xfId="3" applyFont="1" applyFill="1" applyBorder="1" applyAlignment="1">
      <alignment horizontal="left" vertical="center" wrapText="1" indent="1"/>
    </xf>
    <xf numFmtId="1" fontId="53" fillId="7" borderId="69" xfId="3" applyNumberFormat="1" applyFont="1" applyFill="1" applyBorder="1" applyAlignment="1">
      <alignment horizontal="center" vertical="center" wrapText="1"/>
    </xf>
    <xf numFmtId="1" fontId="1" fillId="7" borderId="69" xfId="3" applyNumberFormat="1" applyFill="1" applyBorder="1" applyAlignment="1">
      <alignment horizontal="center" vertical="center" wrapText="1"/>
    </xf>
    <xf numFmtId="1" fontId="1" fillId="7" borderId="72" xfId="3" applyNumberFormat="1" applyFill="1" applyBorder="1" applyAlignment="1">
      <alignment horizontal="center" vertical="center" wrapText="1"/>
    </xf>
    <xf numFmtId="1" fontId="1" fillId="7" borderId="73" xfId="3" applyNumberFormat="1" applyFill="1" applyBorder="1" applyAlignment="1">
      <alignment horizontal="center" vertical="center"/>
    </xf>
    <xf numFmtId="0" fontId="1" fillId="7" borderId="70" xfId="3" applyFill="1" applyBorder="1" applyAlignment="1">
      <alignment horizontal="center" vertical="center"/>
    </xf>
    <xf numFmtId="0" fontId="43" fillId="0" borderId="0" xfId="3" applyFont="1" applyAlignment="1">
      <alignment vertical="center"/>
    </xf>
    <xf numFmtId="0" fontId="52" fillId="8" borderId="75" xfId="3" applyFont="1" applyFill="1" applyBorder="1" applyAlignment="1">
      <alignment horizontal="center" vertical="center"/>
    </xf>
    <xf numFmtId="2" fontId="52" fillId="8" borderId="75" xfId="3" applyNumberFormat="1" applyFont="1" applyFill="1" applyBorder="1" applyAlignment="1">
      <alignment horizontal="center" vertical="center"/>
    </xf>
    <xf numFmtId="49" fontId="43" fillId="0" borderId="0" xfId="3" applyNumberFormat="1" applyFont="1" applyAlignment="1">
      <alignment vertical="center"/>
    </xf>
    <xf numFmtId="49" fontId="41" fillId="10" borderId="78" xfId="3" applyNumberFormat="1" applyFont="1" applyFill="1" applyBorder="1" applyAlignment="1">
      <alignment horizontal="center" vertical="center" wrapText="1"/>
    </xf>
    <xf numFmtId="49" fontId="41" fillId="10" borderId="79" xfId="3" applyNumberFormat="1" applyFont="1" applyFill="1" applyBorder="1" applyAlignment="1">
      <alignment horizontal="center" vertical="center" wrapText="1"/>
    </xf>
    <xf numFmtId="49" fontId="41" fillId="10" borderId="79" xfId="3" applyNumberFormat="1" applyFont="1" applyFill="1" applyBorder="1" applyAlignment="1">
      <alignment horizontal="center" vertical="center"/>
    </xf>
    <xf numFmtId="49" fontId="41" fillId="10" borderId="79" xfId="3" applyNumberFormat="1" applyFont="1" applyFill="1" applyBorder="1" applyAlignment="1">
      <alignment horizontal="left" vertical="center" wrapText="1" indent="1"/>
    </xf>
    <xf numFmtId="49" fontId="41" fillId="10" borderId="80" xfId="3" applyNumberFormat="1" applyFont="1" applyFill="1" applyBorder="1" applyAlignment="1">
      <alignment horizontal="center" vertical="center"/>
    </xf>
    <xf numFmtId="168" fontId="55" fillId="7" borderId="0" xfId="3" applyNumberFormat="1" applyFont="1" applyFill="1" applyAlignment="1">
      <alignment horizontal="right"/>
    </xf>
    <xf numFmtId="168" fontId="1" fillId="7" borderId="0" xfId="3" applyNumberFormat="1" applyFill="1" applyAlignment="1">
      <alignment horizontal="center"/>
    </xf>
    <xf numFmtId="0" fontId="1" fillId="7" borderId="0" xfId="3" applyFill="1" applyAlignment="1">
      <alignment horizontal="center"/>
    </xf>
    <xf numFmtId="0" fontId="1" fillId="7" borderId="0" xfId="3" applyFill="1" applyAlignment="1">
      <alignment horizontal="left" wrapText="1" indent="1"/>
    </xf>
    <xf numFmtId="0" fontId="1" fillId="7" borderId="0" xfId="3" applyFill="1"/>
    <xf numFmtId="0" fontId="1" fillId="7" borderId="0" xfId="3" applyFill="1" applyAlignment="1">
      <alignment horizontal="right" vertical="center" indent="1"/>
    </xf>
    <xf numFmtId="169" fontId="1" fillId="7" borderId="0" xfId="3" applyNumberFormat="1" applyFill="1" applyAlignment="1">
      <alignment horizontal="right" vertical="center" indent="1"/>
    </xf>
    <xf numFmtId="0" fontId="1" fillId="7" borderId="0" xfId="3" applyFill="1" applyAlignment="1">
      <alignment horizontal="center" vertical="center"/>
    </xf>
    <xf numFmtId="0" fontId="1" fillId="7" borderId="0" xfId="3" applyFill="1" applyAlignment="1">
      <alignment vertical="center" wrapText="1"/>
    </xf>
    <xf numFmtId="0" fontId="56" fillId="7" borderId="0" xfId="3" applyFont="1" applyFill="1"/>
    <xf numFmtId="169" fontId="57" fillId="7" borderId="0" xfId="3" applyNumberFormat="1" applyFont="1" applyFill="1" applyAlignment="1">
      <alignment horizontal="right" vertical="center" indent="1"/>
    </xf>
    <xf numFmtId="169" fontId="58" fillId="7" borderId="0" xfId="3" applyNumberFormat="1" applyFont="1" applyFill="1" applyAlignment="1">
      <alignment horizontal="right" vertical="center" indent="1"/>
    </xf>
    <xf numFmtId="0" fontId="58" fillId="7" borderId="0" xfId="3" applyFont="1" applyFill="1" applyAlignment="1">
      <alignment horizontal="center" vertical="center"/>
    </xf>
    <xf numFmtId="0" fontId="57" fillId="7" borderId="0" xfId="3" applyFont="1" applyFill="1" applyAlignment="1">
      <alignment vertical="center" wrapText="1"/>
    </xf>
    <xf numFmtId="169" fontId="59" fillId="7" borderId="81" xfId="3" applyNumberFormat="1" applyFont="1" applyFill="1" applyBorder="1" applyAlignment="1">
      <alignment horizontal="right" vertical="center" indent="1"/>
    </xf>
    <xf numFmtId="169" fontId="59" fillId="7" borderId="82" xfId="3" applyNumberFormat="1" applyFont="1" applyFill="1" applyBorder="1" applyAlignment="1">
      <alignment horizontal="right" vertical="center" indent="1"/>
    </xf>
    <xf numFmtId="0" fontId="59" fillId="7" borderId="83" xfId="3" applyFont="1" applyFill="1" applyBorder="1" applyAlignment="1">
      <alignment horizontal="left" vertical="center" wrapText="1" indent="1"/>
    </xf>
    <xf numFmtId="0" fontId="59" fillId="7" borderId="28" xfId="3" applyFont="1" applyFill="1" applyBorder="1" applyAlignment="1">
      <alignment horizontal="left" vertical="center" wrapText="1" indent="1"/>
    </xf>
    <xf numFmtId="0" fontId="59" fillId="7" borderId="84" xfId="3" applyFont="1" applyFill="1" applyBorder="1" applyAlignment="1">
      <alignment horizontal="left" vertical="center" wrapText="1" indent="1"/>
    </xf>
    <xf numFmtId="0" fontId="59" fillId="7" borderId="82" xfId="3" applyFont="1" applyFill="1" applyBorder="1" applyAlignment="1">
      <alignment vertical="center" wrapText="1"/>
    </xf>
    <xf numFmtId="0" fontId="42" fillId="7" borderId="77" xfId="3" applyFont="1" applyFill="1" applyBorder="1"/>
    <xf numFmtId="169" fontId="60" fillId="11" borderId="74" xfId="3" applyNumberFormat="1" applyFont="1" applyFill="1" applyBorder="1" applyAlignment="1">
      <alignment horizontal="right" vertical="center" indent="1"/>
    </xf>
    <xf numFmtId="169" fontId="60" fillId="11" borderId="75" xfId="3" applyNumberFormat="1" applyFont="1" applyFill="1" applyBorder="1" applyAlignment="1">
      <alignment horizontal="right" vertical="center" indent="1"/>
    </xf>
    <xf numFmtId="0" fontId="60" fillId="11" borderId="85" xfId="3" applyFont="1" applyFill="1" applyBorder="1" applyAlignment="1">
      <alignment horizontal="left" vertical="center" wrapText="1" indent="1"/>
    </xf>
    <xf numFmtId="0" fontId="60" fillId="11" borderId="25" xfId="3" applyFont="1" applyFill="1" applyBorder="1" applyAlignment="1">
      <alignment horizontal="left" vertical="center" wrapText="1" indent="1"/>
    </xf>
    <xf numFmtId="0" fontId="60" fillId="11" borderId="86" xfId="3" applyFont="1" applyFill="1" applyBorder="1" applyAlignment="1">
      <alignment horizontal="left" vertical="center" wrapText="1" indent="1"/>
    </xf>
    <xf numFmtId="0" fontId="60" fillId="11" borderId="75" xfId="3" applyFont="1" applyFill="1" applyBorder="1" applyAlignment="1">
      <alignment vertical="center" wrapText="1"/>
    </xf>
    <xf numFmtId="0" fontId="1" fillId="11" borderId="76" xfId="3" applyFill="1" applyBorder="1"/>
    <xf numFmtId="169" fontId="1" fillId="0" borderId="87" xfId="3" applyNumberFormat="1" applyBorder="1" applyAlignment="1">
      <alignment horizontal="right" vertical="center" indent="1"/>
    </xf>
    <xf numFmtId="169" fontId="1" fillId="0" borderId="88" xfId="3" applyNumberFormat="1" applyBorder="1" applyAlignment="1">
      <alignment horizontal="right" vertical="center" indent="1"/>
    </xf>
    <xf numFmtId="0" fontId="1" fillId="0" borderId="83" xfId="3" applyBorder="1" applyAlignment="1">
      <alignment horizontal="left" vertical="center" indent="1"/>
    </xf>
    <xf numFmtId="0" fontId="1" fillId="0" borderId="28" xfId="3" applyBorder="1" applyAlignment="1">
      <alignment horizontal="left" vertical="center" indent="1"/>
    </xf>
    <xf numFmtId="0" fontId="1" fillId="0" borderId="84" xfId="3" applyBorder="1" applyAlignment="1">
      <alignment horizontal="left" vertical="center" indent="1"/>
    </xf>
    <xf numFmtId="0" fontId="1" fillId="0" borderId="88" xfId="3" applyBorder="1" applyAlignment="1">
      <alignment horizontal="left" vertical="center" wrapText="1"/>
    </xf>
    <xf numFmtId="0" fontId="1" fillId="0" borderId="89" xfId="3" applyBorder="1" applyAlignment="1">
      <alignment horizontal="center"/>
    </xf>
    <xf numFmtId="169" fontId="1" fillId="0" borderId="90" xfId="3" applyNumberFormat="1" applyBorder="1" applyAlignment="1">
      <alignment horizontal="right" vertical="center" indent="1"/>
    </xf>
    <xf numFmtId="169" fontId="1" fillId="0" borderId="91" xfId="3" applyNumberFormat="1" applyBorder="1" applyAlignment="1">
      <alignment horizontal="right" vertical="center" indent="1"/>
    </xf>
    <xf numFmtId="0" fontId="1" fillId="0" borderId="92" xfId="3" applyBorder="1" applyAlignment="1">
      <alignment horizontal="left" vertical="center" indent="1"/>
    </xf>
    <xf numFmtId="0" fontId="1" fillId="0" borderId="93" xfId="3" applyBorder="1" applyAlignment="1">
      <alignment horizontal="left" vertical="center" indent="1"/>
    </xf>
    <xf numFmtId="0" fontId="1" fillId="0" borderId="94" xfId="3" applyBorder="1" applyAlignment="1">
      <alignment horizontal="left" vertical="center" indent="1"/>
    </xf>
    <xf numFmtId="0" fontId="1" fillId="0" borderId="91" xfId="3" applyBorder="1" applyAlignment="1">
      <alignment horizontal="left" vertical="center" wrapText="1"/>
    </xf>
    <xf numFmtId="169" fontId="1" fillId="0" borderId="68" xfId="3" applyNumberFormat="1" applyBorder="1" applyAlignment="1">
      <alignment horizontal="right" vertical="center" indent="1"/>
    </xf>
    <xf numFmtId="169" fontId="1" fillId="0" borderId="69" xfId="3" applyNumberFormat="1" applyBorder="1" applyAlignment="1">
      <alignment horizontal="right" vertical="center" indent="1"/>
    </xf>
    <xf numFmtId="0" fontId="1" fillId="0" borderId="95" xfId="3" applyBorder="1" applyAlignment="1">
      <alignment horizontal="left" vertical="center" indent="1"/>
    </xf>
    <xf numFmtId="0" fontId="1" fillId="0" borderId="96" xfId="3" applyBorder="1" applyAlignment="1">
      <alignment horizontal="left" vertical="center" indent="1"/>
    </xf>
    <xf numFmtId="0" fontId="1" fillId="0" borderId="97" xfId="3" applyBorder="1" applyAlignment="1">
      <alignment horizontal="left" vertical="center" indent="1"/>
    </xf>
    <xf numFmtId="0" fontId="1" fillId="0" borderId="69" xfId="3" applyBorder="1" applyAlignment="1">
      <alignment horizontal="left" vertical="center" wrapText="1"/>
    </xf>
    <xf numFmtId="0" fontId="1" fillId="0" borderId="70" xfId="3" applyBorder="1" applyAlignment="1">
      <alignment horizontal="center"/>
    </xf>
    <xf numFmtId="169" fontId="1" fillId="0" borderId="71" xfId="3" applyNumberFormat="1" applyBorder="1" applyAlignment="1">
      <alignment horizontal="right" vertical="center" indent="1"/>
    </xf>
    <xf numFmtId="169" fontId="1" fillId="0" borderId="72" xfId="3" applyNumberFormat="1" applyBorder="1" applyAlignment="1">
      <alignment horizontal="right" vertical="center" indent="1"/>
    </xf>
    <xf numFmtId="0" fontId="1" fillId="0" borderId="98" xfId="3" applyBorder="1" applyAlignment="1">
      <alignment horizontal="left" vertical="center" indent="1"/>
    </xf>
    <xf numFmtId="0" fontId="1" fillId="0" borderId="99" xfId="3" applyBorder="1" applyAlignment="1">
      <alignment horizontal="left" vertical="center" indent="1"/>
    </xf>
    <xf numFmtId="0" fontId="1" fillId="0" borderId="100" xfId="3" applyBorder="1" applyAlignment="1">
      <alignment horizontal="left" vertical="center" indent="1"/>
    </xf>
    <xf numFmtId="0" fontId="1" fillId="0" borderId="72" xfId="3" applyBorder="1" applyAlignment="1">
      <alignment horizontal="left" vertical="center" wrapText="1"/>
    </xf>
    <xf numFmtId="0" fontId="1" fillId="0" borderId="73" xfId="3" applyBorder="1" applyAlignment="1">
      <alignment horizontal="center"/>
    </xf>
    <xf numFmtId="0" fontId="60" fillId="11" borderId="74" xfId="3" applyFont="1" applyFill="1" applyBorder="1" applyAlignment="1">
      <alignment horizontal="center" vertical="center"/>
    </xf>
    <xf numFmtId="0" fontId="60" fillId="11" borderId="75" xfId="3" applyFont="1" applyFill="1" applyBorder="1" applyAlignment="1">
      <alignment horizontal="center" vertical="center"/>
    </xf>
    <xf numFmtId="0" fontId="60" fillId="11" borderId="85" xfId="3" applyFont="1" applyFill="1" applyBorder="1" applyAlignment="1">
      <alignment horizontal="left" vertical="center" indent="1"/>
    </xf>
    <xf numFmtId="0" fontId="60" fillId="11" borderId="25" xfId="3" applyFont="1" applyFill="1" applyBorder="1" applyAlignment="1">
      <alignment horizontal="left" vertical="center" indent="1"/>
    </xf>
    <xf numFmtId="0" fontId="60" fillId="11" borderId="86" xfId="3" applyFont="1" applyFill="1" applyBorder="1" applyAlignment="1">
      <alignment horizontal="left" vertical="center" indent="1"/>
    </xf>
    <xf numFmtId="0" fontId="60" fillId="11" borderId="75" xfId="3" applyFont="1" applyFill="1" applyBorder="1" applyAlignment="1">
      <alignment horizontal="center" vertical="center" wrapText="1"/>
    </xf>
    <xf numFmtId="0" fontId="60" fillId="11" borderId="76" xfId="3" applyFont="1" applyFill="1" applyBorder="1" applyAlignment="1">
      <alignment horizontal="center"/>
    </xf>
    <xf numFmtId="0" fontId="1" fillId="12" borderId="0" xfId="3" applyFill="1"/>
    <xf numFmtId="0" fontId="61" fillId="12" borderId="0" xfId="3" applyFont="1" applyFill="1" applyAlignment="1">
      <alignment horizontal="center" vertical="center" wrapText="1"/>
    </xf>
    <xf numFmtId="0" fontId="62" fillId="12" borderId="0" xfId="3" applyFont="1" applyFill="1" applyAlignment="1">
      <alignment horizontal="right" vertical="center"/>
    </xf>
    <xf numFmtId="0" fontId="62" fillId="12" borderId="0" xfId="3" applyFont="1" applyFill="1" applyAlignment="1">
      <alignment horizontal="center" vertical="center" wrapText="1"/>
    </xf>
    <xf numFmtId="49" fontId="62" fillId="12" borderId="0" xfId="3" applyNumberFormat="1" applyFont="1" applyFill="1" applyAlignment="1">
      <alignment horizontal="left" vertical="center" wrapText="1"/>
    </xf>
    <xf numFmtId="0" fontId="61" fillId="11" borderId="27" xfId="3" applyFont="1" applyFill="1" applyBorder="1" applyAlignment="1">
      <alignment horizontal="center" vertical="center" wrapText="1"/>
    </xf>
    <xf numFmtId="0" fontId="61" fillId="11" borderId="28" xfId="3" applyFont="1" applyFill="1" applyBorder="1" applyAlignment="1">
      <alignment horizontal="center" vertical="center" wrapText="1"/>
    </xf>
    <xf numFmtId="0" fontId="61" fillId="11" borderId="29" xfId="3" applyFont="1" applyFill="1" applyBorder="1" applyAlignment="1">
      <alignment horizontal="center" vertical="center" wrapText="1"/>
    </xf>
    <xf numFmtId="0" fontId="61" fillId="11" borderId="57" xfId="3" applyFont="1" applyFill="1" applyBorder="1" applyAlignment="1">
      <alignment horizontal="center" wrapText="1"/>
    </xf>
    <xf numFmtId="0" fontId="61" fillId="11" borderId="0" xfId="3" applyFont="1" applyFill="1" applyAlignment="1">
      <alignment horizontal="center" wrapText="1"/>
    </xf>
    <xf numFmtId="168" fontId="61" fillId="11" borderId="63" xfId="3" applyNumberFormat="1" applyFont="1" applyFill="1" applyBorder="1" applyAlignment="1">
      <alignment horizontal="center" wrapText="1"/>
    </xf>
    <xf numFmtId="0" fontId="61" fillId="11" borderId="57" xfId="3" applyFont="1" applyFill="1" applyBorder="1" applyAlignment="1">
      <alignment horizontal="center" vertical="center" wrapText="1"/>
    </xf>
    <xf numFmtId="0" fontId="61" fillId="11" borderId="0" xfId="3" applyFont="1" applyFill="1" applyAlignment="1">
      <alignment horizontal="center" vertical="center" wrapText="1"/>
    </xf>
    <xf numFmtId="0" fontId="61" fillId="11" borderId="63" xfId="3" applyFont="1" applyFill="1" applyBorder="1" applyAlignment="1">
      <alignment horizontal="center" vertical="center" wrapText="1"/>
    </xf>
    <xf numFmtId="0" fontId="63" fillId="11" borderId="60" xfId="3" applyFont="1" applyFill="1" applyBorder="1" applyAlignment="1">
      <alignment horizontal="left" vertical="center" wrapText="1"/>
    </xf>
    <xf numFmtId="0" fontId="63" fillId="11" borderId="101" xfId="3" applyFont="1" applyFill="1" applyBorder="1" applyAlignment="1">
      <alignment horizontal="left" vertical="center" wrapText="1"/>
    </xf>
    <xf numFmtId="0" fontId="63" fillId="11" borderId="64" xfId="3" applyFont="1" applyFill="1" applyBorder="1" applyAlignment="1">
      <alignment horizontal="left" vertical="center" wrapText="1"/>
    </xf>
    <xf numFmtId="0" fontId="64" fillId="7" borderId="0" xfId="3" applyFont="1" applyFill="1" applyAlignment="1">
      <alignment horizontal="center"/>
    </xf>
  </cellXfs>
  <cellStyles count="4">
    <cellStyle name="Hypertextový odkaz" xfId="1" builtinId="8"/>
    <cellStyle name="Normální" xfId="0" builtinId="0" customBuiltin="1"/>
    <cellStyle name="Normální 2" xfId="2" xr:uid="{EB8C7D85-D821-470F-B979-F8B8AF46B04D}"/>
    <cellStyle name="Normální 3" xfId="3" xr:uid="{179C7D70-A389-4B4F-A1BE-E41AC3E2B2C4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790576</xdr:colOff>
      <xdr:row>1</xdr:row>
      <xdr:rowOff>53340</xdr:rowOff>
    </xdr:from>
    <xdr:ext cx="2181224" cy="422040"/>
    <xdr:pic>
      <xdr:nvPicPr>
        <xdr:cNvPr id="2" name="Obrázek 1">
          <a:extLst>
            <a:ext uri="{FF2B5EF4-FFF2-40B4-BE49-F238E27FC236}">
              <a16:creationId xmlns:a16="http://schemas.microsoft.com/office/drawing/2014/main" id="{CFCD450B-29EB-4861-8ED9-547B8AC4D3E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733801" y="196215"/>
          <a:ext cx="2181224" cy="422040"/>
        </a:xfrm>
        <a:prstGeom prst="rect">
          <a:avLst/>
        </a:prstGeom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BE38" sqref="BE3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6" t="s">
        <v>14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23"/>
      <c r="AQ5" s="23"/>
      <c r="AR5" s="21"/>
      <c r="BE5" s="30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8" t="s">
        <v>17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23"/>
      <c r="AQ6" s="23"/>
      <c r="AR6" s="21"/>
      <c r="BE6" s="30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4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4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0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4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04"/>
      <c r="BS13" s="18" t="s">
        <v>6</v>
      </c>
    </row>
    <row r="14" spans="1:74" ht="12.75">
      <c r="B14" s="22"/>
      <c r="C14" s="23"/>
      <c r="D14" s="23"/>
      <c r="E14" s="309" t="s">
        <v>29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0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4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04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4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04"/>
      <c r="BS20" s="18" t="s">
        <v>32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4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4"/>
    </row>
    <row r="23" spans="1:71" s="1" customFormat="1" ht="16.5" customHeight="1">
      <c r="B23" s="22"/>
      <c r="C23" s="23"/>
      <c r="D23" s="23"/>
      <c r="E23" s="311" t="s">
        <v>1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23"/>
      <c r="AP23" s="23"/>
      <c r="AQ23" s="23"/>
      <c r="AR23" s="21"/>
      <c r="BE23" s="30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4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2">
        <f>ROUND(AG94,2)</f>
        <v>0</v>
      </c>
      <c r="AL26" s="313"/>
      <c r="AM26" s="313"/>
      <c r="AN26" s="313"/>
      <c r="AO26" s="313"/>
      <c r="AP26" s="37"/>
      <c r="AQ26" s="37"/>
      <c r="AR26" s="40"/>
      <c r="BE26" s="30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4" t="s">
        <v>37</v>
      </c>
      <c r="M28" s="314"/>
      <c r="N28" s="314"/>
      <c r="O28" s="314"/>
      <c r="P28" s="314"/>
      <c r="Q28" s="37"/>
      <c r="R28" s="37"/>
      <c r="S28" s="37"/>
      <c r="T28" s="37"/>
      <c r="U28" s="37"/>
      <c r="V28" s="37"/>
      <c r="W28" s="314" t="s">
        <v>38</v>
      </c>
      <c r="X28" s="314"/>
      <c r="Y28" s="314"/>
      <c r="Z28" s="314"/>
      <c r="AA28" s="314"/>
      <c r="AB28" s="314"/>
      <c r="AC28" s="314"/>
      <c r="AD28" s="314"/>
      <c r="AE28" s="314"/>
      <c r="AF28" s="37"/>
      <c r="AG28" s="37"/>
      <c r="AH28" s="37"/>
      <c r="AI28" s="37"/>
      <c r="AJ28" s="37"/>
      <c r="AK28" s="314" t="s">
        <v>39</v>
      </c>
      <c r="AL28" s="314"/>
      <c r="AM28" s="314"/>
      <c r="AN28" s="314"/>
      <c r="AO28" s="314"/>
      <c r="AP28" s="37"/>
      <c r="AQ28" s="37"/>
      <c r="AR28" s="40"/>
      <c r="BE28" s="304"/>
    </row>
    <row r="29" spans="1:71" s="3" customFormat="1" ht="14.45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317">
        <v>0.21</v>
      </c>
      <c r="M29" s="316"/>
      <c r="N29" s="316"/>
      <c r="O29" s="316"/>
      <c r="P29" s="316"/>
      <c r="Q29" s="42"/>
      <c r="R29" s="42"/>
      <c r="S29" s="42"/>
      <c r="T29" s="42"/>
      <c r="U29" s="42"/>
      <c r="V29" s="42"/>
      <c r="W29" s="315">
        <f>SUM(AK26)</f>
        <v>0</v>
      </c>
      <c r="X29" s="316"/>
      <c r="Y29" s="316"/>
      <c r="Z29" s="316"/>
      <c r="AA29" s="316"/>
      <c r="AB29" s="316"/>
      <c r="AC29" s="316"/>
      <c r="AD29" s="316"/>
      <c r="AE29" s="316"/>
      <c r="AF29" s="42"/>
      <c r="AG29" s="42"/>
      <c r="AH29" s="42"/>
      <c r="AI29" s="42"/>
      <c r="AJ29" s="42"/>
      <c r="AK29" s="315">
        <f>SUM(W29*L29)</f>
        <v>0</v>
      </c>
      <c r="AL29" s="316"/>
      <c r="AM29" s="316"/>
      <c r="AN29" s="316"/>
      <c r="AO29" s="316"/>
      <c r="AP29" s="42"/>
      <c r="AQ29" s="42"/>
      <c r="AR29" s="43"/>
      <c r="BE29" s="305"/>
    </row>
    <row r="30" spans="1:71" s="3" customFormat="1" ht="14.45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317">
        <v>0.15</v>
      </c>
      <c r="M30" s="316"/>
      <c r="N30" s="316"/>
      <c r="O30" s="316"/>
      <c r="P30" s="316"/>
      <c r="Q30" s="42"/>
      <c r="R30" s="42"/>
      <c r="S30" s="42"/>
      <c r="T30" s="42"/>
      <c r="U30" s="42"/>
      <c r="V30" s="42"/>
      <c r="W30" s="315">
        <v>0</v>
      </c>
      <c r="X30" s="316"/>
      <c r="Y30" s="316"/>
      <c r="Z30" s="316"/>
      <c r="AA30" s="316"/>
      <c r="AB30" s="316"/>
      <c r="AC30" s="316"/>
      <c r="AD30" s="316"/>
      <c r="AE30" s="316"/>
      <c r="AF30" s="42"/>
      <c r="AG30" s="42"/>
      <c r="AH30" s="42"/>
      <c r="AI30" s="42"/>
      <c r="AJ30" s="42"/>
      <c r="AK30" s="315">
        <v>0</v>
      </c>
      <c r="AL30" s="316"/>
      <c r="AM30" s="316"/>
      <c r="AN30" s="316"/>
      <c r="AO30" s="316"/>
      <c r="AP30" s="42"/>
      <c r="AQ30" s="42"/>
      <c r="AR30" s="43"/>
      <c r="BE30" s="305"/>
    </row>
    <row r="31" spans="1:71" s="3" customFormat="1" ht="14.45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317">
        <v>0.21</v>
      </c>
      <c r="M31" s="316"/>
      <c r="N31" s="316"/>
      <c r="O31" s="316"/>
      <c r="P31" s="316"/>
      <c r="Q31" s="42"/>
      <c r="R31" s="42"/>
      <c r="S31" s="42"/>
      <c r="T31" s="42"/>
      <c r="U31" s="42"/>
      <c r="V31" s="42"/>
      <c r="W31" s="315" t="e">
        <f>ROUND(BB94, 2)</f>
        <v>#REF!</v>
      </c>
      <c r="X31" s="316"/>
      <c r="Y31" s="316"/>
      <c r="Z31" s="316"/>
      <c r="AA31" s="316"/>
      <c r="AB31" s="316"/>
      <c r="AC31" s="316"/>
      <c r="AD31" s="316"/>
      <c r="AE31" s="316"/>
      <c r="AF31" s="42"/>
      <c r="AG31" s="42"/>
      <c r="AH31" s="42"/>
      <c r="AI31" s="42"/>
      <c r="AJ31" s="42"/>
      <c r="AK31" s="315">
        <v>0</v>
      </c>
      <c r="AL31" s="316"/>
      <c r="AM31" s="316"/>
      <c r="AN31" s="316"/>
      <c r="AO31" s="316"/>
      <c r="AP31" s="42"/>
      <c r="AQ31" s="42"/>
      <c r="AR31" s="43"/>
      <c r="BE31" s="305"/>
    </row>
    <row r="32" spans="1:71" s="3" customFormat="1" ht="14.45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317">
        <v>0.15</v>
      </c>
      <c r="M32" s="316"/>
      <c r="N32" s="316"/>
      <c r="O32" s="316"/>
      <c r="P32" s="316"/>
      <c r="Q32" s="42"/>
      <c r="R32" s="42"/>
      <c r="S32" s="42"/>
      <c r="T32" s="42"/>
      <c r="U32" s="42"/>
      <c r="V32" s="42"/>
      <c r="W32" s="315" t="e">
        <f>ROUND(BC94, 2)</f>
        <v>#REF!</v>
      </c>
      <c r="X32" s="316"/>
      <c r="Y32" s="316"/>
      <c r="Z32" s="316"/>
      <c r="AA32" s="316"/>
      <c r="AB32" s="316"/>
      <c r="AC32" s="316"/>
      <c r="AD32" s="316"/>
      <c r="AE32" s="316"/>
      <c r="AF32" s="42"/>
      <c r="AG32" s="42"/>
      <c r="AH32" s="42"/>
      <c r="AI32" s="42"/>
      <c r="AJ32" s="42"/>
      <c r="AK32" s="315">
        <v>0</v>
      </c>
      <c r="AL32" s="316"/>
      <c r="AM32" s="316"/>
      <c r="AN32" s="316"/>
      <c r="AO32" s="316"/>
      <c r="AP32" s="42"/>
      <c r="AQ32" s="42"/>
      <c r="AR32" s="43"/>
      <c r="BE32" s="305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317">
        <v>0</v>
      </c>
      <c r="M33" s="316"/>
      <c r="N33" s="316"/>
      <c r="O33" s="316"/>
      <c r="P33" s="316"/>
      <c r="Q33" s="42"/>
      <c r="R33" s="42"/>
      <c r="S33" s="42"/>
      <c r="T33" s="42"/>
      <c r="U33" s="42"/>
      <c r="V33" s="42"/>
      <c r="W33" s="315" t="e">
        <f>ROUND(BD94, 2)</f>
        <v>#REF!</v>
      </c>
      <c r="X33" s="316"/>
      <c r="Y33" s="316"/>
      <c r="Z33" s="316"/>
      <c r="AA33" s="316"/>
      <c r="AB33" s="316"/>
      <c r="AC33" s="316"/>
      <c r="AD33" s="316"/>
      <c r="AE33" s="316"/>
      <c r="AF33" s="42"/>
      <c r="AG33" s="42"/>
      <c r="AH33" s="42"/>
      <c r="AI33" s="42"/>
      <c r="AJ33" s="42"/>
      <c r="AK33" s="315">
        <v>0</v>
      </c>
      <c r="AL33" s="316"/>
      <c r="AM33" s="316"/>
      <c r="AN33" s="316"/>
      <c r="AO33" s="316"/>
      <c r="AP33" s="42"/>
      <c r="AQ33" s="42"/>
      <c r="AR33" s="43"/>
      <c r="BE33" s="305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4"/>
    </row>
    <row r="35" spans="1:57" s="2" customFormat="1" ht="25.9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321" t="s">
        <v>48</v>
      </c>
      <c r="Y35" s="319"/>
      <c r="Z35" s="319"/>
      <c r="AA35" s="319"/>
      <c r="AB35" s="319"/>
      <c r="AC35" s="46"/>
      <c r="AD35" s="46"/>
      <c r="AE35" s="46"/>
      <c r="AF35" s="46"/>
      <c r="AG35" s="46"/>
      <c r="AH35" s="46"/>
      <c r="AI35" s="46"/>
      <c r="AJ35" s="46"/>
      <c r="AK35" s="318">
        <f>SUM(AK26:AK33)</f>
        <v>0</v>
      </c>
      <c r="AL35" s="319"/>
      <c r="AM35" s="319"/>
      <c r="AN35" s="319"/>
      <c r="AO35" s="32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51</v>
      </c>
      <c r="AI60" s="39"/>
      <c r="AJ60" s="39"/>
      <c r="AK60" s="39"/>
      <c r="AL60" s="39"/>
      <c r="AM60" s="53" t="s">
        <v>52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51</v>
      </c>
      <c r="AI75" s="39"/>
      <c r="AJ75" s="39"/>
      <c r="AK75" s="39"/>
      <c r="AL75" s="39"/>
      <c r="AM75" s="53" t="s">
        <v>52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00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2" t="str">
        <f>K6</f>
        <v>ISŠTE Sokolov - Revitalizace objektu SO 706</v>
      </c>
      <c r="M85" s="283"/>
      <c r="N85" s="283"/>
      <c r="O85" s="283"/>
      <c r="P85" s="283"/>
      <c r="Q85" s="283"/>
      <c r="R85" s="283"/>
      <c r="S85" s="283"/>
      <c r="T85" s="283"/>
      <c r="U85" s="283"/>
      <c r="V85" s="283"/>
      <c r="W85" s="283"/>
      <c r="X85" s="283"/>
      <c r="Y85" s="283"/>
      <c r="Z85" s="283"/>
      <c r="AA85" s="283"/>
      <c r="AB85" s="283"/>
      <c r="AC85" s="283"/>
      <c r="AD85" s="283"/>
      <c r="AE85" s="283"/>
      <c r="AF85" s="283"/>
      <c r="AG85" s="283"/>
      <c r="AH85" s="283"/>
      <c r="AI85" s="283"/>
      <c r="AJ85" s="283"/>
      <c r="AK85" s="283"/>
      <c r="AL85" s="283"/>
      <c r="AM85" s="283"/>
      <c r="AN85" s="283"/>
      <c r="AO85" s="283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Sokolov, p.č. 78/33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4" t="str">
        <f>IF(AN8= "","",AN8)</f>
        <v>3. 5. 2020</v>
      </c>
      <c r="AN87" s="284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Karlovarský Kraj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85" t="str">
        <f>IF(E17="","",E17)</f>
        <v>SCHRADER s.ro.</v>
      </c>
      <c r="AN89" s="286"/>
      <c r="AO89" s="286"/>
      <c r="AP89" s="286"/>
      <c r="AQ89" s="37"/>
      <c r="AR89" s="40"/>
      <c r="AS89" s="287" t="s">
        <v>56</v>
      </c>
      <c r="AT89" s="288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85" t="str">
        <f>IF(E20="","",E20)</f>
        <v xml:space="preserve"> </v>
      </c>
      <c r="AN90" s="286"/>
      <c r="AO90" s="286"/>
      <c r="AP90" s="286"/>
      <c r="AQ90" s="37"/>
      <c r="AR90" s="40"/>
      <c r="AS90" s="289"/>
      <c r="AT90" s="290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1"/>
      <c r="AT91" s="292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3" t="s">
        <v>57</v>
      </c>
      <c r="D92" s="294"/>
      <c r="E92" s="294"/>
      <c r="F92" s="294"/>
      <c r="G92" s="294"/>
      <c r="H92" s="74"/>
      <c r="I92" s="296" t="s">
        <v>58</v>
      </c>
      <c r="J92" s="294"/>
      <c r="K92" s="294"/>
      <c r="L92" s="294"/>
      <c r="M92" s="294"/>
      <c r="N92" s="294"/>
      <c r="O92" s="294"/>
      <c r="P92" s="294"/>
      <c r="Q92" s="294"/>
      <c r="R92" s="294"/>
      <c r="S92" s="294"/>
      <c r="T92" s="294"/>
      <c r="U92" s="294"/>
      <c r="V92" s="294"/>
      <c r="W92" s="294"/>
      <c r="X92" s="294"/>
      <c r="Y92" s="294"/>
      <c r="Z92" s="294"/>
      <c r="AA92" s="294"/>
      <c r="AB92" s="294"/>
      <c r="AC92" s="294"/>
      <c r="AD92" s="294"/>
      <c r="AE92" s="294"/>
      <c r="AF92" s="294"/>
      <c r="AG92" s="295" t="s">
        <v>59</v>
      </c>
      <c r="AH92" s="294"/>
      <c r="AI92" s="294"/>
      <c r="AJ92" s="294"/>
      <c r="AK92" s="294"/>
      <c r="AL92" s="294"/>
      <c r="AM92" s="294"/>
      <c r="AN92" s="296" t="s">
        <v>60</v>
      </c>
      <c r="AO92" s="294"/>
      <c r="AP92" s="297"/>
      <c r="AQ92" s="75" t="s">
        <v>61</v>
      </c>
      <c r="AR92" s="4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1">
        <f>ROUND(SUM(AG95:AG100),2)</f>
        <v>0</v>
      </c>
      <c r="AH94" s="301"/>
      <c r="AI94" s="301"/>
      <c r="AJ94" s="301"/>
      <c r="AK94" s="301"/>
      <c r="AL94" s="301"/>
      <c r="AM94" s="301"/>
      <c r="AN94" s="302">
        <f>SUM(AN95:AP100)</f>
        <v>0</v>
      </c>
      <c r="AO94" s="302"/>
      <c r="AP94" s="302"/>
      <c r="AQ94" s="86" t="s">
        <v>1</v>
      </c>
      <c r="AR94" s="87"/>
      <c r="AS94" s="88">
        <f>ROUND(SUM(AS95:AS100),2)</f>
        <v>0</v>
      </c>
      <c r="AT94" s="89" t="e">
        <f t="shared" ref="AT94:AT100" si="0">ROUND(SUM(AV94:AW94),2)</f>
        <v>#REF!</v>
      </c>
      <c r="AU94" s="90" t="e">
        <f>ROUND(SUM(AU95:AU100),5)</f>
        <v>#REF!</v>
      </c>
      <c r="AV94" s="89" t="e">
        <f>ROUND(AZ94*L29,2)</f>
        <v>#REF!</v>
      </c>
      <c r="AW94" s="89" t="e">
        <f>ROUND(BA94*L30,2)</f>
        <v>#REF!</v>
      </c>
      <c r="AX94" s="89" t="e">
        <f>ROUND(BB94*L29,2)</f>
        <v>#REF!</v>
      </c>
      <c r="AY94" s="89" t="e">
        <f>ROUND(BC94*L30,2)</f>
        <v>#REF!</v>
      </c>
      <c r="AZ94" s="89" t="e">
        <f>ROUND(SUM(AZ95:AZ100),2)</f>
        <v>#REF!</v>
      </c>
      <c r="BA94" s="89" t="e">
        <f>ROUND(SUM(BA95:BA100),2)</f>
        <v>#REF!</v>
      </c>
      <c r="BB94" s="89" t="e">
        <f>ROUND(SUM(BB95:BB100),2)</f>
        <v>#REF!</v>
      </c>
      <c r="BC94" s="89" t="e">
        <f>ROUND(SUM(BC95:BC100),2)</f>
        <v>#REF!</v>
      </c>
      <c r="BD94" s="91" t="e">
        <f>ROUND(SUM(BD95:BD100),2)</f>
        <v>#REF!</v>
      </c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5</v>
      </c>
      <c r="BX94" s="92" t="s">
        <v>79</v>
      </c>
      <c r="CL94" s="92" t="s">
        <v>1</v>
      </c>
    </row>
    <row r="95" spans="1:91" s="7" customFormat="1" ht="16.5" customHeight="1">
      <c r="A95" s="94" t="s">
        <v>80</v>
      </c>
      <c r="B95" s="95"/>
      <c r="C95" s="96"/>
      <c r="D95" s="298" t="s">
        <v>81</v>
      </c>
      <c r="E95" s="298"/>
      <c r="F95" s="298"/>
      <c r="G95" s="298"/>
      <c r="H95" s="298"/>
      <c r="I95" s="97"/>
      <c r="J95" s="298" t="s">
        <v>82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99">
        <f>'01 - Bourací práce'!J30</f>
        <v>0</v>
      </c>
      <c r="AH95" s="300"/>
      <c r="AI95" s="300"/>
      <c r="AJ95" s="300"/>
      <c r="AK95" s="300"/>
      <c r="AL95" s="300"/>
      <c r="AM95" s="300"/>
      <c r="AN95" s="299">
        <f t="shared" ref="AN94:AN100" si="1">SUM(AG95,AT95)</f>
        <v>0</v>
      </c>
      <c r="AO95" s="300"/>
      <c r="AP95" s="300"/>
      <c r="AQ95" s="98" t="s">
        <v>83</v>
      </c>
      <c r="AR95" s="99"/>
      <c r="AS95" s="100">
        <v>0</v>
      </c>
      <c r="AT95" s="101">
        <f t="shared" si="0"/>
        <v>0</v>
      </c>
      <c r="AU95" s="102">
        <f>'01 - Bourací práce'!P131</f>
        <v>0</v>
      </c>
      <c r="AV95" s="101">
        <f>'01 - Bourací práce'!J33</f>
        <v>0</v>
      </c>
      <c r="AW95" s="101">
        <f>'01 - Bourací práce'!J34</f>
        <v>0</v>
      </c>
      <c r="AX95" s="101">
        <f>'01 - Bourací práce'!J35</f>
        <v>0</v>
      </c>
      <c r="AY95" s="101">
        <f>'01 - Bourací práce'!J36</f>
        <v>0</v>
      </c>
      <c r="AZ95" s="101">
        <f>'01 - Bourací práce'!F33</f>
        <v>0</v>
      </c>
      <c r="BA95" s="101">
        <f>'01 - Bourací práce'!F34</f>
        <v>0</v>
      </c>
      <c r="BB95" s="101">
        <f>'01 - Bourací práce'!F35</f>
        <v>0</v>
      </c>
      <c r="BC95" s="101">
        <f>'01 - Bourací práce'!F36</f>
        <v>0</v>
      </c>
      <c r="BD95" s="103">
        <f>'01 - Bourací práce'!F37</f>
        <v>0</v>
      </c>
      <c r="BT95" s="104" t="s">
        <v>84</v>
      </c>
      <c r="BV95" s="104" t="s">
        <v>78</v>
      </c>
      <c r="BW95" s="104" t="s">
        <v>85</v>
      </c>
      <c r="BX95" s="104" t="s">
        <v>5</v>
      </c>
      <c r="CL95" s="104" t="s">
        <v>1</v>
      </c>
      <c r="CM95" s="104" t="s">
        <v>86</v>
      </c>
    </row>
    <row r="96" spans="1:91" s="7" customFormat="1" ht="16.5" customHeight="1">
      <c r="A96" s="94" t="s">
        <v>80</v>
      </c>
      <c r="B96" s="95"/>
      <c r="C96" s="96"/>
      <c r="D96" s="298" t="s">
        <v>87</v>
      </c>
      <c r="E96" s="298"/>
      <c r="F96" s="298"/>
      <c r="G96" s="298"/>
      <c r="H96" s="298"/>
      <c r="I96" s="97"/>
      <c r="J96" s="298" t="s">
        <v>88</v>
      </c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8"/>
      <c r="W96" s="298"/>
      <c r="X96" s="298"/>
      <c r="Y96" s="298"/>
      <c r="Z96" s="298"/>
      <c r="AA96" s="298"/>
      <c r="AB96" s="298"/>
      <c r="AC96" s="298"/>
      <c r="AD96" s="298"/>
      <c r="AE96" s="298"/>
      <c r="AF96" s="298"/>
      <c r="AG96" s="299">
        <f>'02 - Nový stav - stavební...'!J30</f>
        <v>0</v>
      </c>
      <c r="AH96" s="300"/>
      <c r="AI96" s="300"/>
      <c r="AJ96" s="300"/>
      <c r="AK96" s="300"/>
      <c r="AL96" s="300"/>
      <c r="AM96" s="300"/>
      <c r="AN96" s="299">
        <f t="shared" si="1"/>
        <v>0</v>
      </c>
      <c r="AO96" s="300"/>
      <c r="AP96" s="300"/>
      <c r="AQ96" s="98" t="s">
        <v>83</v>
      </c>
      <c r="AR96" s="99"/>
      <c r="AS96" s="100">
        <v>0</v>
      </c>
      <c r="AT96" s="101">
        <f t="shared" si="0"/>
        <v>0</v>
      </c>
      <c r="AU96" s="102">
        <f>'02 - Nový stav - stavební...'!P133</f>
        <v>0</v>
      </c>
      <c r="AV96" s="101">
        <f>'02 - Nový stav - stavební...'!J33</f>
        <v>0</v>
      </c>
      <c r="AW96" s="101">
        <f>'02 - Nový stav - stavební...'!J34</f>
        <v>0</v>
      </c>
      <c r="AX96" s="101">
        <f>'02 - Nový stav - stavební...'!J35</f>
        <v>0</v>
      </c>
      <c r="AY96" s="101">
        <f>'02 - Nový stav - stavební...'!J36</f>
        <v>0</v>
      </c>
      <c r="AZ96" s="101">
        <f>'02 - Nový stav - stavební...'!F33</f>
        <v>0</v>
      </c>
      <c r="BA96" s="101">
        <f>'02 - Nový stav - stavební...'!F34</f>
        <v>0</v>
      </c>
      <c r="BB96" s="101">
        <f>'02 - Nový stav - stavební...'!F35</f>
        <v>0</v>
      </c>
      <c r="BC96" s="101">
        <f>'02 - Nový stav - stavební...'!F36</f>
        <v>0</v>
      </c>
      <c r="BD96" s="103">
        <f>'02 - Nový stav - stavební...'!F37</f>
        <v>0</v>
      </c>
      <c r="BT96" s="104" t="s">
        <v>84</v>
      </c>
      <c r="BV96" s="104" t="s">
        <v>78</v>
      </c>
      <c r="BW96" s="104" t="s">
        <v>89</v>
      </c>
      <c r="BX96" s="104" t="s">
        <v>5</v>
      </c>
      <c r="CL96" s="104" t="s">
        <v>1</v>
      </c>
      <c r="CM96" s="104" t="s">
        <v>86</v>
      </c>
    </row>
    <row r="97" spans="1:91" s="7" customFormat="1" ht="16.5" customHeight="1">
      <c r="A97" s="94" t="s">
        <v>80</v>
      </c>
      <c r="B97" s="95"/>
      <c r="C97" s="96"/>
      <c r="D97" s="298" t="s">
        <v>90</v>
      </c>
      <c r="E97" s="298"/>
      <c r="F97" s="298"/>
      <c r="G97" s="298"/>
      <c r="H97" s="298"/>
      <c r="I97" s="97"/>
      <c r="J97" s="298" t="s">
        <v>91</v>
      </c>
      <c r="K97" s="298"/>
      <c r="L97" s="298"/>
      <c r="M97" s="298"/>
      <c r="N97" s="298"/>
      <c r="O97" s="298"/>
      <c r="P97" s="298"/>
      <c r="Q97" s="298"/>
      <c r="R97" s="298"/>
      <c r="S97" s="298"/>
      <c r="T97" s="298"/>
      <c r="U97" s="298"/>
      <c r="V97" s="298"/>
      <c r="W97" s="298"/>
      <c r="X97" s="298"/>
      <c r="Y97" s="298"/>
      <c r="Z97" s="298"/>
      <c r="AA97" s="298"/>
      <c r="AB97" s="298"/>
      <c r="AC97" s="298"/>
      <c r="AD97" s="298"/>
      <c r="AE97" s="298"/>
      <c r="AF97" s="298"/>
      <c r="AG97" s="299">
        <f>'03 - ÚT, ZTI, VZT'!J30</f>
        <v>0</v>
      </c>
      <c r="AH97" s="300"/>
      <c r="AI97" s="300"/>
      <c r="AJ97" s="300"/>
      <c r="AK97" s="300"/>
      <c r="AL97" s="300"/>
      <c r="AM97" s="300"/>
      <c r="AN97" s="299">
        <f t="shared" si="1"/>
        <v>0</v>
      </c>
      <c r="AO97" s="300"/>
      <c r="AP97" s="300"/>
      <c r="AQ97" s="98" t="s">
        <v>83</v>
      </c>
      <c r="AR97" s="99"/>
      <c r="AS97" s="100">
        <v>0</v>
      </c>
      <c r="AT97" s="101">
        <f t="shared" si="0"/>
        <v>0</v>
      </c>
      <c r="AU97" s="102">
        <f>'03 - ÚT, ZTI, VZT'!P129</f>
        <v>0</v>
      </c>
      <c r="AV97" s="101">
        <f>'03 - ÚT, ZTI, VZT'!J33</f>
        <v>0</v>
      </c>
      <c r="AW97" s="101">
        <f>'03 - ÚT, ZTI, VZT'!J34</f>
        <v>0</v>
      </c>
      <c r="AX97" s="101">
        <f>'03 - ÚT, ZTI, VZT'!J35</f>
        <v>0</v>
      </c>
      <c r="AY97" s="101">
        <f>'03 - ÚT, ZTI, VZT'!J36</f>
        <v>0</v>
      </c>
      <c r="AZ97" s="101">
        <f>'03 - ÚT, ZTI, VZT'!F33</f>
        <v>0</v>
      </c>
      <c r="BA97" s="101">
        <f>'03 - ÚT, ZTI, VZT'!F34</f>
        <v>0</v>
      </c>
      <c r="BB97" s="101">
        <f>'03 - ÚT, ZTI, VZT'!F35</f>
        <v>0</v>
      </c>
      <c r="BC97" s="101">
        <f>'03 - ÚT, ZTI, VZT'!F36</f>
        <v>0</v>
      </c>
      <c r="BD97" s="103">
        <f>'03 - ÚT, ZTI, VZT'!F37</f>
        <v>0</v>
      </c>
      <c r="BT97" s="104" t="s">
        <v>84</v>
      </c>
      <c r="BV97" s="104" t="s">
        <v>78</v>
      </c>
      <c r="BW97" s="104" t="s">
        <v>92</v>
      </c>
      <c r="BX97" s="104" t="s">
        <v>5</v>
      </c>
      <c r="CL97" s="104" t="s">
        <v>1</v>
      </c>
      <c r="CM97" s="104" t="s">
        <v>86</v>
      </c>
    </row>
    <row r="98" spans="1:91" s="7" customFormat="1" ht="16.5" customHeight="1">
      <c r="A98" s="94" t="s">
        <v>80</v>
      </c>
      <c r="B98" s="95"/>
      <c r="C98" s="96"/>
      <c r="D98" s="298" t="s">
        <v>93</v>
      </c>
      <c r="E98" s="298"/>
      <c r="F98" s="298"/>
      <c r="G98" s="298"/>
      <c r="H98" s="298"/>
      <c r="I98" s="97"/>
      <c r="J98" s="298" t="s">
        <v>94</v>
      </c>
      <c r="K98" s="298"/>
      <c r="L98" s="298"/>
      <c r="M98" s="298"/>
      <c r="N98" s="298"/>
      <c r="O98" s="298"/>
      <c r="P98" s="298"/>
      <c r="Q98" s="298"/>
      <c r="R98" s="298"/>
      <c r="S98" s="298"/>
      <c r="T98" s="298"/>
      <c r="U98" s="298"/>
      <c r="V98" s="298"/>
      <c r="W98" s="298"/>
      <c r="X98" s="298"/>
      <c r="Y98" s="298"/>
      <c r="Z98" s="298"/>
      <c r="AA98" s="298"/>
      <c r="AB98" s="298"/>
      <c r="AC98" s="298"/>
      <c r="AD98" s="298"/>
      <c r="AE98" s="298"/>
      <c r="AF98" s="298"/>
      <c r="AG98" s="299">
        <f>SUM('04 - Silnoproud'!G76:J76)</f>
        <v>0</v>
      </c>
      <c r="AH98" s="300"/>
      <c r="AI98" s="300"/>
      <c r="AJ98" s="300"/>
      <c r="AK98" s="300"/>
      <c r="AL98" s="300"/>
      <c r="AM98" s="300"/>
      <c r="AN98" s="299">
        <f>SUM(AG98*1.21)</f>
        <v>0</v>
      </c>
      <c r="AO98" s="300"/>
      <c r="AP98" s="300"/>
      <c r="AQ98" s="98" t="s">
        <v>83</v>
      </c>
      <c r="AR98" s="99"/>
      <c r="AS98" s="100">
        <v>0</v>
      </c>
      <c r="AT98" s="101" t="e">
        <f t="shared" si="0"/>
        <v>#REF!</v>
      </c>
      <c r="AU98" s="102" t="e">
        <f>#REF!</f>
        <v>#REF!</v>
      </c>
      <c r="AV98" s="101" t="e">
        <f>#REF!</f>
        <v>#REF!</v>
      </c>
      <c r="AW98" s="101" t="e">
        <f>#REF!</f>
        <v>#REF!</v>
      </c>
      <c r="AX98" s="101" t="e">
        <f>#REF!</f>
        <v>#REF!</v>
      </c>
      <c r="AY98" s="101" t="e">
        <f>#REF!</f>
        <v>#REF!</v>
      </c>
      <c r="AZ98" s="101" t="e">
        <f>#REF!</f>
        <v>#REF!</v>
      </c>
      <c r="BA98" s="101" t="e">
        <f>#REF!</f>
        <v>#REF!</v>
      </c>
      <c r="BB98" s="101" t="e">
        <f>#REF!</f>
        <v>#REF!</v>
      </c>
      <c r="BC98" s="101" t="e">
        <f>#REF!</f>
        <v>#REF!</v>
      </c>
      <c r="BD98" s="103" t="e">
        <f>#REF!</f>
        <v>#REF!</v>
      </c>
      <c r="BT98" s="104" t="s">
        <v>84</v>
      </c>
      <c r="BV98" s="104" t="s">
        <v>78</v>
      </c>
      <c r="BW98" s="104" t="s">
        <v>95</v>
      </c>
      <c r="BX98" s="104" t="s">
        <v>5</v>
      </c>
      <c r="CL98" s="104" t="s">
        <v>1</v>
      </c>
      <c r="CM98" s="104" t="s">
        <v>86</v>
      </c>
    </row>
    <row r="99" spans="1:91" s="7" customFormat="1" ht="16.5" customHeight="1">
      <c r="A99" s="94" t="s">
        <v>80</v>
      </c>
      <c r="B99" s="95"/>
      <c r="C99" s="96"/>
      <c r="D99" s="298" t="s">
        <v>96</v>
      </c>
      <c r="E99" s="298"/>
      <c r="F99" s="298"/>
      <c r="G99" s="298"/>
      <c r="H99" s="298"/>
      <c r="I99" s="97"/>
      <c r="J99" s="298" t="s">
        <v>97</v>
      </c>
      <c r="K99" s="298"/>
      <c r="L99" s="298"/>
      <c r="M99" s="298"/>
      <c r="N99" s="298"/>
      <c r="O99" s="298"/>
      <c r="P99" s="298"/>
      <c r="Q99" s="298"/>
      <c r="R99" s="298"/>
      <c r="S99" s="298"/>
      <c r="T99" s="298"/>
      <c r="U99" s="298"/>
      <c r="V99" s="298"/>
      <c r="W99" s="298"/>
      <c r="X99" s="298"/>
      <c r="Y99" s="298"/>
      <c r="Z99" s="298"/>
      <c r="AA99" s="298"/>
      <c r="AB99" s="298"/>
      <c r="AC99" s="298"/>
      <c r="AD99" s="298"/>
      <c r="AE99" s="298"/>
      <c r="AF99" s="298"/>
      <c r="AG99" s="299">
        <f>SUM('05 - Slaboproud'!I24)</f>
        <v>0</v>
      </c>
      <c r="AH99" s="300"/>
      <c r="AI99" s="300"/>
      <c r="AJ99" s="300"/>
      <c r="AK99" s="300"/>
      <c r="AL99" s="300"/>
      <c r="AM99" s="300"/>
      <c r="AN99" s="299">
        <f>SUM(AG99*1.21)</f>
        <v>0</v>
      </c>
      <c r="AO99" s="300"/>
      <c r="AP99" s="300"/>
      <c r="AQ99" s="98" t="s">
        <v>83</v>
      </c>
      <c r="AR99" s="99"/>
      <c r="AS99" s="100">
        <v>0</v>
      </c>
      <c r="AT99" s="101" t="e">
        <f t="shared" si="0"/>
        <v>#REF!</v>
      </c>
      <c r="AU99" s="102" t="e">
        <f>#REF!</f>
        <v>#REF!</v>
      </c>
      <c r="AV99" s="101" t="e">
        <f>#REF!</f>
        <v>#REF!</v>
      </c>
      <c r="AW99" s="101" t="e">
        <f>#REF!</f>
        <v>#REF!</v>
      </c>
      <c r="AX99" s="101" t="e">
        <f>#REF!</f>
        <v>#REF!</v>
      </c>
      <c r="AY99" s="101" t="e">
        <f>#REF!</f>
        <v>#REF!</v>
      </c>
      <c r="AZ99" s="101" t="e">
        <f>#REF!</f>
        <v>#REF!</v>
      </c>
      <c r="BA99" s="101" t="e">
        <f>#REF!</f>
        <v>#REF!</v>
      </c>
      <c r="BB99" s="101" t="e">
        <f>#REF!</f>
        <v>#REF!</v>
      </c>
      <c r="BC99" s="101" t="e">
        <f>#REF!</f>
        <v>#REF!</v>
      </c>
      <c r="BD99" s="103" t="e">
        <f>#REF!</f>
        <v>#REF!</v>
      </c>
      <c r="BT99" s="104" t="s">
        <v>84</v>
      </c>
      <c r="BV99" s="104" t="s">
        <v>78</v>
      </c>
      <c r="BW99" s="104" t="s">
        <v>98</v>
      </c>
      <c r="BX99" s="104" t="s">
        <v>5</v>
      </c>
      <c r="CL99" s="104" t="s">
        <v>1</v>
      </c>
      <c r="CM99" s="104" t="s">
        <v>86</v>
      </c>
    </row>
    <row r="100" spans="1:91" s="7" customFormat="1" ht="16.5" customHeight="1">
      <c r="A100" s="94" t="s">
        <v>80</v>
      </c>
      <c r="B100" s="95"/>
      <c r="C100" s="96"/>
      <c r="D100" s="298" t="s">
        <v>99</v>
      </c>
      <c r="E100" s="298"/>
      <c r="F100" s="298"/>
      <c r="G100" s="298"/>
      <c r="H100" s="298"/>
      <c r="I100" s="97"/>
      <c r="J100" s="298" t="s">
        <v>100</v>
      </c>
      <c r="K100" s="298"/>
      <c r="L100" s="298"/>
      <c r="M100" s="298"/>
      <c r="N100" s="298"/>
      <c r="O100" s="298"/>
      <c r="P100" s="298"/>
      <c r="Q100" s="298"/>
      <c r="R100" s="298"/>
      <c r="S100" s="298"/>
      <c r="T100" s="298"/>
      <c r="U100" s="298"/>
      <c r="V100" s="298"/>
      <c r="W100" s="298"/>
      <c r="X100" s="298"/>
      <c r="Y100" s="298"/>
      <c r="Z100" s="298"/>
      <c r="AA100" s="298"/>
      <c r="AB100" s="298"/>
      <c r="AC100" s="298"/>
      <c r="AD100" s="298"/>
      <c r="AE100" s="298"/>
      <c r="AF100" s="298"/>
      <c r="AG100" s="299">
        <f>'06 - VRN'!J30</f>
        <v>0</v>
      </c>
      <c r="AH100" s="300"/>
      <c r="AI100" s="300"/>
      <c r="AJ100" s="300"/>
      <c r="AK100" s="300"/>
      <c r="AL100" s="300"/>
      <c r="AM100" s="300"/>
      <c r="AN100" s="299">
        <f t="shared" si="1"/>
        <v>0</v>
      </c>
      <c r="AO100" s="300"/>
      <c r="AP100" s="300"/>
      <c r="AQ100" s="98" t="s">
        <v>83</v>
      </c>
      <c r="AR100" s="99"/>
      <c r="AS100" s="105">
        <v>0</v>
      </c>
      <c r="AT100" s="106">
        <f t="shared" si="0"/>
        <v>0</v>
      </c>
      <c r="AU100" s="107">
        <f>'06 - VRN'!P122</f>
        <v>0</v>
      </c>
      <c r="AV100" s="106">
        <f>'06 - VRN'!J33</f>
        <v>0</v>
      </c>
      <c r="AW100" s="106">
        <f>'06 - VRN'!J34</f>
        <v>0</v>
      </c>
      <c r="AX100" s="106">
        <f>'06 - VRN'!J35</f>
        <v>0</v>
      </c>
      <c r="AY100" s="106">
        <f>'06 - VRN'!J36</f>
        <v>0</v>
      </c>
      <c r="AZ100" s="106">
        <f>'06 - VRN'!F33</f>
        <v>0</v>
      </c>
      <c r="BA100" s="106">
        <f>'06 - VRN'!F34</f>
        <v>0</v>
      </c>
      <c r="BB100" s="106">
        <f>'06 - VRN'!F35</f>
        <v>0</v>
      </c>
      <c r="BC100" s="106">
        <f>'06 - VRN'!F36</f>
        <v>0</v>
      </c>
      <c r="BD100" s="108">
        <f>'06 - VRN'!F37</f>
        <v>0</v>
      </c>
      <c r="BT100" s="104" t="s">
        <v>84</v>
      </c>
      <c r="BV100" s="104" t="s">
        <v>78</v>
      </c>
      <c r="BW100" s="104" t="s">
        <v>101</v>
      </c>
      <c r="BX100" s="104" t="s">
        <v>5</v>
      </c>
      <c r="CL100" s="104" t="s">
        <v>1</v>
      </c>
      <c r="CM100" s="104" t="s">
        <v>86</v>
      </c>
    </row>
    <row r="101" spans="1:9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9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40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algorithmName="SHA-512" hashValue="R94XwfGGzBvBWJmbpO9InIgOkk8Vki6t/zDtwPvr8SftArG8hbmBYCsYNcipr6gs3eBylAcStbBkqbJ75N1L0A==" saltValue="UsQekrbkCkr0F3bdGzAlH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Bourací práce'!C2" display="/" xr:uid="{00000000-0004-0000-0000-000000000000}"/>
    <hyperlink ref="A96" location="'02 - Nový stav - stavební...'!C2" display="/" xr:uid="{00000000-0004-0000-0000-000001000000}"/>
    <hyperlink ref="A97" location="'03 - ÚT, ZTI, VZT'!C2" display="/" xr:uid="{00000000-0004-0000-0000-000002000000}"/>
    <hyperlink ref="A98" location="'04 - Silnoproud'!C2" display="/" xr:uid="{00000000-0004-0000-0000-000003000000}"/>
    <hyperlink ref="A99" location="'05 - Slaboproud'!C2" display="/" xr:uid="{00000000-0004-0000-0000-000004000000}"/>
    <hyperlink ref="A100" location="'06 - VRN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2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8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86</v>
      </c>
    </row>
    <row r="4" spans="1:46" s="1" customFormat="1" ht="24.95" customHeight="1">
      <c r="B4" s="21"/>
      <c r="D4" s="113" t="s">
        <v>102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3" t="str">
        <f>'Rekapitulace stavby'!K6</f>
        <v>ISŠTE Sokolov - Revitalizace objektu SO 706</v>
      </c>
      <c r="F7" s="324"/>
      <c r="G7" s="324"/>
      <c r="H7" s="324"/>
      <c r="I7" s="109"/>
      <c r="L7" s="21"/>
    </row>
    <row r="8" spans="1:46" s="2" customFormat="1" ht="12" customHeight="1">
      <c r="A8" s="35"/>
      <c r="B8" s="40"/>
      <c r="C8" s="35"/>
      <c r="D8" s="115" t="s">
        <v>103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5" t="s">
        <v>104</v>
      </c>
      <c r="F9" s="326"/>
      <c r="G9" s="326"/>
      <c r="H9" s="326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3. 5. 2020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31</v>
      </c>
      <c r="F21" s="35"/>
      <c r="G21" s="35"/>
      <c r="H21" s="35"/>
      <c r="I21" s="118" t="s">
        <v>27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27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35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9" t="s">
        <v>1</v>
      </c>
      <c r="F27" s="329"/>
      <c r="G27" s="329"/>
      <c r="H27" s="32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36</v>
      </c>
      <c r="E30" s="35"/>
      <c r="F30" s="35"/>
      <c r="G30" s="35"/>
      <c r="H30" s="35"/>
      <c r="I30" s="116"/>
      <c r="J30" s="127">
        <f>ROUND(J131,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38</v>
      </c>
      <c r="G32" s="35"/>
      <c r="H32" s="35"/>
      <c r="I32" s="129" t="s">
        <v>37</v>
      </c>
      <c r="J32" s="128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40</v>
      </c>
      <c r="E33" s="115" t="s">
        <v>41</v>
      </c>
      <c r="F33" s="131">
        <f>ROUND((SUM(BE131:BE426)),  2)</f>
        <v>0</v>
      </c>
      <c r="G33" s="35"/>
      <c r="H33" s="35"/>
      <c r="I33" s="132">
        <v>0.21</v>
      </c>
      <c r="J33" s="131">
        <f>ROUND(((SUM(BE131:BE426))*I33),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42</v>
      </c>
      <c r="F34" s="131">
        <f>ROUND((SUM(BF131:BF426)),  2)</f>
        <v>0</v>
      </c>
      <c r="G34" s="35"/>
      <c r="H34" s="35"/>
      <c r="I34" s="132">
        <v>0.15</v>
      </c>
      <c r="J34" s="131">
        <f>ROUND(((SUM(BF131:BF426))*I34),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43</v>
      </c>
      <c r="F35" s="131">
        <f>ROUND((SUM(BG131:BG426)),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44</v>
      </c>
      <c r="F36" s="131">
        <f>ROUND((SUM(BH131:BH426)),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45</v>
      </c>
      <c r="F37" s="131">
        <f>ROUND((SUM(BI131:BI426)),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46</v>
      </c>
      <c r="E39" s="135"/>
      <c r="F39" s="135"/>
      <c r="G39" s="136" t="s">
        <v>47</v>
      </c>
      <c r="H39" s="137" t="s">
        <v>48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49</v>
      </c>
      <c r="E50" s="142"/>
      <c r="F50" s="142"/>
      <c r="G50" s="141" t="s">
        <v>50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51</v>
      </c>
      <c r="E61" s="145"/>
      <c r="F61" s="146" t="s">
        <v>52</v>
      </c>
      <c r="G61" s="144" t="s">
        <v>51</v>
      </c>
      <c r="H61" s="145"/>
      <c r="I61" s="147"/>
      <c r="J61" s="148" t="s">
        <v>52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53</v>
      </c>
      <c r="E65" s="149"/>
      <c r="F65" s="149"/>
      <c r="G65" s="141" t="s">
        <v>54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51</v>
      </c>
      <c r="E76" s="145"/>
      <c r="F76" s="146" t="s">
        <v>52</v>
      </c>
      <c r="G76" s="144" t="s">
        <v>51</v>
      </c>
      <c r="H76" s="145"/>
      <c r="I76" s="147"/>
      <c r="J76" s="148" t="s">
        <v>52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0" t="str">
        <f>E7</f>
        <v>ISŠTE Sokolov - Revitalizace objektu SO 706</v>
      </c>
      <c r="F85" s="331"/>
      <c r="G85" s="331"/>
      <c r="H85" s="331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103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2" t="str">
        <f>E9</f>
        <v>01 - Bourací práce</v>
      </c>
      <c r="F87" s="332"/>
      <c r="G87" s="332"/>
      <c r="H87" s="332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Sokolov, p.č. 78/33</v>
      </c>
      <c r="G89" s="37"/>
      <c r="H89" s="37"/>
      <c r="I89" s="118" t="s">
        <v>22</v>
      </c>
      <c r="J89" s="67" t="str">
        <f>IF(J12="","",J12)</f>
        <v>3. 5. 2020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Karlovarský Kraj</v>
      </c>
      <c r="G91" s="37"/>
      <c r="H91" s="37"/>
      <c r="I91" s="118" t="s">
        <v>30</v>
      </c>
      <c r="J91" s="33" t="str">
        <f>E21</f>
        <v>SCHRADER s.ro.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106</v>
      </c>
      <c r="D94" s="158"/>
      <c r="E94" s="158"/>
      <c r="F94" s="158"/>
      <c r="G94" s="158"/>
      <c r="H94" s="158"/>
      <c r="I94" s="159"/>
      <c r="J94" s="160" t="s">
        <v>107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108</v>
      </c>
      <c r="D96" s="37"/>
      <c r="E96" s="37"/>
      <c r="F96" s="37"/>
      <c r="G96" s="37"/>
      <c r="H96" s="37"/>
      <c r="I96" s="116"/>
      <c r="J96" s="85">
        <f>J131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109</v>
      </c>
    </row>
    <row r="97" spans="1:31" s="9" customFormat="1" ht="24.95" customHeight="1">
      <c r="B97" s="162"/>
      <c r="C97" s="163"/>
      <c r="D97" s="164" t="s">
        <v>110</v>
      </c>
      <c r="E97" s="165"/>
      <c r="F97" s="165"/>
      <c r="G97" s="165"/>
      <c r="H97" s="165"/>
      <c r="I97" s="166"/>
      <c r="J97" s="167">
        <f>J132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111</v>
      </c>
      <c r="E98" s="172"/>
      <c r="F98" s="172"/>
      <c r="G98" s="172"/>
      <c r="H98" s="172"/>
      <c r="I98" s="173"/>
      <c r="J98" s="174">
        <f>J133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112</v>
      </c>
      <c r="E99" s="172"/>
      <c r="F99" s="172"/>
      <c r="G99" s="172"/>
      <c r="H99" s="172"/>
      <c r="I99" s="173"/>
      <c r="J99" s="174">
        <f>J138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113</v>
      </c>
      <c r="E100" s="172"/>
      <c r="F100" s="172"/>
      <c r="G100" s="172"/>
      <c r="H100" s="172"/>
      <c r="I100" s="173"/>
      <c r="J100" s="174">
        <f>J276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114</v>
      </c>
      <c r="E101" s="172"/>
      <c r="F101" s="172"/>
      <c r="G101" s="172"/>
      <c r="H101" s="172"/>
      <c r="I101" s="173"/>
      <c r="J101" s="174">
        <f>J298</f>
        <v>0</v>
      </c>
      <c r="K101" s="170"/>
      <c r="L101" s="175"/>
    </row>
    <row r="102" spans="1:31" s="9" customFormat="1" ht="24.95" customHeight="1">
      <c r="B102" s="162"/>
      <c r="C102" s="163"/>
      <c r="D102" s="164" t="s">
        <v>115</v>
      </c>
      <c r="E102" s="165"/>
      <c r="F102" s="165"/>
      <c r="G102" s="165"/>
      <c r="H102" s="165"/>
      <c r="I102" s="166"/>
      <c r="J102" s="167">
        <f>J301</f>
        <v>0</v>
      </c>
      <c r="K102" s="163"/>
      <c r="L102" s="168"/>
    </row>
    <row r="103" spans="1:31" s="10" customFormat="1" ht="19.899999999999999" customHeight="1">
      <c r="B103" s="169"/>
      <c r="C103" s="170"/>
      <c r="D103" s="171" t="s">
        <v>116</v>
      </c>
      <c r="E103" s="172"/>
      <c r="F103" s="172"/>
      <c r="G103" s="172"/>
      <c r="H103" s="172"/>
      <c r="I103" s="173"/>
      <c r="J103" s="174">
        <f>J302</f>
        <v>0</v>
      </c>
      <c r="K103" s="170"/>
      <c r="L103" s="175"/>
    </row>
    <row r="104" spans="1:31" s="10" customFormat="1" ht="19.899999999999999" customHeight="1">
      <c r="B104" s="169"/>
      <c r="C104" s="170"/>
      <c r="D104" s="171" t="s">
        <v>117</v>
      </c>
      <c r="E104" s="172"/>
      <c r="F104" s="172"/>
      <c r="G104" s="172"/>
      <c r="H104" s="172"/>
      <c r="I104" s="173"/>
      <c r="J104" s="174">
        <f>J307</f>
        <v>0</v>
      </c>
      <c r="K104" s="170"/>
      <c r="L104" s="175"/>
    </row>
    <row r="105" spans="1:31" s="10" customFormat="1" ht="19.899999999999999" customHeight="1">
      <c r="B105" s="169"/>
      <c r="C105" s="170"/>
      <c r="D105" s="171" t="s">
        <v>118</v>
      </c>
      <c r="E105" s="172"/>
      <c r="F105" s="172"/>
      <c r="G105" s="172"/>
      <c r="H105" s="172"/>
      <c r="I105" s="173"/>
      <c r="J105" s="174">
        <f>J316</f>
        <v>0</v>
      </c>
      <c r="K105" s="170"/>
      <c r="L105" s="175"/>
    </row>
    <row r="106" spans="1:31" s="10" customFormat="1" ht="19.899999999999999" customHeight="1">
      <c r="B106" s="169"/>
      <c r="C106" s="170"/>
      <c r="D106" s="171" t="s">
        <v>119</v>
      </c>
      <c r="E106" s="172"/>
      <c r="F106" s="172"/>
      <c r="G106" s="172"/>
      <c r="H106" s="172"/>
      <c r="I106" s="173"/>
      <c r="J106" s="174">
        <f>J322</f>
        <v>0</v>
      </c>
      <c r="K106" s="170"/>
      <c r="L106" s="175"/>
    </row>
    <row r="107" spans="1:31" s="10" customFormat="1" ht="19.899999999999999" customHeight="1">
      <c r="B107" s="169"/>
      <c r="C107" s="170"/>
      <c r="D107" s="171" t="s">
        <v>120</v>
      </c>
      <c r="E107" s="172"/>
      <c r="F107" s="172"/>
      <c r="G107" s="172"/>
      <c r="H107" s="172"/>
      <c r="I107" s="173"/>
      <c r="J107" s="174">
        <f>J347</f>
        <v>0</v>
      </c>
      <c r="K107" s="170"/>
      <c r="L107" s="175"/>
    </row>
    <row r="108" spans="1:31" s="10" customFormat="1" ht="19.899999999999999" customHeight="1">
      <c r="B108" s="169"/>
      <c r="C108" s="170"/>
      <c r="D108" s="171" t="s">
        <v>121</v>
      </c>
      <c r="E108" s="172"/>
      <c r="F108" s="172"/>
      <c r="G108" s="172"/>
      <c r="H108" s="172"/>
      <c r="I108" s="173"/>
      <c r="J108" s="174">
        <f>J362</f>
        <v>0</v>
      </c>
      <c r="K108" s="170"/>
      <c r="L108" s="175"/>
    </row>
    <row r="109" spans="1:31" s="10" customFormat="1" ht="19.899999999999999" customHeight="1">
      <c r="B109" s="169"/>
      <c r="C109" s="170"/>
      <c r="D109" s="171" t="s">
        <v>122</v>
      </c>
      <c r="E109" s="172"/>
      <c r="F109" s="172"/>
      <c r="G109" s="172"/>
      <c r="H109" s="172"/>
      <c r="I109" s="173"/>
      <c r="J109" s="174">
        <f>J375</f>
        <v>0</v>
      </c>
      <c r="K109" s="170"/>
      <c r="L109" s="175"/>
    </row>
    <row r="110" spans="1:31" s="10" customFormat="1" ht="19.899999999999999" customHeight="1">
      <c r="B110" s="169"/>
      <c r="C110" s="170"/>
      <c r="D110" s="171" t="s">
        <v>123</v>
      </c>
      <c r="E110" s="172"/>
      <c r="F110" s="172"/>
      <c r="G110" s="172"/>
      <c r="H110" s="172"/>
      <c r="I110" s="173"/>
      <c r="J110" s="174">
        <f>J417</f>
        <v>0</v>
      </c>
      <c r="K110" s="170"/>
      <c r="L110" s="175"/>
    </row>
    <row r="111" spans="1:31" s="10" customFormat="1" ht="19.899999999999999" customHeight="1">
      <c r="B111" s="169"/>
      <c r="C111" s="170"/>
      <c r="D111" s="171" t="s">
        <v>124</v>
      </c>
      <c r="E111" s="172"/>
      <c r="F111" s="172"/>
      <c r="G111" s="172"/>
      <c r="H111" s="172"/>
      <c r="I111" s="173"/>
      <c r="J111" s="174">
        <f>J423</f>
        <v>0</v>
      </c>
      <c r="K111" s="170"/>
      <c r="L111" s="175"/>
    </row>
    <row r="112" spans="1:31" s="2" customFormat="1" ht="21.7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55"/>
      <c r="C113" s="56"/>
      <c r="D113" s="56"/>
      <c r="E113" s="56"/>
      <c r="F113" s="56"/>
      <c r="G113" s="56"/>
      <c r="H113" s="56"/>
      <c r="I113" s="153"/>
      <c r="J113" s="56"/>
      <c r="K113" s="56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6.95" customHeight="1">
      <c r="A117" s="35"/>
      <c r="B117" s="57"/>
      <c r="C117" s="58"/>
      <c r="D117" s="58"/>
      <c r="E117" s="58"/>
      <c r="F117" s="58"/>
      <c r="G117" s="58"/>
      <c r="H117" s="58"/>
      <c r="I117" s="156"/>
      <c r="J117" s="58"/>
      <c r="K117" s="58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4.95" customHeight="1">
      <c r="A118" s="35"/>
      <c r="B118" s="36"/>
      <c r="C118" s="24" t="s">
        <v>125</v>
      </c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16</v>
      </c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30" t="str">
        <f>E7</f>
        <v>ISŠTE Sokolov - Revitalizace objektu SO 706</v>
      </c>
      <c r="F121" s="331"/>
      <c r="G121" s="331"/>
      <c r="H121" s="331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103</v>
      </c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282" t="str">
        <f>E9</f>
        <v>01 - Bourací práce</v>
      </c>
      <c r="F123" s="332"/>
      <c r="G123" s="332"/>
      <c r="H123" s="332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116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20</v>
      </c>
      <c r="D125" s="37"/>
      <c r="E125" s="37"/>
      <c r="F125" s="28" t="str">
        <f>F12</f>
        <v>Sokolov, p.č. 78/33</v>
      </c>
      <c r="G125" s="37"/>
      <c r="H125" s="37"/>
      <c r="I125" s="118" t="s">
        <v>22</v>
      </c>
      <c r="J125" s="67" t="str">
        <f>IF(J12="","",J12)</f>
        <v>3. 5. 2020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24</v>
      </c>
      <c r="D127" s="37"/>
      <c r="E127" s="37"/>
      <c r="F127" s="28" t="str">
        <f>E15</f>
        <v>Karlovarský Kraj</v>
      </c>
      <c r="G127" s="37"/>
      <c r="H127" s="37"/>
      <c r="I127" s="118" t="s">
        <v>30</v>
      </c>
      <c r="J127" s="33" t="str">
        <f>E21</f>
        <v>SCHRADER s.ro.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28</v>
      </c>
      <c r="D128" s="37"/>
      <c r="E128" s="37"/>
      <c r="F128" s="28" t="str">
        <f>IF(E18="","",E18)</f>
        <v>Vyplň údaj</v>
      </c>
      <c r="G128" s="37"/>
      <c r="H128" s="37"/>
      <c r="I128" s="118" t="s">
        <v>33</v>
      </c>
      <c r="J128" s="33" t="str">
        <f>E24</f>
        <v xml:space="preserve"> 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116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76"/>
      <c r="B130" s="177"/>
      <c r="C130" s="178" t="s">
        <v>126</v>
      </c>
      <c r="D130" s="179" t="s">
        <v>61</v>
      </c>
      <c r="E130" s="179" t="s">
        <v>57</v>
      </c>
      <c r="F130" s="179" t="s">
        <v>58</v>
      </c>
      <c r="G130" s="179" t="s">
        <v>127</v>
      </c>
      <c r="H130" s="179" t="s">
        <v>128</v>
      </c>
      <c r="I130" s="180" t="s">
        <v>129</v>
      </c>
      <c r="J130" s="179" t="s">
        <v>107</v>
      </c>
      <c r="K130" s="181" t="s">
        <v>130</v>
      </c>
      <c r="L130" s="182"/>
      <c r="M130" s="76" t="s">
        <v>1</v>
      </c>
      <c r="N130" s="77" t="s">
        <v>40</v>
      </c>
      <c r="O130" s="77" t="s">
        <v>131</v>
      </c>
      <c r="P130" s="77" t="s">
        <v>132</v>
      </c>
      <c r="Q130" s="77" t="s">
        <v>133</v>
      </c>
      <c r="R130" s="77" t="s">
        <v>134</v>
      </c>
      <c r="S130" s="77" t="s">
        <v>135</v>
      </c>
      <c r="T130" s="78" t="s">
        <v>136</v>
      </c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</row>
    <row r="131" spans="1:65" s="2" customFormat="1" ht="22.9" customHeight="1">
      <c r="A131" s="35"/>
      <c r="B131" s="36"/>
      <c r="C131" s="83" t="s">
        <v>137</v>
      </c>
      <c r="D131" s="37"/>
      <c r="E131" s="37"/>
      <c r="F131" s="37"/>
      <c r="G131" s="37"/>
      <c r="H131" s="37"/>
      <c r="I131" s="116"/>
      <c r="J131" s="183">
        <f>BK131</f>
        <v>0</v>
      </c>
      <c r="K131" s="37"/>
      <c r="L131" s="40"/>
      <c r="M131" s="79"/>
      <c r="N131" s="184"/>
      <c r="O131" s="80"/>
      <c r="P131" s="185">
        <f>P132+P301</f>
        <v>0</v>
      </c>
      <c r="Q131" s="80"/>
      <c r="R131" s="185">
        <f>R132+R301</f>
        <v>1.40588325</v>
      </c>
      <c r="S131" s="80"/>
      <c r="T131" s="186">
        <f>T132+T301</f>
        <v>101.5339857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75</v>
      </c>
      <c r="AU131" s="18" t="s">
        <v>109</v>
      </c>
      <c r="BK131" s="187">
        <f>BK132+BK301</f>
        <v>0</v>
      </c>
    </row>
    <row r="132" spans="1:65" s="12" customFormat="1" ht="25.9" customHeight="1">
      <c r="B132" s="188"/>
      <c r="C132" s="189"/>
      <c r="D132" s="190" t="s">
        <v>75</v>
      </c>
      <c r="E132" s="191" t="s">
        <v>138</v>
      </c>
      <c r="F132" s="191" t="s">
        <v>139</v>
      </c>
      <c r="G132" s="189"/>
      <c r="H132" s="189"/>
      <c r="I132" s="192"/>
      <c r="J132" s="193">
        <f>BK132</f>
        <v>0</v>
      </c>
      <c r="K132" s="189"/>
      <c r="L132" s="194"/>
      <c r="M132" s="195"/>
      <c r="N132" s="196"/>
      <c r="O132" s="196"/>
      <c r="P132" s="197">
        <f>P133+P138+P276+P298</f>
        <v>0</v>
      </c>
      <c r="Q132" s="196"/>
      <c r="R132" s="197">
        <f>R133+R138+R276+R298</f>
        <v>0.15763925000000001</v>
      </c>
      <c r="S132" s="196"/>
      <c r="T132" s="198">
        <f>T133+T138+T276+T298</f>
        <v>94.683534000000009</v>
      </c>
      <c r="AR132" s="199" t="s">
        <v>84</v>
      </c>
      <c r="AT132" s="200" t="s">
        <v>75</v>
      </c>
      <c r="AU132" s="200" t="s">
        <v>76</v>
      </c>
      <c r="AY132" s="199" t="s">
        <v>140</v>
      </c>
      <c r="BK132" s="201">
        <f>BK133+BK138+BK276+BK298</f>
        <v>0</v>
      </c>
    </row>
    <row r="133" spans="1:65" s="12" customFormat="1" ht="22.9" customHeight="1">
      <c r="B133" s="188"/>
      <c r="C133" s="189"/>
      <c r="D133" s="190" t="s">
        <v>75</v>
      </c>
      <c r="E133" s="202" t="s">
        <v>141</v>
      </c>
      <c r="F133" s="202" t="s">
        <v>142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SUM(P134:P137)</f>
        <v>0</v>
      </c>
      <c r="Q133" s="196"/>
      <c r="R133" s="197">
        <f>SUM(R134:R137)</f>
        <v>4.3600000000000007E-2</v>
      </c>
      <c r="S133" s="196"/>
      <c r="T133" s="198">
        <f>SUM(T134:T137)</f>
        <v>0</v>
      </c>
      <c r="AR133" s="199" t="s">
        <v>84</v>
      </c>
      <c r="AT133" s="200" t="s">
        <v>75</v>
      </c>
      <c r="AU133" s="200" t="s">
        <v>84</v>
      </c>
      <c r="AY133" s="199" t="s">
        <v>140</v>
      </c>
      <c r="BK133" s="201">
        <f>SUM(BK134:BK137)</f>
        <v>0</v>
      </c>
    </row>
    <row r="134" spans="1:65" s="2" customFormat="1" ht="21.75" customHeight="1">
      <c r="A134" s="35"/>
      <c r="B134" s="36"/>
      <c r="C134" s="204" t="s">
        <v>84</v>
      </c>
      <c r="D134" s="204" t="s">
        <v>143</v>
      </c>
      <c r="E134" s="205" t="s">
        <v>144</v>
      </c>
      <c r="F134" s="206" t="s">
        <v>145</v>
      </c>
      <c r="G134" s="207" t="s">
        <v>146</v>
      </c>
      <c r="H134" s="208">
        <v>0.04</v>
      </c>
      <c r="I134" s="209"/>
      <c r="J134" s="210">
        <f>ROUND(I134*H134,2)</f>
        <v>0</v>
      </c>
      <c r="K134" s="206" t="s">
        <v>147</v>
      </c>
      <c r="L134" s="40"/>
      <c r="M134" s="211" t="s">
        <v>1</v>
      </c>
      <c r="N134" s="212" t="s">
        <v>41</v>
      </c>
      <c r="O134" s="72"/>
      <c r="P134" s="213">
        <f>O134*H134</f>
        <v>0</v>
      </c>
      <c r="Q134" s="213">
        <v>1.0900000000000001</v>
      </c>
      <c r="R134" s="213">
        <f>Q134*H134</f>
        <v>4.3600000000000007E-2</v>
      </c>
      <c r="S134" s="213">
        <v>0</v>
      </c>
      <c r="T134" s="21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5" t="s">
        <v>148</v>
      </c>
      <c r="AT134" s="215" t="s">
        <v>143</v>
      </c>
      <c r="AU134" s="215" t="s">
        <v>86</v>
      </c>
      <c r="AY134" s="18" t="s">
        <v>140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8" t="s">
        <v>84</v>
      </c>
      <c r="BK134" s="216">
        <f>ROUND(I134*H134,2)</f>
        <v>0</v>
      </c>
      <c r="BL134" s="18" t="s">
        <v>148</v>
      </c>
      <c r="BM134" s="215" t="s">
        <v>149</v>
      </c>
    </row>
    <row r="135" spans="1:65" s="2" customFormat="1" ht="19.5">
      <c r="A135" s="35"/>
      <c r="B135" s="36"/>
      <c r="C135" s="37"/>
      <c r="D135" s="217" t="s">
        <v>150</v>
      </c>
      <c r="E135" s="37"/>
      <c r="F135" s="218" t="s">
        <v>151</v>
      </c>
      <c r="G135" s="37"/>
      <c r="H135" s="37"/>
      <c r="I135" s="116"/>
      <c r="J135" s="37"/>
      <c r="K135" s="37"/>
      <c r="L135" s="40"/>
      <c r="M135" s="219"/>
      <c r="N135" s="22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150</v>
      </c>
      <c r="AU135" s="18" t="s">
        <v>86</v>
      </c>
    </row>
    <row r="136" spans="1:65" s="13" customFormat="1" ht="11.25">
      <c r="B136" s="221"/>
      <c r="C136" s="222"/>
      <c r="D136" s="217" t="s">
        <v>152</v>
      </c>
      <c r="E136" s="223" t="s">
        <v>1</v>
      </c>
      <c r="F136" s="224" t="s">
        <v>153</v>
      </c>
      <c r="G136" s="222"/>
      <c r="H136" s="223" t="s">
        <v>1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152</v>
      </c>
      <c r="AU136" s="230" t="s">
        <v>86</v>
      </c>
      <c r="AV136" s="13" t="s">
        <v>84</v>
      </c>
      <c r="AW136" s="13" t="s">
        <v>32</v>
      </c>
      <c r="AX136" s="13" t="s">
        <v>76</v>
      </c>
      <c r="AY136" s="230" t="s">
        <v>140</v>
      </c>
    </row>
    <row r="137" spans="1:65" s="14" customFormat="1" ht="11.25">
      <c r="B137" s="231"/>
      <c r="C137" s="232"/>
      <c r="D137" s="217" t="s">
        <v>152</v>
      </c>
      <c r="E137" s="233" t="s">
        <v>1</v>
      </c>
      <c r="F137" s="234" t="s">
        <v>154</v>
      </c>
      <c r="G137" s="232"/>
      <c r="H137" s="235">
        <v>0.04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152</v>
      </c>
      <c r="AU137" s="241" t="s">
        <v>86</v>
      </c>
      <c r="AV137" s="14" t="s">
        <v>86</v>
      </c>
      <c r="AW137" s="14" t="s">
        <v>32</v>
      </c>
      <c r="AX137" s="14" t="s">
        <v>84</v>
      </c>
      <c r="AY137" s="241" t="s">
        <v>140</v>
      </c>
    </row>
    <row r="138" spans="1:65" s="12" customFormat="1" ht="22.9" customHeight="1">
      <c r="B138" s="188"/>
      <c r="C138" s="189"/>
      <c r="D138" s="190" t="s">
        <v>75</v>
      </c>
      <c r="E138" s="202" t="s">
        <v>155</v>
      </c>
      <c r="F138" s="202" t="s">
        <v>156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SUM(P139:P275)</f>
        <v>0</v>
      </c>
      <c r="Q138" s="196"/>
      <c r="R138" s="197">
        <f>SUM(R139:R275)</f>
        <v>0.11403924999999999</v>
      </c>
      <c r="S138" s="196"/>
      <c r="T138" s="198">
        <f>SUM(T139:T275)</f>
        <v>94.683534000000009</v>
      </c>
      <c r="AR138" s="199" t="s">
        <v>84</v>
      </c>
      <c r="AT138" s="200" t="s">
        <v>75</v>
      </c>
      <c r="AU138" s="200" t="s">
        <v>84</v>
      </c>
      <c r="AY138" s="199" t="s">
        <v>140</v>
      </c>
      <c r="BK138" s="201">
        <f>SUM(BK139:BK275)</f>
        <v>0</v>
      </c>
    </row>
    <row r="139" spans="1:65" s="2" customFormat="1" ht="44.25" customHeight="1">
      <c r="A139" s="35"/>
      <c r="B139" s="36"/>
      <c r="C139" s="204" t="s">
        <v>86</v>
      </c>
      <c r="D139" s="204" t="s">
        <v>143</v>
      </c>
      <c r="E139" s="205" t="s">
        <v>157</v>
      </c>
      <c r="F139" s="206" t="s">
        <v>158</v>
      </c>
      <c r="G139" s="207" t="s">
        <v>159</v>
      </c>
      <c r="H139" s="208">
        <v>2</v>
      </c>
      <c r="I139" s="209"/>
      <c r="J139" s="210">
        <f>ROUND(I139*H139,2)</f>
        <v>0</v>
      </c>
      <c r="K139" s="206" t="s">
        <v>1</v>
      </c>
      <c r="L139" s="40"/>
      <c r="M139" s="211" t="s">
        <v>1</v>
      </c>
      <c r="N139" s="212" t="s">
        <v>41</v>
      </c>
      <c r="O139" s="72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5" t="s">
        <v>148</v>
      </c>
      <c r="AT139" s="215" t="s">
        <v>143</v>
      </c>
      <c r="AU139" s="215" t="s">
        <v>86</v>
      </c>
      <c r="AY139" s="18" t="s">
        <v>140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8" t="s">
        <v>84</v>
      </c>
      <c r="BK139" s="216">
        <f>ROUND(I139*H139,2)</f>
        <v>0</v>
      </c>
      <c r="BL139" s="18" t="s">
        <v>148</v>
      </c>
      <c r="BM139" s="215" t="s">
        <v>160</v>
      </c>
    </row>
    <row r="140" spans="1:65" s="2" customFormat="1" ht="29.25">
      <c r="A140" s="35"/>
      <c r="B140" s="36"/>
      <c r="C140" s="37"/>
      <c r="D140" s="217" t="s">
        <v>150</v>
      </c>
      <c r="E140" s="37"/>
      <c r="F140" s="218" t="s">
        <v>158</v>
      </c>
      <c r="G140" s="37"/>
      <c r="H140" s="37"/>
      <c r="I140" s="116"/>
      <c r="J140" s="37"/>
      <c r="K140" s="37"/>
      <c r="L140" s="40"/>
      <c r="M140" s="219"/>
      <c r="N140" s="220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150</v>
      </c>
      <c r="AU140" s="18" t="s">
        <v>86</v>
      </c>
    </row>
    <row r="141" spans="1:65" s="2" customFormat="1" ht="33" customHeight="1">
      <c r="A141" s="35"/>
      <c r="B141" s="36"/>
      <c r="C141" s="204" t="s">
        <v>141</v>
      </c>
      <c r="D141" s="204" t="s">
        <v>143</v>
      </c>
      <c r="E141" s="205" t="s">
        <v>161</v>
      </c>
      <c r="F141" s="206" t="s">
        <v>162</v>
      </c>
      <c r="G141" s="207" t="s">
        <v>163</v>
      </c>
      <c r="H141" s="208">
        <v>12</v>
      </c>
      <c r="I141" s="209"/>
      <c r="J141" s="210">
        <f>ROUND(I141*H141,2)</f>
        <v>0</v>
      </c>
      <c r="K141" s="206" t="s">
        <v>1</v>
      </c>
      <c r="L141" s="40"/>
      <c r="M141" s="211" t="s">
        <v>1</v>
      </c>
      <c r="N141" s="212" t="s">
        <v>41</v>
      </c>
      <c r="O141" s="72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5" t="s">
        <v>148</v>
      </c>
      <c r="AT141" s="215" t="s">
        <v>143</v>
      </c>
      <c r="AU141" s="215" t="s">
        <v>86</v>
      </c>
      <c r="AY141" s="18" t="s">
        <v>140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8" t="s">
        <v>84</v>
      </c>
      <c r="BK141" s="216">
        <f>ROUND(I141*H141,2)</f>
        <v>0</v>
      </c>
      <c r="BL141" s="18" t="s">
        <v>148</v>
      </c>
      <c r="BM141" s="215" t="s">
        <v>164</v>
      </c>
    </row>
    <row r="142" spans="1:65" s="2" customFormat="1" ht="19.5">
      <c r="A142" s="35"/>
      <c r="B142" s="36"/>
      <c r="C142" s="37"/>
      <c r="D142" s="217" t="s">
        <v>150</v>
      </c>
      <c r="E142" s="37"/>
      <c r="F142" s="218" t="s">
        <v>162</v>
      </c>
      <c r="G142" s="37"/>
      <c r="H142" s="37"/>
      <c r="I142" s="116"/>
      <c r="J142" s="37"/>
      <c r="K142" s="37"/>
      <c r="L142" s="40"/>
      <c r="M142" s="219"/>
      <c r="N142" s="220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150</v>
      </c>
      <c r="AU142" s="18" t="s">
        <v>86</v>
      </c>
    </row>
    <row r="143" spans="1:65" s="2" customFormat="1" ht="16.5" customHeight="1">
      <c r="A143" s="35"/>
      <c r="B143" s="36"/>
      <c r="C143" s="204" t="s">
        <v>148</v>
      </c>
      <c r="D143" s="204" t="s">
        <v>143</v>
      </c>
      <c r="E143" s="205" t="s">
        <v>165</v>
      </c>
      <c r="F143" s="206" t="s">
        <v>166</v>
      </c>
      <c r="G143" s="207" t="s">
        <v>167</v>
      </c>
      <c r="H143" s="208">
        <v>13.948</v>
      </c>
      <c r="I143" s="209"/>
      <c r="J143" s="210">
        <f>ROUND(I143*H143,2)</f>
        <v>0</v>
      </c>
      <c r="K143" s="206" t="s">
        <v>147</v>
      </c>
      <c r="L143" s="40"/>
      <c r="M143" s="211" t="s">
        <v>1</v>
      </c>
      <c r="N143" s="212" t="s">
        <v>41</v>
      </c>
      <c r="O143" s="72"/>
      <c r="P143" s="213">
        <f>O143*H143</f>
        <v>0</v>
      </c>
      <c r="Q143" s="213">
        <v>0</v>
      </c>
      <c r="R143" s="213">
        <f>Q143*H143</f>
        <v>0</v>
      </c>
      <c r="S143" s="213">
        <v>0.13100000000000001</v>
      </c>
      <c r="T143" s="214">
        <f>S143*H143</f>
        <v>1.827188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5" t="s">
        <v>148</v>
      </c>
      <c r="AT143" s="215" t="s">
        <v>143</v>
      </c>
      <c r="AU143" s="215" t="s">
        <v>86</v>
      </c>
      <c r="AY143" s="18" t="s">
        <v>140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8" t="s">
        <v>84</v>
      </c>
      <c r="BK143" s="216">
        <f>ROUND(I143*H143,2)</f>
        <v>0</v>
      </c>
      <c r="BL143" s="18" t="s">
        <v>148</v>
      </c>
      <c r="BM143" s="215" t="s">
        <v>168</v>
      </c>
    </row>
    <row r="144" spans="1:65" s="2" customFormat="1" ht="29.25">
      <c r="A144" s="35"/>
      <c r="B144" s="36"/>
      <c r="C144" s="37"/>
      <c r="D144" s="217" t="s">
        <v>150</v>
      </c>
      <c r="E144" s="37"/>
      <c r="F144" s="218" t="s">
        <v>169</v>
      </c>
      <c r="G144" s="37"/>
      <c r="H144" s="37"/>
      <c r="I144" s="116"/>
      <c r="J144" s="37"/>
      <c r="K144" s="37"/>
      <c r="L144" s="40"/>
      <c r="M144" s="219"/>
      <c r="N144" s="220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150</v>
      </c>
      <c r="AU144" s="18" t="s">
        <v>86</v>
      </c>
    </row>
    <row r="145" spans="1:65" s="14" customFormat="1" ht="11.25">
      <c r="B145" s="231"/>
      <c r="C145" s="232"/>
      <c r="D145" s="217" t="s">
        <v>152</v>
      </c>
      <c r="E145" s="233" t="s">
        <v>1</v>
      </c>
      <c r="F145" s="234" t="s">
        <v>170</v>
      </c>
      <c r="G145" s="232"/>
      <c r="H145" s="235">
        <v>17.100000000000001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152</v>
      </c>
      <c r="AU145" s="241" t="s">
        <v>86</v>
      </c>
      <c r="AV145" s="14" t="s">
        <v>86</v>
      </c>
      <c r="AW145" s="14" t="s">
        <v>32</v>
      </c>
      <c r="AX145" s="14" t="s">
        <v>76</v>
      </c>
      <c r="AY145" s="241" t="s">
        <v>140</v>
      </c>
    </row>
    <row r="146" spans="1:65" s="14" customFormat="1" ht="11.25">
      <c r="B146" s="231"/>
      <c r="C146" s="232"/>
      <c r="D146" s="217" t="s">
        <v>152</v>
      </c>
      <c r="E146" s="233" t="s">
        <v>1</v>
      </c>
      <c r="F146" s="234" t="s">
        <v>171</v>
      </c>
      <c r="G146" s="232"/>
      <c r="H146" s="235">
        <v>-3.1520000000000001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152</v>
      </c>
      <c r="AU146" s="241" t="s">
        <v>86</v>
      </c>
      <c r="AV146" s="14" t="s">
        <v>86</v>
      </c>
      <c r="AW146" s="14" t="s">
        <v>32</v>
      </c>
      <c r="AX146" s="14" t="s">
        <v>76</v>
      </c>
      <c r="AY146" s="241" t="s">
        <v>140</v>
      </c>
    </row>
    <row r="147" spans="1:65" s="15" customFormat="1" ht="11.25">
      <c r="B147" s="242"/>
      <c r="C147" s="243"/>
      <c r="D147" s="217" t="s">
        <v>152</v>
      </c>
      <c r="E147" s="244" t="s">
        <v>1</v>
      </c>
      <c r="F147" s="245" t="s">
        <v>172</v>
      </c>
      <c r="G147" s="243"/>
      <c r="H147" s="246">
        <v>13.948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152</v>
      </c>
      <c r="AU147" s="252" t="s">
        <v>86</v>
      </c>
      <c r="AV147" s="15" t="s">
        <v>148</v>
      </c>
      <c r="AW147" s="15" t="s">
        <v>32</v>
      </c>
      <c r="AX147" s="15" t="s">
        <v>84</v>
      </c>
      <c r="AY147" s="252" t="s">
        <v>140</v>
      </c>
    </row>
    <row r="148" spans="1:65" s="2" customFormat="1" ht="16.5" customHeight="1">
      <c r="A148" s="35"/>
      <c r="B148" s="36"/>
      <c r="C148" s="204" t="s">
        <v>173</v>
      </c>
      <c r="D148" s="204" t="s">
        <v>143</v>
      </c>
      <c r="E148" s="205" t="s">
        <v>174</v>
      </c>
      <c r="F148" s="206" t="s">
        <v>175</v>
      </c>
      <c r="G148" s="207" t="s">
        <v>167</v>
      </c>
      <c r="H148" s="208">
        <v>46.341999999999999</v>
      </c>
      <c r="I148" s="209"/>
      <c r="J148" s="210">
        <f>ROUND(I148*H148,2)</f>
        <v>0</v>
      </c>
      <c r="K148" s="206" t="s">
        <v>147</v>
      </c>
      <c r="L148" s="40"/>
      <c r="M148" s="211" t="s">
        <v>1</v>
      </c>
      <c r="N148" s="212" t="s">
        <v>41</v>
      </c>
      <c r="O148" s="72"/>
      <c r="P148" s="213">
        <f>O148*H148</f>
        <v>0</v>
      </c>
      <c r="Q148" s="213">
        <v>0</v>
      </c>
      <c r="R148" s="213">
        <f>Q148*H148</f>
        <v>0</v>
      </c>
      <c r="S148" s="213">
        <v>0.26100000000000001</v>
      </c>
      <c r="T148" s="214">
        <f>S148*H148</f>
        <v>12.095262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5" t="s">
        <v>148</v>
      </c>
      <c r="AT148" s="215" t="s">
        <v>143</v>
      </c>
      <c r="AU148" s="215" t="s">
        <v>86</v>
      </c>
      <c r="AY148" s="18" t="s">
        <v>140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8" t="s">
        <v>84</v>
      </c>
      <c r="BK148" s="216">
        <f>ROUND(I148*H148,2)</f>
        <v>0</v>
      </c>
      <c r="BL148" s="18" t="s">
        <v>148</v>
      </c>
      <c r="BM148" s="215" t="s">
        <v>176</v>
      </c>
    </row>
    <row r="149" spans="1:65" s="2" customFormat="1" ht="29.25">
      <c r="A149" s="35"/>
      <c r="B149" s="36"/>
      <c r="C149" s="37"/>
      <c r="D149" s="217" t="s">
        <v>150</v>
      </c>
      <c r="E149" s="37"/>
      <c r="F149" s="218" t="s">
        <v>177</v>
      </c>
      <c r="G149" s="37"/>
      <c r="H149" s="37"/>
      <c r="I149" s="116"/>
      <c r="J149" s="37"/>
      <c r="K149" s="37"/>
      <c r="L149" s="40"/>
      <c r="M149" s="219"/>
      <c r="N149" s="220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150</v>
      </c>
      <c r="AU149" s="18" t="s">
        <v>86</v>
      </c>
    </row>
    <row r="150" spans="1:65" s="14" customFormat="1" ht="11.25">
      <c r="B150" s="231"/>
      <c r="C150" s="232"/>
      <c r="D150" s="217" t="s">
        <v>152</v>
      </c>
      <c r="E150" s="233" t="s">
        <v>1</v>
      </c>
      <c r="F150" s="234" t="s">
        <v>178</v>
      </c>
      <c r="G150" s="232"/>
      <c r="H150" s="235">
        <v>47.917999999999999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152</v>
      </c>
      <c r="AU150" s="241" t="s">
        <v>86</v>
      </c>
      <c r="AV150" s="14" t="s">
        <v>86</v>
      </c>
      <c r="AW150" s="14" t="s">
        <v>32</v>
      </c>
      <c r="AX150" s="14" t="s">
        <v>76</v>
      </c>
      <c r="AY150" s="241" t="s">
        <v>140</v>
      </c>
    </row>
    <row r="151" spans="1:65" s="14" customFormat="1" ht="11.25">
      <c r="B151" s="231"/>
      <c r="C151" s="232"/>
      <c r="D151" s="217" t="s">
        <v>152</v>
      </c>
      <c r="E151" s="233" t="s">
        <v>1</v>
      </c>
      <c r="F151" s="234" t="s">
        <v>179</v>
      </c>
      <c r="G151" s="232"/>
      <c r="H151" s="235">
        <v>-1.5760000000000001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152</v>
      </c>
      <c r="AU151" s="241" t="s">
        <v>86</v>
      </c>
      <c r="AV151" s="14" t="s">
        <v>86</v>
      </c>
      <c r="AW151" s="14" t="s">
        <v>32</v>
      </c>
      <c r="AX151" s="14" t="s">
        <v>76</v>
      </c>
      <c r="AY151" s="241" t="s">
        <v>140</v>
      </c>
    </row>
    <row r="152" spans="1:65" s="15" customFormat="1" ht="11.25">
      <c r="B152" s="242"/>
      <c r="C152" s="243"/>
      <c r="D152" s="217" t="s">
        <v>152</v>
      </c>
      <c r="E152" s="244" t="s">
        <v>1</v>
      </c>
      <c r="F152" s="245" t="s">
        <v>172</v>
      </c>
      <c r="G152" s="243"/>
      <c r="H152" s="246">
        <v>46.341999999999999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152</v>
      </c>
      <c r="AU152" s="252" t="s">
        <v>86</v>
      </c>
      <c r="AV152" s="15" t="s">
        <v>148</v>
      </c>
      <c r="AW152" s="15" t="s">
        <v>32</v>
      </c>
      <c r="AX152" s="15" t="s">
        <v>84</v>
      </c>
      <c r="AY152" s="252" t="s">
        <v>140</v>
      </c>
    </row>
    <row r="153" spans="1:65" s="2" customFormat="1" ht="16.5" customHeight="1">
      <c r="A153" s="35"/>
      <c r="B153" s="36"/>
      <c r="C153" s="204" t="s">
        <v>180</v>
      </c>
      <c r="D153" s="204" t="s">
        <v>143</v>
      </c>
      <c r="E153" s="205" t="s">
        <v>181</v>
      </c>
      <c r="F153" s="206" t="s">
        <v>182</v>
      </c>
      <c r="G153" s="207" t="s">
        <v>167</v>
      </c>
      <c r="H153" s="208">
        <v>24.738</v>
      </c>
      <c r="I153" s="209"/>
      <c r="J153" s="210">
        <f>ROUND(I153*H153,2)</f>
        <v>0</v>
      </c>
      <c r="K153" s="206" t="s">
        <v>147</v>
      </c>
      <c r="L153" s="40"/>
      <c r="M153" s="211" t="s">
        <v>1</v>
      </c>
      <c r="N153" s="212" t="s">
        <v>41</v>
      </c>
      <c r="O153" s="72"/>
      <c r="P153" s="213">
        <f>O153*H153</f>
        <v>0</v>
      </c>
      <c r="Q153" s="213">
        <v>0</v>
      </c>
      <c r="R153" s="213">
        <f>Q153*H153</f>
        <v>0</v>
      </c>
      <c r="S153" s="213">
        <v>8.2000000000000003E-2</v>
      </c>
      <c r="T153" s="214">
        <f>S153*H153</f>
        <v>2.0285160000000002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5" t="s">
        <v>148</v>
      </c>
      <c r="AT153" s="215" t="s">
        <v>143</v>
      </c>
      <c r="AU153" s="215" t="s">
        <v>86</v>
      </c>
      <c r="AY153" s="18" t="s">
        <v>140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8" t="s">
        <v>84</v>
      </c>
      <c r="BK153" s="216">
        <f>ROUND(I153*H153,2)</f>
        <v>0</v>
      </c>
      <c r="BL153" s="18" t="s">
        <v>148</v>
      </c>
      <c r="BM153" s="215" t="s">
        <v>183</v>
      </c>
    </row>
    <row r="154" spans="1:65" s="2" customFormat="1" ht="19.5">
      <c r="A154" s="35"/>
      <c r="B154" s="36"/>
      <c r="C154" s="37"/>
      <c r="D154" s="217" t="s">
        <v>150</v>
      </c>
      <c r="E154" s="37"/>
      <c r="F154" s="218" t="s">
        <v>184</v>
      </c>
      <c r="G154" s="37"/>
      <c r="H154" s="37"/>
      <c r="I154" s="116"/>
      <c r="J154" s="37"/>
      <c r="K154" s="37"/>
      <c r="L154" s="40"/>
      <c r="M154" s="219"/>
      <c r="N154" s="220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150</v>
      </c>
      <c r="AU154" s="18" t="s">
        <v>86</v>
      </c>
    </row>
    <row r="155" spans="1:65" s="14" customFormat="1" ht="11.25">
      <c r="B155" s="231"/>
      <c r="C155" s="232"/>
      <c r="D155" s="217" t="s">
        <v>152</v>
      </c>
      <c r="E155" s="233" t="s">
        <v>1</v>
      </c>
      <c r="F155" s="234" t="s">
        <v>185</v>
      </c>
      <c r="G155" s="232"/>
      <c r="H155" s="235">
        <v>23.484000000000002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152</v>
      </c>
      <c r="AU155" s="241" t="s">
        <v>86</v>
      </c>
      <c r="AV155" s="14" t="s">
        <v>86</v>
      </c>
      <c r="AW155" s="14" t="s">
        <v>32</v>
      </c>
      <c r="AX155" s="14" t="s">
        <v>76</v>
      </c>
      <c r="AY155" s="241" t="s">
        <v>140</v>
      </c>
    </row>
    <row r="156" spans="1:65" s="14" customFormat="1" ht="11.25">
      <c r="B156" s="231"/>
      <c r="C156" s="232"/>
      <c r="D156" s="217" t="s">
        <v>152</v>
      </c>
      <c r="E156" s="233" t="s">
        <v>1</v>
      </c>
      <c r="F156" s="234" t="s">
        <v>186</v>
      </c>
      <c r="G156" s="232"/>
      <c r="H156" s="235">
        <v>-3.5459999999999998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152</v>
      </c>
      <c r="AU156" s="241" t="s">
        <v>86</v>
      </c>
      <c r="AV156" s="14" t="s">
        <v>86</v>
      </c>
      <c r="AW156" s="14" t="s">
        <v>32</v>
      </c>
      <c r="AX156" s="14" t="s">
        <v>76</v>
      </c>
      <c r="AY156" s="241" t="s">
        <v>140</v>
      </c>
    </row>
    <row r="157" spans="1:65" s="14" customFormat="1" ht="11.25">
      <c r="B157" s="231"/>
      <c r="C157" s="232"/>
      <c r="D157" s="217" t="s">
        <v>152</v>
      </c>
      <c r="E157" s="233" t="s">
        <v>1</v>
      </c>
      <c r="F157" s="234" t="s">
        <v>187</v>
      </c>
      <c r="G157" s="232"/>
      <c r="H157" s="235">
        <v>4.8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152</v>
      </c>
      <c r="AU157" s="241" t="s">
        <v>86</v>
      </c>
      <c r="AV157" s="14" t="s">
        <v>86</v>
      </c>
      <c r="AW157" s="14" t="s">
        <v>32</v>
      </c>
      <c r="AX157" s="14" t="s">
        <v>76</v>
      </c>
      <c r="AY157" s="241" t="s">
        <v>140</v>
      </c>
    </row>
    <row r="158" spans="1:65" s="15" customFormat="1" ht="11.25">
      <c r="B158" s="242"/>
      <c r="C158" s="243"/>
      <c r="D158" s="217" t="s">
        <v>152</v>
      </c>
      <c r="E158" s="244" t="s">
        <v>1</v>
      </c>
      <c r="F158" s="245" t="s">
        <v>172</v>
      </c>
      <c r="G158" s="243"/>
      <c r="H158" s="246">
        <v>24.738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152</v>
      </c>
      <c r="AU158" s="252" t="s">
        <v>86</v>
      </c>
      <c r="AV158" s="15" t="s">
        <v>148</v>
      </c>
      <c r="AW158" s="15" t="s">
        <v>32</v>
      </c>
      <c r="AX158" s="15" t="s">
        <v>84</v>
      </c>
      <c r="AY158" s="252" t="s">
        <v>140</v>
      </c>
    </row>
    <row r="159" spans="1:65" s="2" customFormat="1" ht="33" customHeight="1">
      <c r="A159" s="35"/>
      <c r="B159" s="36"/>
      <c r="C159" s="204" t="s">
        <v>188</v>
      </c>
      <c r="D159" s="204" t="s">
        <v>143</v>
      </c>
      <c r="E159" s="205" t="s">
        <v>189</v>
      </c>
      <c r="F159" s="206" t="s">
        <v>190</v>
      </c>
      <c r="G159" s="207" t="s">
        <v>163</v>
      </c>
      <c r="H159" s="208">
        <v>2.173</v>
      </c>
      <c r="I159" s="209"/>
      <c r="J159" s="210">
        <f>ROUND(I159*H159,2)</f>
        <v>0</v>
      </c>
      <c r="K159" s="206" t="s">
        <v>147</v>
      </c>
      <c r="L159" s="40"/>
      <c r="M159" s="211" t="s">
        <v>1</v>
      </c>
      <c r="N159" s="212" t="s">
        <v>41</v>
      </c>
      <c r="O159" s="72"/>
      <c r="P159" s="213">
        <f>O159*H159</f>
        <v>0</v>
      </c>
      <c r="Q159" s="213">
        <v>0</v>
      </c>
      <c r="R159" s="213">
        <f>Q159*H159</f>
        <v>0</v>
      </c>
      <c r="S159" s="213">
        <v>2.2000000000000002</v>
      </c>
      <c r="T159" s="214">
        <f>S159*H159</f>
        <v>4.7806000000000006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5" t="s">
        <v>148</v>
      </c>
      <c r="AT159" s="215" t="s">
        <v>143</v>
      </c>
      <c r="AU159" s="215" t="s">
        <v>86</v>
      </c>
      <c r="AY159" s="18" t="s">
        <v>140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8" t="s">
        <v>84</v>
      </c>
      <c r="BK159" s="216">
        <f>ROUND(I159*H159,2)</f>
        <v>0</v>
      </c>
      <c r="BL159" s="18" t="s">
        <v>148</v>
      </c>
      <c r="BM159" s="215" t="s">
        <v>191</v>
      </c>
    </row>
    <row r="160" spans="1:65" s="2" customFormat="1" ht="19.5">
      <c r="A160" s="35"/>
      <c r="B160" s="36"/>
      <c r="C160" s="37"/>
      <c r="D160" s="217" t="s">
        <v>150</v>
      </c>
      <c r="E160" s="37"/>
      <c r="F160" s="218" t="s">
        <v>192</v>
      </c>
      <c r="G160" s="37"/>
      <c r="H160" s="37"/>
      <c r="I160" s="116"/>
      <c r="J160" s="37"/>
      <c r="K160" s="37"/>
      <c r="L160" s="40"/>
      <c r="M160" s="219"/>
      <c r="N160" s="22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150</v>
      </c>
      <c r="AU160" s="18" t="s">
        <v>86</v>
      </c>
    </row>
    <row r="161" spans="1:65" s="13" customFormat="1" ht="11.25">
      <c r="B161" s="221"/>
      <c r="C161" s="222"/>
      <c r="D161" s="217" t="s">
        <v>152</v>
      </c>
      <c r="E161" s="223" t="s">
        <v>1</v>
      </c>
      <c r="F161" s="224" t="s">
        <v>193</v>
      </c>
      <c r="G161" s="222"/>
      <c r="H161" s="223" t="s">
        <v>1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152</v>
      </c>
      <c r="AU161" s="230" t="s">
        <v>86</v>
      </c>
      <c r="AV161" s="13" t="s">
        <v>84</v>
      </c>
      <c r="AW161" s="13" t="s">
        <v>32</v>
      </c>
      <c r="AX161" s="13" t="s">
        <v>76</v>
      </c>
      <c r="AY161" s="230" t="s">
        <v>140</v>
      </c>
    </row>
    <row r="162" spans="1:65" s="14" customFormat="1" ht="11.25">
      <c r="B162" s="231"/>
      <c r="C162" s="232"/>
      <c r="D162" s="217" t="s">
        <v>152</v>
      </c>
      <c r="E162" s="233" t="s">
        <v>1</v>
      </c>
      <c r="F162" s="234" t="s">
        <v>194</v>
      </c>
      <c r="G162" s="232"/>
      <c r="H162" s="235">
        <v>0.3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152</v>
      </c>
      <c r="AU162" s="241" t="s">
        <v>86</v>
      </c>
      <c r="AV162" s="14" t="s">
        <v>86</v>
      </c>
      <c r="AW162" s="14" t="s">
        <v>32</v>
      </c>
      <c r="AX162" s="14" t="s">
        <v>76</v>
      </c>
      <c r="AY162" s="241" t="s">
        <v>140</v>
      </c>
    </row>
    <row r="163" spans="1:65" s="13" customFormat="1" ht="11.25">
      <c r="B163" s="221"/>
      <c r="C163" s="222"/>
      <c r="D163" s="217" t="s">
        <v>152</v>
      </c>
      <c r="E163" s="223" t="s">
        <v>1</v>
      </c>
      <c r="F163" s="224" t="s">
        <v>195</v>
      </c>
      <c r="G163" s="222"/>
      <c r="H163" s="223" t="s">
        <v>1</v>
      </c>
      <c r="I163" s="225"/>
      <c r="J163" s="222"/>
      <c r="K163" s="222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152</v>
      </c>
      <c r="AU163" s="230" t="s">
        <v>86</v>
      </c>
      <c r="AV163" s="13" t="s">
        <v>84</v>
      </c>
      <c r="AW163" s="13" t="s">
        <v>32</v>
      </c>
      <c r="AX163" s="13" t="s">
        <v>76</v>
      </c>
      <c r="AY163" s="230" t="s">
        <v>140</v>
      </c>
    </row>
    <row r="164" spans="1:65" s="14" customFormat="1" ht="11.25">
      <c r="B164" s="231"/>
      <c r="C164" s="232"/>
      <c r="D164" s="217" t="s">
        <v>152</v>
      </c>
      <c r="E164" s="233" t="s">
        <v>1</v>
      </c>
      <c r="F164" s="234" t="s">
        <v>196</v>
      </c>
      <c r="G164" s="232"/>
      <c r="H164" s="235">
        <v>1.873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152</v>
      </c>
      <c r="AU164" s="241" t="s">
        <v>86</v>
      </c>
      <c r="AV164" s="14" t="s">
        <v>86</v>
      </c>
      <c r="AW164" s="14" t="s">
        <v>32</v>
      </c>
      <c r="AX164" s="14" t="s">
        <v>76</v>
      </c>
      <c r="AY164" s="241" t="s">
        <v>140</v>
      </c>
    </row>
    <row r="165" spans="1:65" s="15" customFormat="1" ht="11.25">
      <c r="B165" s="242"/>
      <c r="C165" s="243"/>
      <c r="D165" s="217" t="s">
        <v>152</v>
      </c>
      <c r="E165" s="244" t="s">
        <v>1</v>
      </c>
      <c r="F165" s="245" t="s">
        <v>172</v>
      </c>
      <c r="G165" s="243"/>
      <c r="H165" s="246">
        <v>2.173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AT165" s="252" t="s">
        <v>152</v>
      </c>
      <c r="AU165" s="252" t="s">
        <v>86</v>
      </c>
      <c r="AV165" s="15" t="s">
        <v>148</v>
      </c>
      <c r="AW165" s="15" t="s">
        <v>32</v>
      </c>
      <c r="AX165" s="15" t="s">
        <v>84</v>
      </c>
      <c r="AY165" s="252" t="s">
        <v>140</v>
      </c>
    </row>
    <row r="166" spans="1:65" s="2" customFormat="1" ht="33" customHeight="1">
      <c r="A166" s="35"/>
      <c r="B166" s="36"/>
      <c r="C166" s="204" t="s">
        <v>197</v>
      </c>
      <c r="D166" s="204" t="s">
        <v>143</v>
      </c>
      <c r="E166" s="205" t="s">
        <v>198</v>
      </c>
      <c r="F166" s="206" t="s">
        <v>199</v>
      </c>
      <c r="G166" s="207" t="s">
        <v>163</v>
      </c>
      <c r="H166" s="208">
        <v>4.5599999999999996</v>
      </c>
      <c r="I166" s="209"/>
      <c r="J166" s="210">
        <f>ROUND(I166*H166,2)</f>
        <v>0</v>
      </c>
      <c r="K166" s="206" t="s">
        <v>147</v>
      </c>
      <c r="L166" s="40"/>
      <c r="M166" s="211" t="s">
        <v>1</v>
      </c>
      <c r="N166" s="212" t="s">
        <v>41</v>
      </c>
      <c r="O166" s="72"/>
      <c r="P166" s="213">
        <f>O166*H166</f>
        <v>0</v>
      </c>
      <c r="Q166" s="213">
        <v>0</v>
      </c>
      <c r="R166" s="213">
        <f>Q166*H166</f>
        <v>0</v>
      </c>
      <c r="S166" s="213">
        <v>2.2000000000000002</v>
      </c>
      <c r="T166" s="214">
        <f>S166*H166</f>
        <v>10.032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5" t="s">
        <v>148</v>
      </c>
      <c r="AT166" s="215" t="s">
        <v>143</v>
      </c>
      <c r="AU166" s="215" t="s">
        <v>86</v>
      </c>
      <c r="AY166" s="18" t="s">
        <v>140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8" t="s">
        <v>84</v>
      </c>
      <c r="BK166" s="216">
        <f>ROUND(I166*H166,2)</f>
        <v>0</v>
      </c>
      <c r="BL166" s="18" t="s">
        <v>148</v>
      </c>
      <c r="BM166" s="215" t="s">
        <v>200</v>
      </c>
    </row>
    <row r="167" spans="1:65" s="2" customFormat="1" ht="19.5">
      <c r="A167" s="35"/>
      <c r="B167" s="36"/>
      <c r="C167" s="37"/>
      <c r="D167" s="217" t="s">
        <v>150</v>
      </c>
      <c r="E167" s="37"/>
      <c r="F167" s="218" t="s">
        <v>201</v>
      </c>
      <c r="G167" s="37"/>
      <c r="H167" s="37"/>
      <c r="I167" s="116"/>
      <c r="J167" s="37"/>
      <c r="K167" s="37"/>
      <c r="L167" s="40"/>
      <c r="M167" s="219"/>
      <c r="N167" s="220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150</v>
      </c>
      <c r="AU167" s="18" t="s">
        <v>86</v>
      </c>
    </row>
    <row r="168" spans="1:65" s="13" customFormat="1" ht="11.25">
      <c r="B168" s="221"/>
      <c r="C168" s="222"/>
      <c r="D168" s="217" t="s">
        <v>152</v>
      </c>
      <c r="E168" s="223" t="s">
        <v>1</v>
      </c>
      <c r="F168" s="224" t="s">
        <v>202</v>
      </c>
      <c r="G168" s="222"/>
      <c r="H168" s="223" t="s">
        <v>1</v>
      </c>
      <c r="I168" s="225"/>
      <c r="J168" s="222"/>
      <c r="K168" s="222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152</v>
      </c>
      <c r="AU168" s="230" t="s">
        <v>86</v>
      </c>
      <c r="AV168" s="13" t="s">
        <v>84</v>
      </c>
      <c r="AW168" s="13" t="s">
        <v>32</v>
      </c>
      <c r="AX168" s="13" t="s">
        <v>76</v>
      </c>
      <c r="AY168" s="230" t="s">
        <v>140</v>
      </c>
    </row>
    <row r="169" spans="1:65" s="14" customFormat="1" ht="11.25">
      <c r="B169" s="231"/>
      <c r="C169" s="232"/>
      <c r="D169" s="217" t="s">
        <v>152</v>
      </c>
      <c r="E169" s="233" t="s">
        <v>1</v>
      </c>
      <c r="F169" s="234" t="s">
        <v>203</v>
      </c>
      <c r="G169" s="232"/>
      <c r="H169" s="235">
        <v>4.5599999999999996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152</v>
      </c>
      <c r="AU169" s="241" t="s">
        <v>86</v>
      </c>
      <c r="AV169" s="14" t="s">
        <v>86</v>
      </c>
      <c r="AW169" s="14" t="s">
        <v>32</v>
      </c>
      <c r="AX169" s="14" t="s">
        <v>84</v>
      </c>
      <c r="AY169" s="241" t="s">
        <v>140</v>
      </c>
    </row>
    <row r="170" spans="1:65" s="2" customFormat="1" ht="16.5" customHeight="1">
      <c r="A170" s="35"/>
      <c r="B170" s="36"/>
      <c r="C170" s="204" t="s">
        <v>155</v>
      </c>
      <c r="D170" s="204" t="s">
        <v>143</v>
      </c>
      <c r="E170" s="205" t="s">
        <v>204</v>
      </c>
      <c r="F170" s="206" t="s">
        <v>205</v>
      </c>
      <c r="G170" s="207" t="s">
        <v>167</v>
      </c>
      <c r="H170" s="208">
        <v>882.274</v>
      </c>
      <c r="I170" s="209"/>
      <c r="J170" s="210">
        <f>ROUND(I170*H170,2)</f>
        <v>0</v>
      </c>
      <c r="K170" s="206" t="s">
        <v>147</v>
      </c>
      <c r="L170" s="40"/>
      <c r="M170" s="211" t="s">
        <v>1</v>
      </c>
      <c r="N170" s="212" t="s">
        <v>41</v>
      </c>
      <c r="O170" s="72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5" t="s">
        <v>148</v>
      </c>
      <c r="AT170" s="215" t="s">
        <v>143</v>
      </c>
      <c r="AU170" s="215" t="s">
        <v>86</v>
      </c>
      <c r="AY170" s="18" t="s">
        <v>140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8" t="s">
        <v>84</v>
      </c>
      <c r="BK170" s="216">
        <f>ROUND(I170*H170,2)</f>
        <v>0</v>
      </c>
      <c r="BL170" s="18" t="s">
        <v>148</v>
      </c>
      <c r="BM170" s="215" t="s">
        <v>206</v>
      </c>
    </row>
    <row r="171" spans="1:65" s="2" customFormat="1" ht="11.25">
      <c r="A171" s="35"/>
      <c r="B171" s="36"/>
      <c r="C171" s="37"/>
      <c r="D171" s="217" t="s">
        <v>150</v>
      </c>
      <c r="E171" s="37"/>
      <c r="F171" s="218" t="s">
        <v>205</v>
      </c>
      <c r="G171" s="37"/>
      <c r="H171" s="37"/>
      <c r="I171" s="116"/>
      <c r="J171" s="37"/>
      <c r="K171" s="37"/>
      <c r="L171" s="40"/>
      <c r="M171" s="219"/>
      <c r="N171" s="22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150</v>
      </c>
      <c r="AU171" s="18" t="s">
        <v>86</v>
      </c>
    </row>
    <row r="172" spans="1:65" s="14" customFormat="1" ht="11.25">
      <c r="B172" s="231"/>
      <c r="C172" s="232"/>
      <c r="D172" s="217" t="s">
        <v>152</v>
      </c>
      <c r="E172" s="233" t="s">
        <v>1</v>
      </c>
      <c r="F172" s="234" t="s">
        <v>207</v>
      </c>
      <c r="G172" s="232"/>
      <c r="H172" s="235">
        <v>882.274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152</v>
      </c>
      <c r="AU172" s="241" t="s">
        <v>86</v>
      </c>
      <c r="AV172" s="14" t="s">
        <v>86</v>
      </c>
      <c r="AW172" s="14" t="s">
        <v>32</v>
      </c>
      <c r="AX172" s="14" t="s">
        <v>84</v>
      </c>
      <c r="AY172" s="241" t="s">
        <v>140</v>
      </c>
    </row>
    <row r="173" spans="1:65" s="2" customFormat="1" ht="21.75" customHeight="1">
      <c r="A173" s="35"/>
      <c r="B173" s="36"/>
      <c r="C173" s="204" t="s">
        <v>208</v>
      </c>
      <c r="D173" s="204" t="s">
        <v>143</v>
      </c>
      <c r="E173" s="205" t="s">
        <v>209</v>
      </c>
      <c r="F173" s="206" t="s">
        <v>210</v>
      </c>
      <c r="G173" s="207" t="s">
        <v>167</v>
      </c>
      <c r="H173" s="208">
        <v>1764.548</v>
      </c>
      <c r="I173" s="209"/>
      <c r="J173" s="210">
        <f>ROUND(I173*H173,2)</f>
        <v>0</v>
      </c>
      <c r="K173" s="206" t="s">
        <v>147</v>
      </c>
      <c r="L173" s="40"/>
      <c r="M173" s="211" t="s">
        <v>1</v>
      </c>
      <c r="N173" s="212" t="s">
        <v>41</v>
      </c>
      <c r="O173" s="72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5" t="s">
        <v>148</v>
      </c>
      <c r="AT173" s="215" t="s">
        <v>143</v>
      </c>
      <c r="AU173" s="215" t="s">
        <v>86</v>
      </c>
      <c r="AY173" s="18" t="s">
        <v>140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8" t="s">
        <v>84</v>
      </c>
      <c r="BK173" s="216">
        <f>ROUND(I173*H173,2)</f>
        <v>0</v>
      </c>
      <c r="BL173" s="18" t="s">
        <v>148</v>
      </c>
      <c r="BM173" s="215" t="s">
        <v>211</v>
      </c>
    </row>
    <row r="174" spans="1:65" s="2" customFormat="1" ht="19.5">
      <c r="A174" s="35"/>
      <c r="B174" s="36"/>
      <c r="C174" s="37"/>
      <c r="D174" s="217" t="s">
        <v>150</v>
      </c>
      <c r="E174" s="37"/>
      <c r="F174" s="218" t="s">
        <v>212</v>
      </c>
      <c r="G174" s="37"/>
      <c r="H174" s="37"/>
      <c r="I174" s="116"/>
      <c r="J174" s="37"/>
      <c r="K174" s="37"/>
      <c r="L174" s="40"/>
      <c r="M174" s="219"/>
      <c r="N174" s="220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150</v>
      </c>
      <c r="AU174" s="18" t="s">
        <v>86</v>
      </c>
    </row>
    <row r="175" spans="1:65" s="14" customFormat="1" ht="11.25">
      <c r="B175" s="231"/>
      <c r="C175" s="232"/>
      <c r="D175" s="217" t="s">
        <v>152</v>
      </c>
      <c r="E175" s="233" t="s">
        <v>1</v>
      </c>
      <c r="F175" s="234" t="s">
        <v>213</v>
      </c>
      <c r="G175" s="232"/>
      <c r="H175" s="235">
        <v>1764.548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152</v>
      </c>
      <c r="AU175" s="241" t="s">
        <v>86</v>
      </c>
      <c r="AV175" s="14" t="s">
        <v>86</v>
      </c>
      <c r="AW175" s="14" t="s">
        <v>32</v>
      </c>
      <c r="AX175" s="14" t="s">
        <v>84</v>
      </c>
      <c r="AY175" s="241" t="s">
        <v>140</v>
      </c>
    </row>
    <row r="176" spans="1:65" s="2" customFormat="1" ht="21.75" customHeight="1">
      <c r="A176" s="35"/>
      <c r="B176" s="36"/>
      <c r="C176" s="204" t="s">
        <v>214</v>
      </c>
      <c r="D176" s="204" t="s">
        <v>143</v>
      </c>
      <c r="E176" s="205" t="s">
        <v>215</v>
      </c>
      <c r="F176" s="206" t="s">
        <v>216</v>
      </c>
      <c r="G176" s="207" t="s">
        <v>163</v>
      </c>
      <c r="H176" s="208">
        <v>2.173</v>
      </c>
      <c r="I176" s="209"/>
      <c r="J176" s="210">
        <f>ROUND(I176*H176,2)</f>
        <v>0</v>
      </c>
      <c r="K176" s="206" t="s">
        <v>147</v>
      </c>
      <c r="L176" s="40"/>
      <c r="M176" s="211" t="s">
        <v>1</v>
      </c>
      <c r="N176" s="212" t="s">
        <v>41</v>
      </c>
      <c r="O176" s="72"/>
      <c r="P176" s="213">
        <f>O176*H176</f>
        <v>0</v>
      </c>
      <c r="Q176" s="213">
        <v>0</v>
      </c>
      <c r="R176" s="213">
        <f>Q176*H176</f>
        <v>0</v>
      </c>
      <c r="S176" s="213">
        <v>4.3999999999999997E-2</v>
      </c>
      <c r="T176" s="214">
        <f>S176*H176</f>
        <v>9.5612000000000003E-2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5" t="s">
        <v>148</v>
      </c>
      <c r="AT176" s="215" t="s">
        <v>143</v>
      </c>
      <c r="AU176" s="215" t="s">
        <v>86</v>
      </c>
      <c r="AY176" s="18" t="s">
        <v>140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8" t="s">
        <v>84</v>
      </c>
      <c r="BK176" s="216">
        <f>ROUND(I176*H176,2)</f>
        <v>0</v>
      </c>
      <c r="BL176" s="18" t="s">
        <v>148</v>
      </c>
      <c r="BM176" s="215" t="s">
        <v>217</v>
      </c>
    </row>
    <row r="177" spans="1:65" s="2" customFormat="1" ht="19.5">
      <c r="A177" s="35"/>
      <c r="B177" s="36"/>
      <c r="C177" s="37"/>
      <c r="D177" s="217" t="s">
        <v>150</v>
      </c>
      <c r="E177" s="37"/>
      <c r="F177" s="218" t="s">
        <v>218</v>
      </c>
      <c r="G177" s="37"/>
      <c r="H177" s="37"/>
      <c r="I177" s="116"/>
      <c r="J177" s="37"/>
      <c r="K177" s="37"/>
      <c r="L177" s="40"/>
      <c r="M177" s="219"/>
      <c r="N177" s="220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150</v>
      </c>
      <c r="AU177" s="18" t="s">
        <v>86</v>
      </c>
    </row>
    <row r="178" spans="1:65" s="2" customFormat="1" ht="21.75" customHeight="1">
      <c r="A178" s="35"/>
      <c r="B178" s="36"/>
      <c r="C178" s="204" t="s">
        <v>219</v>
      </c>
      <c r="D178" s="204" t="s">
        <v>143</v>
      </c>
      <c r="E178" s="205" t="s">
        <v>220</v>
      </c>
      <c r="F178" s="206" t="s">
        <v>221</v>
      </c>
      <c r="G178" s="207" t="s">
        <v>163</v>
      </c>
      <c r="H178" s="208">
        <v>4.5599999999999996</v>
      </c>
      <c r="I178" s="209"/>
      <c r="J178" s="210">
        <f>ROUND(I178*H178,2)</f>
        <v>0</v>
      </c>
      <c r="K178" s="206" t="s">
        <v>147</v>
      </c>
      <c r="L178" s="40"/>
      <c r="M178" s="211" t="s">
        <v>1</v>
      </c>
      <c r="N178" s="212" t="s">
        <v>41</v>
      </c>
      <c r="O178" s="72"/>
      <c r="P178" s="213">
        <f>O178*H178</f>
        <v>0</v>
      </c>
      <c r="Q178" s="213">
        <v>0</v>
      </c>
      <c r="R178" s="213">
        <f>Q178*H178</f>
        <v>0</v>
      </c>
      <c r="S178" s="213">
        <v>2.9000000000000001E-2</v>
      </c>
      <c r="T178" s="214">
        <f>S178*H178</f>
        <v>0.13224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5" t="s">
        <v>148</v>
      </c>
      <c r="AT178" s="215" t="s">
        <v>143</v>
      </c>
      <c r="AU178" s="215" t="s">
        <v>86</v>
      </c>
      <c r="AY178" s="18" t="s">
        <v>140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8" t="s">
        <v>84</v>
      </c>
      <c r="BK178" s="216">
        <f>ROUND(I178*H178,2)</f>
        <v>0</v>
      </c>
      <c r="BL178" s="18" t="s">
        <v>148</v>
      </c>
      <c r="BM178" s="215" t="s">
        <v>222</v>
      </c>
    </row>
    <row r="179" spans="1:65" s="2" customFormat="1" ht="19.5">
      <c r="A179" s="35"/>
      <c r="B179" s="36"/>
      <c r="C179" s="37"/>
      <c r="D179" s="217" t="s">
        <v>150</v>
      </c>
      <c r="E179" s="37"/>
      <c r="F179" s="218" t="s">
        <v>223</v>
      </c>
      <c r="G179" s="37"/>
      <c r="H179" s="37"/>
      <c r="I179" s="116"/>
      <c r="J179" s="37"/>
      <c r="K179" s="37"/>
      <c r="L179" s="40"/>
      <c r="M179" s="219"/>
      <c r="N179" s="220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150</v>
      </c>
      <c r="AU179" s="18" t="s">
        <v>86</v>
      </c>
    </row>
    <row r="180" spans="1:65" s="2" customFormat="1" ht="21.75" customHeight="1">
      <c r="A180" s="35"/>
      <c r="B180" s="36"/>
      <c r="C180" s="204" t="s">
        <v>224</v>
      </c>
      <c r="D180" s="204" t="s">
        <v>143</v>
      </c>
      <c r="E180" s="205" t="s">
        <v>225</v>
      </c>
      <c r="F180" s="206" t="s">
        <v>226</v>
      </c>
      <c r="G180" s="207" t="s">
        <v>167</v>
      </c>
      <c r="H180" s="208">
        <v>374.959</v>
      </c>
      <c r="I180" s="209"/>
      <c r="J180" s="210">
        <f>ROUND(I180*H180,2)</f>
        <v>0</v>
      </c>
      <c r="K180" s="206" t="s">
        <v>147</v>
      </c>
      <c r="L180" s="40"/>
      <c r="M180" s="211" t="s">
        <v>1</v>
      </c>
      <c r="N180" s="212" t="s">
        <v>41</v>
      </c>
      <c r="O180" s="72"/>
      <c r="P180" s="213">
        <f>O180*H180</f>
        <v>0</v>
      </c>
      <c r="Q180" s="213">
        <v>0</v>
      </c>
      <c r="R180" s="213">
        <f>Q180*H180</f>
        <v>0</v>
      </c>
      <c r="S180" s="213">
        <v>3.5000000000000003E-2</v>
      </c>
      <c r="T180" s="214">
        <f>S180*H180</f>
        <v>13.123565000000001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5" t="s">
        <v>148</v>
      </c>
      <c r="AT180" s="215" t="s">
        <v>143</v>
      </c>
      <c r="AU180" s="215" t="s">
        <v>86</v>
      </c>
      <c r="AY180" s="18" t="s">
        <v>140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8" t="s">
        <v>84</v>
      </c>
      <c r="BK180" s="216">
        <f>ROUND(I180*H180,2)</f>
        <v>0</v>
      </c>
      <c r="BL180" s="18" t="s">
        <v>148</v>
      </c>
      <c r="BM180" s="215" t="s">
        <v>227</v>
      </c>
    </row>
    <row r="181" spans="1:65" s="2" customFormat="1" ht="29.25">
      <c r="A181" s="35"/>
      <c r="B181" s="36"/>
      <c r="C181" s="37"/>
      <c r="D181" s="217" t="s">
        <v>150</v>
      </c>
      <c r="E181" s="37"/>
      <c r="F181" s="218" t="s">
        <v>228</v>
      </c>
      <c r="G181" s="37"/>
      <c r="H181" s="37"/>
      <c r="I181" s="116"/>
      <c r="J181" s="37"/>
      <c r="K181" s="37"/>
      <c r="L181" s="40"/>
      <c r="M181" s="219"/>
      <c r="N181" s="220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150</v>
      </c>
      <c r="AU181" s="18" t="s">
        <v>86</v>
      </c>
    </row>
    <row r="182" spans="1:65" s="14" customFormat="1" ht="11.25">
      <c r="B182" s="231"/>
      <c r="C182" s="232"/>
      <c r="D182" s="217" t="s">
        <v>152</v>
      </c>
      <c r="E182" s="233" t="s">
        <v>1</v>
      </c>
      <c r="F182" s="234" t="s">
        <v>229</v>
      </c>
      <c r="G182" s="232"/>
      <c r="H182" s="235">
        <v>15.542999999999999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152</v>
      </c>
      <c r="AU182" s="241" t="s">
        <v>86</v>
      </c>
      <c r="AV182" s="14" t="s">
        <v>86</v>
      </c>
      <c r="AW182" s="14" t="s">
        <v>32</v>
      </c>
      <c r="AX182" s="14" t="s">
        <v>76</v>
      </c>
      <c r="AY182" s="241" t="s">
        <v>140</v>
      </c>
    </row>
    <row r="183" spans="1:65" s="14" customFormat="1" ht="11.25">
      <c r="B183" s="231"/>
      <c r="C183" s="232"/>
      <c r="D183" s="217" t="s">
        <v>152</v>
      </c>
      <c r="E183" s="233" t="s">
        <v>1</v>
      </c>
      <c r="F183" s="234" t="s">
        <v>230</v>
      </c>
      <c r="G183" s="232"/>
      <c r="H183" s="235">
        <v>41.267000000000003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152</v>
      </c>
      <c r="AU183" s="241" t="s">
        <v>86</v>
      </c>
      <c r="AV183" s="14" t="s">
        <v>86</v>
      </c>
      <c r="AW183" s="14" t="s">
        <v>32</v>
      </c>
      <c r="AX183" s="14" t="s">
        <v>76</v>
      </c>
      <c r="AY183" s="241" t="s">
        <v>140</v>
      </c>
    </row>
    <row r="184" spans="1:65" s="14" customFormat="1" ht="11.25">
      <c r="B184" s="231"/>
      <c r="C184" s="232"/>
      <c r="D184" s="217" t="s">
        <v>152</v>
      </c>
      <c r="E184" s="233" t="s">
        <v>1</v>
      </c>
      <c r="F184" s="234" t="s">
        <v>231</v>
      </c>
      <c r="G184" s="232"/>
      <c r="H184" s="235">
        <v>20.03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152</v>
      </c>
      <c r="AU184" s="241" t="s">
        <v>86</v>
      </c>
      <c r="AV184" s="14" t="s">
        <v>86</v>
      </c>
      <c r="AW184" s="14" t="s">
        <v>32</v>
      </c>
      <c r="AX184" s="14" t="s">
        <v>76</v>
      </c>
      <c r="AY184" s="241" t="s">
        <v>140</v>
      </c>
    </row>
    <row r="185" spans="1:65" s="14" customFormat="1" ht="11.25">
      <c r="B185" s="231"/>
      <c r="C185" s="232"/>
      <c r="D185" s="217" t="s">
        <v>152</v>
      </c>
      <c r="E185" s="233" t="s">
        <v>1</v>
      </c>
      <c r="F185" s="234" t="s">
        <v>232</v>
      </c>
      <c r="G185" s="232"/>
      <c r="H185" s="235">
        <v>74.442999999999998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152</v>
      </c>
      <c r="AU185" s="241" t="s">
        <v>86</v>
      </c>
      <c r="AV185" s="14" t="s">
        <v>86</v>
      </c>
      <c r="AW185" s="14" t="s">
        <v>32</v>
      </c>
      <c r="AX185" s="14" t="s">
        <v>76</v>
      </c>
      <c r="AY185" s="241" t="s">
        <v>140</v>
      </c>
    </row>
    <row r="186" spans="1:65" s="14" customFormat="1" ht="11.25">
      <c r="B186" s="231"/>
      <c r="C186" s="232"/>
      <c r="D186" s="217" t="s">
        <v>152</v>
      </c>
      <c r="E186" s="233" t="s">
        <v>1</v>
      </c>
      <c r="F186" s="234" t="s">
        <v>233</v>
      </c>
      <c r="G186" s="232"/>
      <c r="H186" s="235">
        <v>107.167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152</v>
      </c>
      <c r="AU186" s="241" t="s">
        <v>86</v>
      </c>
      <c r="AV186" s="14" t="s">
        <v>86</v>
      </c>
      <c r="AW186" s="14" t="s">
        <v>32</v>
      </c>
      <c r="AX186" s="14" t="s">
        <v>76</v>
      </c>
      <c r="AY186" s="241" t="s">
        <v>140</v>
      </c>
    </row>
    <row r="187" spans="1:65" s="14" customFormat="1" ht="11.25">
      <c r="B187" s="231"/>
      <c r="C187" s="232"/>
      <c r="D187" s="217" t="s">
        <v>152</v>
      </c>
      <c r="E187" s="233" t="s">
        <v>1</v>
      </c>
      <c r="F187" s="234" t="s">
        <v>234</v>
      </c>
      <c r="G187" s="232"/>
      <c r="H187" s="235">
        <v>4.0919999999999996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152</v>
      </c>
      <c r="AU187" s="241" t="s">
        <v>86</v>
      </c>
      <c r="AV187" s="14" t="s">
        <v>86</v>
      </c>
      <c r="AW187" s="14" t="s">
        <v>32</v>
      </c>
      <c r="AX187" s="14" t="s">
        <v>76</v>
      </c>
      <c r="AY187" s="241" t="s">
        <v>140</v>
      </c>
    </row>
    <row r="188" spans="1:65" s="14" customFormat="1" ht="11.25">
      <c r="B188" s="231"/>
      <c r="C188" s="232"/>
      <c r="D188" s="217" t="s">
        <v>152</v>
      </c>
      <c r="E188" s="233" t="s">
        <v>1</v>
      </c>
      <c r="F188" s="234" t="s">
        <v>235</v>
      </c>
      <c r="G188" s="232"/>
      <c r="H188" s="235">
        <v>2.34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152</v>
      </c>
      <c r="AU188" s="241" t="s">
        <v>86</v>
      </c>
      <c r="AV188" s="14" t="s">
        <v>86</v>
      </c>
      <c r="AW188" s="14" t="s">
        <v>32</v>
      </c>
      <c r="AX188" s="14" t="s">
        <v>76</v>
      </c>
      <c r="AY188" s="241" t="s">
        <v>140</v>
      </c>
    </row>
    <row r="189" spans="1:65" s="14" customFormat="1" ht="11.25">
      <c r="B189" s="231"/>
      <c r="C189" s="232"/>
      <c r="D189" s="217" t="s">
        <v>152</v>
      </c>
      <c r="E189" s="233" t="s">
        <v>1</v>
      </c>
      <c r="F189" s="234" t="s">
        <v>236</v>
      </c>
      <c r="G189" s="232"/>
      <c r="H189" s="235">
        <v>0.45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152</v>
      </c>
      <c r="AU189" s="241" t="s">
        <v>86</v>
      </c>
      <c r="AV189" s="14" t="s">
        <v>86</v>
      </c>
      <c r="AW189" s="14" t="s">
        <v>32</v>
      </c>
      <c r="AX189" s="14" t="s">
        <v>76</v>
      </c>
      <c r="AY189" s="241" t="s">
        <v>140</v>
      </c>
    </row>
    <row r="190" spans="1:65" s="14" customFormat="1" ht="11.25">
      <c r="B190" s="231"/>
      <c r="C190" s="232"/>
      <c r="D190" s="217" t="s">
        <v>152</v>
      </c>
      <c r="E190" s="233" t="s">
        <v>1</v>
      </c>
      <c r="F190" s="234" t="s">
        <v>237</v>
      </c>
      <c r="G190" s="232"/>
      <c r="H190" s="235">
        <v>0.06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152</v>
      </c>
      <c r="AU190" s="241" t="s">
        <v>86</v>
      </c>
      <c r="AV190" s="14" t="s">
        <v>86</v>
      </c>
      <c r="AW190" s="14" t="s">
        <v>32</v>
      </c>
      <c r="AX190" s="14" t="s">
        <v>76</v>
      </c>
      <c r="AY190" s="241" t="s">
        <v>140</v>
      </c>
    </row>
    <row r="191" spans="1:65" s="14" customFormat="1" ht="11.25">
      <c r="B191" s="231"/>
      <c r="C191" s="232"/>
      <c r="D191" s="217" t="s">
        <v>152</v>
      </c>
      <c r="E191" s="233" t="s">
        <v>1</v>
      </c>
      <c r="F191" s="234" t="s">
        <v>233</v>
      </c>
      <c r="G191" s="232"/>
      <c r="H191" s="235">
        <v>107.167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152</v>
      </c>
      <c r="AU191" s="241" t="s">
        <v>86</v>
      </c>
      <c r="AV191" s="14" t="s">
        <v>86</v>
      </c>
      <c r="AW191" s="14" t="s">
        <v>32</v>
      </c>
      <c r="AX191" s="14" t="s">
        <v>76</v>
      </c>
      <c r="AY191" s="241" t="s">
        <v>140</v>
      </c>
    </row>
    <row r="192" spans="1:65" s="14" customFormat="1" ht="11.25">
      <c r="B192" s="231"/>
      <c r="C192" s="232"/>
      <c r="D192" s="217" t="s">
        <v>152</v>
      </c>
      <c r="E192" s="233" t="s">
        <v>1</v>
      </c>
      <c r="F192" s="234" t="s">
        <v>235</v>
      </c>
      <c r="G192" s="232"/>
      <c r="H192" s="235">
        <v>2.34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152</v>
      </c>
      <c r="AU192" s="241" t="s">
        <v>86</v>
      </c>
      <c r="AV192" s="14" t="s">
        <v>86</v>
      </c>
      <c r="AW192" s="14" t="s">
        <v>32</v>
      </c>
      <c r="AX192" s="14" t="s">
        <v>76</v>
      </c>
      <c r="AY192" s="241" t="s">
        <v>140</v>
      </c>
    </row>
    <row r="193" spans="1:65" s="14" customFormat="1" ht="11.25">
      <c r="B193" s="231"/>
      <c r="C193" s="232"/>
      <c r="D193" s="217" t="s">
        <v>152</v>
      </c>
      <c r="E193" s="233" t="s">
        <v>1</v>
      </c>
      <c r="F193" s="234" t="s">
        <v>237</v>
      </c>
      <c r="G193" s="232"/>
      <c r="H193" s="235">
        <v>0.06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152</v>
      </c>
      <c r="AU193" s="241" t="s">
        <v>86</v>
      </c>
      <c r="AV193" s="14" t="s">
        <v>86</v>
      </c>
      <c r="AW193" s="14" t="s">
        <v>32</v>
      </c>
      <c r="AX193" s="14" t="s">
        <v>76</v>
      </c>
      <c r="AY193" s="241" t="s">
        <v>140</v>
      </c>
    </row>
    <row r="194" spans="1:65" s="15" customFormat="1" ht="11.25">
      <c r="B194" s="242"/>
      <c r="C194" s="243"/>
      <c r="D194" s="217" t="s">
        <v>152</v>
      </c>
      <c r="E194" s="244" t="s">
        <v>1</v>
      </c>
      <c r="F194" s="245" t="s">
        <v>172</v>
      </c>
      <c r="G194" s="243"/>
      <c r="H194" s="246">
        <v>374.959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152</v>
      </c>
      <c r="AU194" s="252" t="s">
        <v>86</v>
      </c>
      <c r="AV194" s="15" t="s">
        <v>148</v>
      </c>
      <c r="AW194" s="15" t="s">
        <v>32</v>
      </c>
      <c r="AX194" s="15" t="s">
        <v>84</v>
      </c>
      <c r="AY194" s="252" t="s">
        <v>140</v>
      </c>
    </row>
    <row r="195" spans="1:65" s="2" customFormat="1" ht="16.5" customHeight="1">
      <c r="A195" s="35"/>
      <c r="B195" s="36"/>
      <c r="C195" s="204" t="s">
        <v>238</v>
      </c>
      <c r="D195" s="204" t="s">
        <v>143</v>
      </c>
      <c r="E195" s="205" t="s">
        <v>239</v>
      </c>
      <c r="F195" s="206" t="s">
        <v>240</v>
      </c>
      <c r="G195" s="207" t="s">
        <v>241</v>
      </c>
      <c r="H195" s="208">
        <v>11.76</v>
      </c>
      <c r="I195" s="209"/>
      <c r="J195" s="210">
        <f>ROUND(I195*H195,2)</f>
        <v>0</v>
      </c>
      <c r="K195" s="206" t="s">
        <v>147</v>
      </c>
      <c r="L195" s="40"/>
      <c r="M195" s="211" t="s">
        <v>1</v>
      </c>
      <c r="N195" s="212" t="s">
        <v>41</v>
      </c>
      <c r="O195" s="72"/>
      <c r="P195" s="213">
        <f>O195*H195</f>
        <v>0</v>
      </c>
      <c r="Q195" s="213">
        <v>0</v>
      </c>
      <c r="R195" s="213">
        <f>Q195*H195</f>
        <v>0</v>
      </c>
      <c r="S195" s="213">
        <v>8.9999999999999993E-3</v>
      </c>
      <c r="T195" s="214">
        <f>S195*H195</f>
        <v>0.10583999999999999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5" t="s">
        <v>148</v>
      </c>
      <c r="AT195" s="215" t="s">
        <v>143</v>
      </c>
      <c r="AU195" s="215" t="s">
        <v>86</v>
      </c>
      <c r="AY195" s="18" t="s">
        <v>140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8" t="s">
        <v>84</v>
      </c>
      <c r="BK195" s="216">
        <f>ROUND(I195*H195,2)</f>
        <v>0</v>
      </c>
      <c r="BL195" s="18" t="s">
        <v>148</v>
      </c>
      <c r="BM195" s="215" t="s">
        <v>242</v>
      </c>
    </row>
    <row r="196" spans="1:65" s="2" customFormat="1" ht="19.5">
      <c r="A196" s="35"/>
      <c r="B196" s="36"/>
      <c r="C196" s="37"/>
      <c r="D196" s="217" t="s">
        <v>150</v>
      </c>
      <c r="E196" s="37"/>
      <c r="F196" s="218" t="s">
        <v>243</v>
      </c>
      <c r="G196" s="37"/>
      <c r="H196" s="37"/>
      <c r="I196" s="116"/>
      <c r="J196" s="37"/>
      <c r="K196" s="37"/>
      <c r="L196" s="40"/>
      <c r="M196" s="219"/>
      <c r="N196" s="220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150</v>
      </c>
      <c r="AU196" s="18" t="s">
        <v>86</v>
      </c>
    </row>
    <row r="197" spans="1:65" s="14" customFormat="1" ht="11.25">
      <c r="B197" s="231"/>
      <c r="C197" s="232"/>
      <c r="D197" s="217" t="s">
        <v>152</v>
      </c>
      <c r="E197" s="233" t="s">
        <v>1</v>
      </c>
      <c r="F197" s="234" t="s">
        <v>244</v>
      </c>
      <c r="G197" s="232"/>
      <c r="H197" s="235">
        <v>11.76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152</v>
      </c>
      <c r="AU197" s="241" t="s">
        <v>86</v>
      </c>
      <c r="AV197" s="14" t="s">
        <v>86</v>
      </c>
      <c r="AW197" s="14" t="s">
        <v>32</v>
      </c>
      <c r="AX197" s="14" t="s">
        <v>84</v>
      </c>
      <c r="AY197" s="241" t="s">
        <v>140</v>
      </c>
    </row>
    <row r="198" spans="1:65" s="2" customFormat="1" ht="16.5" customHeight="1">
      <c r="A198" s="35"/>
      <c r="B198" s="36"/>
      <c r="C198" s="204" t="s">
        <v>8</v>
      </c>
      <c r="D198" s="204" t="s">
        <v>143</v>
      </c>
      <c r="E198" s="205" t="s">
        <v>245</v>
      </c>
      <c r="F198" s="206" t="s">
        <v>246</v>
      </c>
      <c r="G198" s="207" t="s">
        <v>241</v>
      </c>
      <c r="H198" s="208">
        <v>244.60499999999999</v>
      </c>
      <c r="I198" s="209"/>
      <c r="J198" s="210">
        <f>ROUND(I198*H198,2)</f>
        <v>0</v>
      </c>
      <c r="K198" s="206" t="s">
        <v>147</v>
      </c>
      <c r="L198" s="40"/>
      <c r="M198" s="211" t="s">
        <v>1</v>
      </c>
      <c r="N198" s="212" t="s">
        <v>41</v>
      </c>
      <c r="O198" s="72"/>
      <c r="P198" s="213">
        <f>O198*H198</f>
        <v>0</v>
      </c>
      <c r="Q198" s="213">
        <v>0</v>
      </c>
      <c r="R198" s="213">
        <f>Q198*H198</f>
        <v>0</v>
      </c>
      <c r="S198" s="213">
        <v>8.9999999999999993E-3</v>
      </c>
      <c r="T198" s="214">
        <f>S198*H198</f>
        <v>2.2014449999999997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5" t="s">
        <v>148</v>
      </c>
      <c r="AT198" s="215" t="s">
        <v>143</v>
      </c>
      <c r="AU198" s="215" t="s">
        <v>86</v>
      </c>
      <c r="AY198" s="18" t="s">
        <v>140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8" t="s">
        <v>84</v>
      </c>
      <c r="BK198" s="216">
        <f>ROUND(I198*H198,2)</f>
        <v>0</v>
      </c>
      <c r="BL198" s="18" t="s">
        <v>148</v>
      </c>
      <c r="BM198" s="215" t="s">
        <v>247</v>
      </c>
    </row>
    <row r="199" spans="1:65" s="2" customFormat="1" ht="19.5">
      <c r="A199" s="35"/>
      <c r="B199" s="36"/>
      <c r="C199" s="37"/>
      <c r="D199" s="217" t="s">
        <v>150</v>
      </c>
      <c r="E199" s="37"/>
      <c r="F199" s="218" t="s">
        <v>248</v>
      </c>
      <c r="G199" s="37"/>
      <c r="H199" s="37"/>
      <c r="I199" s="116"/>
      <c r="J199" s="37"/>
      <c r="K199" s="37"/>
      <c r="L199" s="40"/>
      <c r="M199" s="219"/>
      <c r="N199" s="220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150</v>
      </c>
      <c r="AU199" s="18" t="s">
        <v>86</v>
      </c>
    </row>
    <row r="200" spans="1:65" s="14" customFormat="1" ht="33.75">
      <c r="B200" s="231"/>
      <c r="C200" s="232"/>
      <c r="D200" s="217" t="s">
        <v>152</v>
      </c>
      <c r="E200" s="233" t="s">
        <v>1</v>
      </c>
      <c r="F200" s="234" t="s">
        <v>249</v>
      </c>
      <c r="G200" s="232"/>
      <c r="H200" s="235">
        <v>133.83000000000001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152</v>
      </c>
      <c r="AU200" s="241" t="s">
        <v>86</v>
      </c>
      <c r="AV200" s="14" t="s">
        <v>86</v>
      </c>
      <c r="AW200" s="14" t="s">
        <v>32</v>
      </c>
      <c r="AX200" s="14" t="s">
        <v>76</v>
      </c>
      <c r="AY200" s="241" t="s">
        <v>140</v>
      </c>
    </row>
    <row r="201" spans="1:65" s="14" customFormat="1" ht="33.75">
      <c r="B201" s="231"/>
      <c r="C201" s="232"/>
      <c r="D201" s="217" t="s">
        <v>152</v>
      </c>
      <c r="E201" s="233" t="s">
        <v>1</v>
      </c>
      <c r="F201" s="234" t="s">
        <v>250</v>
      </c>
      <c r="G201" s="232"/>
      <c r="H201" s="235">
        <v>37.094999999999999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152</v>
      </c>
      <c r="AU201" s="241" t="s">
        <v>86</v>
      </c>
      <c r="AV201" s="14" t="s">
        <v>86</v>
      </c>
      <c r="AW201" s="14" t="s">
        <v>32</v>
      </c>
      <c r="AX201" s="14" t="s">
        <v>76</v>
      </c>
      <c r="AY201" s="241" t="s">
        <v>140</v>
      </c>
    </row>
    <row r="202" spans="1:65" s="14" customFormat="1" ht="33.75">
      <c r="B202" s="231"/>
      <c r="C202" s="232"/>
      <c r="D202" s="217" t="s">
        <v>152</v>
      </c>
      <c r="E202" s="233" t="s">
        <v>1</v>
      </c>
      <c r="F202" s="234" t="s">
        <v>251</v>
      </c>
      <c r="G202" s="232"/>
      <c r="H202" s="235">
        <v>65.680000000000007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152</v>
      </c>
      <c r="AU202" s="241" t="s">
        <v>86</v>
      </c>
      <c r="AV202" s="14" t="s">
        <v>86</v>
      </c>
      <c r="AW202" s="14" t="s">
        <v>32</v>
      </c>
      <c r="AX202" s="14" t="s">
        <v>76</v>
      </c>
      <c r="AY202" s="241" t="s">
        <v>140</v>
      </c>
    </row>
    <row r="203" spans="1:65" s="14" customFormat="1" ht="11.25">
      <c r="B203" s="231"/>
      <c r="C203" s="232"/>
      <c r="D203" s="217" t="s">
        <v>152</v>
      </c>
      <c r="E203" s="233" t="s">
        <v>1</v>
      </c>
      <c r="F203" s="234" t="s">
        <v>252</v>
      </c>
      <c r="G203" s="232"/>
      <c r="H203" s="235">
        <v>8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152</v>
      </c>
      <c r="AU203" s="241" t="s">
        <v>86</v>
      </c>
      <c r="AV203" s="14" t="s">
        <v>86</v>
      </c>
      <c r="AW203" s="14" t="s">
        <v>32</v>
      </c>
      <c r="AX203" s="14" t="s">
        <v>76</v>
      </c>
      <c r="AY203" s="241" t="s">
        <v>140</v>
      </c>
    </row>
    <row r="204" spans="1:65" s="15" customFormat="1" ht="11.25">
      <c r="B204" s="242"/>
      <c r="C204" s="243"/>
      <c r="D204" s="217" t="s">
        <v>152</v>
      </c>
      <c r="E204" s="244" t="s">
        <v>1</v>
      </c>
      <c r="F204" s="245" t="s">
        <v>172</v>
      </c>
      <c r="G204" s="243"/>
      <c r="H204" s="246">
        <v>244.60499999999999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AT204" s="252" t="s">
        <v>152</v>
      </c>
      <c r="AU204" s="252" t="s">
        <v>86</v>
      </c>
      <c r="AV204" s="15" t="s">
        <v>148</v>
      </c>
      <c r="AW204" s="15" t="s">
        <v>32</v>
      </c>
      <c r="AX204" s="15" t="s">
        <v>84</v>
      </c>
      <c r="AY204" s="252" t="s">
        <v>140</v>
      </c>
    </row>
    <row r="205" spans="1:65" s="2" customFormat="1" ht="21.75" customHeight="1">
      <c r="A205" s="35"/>
      <c r="B205" s="36"/>
      <c r="C205" s="204" t="s">
        <v>253</v>
      </c>
      <c r="D205" s="204" t="s">
        <v>143</v>
      </c>
      <c r="E205" s="205" t="s">
        <v>254</v>
      </c>
      <c r="F205" s="206" t="s">
        <v>255</v>
      </c>
      <c r="G205" s="207" t="s">
        <v>163</v>
      </c>
      <c r="H205" s="208">
        <v>3.7</v>
      </c>
      <c r="I205" s="209"/>
      <c r="J205" s="210">
        <f>ROUND(I205*H205,2)</f>
        <v>0</v>
      </c>
      <c r="K205" s="206" t="s">
        <v>147</v>
      </c>
      <c r="L205" s="40"/>
      <c r="M205" s="211" t="s">
        <v>1</v>
      </c>
      <c r="N205" s="212" t="s">
        <v>41</v>
      </c>
      <c r="O205" s="72"/>
      <c r="P205" s="213">
        <f>O205*H205</f>
        <v>0</v>
      </c>
      <c r="Q205" s="213">
        <v>0</v>
      </c>
      <c r="R205" s="213">
        <f>Q205*H205</f>
        <v>0</v>
      </c>
      <c r="S205" s="213">
        <v>1.4</v>
      </c>
      <c r="T205" s="214">
        <f>S205*H205</f>
        <v>5.18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5" t="s">
        <v>148</v>
      </c>
      <c r="AT205" s="215" t="s">
        <v>143</v>
      </c>
      <c r="AU205" s="215" t="s">
        <v>86</v>
      </c>
      <c r="AY205" s="18" t="s">
        <v>140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8" t="s">
        <v>84</v>
      </c>
      <c r="BK205" s="216">
        <f>ROUND(I205*H205,2)</f>
        <v>0</v>
      </c>
      <c r="BL205" s="18" t="s">
        <v>148</v>
      </c>
      <c r="BM205" s="215" t="s">
        <v>256</v>
      </c>
    </row>
    <row r="206" spans="1:65" s="2" customFormat="1" ht="19.5">
      <c r="A206" s="35"/>
      <c r="B206" s="36"/>
      <c r="C206" s="37"/>
      <c r="D206" s="217" t="s">
        <v>150</v>
      </c>
      <c r="E206" s="37"/>
      <c r="F206" s="218" t="s">
        <v>257</v>
      </c>
      <c r="G206" s="37"/>
      <c r="H206" s="37"/>
      <c r="I206" s="116"/>
      <c r="J206" s="37"/>
      <c r="K206" s="37"/>
      <c r="L206" s="40"/>
      <c r="M206" s="219"/>
      <c r="N206" s="220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150</v>
      </c>
      <c r="AU206" s="18" t="s">
        <v>86</v>
      </c>
    </row>
    <row r="207" spans="1:65" s="13" customFormat="1" ht="11.25">
      <c r="B207" s="221"/>
      <c r="C207" s="222"/>
      <c r="D207" s="217" t="s">
        <v>152</v>
      </c>
      <c r="E207" s="223" t="s">
        <v>1</v>
      </c>
      <c r="F207" s="224" t="s">
        <v>258</v>
      </c>
      <c r="G207" s="222"/>
      <c r="H207" s="223" t="s">
        <v>1</v>
      </c>
      <c r="I207" s="225"/>
      <c r="J207" s="222"/>
      <c r="K207" s="222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152</v>
      </c>
      <c r="AU207" s="230" t="s">
        <v>86</v>
      </c>
      <c r="AV207" s="13" t="s">
        <v>84</v>
      </c>
      <c r="AW207" s="13" t="s">
        <v>32</v>
      </c>
      <c r="AX207" s="13" t="s">
        <v>76</v>
      </c>
      <c r="AY207" s="230" t="s">
        <v>140</v>
      </c>
    </row>
    <row r="208" spans="1:65" s="14" customFormat="1" ht="11.25">
      <c r="B208" s="231"/>
      <c r="C208" s="232"/>
      <c r="D208" s="217" t="s">
        <v>152</v>
      </c>
      <c r="E208" s="233" t="s">
        <v>1</v>
      </c>
      <c r="F208" s="234" t="s">
        <v>259</v>
      </c>
      <c r="G208" s="232"/>
      <c r="H208" s="235">
        <v>3.7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152</v>
      </c>
      <c r="AU208" s="241" t="s">
        <v>86</v>
      </c>
      <c r="AV208" s="14" t="s">
        <v>86</v>
      </c>
      <c r="AW208" s="14" t="s">
        <v>32</v>
      </c>
      <c r="AX208" s="14" t="s">
        <v>84</v>
      </c>
      <c r="AY208" s="241" t="s">
        <v>140</v>
      </c>
    </row>
    <row r="209" spans="1:65" s="2" customFormat="1" ht="16.5" customHeight="1">
      <c r="A209" s="35"/>
      <c r="B209" s="36"/>
      <c r="C209" s="204" t="s">
        <v>260</v>
      </c>
      <c r="D209" s="204" t="s">
        <v>143</v>
      </c>
      <c r="E209" s="205" t="s">
        <v>261</v>
      </c>
      <c r="F209" s="206" t="s">
        <v>262</v>
      </c>
      <c r="G209" s="207" t="s">
        <v>167</v>
      </c>
      <c r="H209" s="208">
        <v>20.094000000000001</v>
      </c>
      <c r="I209" s="209"/>
      <c r="J209" s="210">
        <f>ROUND(I209*H209,2)</f>
        <v>0</v>
      </c>
      <c r="K209" s="206" t="s">
        <v>147</v>
      </c>
      <c r="L209" s="40"/>
      <c r="M209" s="211" t="s">
        <v>1</v>
      </c>
      <c r="N209" s="212" t="s">
        <v>41</v>
      </c>
      <c r="O209" s="72"/>
      <c r="P209" s="213">
        <f>O209*H209</f>
        <v>0</v>
      </c>
      <c r="Q209" s="213">
        <v>0</v>
      </c>
      <c r="R209" s="213">
        <f>Q209*H209</f>
        <v>0</v>
      </c>
      <c r="S209" s="213">
        <v>7.5999999999999998E-2</v>
      </c>
      <c r="T209" s="214">
        <f>S209*H209</f>
        <v>1.5271440000000001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5" t="s">
        <v>148</v>
      </c>
      <c r="AT209" s="215" t="s">
        <v>143</v>
      </c>
      <c r="AU209" s="215" t="s">
        <v>86</v>
      </c>
      <c r="AY209" s="18" t="s">
        <v>140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8" t="s">
        <v>84</v>
      </c>
      <c r="BK209" s="216">
        <f>ROUND(I209*H209,2)</f>
        <v>0</v>
      </c>
      <c r="BL209" s="18" t="s">
        <v>148</v>
      </c>
      <c r="BM209" s="215" t="s">
        <v>263</v>
      </c>
    </row>
    <row r="210" spans="1:65" s="2" customFormat="1" ht="19.5">
      <c r="A210" s="35"/>
      <c r="B210" s="36"/>
      <c r="C210" s="37"/>
      <c r="D210" s="217" t="s">
        <v>150</v>
      </c>
      <c r="E210" s="37"/>
      <c r="F210" s="218" t="s">
        <v>264</v>
      </c>
      <c r="G210" s="37"/>
      <c r="H210" s="37"/>
      <c r="I210" s="116"/>
      <c r="J210" s="37"/>
      <c r="K210" s="37"/>
      <c r="L210" s="40"/>
      <c r="M210" s="219"/>
      <c r="N210" s="220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150</v>
      </c>
      <c r="AU210" s="18" t="s">
        <v>86</v>
      </c>
    </row>
    <row r="211" spans="1:65" s="14" customFormat="1" ht="11.25">
      <c r="B211" s="231"/>
      <c r="C211" s="232"/>
      <c r="D211" s="217" t="s">
        <v>152</v>
      </c>
      <c r="E211" s="233" t="s">
        <v>1</v>
      </c>
      <c r="F211" s="234" t="s">
        <v>265</v>
      </c>
      <c r="G211" s="232"/>
      <c r="H211" s="235">
        <v>9.4559999999999995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152</v>
      </c>
      <c r="AU211" s="241" t="s">
        <v>86</v>
      </c>
      <c r="AV211" s="14" t="s">
        <v>86</v>
      </c>
      <c r="AW211" s="14" t="s">
        <v>32</v>
      </c>
      <c r="AX211" s="14" t="s">
        <v>76</v>
      </c>
      <c r="AY211" s="241" t="s">
        <v>140</v>
      </c>
    </row>
    <row r="212" spans="1:65" s="14" customFormat="1" ht="11.25">
      <c r="B212" s="231"/>
      <c r="C212" s="232"/>
      <c r="D212" s="217" t="s">
        <v>152</v>
      </c>
      <c r="E212" s="233" t="s">
        <v>1</v>
      </c>
      <c r="F212" s="234" t="s">
        <v>266</v>
      </c>
      <c r="G212" s="232"/>
      <c r="H212" s="235">
        <v>10.638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152</v>
      </c>
      <c r="AU212" s="241" t="s">
        <v>86</v>
      </c>
      <c r="AV212" s="14" t="s">
        <v>86</v>
      </c>
      <c r="AW212" s="14" t="s">
        <v>32</v>
      </c>
      <c r="AX212" s="14" t="s">
        <v>76</v>
      </c>
      <c r="AY212" s="241" t="s">
        <v>140</v>
      </c>
    </row>
    <row r="213" spans="1:65" s="15" customFormat="1" ht="11.25">
      <c r="B213" s="242"/>
      <c r="C213" s="243"/>
      <c r="D213" s="217" t="s">
        <v>152</v>
      </c>
      <c r="E213" s="244" t="s">
        <v>1</v>
      </c>
      <c r="F213" s="245" t="s">
        <v>172</v>
      </c>
      <c r="G213" s="243"/>
      <c r="H213" s="246">
        <v>20.094000000000001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AT213" s="252" t="s">
        <v>152</v>
      </c>
      <c r="AU213" s="252" t="s">
        <v>86</v>
      </c>
      <c r="AV213" s="15" t="s">
        <v>148</v>
      </c>
      <c r="AW213" s="15" t="s">
        <v>32</v>
      </c>
      <c r="AX213" s="15" t="s">
        <v>84</v>
      </c>
      <c r="AY213" s="252" t="s">
        <v>140</v>
      </c>
    </row>
    <row r="214" spans="1:65" s="2" customFormat="1" ht="21.75" customHeight="1">
      <c r="A214" s="35"/>
      <c r="B214" s="36"/>
      <c r="C214" s="204" t="s">
        <v>267</v>
      </c>
      <c r="D214" s="204" t="s">
        <v>143</v>
      </c>
      <c r="E214" s="205" t="s">
        <v>268</v>
      </c>
      <c r="F214" s="206" t="s">
        <v>269</v>
      </c>
      <c r="G214" s="207" t="s">
        <v>167</v>
      </c>
      <c r="H214" s="208">
        <v>3.5550000000000002</v>
      </c>
      <c r="I214" s="209"/>
      <c r="J214" s="210">
        <f>ROUND(I214*H214,2)</f>
        <v>0</v>
      </c>
      <c r="K214" s="206" t="s">
        <v>147</v>
      </c>
      <c r="L214" s="40"/>
      <c r="M214" s="211" t="s">
        <v>1</v>
      </c>
      <c r="N214" s="212" t="s">
        <v>41</v>
      </c>
      <c r="O214" s="72"/>
      <c r="P214" s="213">
        <f>O214*H214</f>
        <v>0</v>
      </c>
      <c r="Q214" s="213">
        <v>0</v>
      </c>
      <c r="R214" s="213">
        <f>Q214*H214</f>
        <v>0</v>
      </c>
      <c r="S214" s="213">
        <v>0.18</v>
      </c>
      <c r="T214" s="214">
        <f>S214*H214</f>
        <v>0.63990000000000002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5" t="s">
        <v>148</v>
      </c>
      <c r="AT214" s="215" t="s">
        <v>143</v>
      </c>
      <c r="AU214" s="215" t="s">
        <v>86</v>
      </c>
      <c r="AY214" s="18" t="s">
        <v>140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8" t="s">
        <v>84</v>
      </c>
      <c r="BK214" s="216">
        <f>ROUND(I214*H214,2)</f>
        <v>0</v>
      </c>
      <c r="BL214" s="18" t="s">
        <v>148</v>
      </c>
      <c r="BM214" s="215" t="s">
        <v>270</v>
      </c>
    </row>
    <row r="215" spans="1:65" s="2" customFormat="1" ht="29.25">
      <c r="A215" s="35"/>
      <c r="B215" s="36"/>
      <c r="C215" s="37"/>
      <c r="D215" s="217" t="s">
        <v>150</v>
      </c>
      <c r="E215" s="37"/>
      <c r="F215" s="218" t="s">
        <v>271</v>
      </c>
      <c r="G215" s="37"/>
      <c r="H215" s="37"/>
      <c r="I215" s="116"/>
      <c r="J215" s="37"/>
      <c r="K215" s="37"/>
      <c r="L215" s="40"/>
      <c r="M215" s="219"/>
      <c r="N215" s="220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150</v>
      </c>
      <c r="AU215" s="18" t="s">
        <v>86</v>
      </c>
    </row>
    <row r="216" spans="1:65" s="14" customFormat="1" ht="11.25">
      <c r="B216" s="231"/>
      <c r="C216" s="232"/>
      <c r="D216" s="217" t="s">
        <v>152</v>
      </c>
      <c r="E216" s="233" t="s">
        <v>1</v>
      </c>
      <c r="F216" s="234" t="s">
        <v>272</v>
      </c>
      <c r="G216" s="232"/>
      <c r="H216" s="235">
        <v>3.5550000000000002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AT216" s="241" t="s">
        <v>152</v>
      </c>
      <c r="AU216" s="241" t="s">
        <v>86</v>
      </c>
      <c r="AV216" s="14" t="s">
        <v>86</v>
      </c>
      <c r="AW216" s="14" t="s">
        <v>32</v>
      </c>
      <c r="AX216" s="14" t="s">
        <v>84</v>
      </c>
      <c r="AY216" s="241" t="s">
        <v>140</v>
      </c>
    </row>
    <row r="217" spans="1:65" s="2" customFormat="1" ht="21.75" customHeight="1">
      <c r="A217" s="35"/>
      <c r="B217" s="36"/>
      <c r="C217" s="204" t="s">
        <v>273</v>
      </c>
      <c r="D217" s="204" t="s">
        <v>143</v>
      </c>
      <c r="E217" s="205" t="s">
        <v>274</v>
      </c>
      <c r="F217" s="206" t="s">
        <v>275</v>
      </c>
      <c r="G217" s="207" t="s">
        <v>167</v>
      </c>
      <c r="H217" s="208">
        <v>7.11</v>
      </c>
      <c r="I217" s="209"/>
      <c r="J217" s="210">
        <f>ROUND(I217*H217,2)</f>
        <v>0</v>
      </c>
      <c r="K217" s="206" t="s">
        <v>147</v>
      </c>
      <c r="L217" s="40"/>
      <c r="M217" s="211" t="s">
        <v>1</v>
      </c>
      <c r="N217" s="212" t="s">
        <v>41</v>
      </c>
      <c r="O217" s="72"/>
      <c r="P217" s="213">
        <f>O217*H217</f>
        <v>0</v>
      </c>
      <c r="Q217" s="213">
        <v>0</v>
      </c>
      <c r="R217" s="213">
        <f>Q217*H217</f>
        <v>0</v>
      </c>
      <c r="S217" s="213">
        <v>0.27</v>
      </c>
      <c r="T217" s="214">
        <f>S217*H217</f>
        <v>1.9197000000000002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5" t="s">
        <v>148</v>
      </c>
      <c r="AT217" s="215" t="s">
        <v>143</v>
      </c>
      <c r="AU217" s="215" t="s">
        <v>86</v>
      </c>
      <c r="AY217" s="18" t="s">
        <v>140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8" t="s">
        <v>84</v>
      </c>
      <c r="BK217" s="216">
        <f>ROUND(I217*H217,2)</f>
        <v>0</v>
      </c>
      <c r="BL217" s="18" t="s">
        <v>148</v>
      </c>
      <c r="BM217" s="215" t="s">
        <v>276</v>
      </c>
    </row>
    <row r="218" spans="1:65" s="2" customFormat="1" ht="29.25">
      <c r="A218" s="35"/>
      <c r="B218" s="36"/>
      <c r="C218" s="37"/>
      <c r="D218" s="217" t="s">
        <v>150</v>
      </c>
      <c r="E218" s="37"/>
      <c r="F218" s="218" t="s">
        <v>277</v>
      </c>
      <c r="G218" s="37"/>
      <c r="H218" s="37"/>
      <c r="I218" s="116"/>
      <c r="J218" s="37"/>
      <c r="K218" s="37"/>
      <c r="L218" s="40"/>
      <c r="M218" s="219"/>
      <c r="N218" s="220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150</v>
      </c>
      <c r="AU218" s="18" t="s">
        <v>86</v>
      </c>
    </row>
    <row r="219" spans="1:65" s="14" customFormat="1" ht="11.25">
      <c r="B219" s="231"/>
      <c r="C219" s="232"/>
      <c r="D219" s="217" t="s">
        <v>152</v>
      </c>
      <c r="E219" s="233" t="s">
        <v>1</v>
      </c>
      <c r="F219" s="234" t="s">
        <v>278</v>
      </c>
      <c r="G219" s="232"/>
      <c r="H219" s="235">
        <v>3.9590000000000001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152</v>
      </c>
      <c r="AU219" s="241" t="s">
        <v>86</v>
      </c>
      <c r="AV219" s="14" t="s">
        <v>86</v>
      </c>
      <c r="AW219" s="14" t="s">
        <v>32</v>
      </c>
      <c r="AX219" s="14" t="s">
        <v>76</v>
      </c>
      <c r="AY219" s="241" t="s">
        <v>140</v>
      </c>
    </row>
    <row r="220" spans="1:65" s="14" customFormat="1" ht="11.25">
      <c r="B220" s="231"/>
      <c r="C220" s="232"/>
      <c r="D220" s="217" t="s">
        <v>152</v>
      </c>
      <c r="E220" s="233" t="s">
        <v>1</v>
      </c>
      <c r="F220" s="234" t="s">
        <v>279</v>
      </c>
      <c r="G220" s="232"/>
      <c r="H220" s="235">
        <v>3.1509999999999998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152</v>
      </c>
      <c r="AU220" s="241" t="s">
        <v>86</v>
      </c>
      <c r="AV220" s="14" t="s">
        <v>86</v>
      </c>
      <c r="AW220" s="14" t="s">
        <v>32</v>
      </c>
      <c r="AX220" s="14" t="s">
        <v>76</v>
      </c>
      <c r="AY220" s="241" t="s">
        <v>140</v>
      </c>
    </row>
    <row r="221" spans="1:65" s="15" customFormat="1" ht="11.25">
      <c r="B221" s="242"/>
      <c r="C221" s="243"/>
      <c r="D221" s="217" t="s">
        <v>152</v>
      </c>
      <c r="E221" s="244" t="s">
        <v>1</v>
      </c>
      <c r="F221" s="245" t="s">
        <v>172</v>
      </c>
      <c r="G221" s="243"/>
      <c r="H221" s="246">
        <v>7.11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AT221" s="252" t="s">
        <v>152</v>
      </c>
      <c r="AU221" s="252" t="s">
        <v>86</v>
      </c>
      <c r="AV221" s="15" t="s">
        <v>148</v>
      </c>
      <c r="AW221" s="15" t="s">
        <v>32</v>
      </c>
      <c r="AX221" s="15" t="s">
        <v>84</v>
      </c>
      <c r="AY221" s="252" t="s">
        <v>140</v>
      </c>
    </row>
    <row r="222" spans="1:65" s="2" customFormat="1" ht="21.75" customHeight="1">
      <c r="A222" s="35"/>
      <c r="B222" s="36"/>
      <c r="C222" s="204" t="s">
        <v>280</v>
      </c>
      <c r="D222" s="204" t="s">
        <v>143</v>
      </c>
      <c r="E222" s="205" t="s">
        <v>281</v>
      </c>
      <c r="F222" s="206" t="s">
        <v>282</v>
      </c>
      <c r="G222" s="207" t="s">
        <v>241</v>
      </c>
      <c r="H222" s="208">
        <v>5.6</v>
      </c>
      <c r="I222" s="209"/>
      <c r="J222" s="210">
        <f>ROUND(I222*H222,2)</f>
        <v>0</v>
      </c>
      <c r="K222" s="206" t="s">
        <v>147</v>
      </c>
      <c r="L222" s="40"/>
      <c r="M222" s="211" t="s">
        <v>1</v>
      </c>
      <c r="N222" s="212" t="s">
        <v>41</v>
      </c>
      <c r="O222" s="72"/>
      <c r="P222" s="213">
        <f>O222*H222</f>
        <v>0</v>
      </c>
      <c r="Q222" s="213">
        <v>0</v>
      </c>
      <c r="R222" s="213">
        <f>Q222*H222</f>
        <v>0</v>
      </c>
      <c r="S222" s="213">
        <v>4.2000000000000003E-2</v>
      </c>
      <c r="T222" s="214">
        <f>S222*H222</f>
        <v>0.23519999999999999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5" t="s">
        <v>148</v>
      </c>
      <c r="AT222" s="215" t="s">
        <v>143</v>
      </c>
      <c r="AU222" s="215" t="s">
        <v>86</v>
      </c>
      <c r="AY222" s="18" t="s">
        <v>140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8" t="s">
        <v>84</v>
      </c>
      <c r="BK222" s="216">
        <f>ROUND(I222*H222,2)</f>
        <v>0</v>
      </c>
      <c r="BL222" s="18" t="s">
        <v>148</v>
      </c>
      <c r="BM222" s="215" t="s">
        <v>283</v>
      </c>
    </row>
    <row r="223" spans="1:65" s="2" customFormat="1" ht="29.25">
      <c r="A223" s="35"/>
      <c r="B223" s="36"/>
      <c r="C223" s="37"/>
      <c r="D223" s="217" t="s">
        <v>150</v>
      </c>
      <c r="E223" s="37"/>
      <c r="F223" s="218" t="s">
        <v>284</v>
      </c>
      <c r="G223" s="37"/>
      <c r="H223" s="37"/>
      <c r="I223" s="116"/>
      <c r="J223" s="37"/>
      <c r="K223" s="37"/>
      <c r="L223" s="40"/>
      <c r="M223" s="219"/>
      <c r="N223" s="220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150</v>
      </c>
      <c r="AU223" s="18" t="s">
        <v>86</v>
      </c>
    </row>
    <row r="224" spans="1:65" s="14" customFormat="1" ht="11.25">
      <c r="B224" s="231"/>
      <c r="C224" s="232"/>
      <c r="D224" s="217" t="s">
        <v>152</v>
      </c>
      <c r="E224" s="233" t="s">
        <v>1</v>
      </c>
      <c r="F224" s="234" t="s">
        <v>285</v>
      </c>
      <c r="G224" s="232"/>
      <c r="H224" s="235">
        <v>5.6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152</v>
      </c>
      <c r="AU224" s="241" t="s">
        <v>86</v>
      </c>
      <c r="AV224" s="14" t="s">
        <v>86</v>
      </c>
      <c r="AW224" s="14" t="s">
        <v>32</v>
      </c>
      <c r="AX224" s="14" t="s">
        <v>84</v>
      </c>
      <c r="AY224" s="241" t="s">
        <v>140</v>
      </c>
    </row>
    <row r="225" spans="1:65" s="2" customFormat="1" ht="21.75" customHeight="1">
      <c r="A225" s="35"/>
      <c r="B225" s="36"/>
      <c r="C225" s="204" t="s">
        <v>7</v>
      </c>
      <c r="D225" s="204" t="s">
        <v>143</v>
      </c>
      <c r="E225" s="205" t="s">
        <v>286</v>
      </c>
      <c r="F225" s="206" t="s">
        <v>287</v>
      </c>
      <c r="G225" s="207" t="s">
        <v>167</v>
      </c>
      <c r="H225" s="208">
        <v>1783.2049999999999</v>
      </c>
      <c r="I225" s="209"/>
      <c r="J225" s="210">
        <f>ROUND(I225*H225,2)</f>
        <v>0</v>
      </c>
      <c r="K225" s="206" t="s">
        <v>147</v>
      </c>
      <c r="L225" s="40"/>
      <c r="M225" s="211" t="s">
        <v>1</v>
      </c>
      <c r="N225" s="212" t="s">
        <v>41</v>
      </c>
      <c r="O225" s="72"/>
      <c r="P225" s="213">
        <f>O225*H225</f>
        <v>0</v>
      </c>
      <c r="Q225" s="213">
        <v>0</v>
      </c>
      <c r="R225" s="213">
        <f>Q225*H225</f>
        <v>0</v>
      </c>
      <c r="S225" s="213">
        <v>0.01</v>
      </c>
      <c r="T225" s="214">
        <f>S225*H225</f>
        <v>17.832049999999999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5" t="s">
        <v>148</v>
      </c>
      <c r="AT225" s="215" t="s">
        <v>143</v>
      </c>
      <c r="AU225" s="215" t="s">
        <v>86</v>
      </c>
      <c r="AY225" s="18" t="s">
        <v>140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8" t="s">
        <v>84</v>
      </c>
      <c r="BK225" s="216">
        <f>ROUND(I225*H225,2)</f>
        <v>0</v>
      </c>
      <c r="BL225" s="18" t="s">
        <v>148</v>
      </c>
      <c r="BM225" s="215" t="s">
        <v>288</v>
      </c>
    </row>
    <row r="226" spans="1:65" s="2" customFormat="1" ht="29.25">
      <c r="A226" s="35"/>
      <c r="B226" s="36"/>
      <c r="C226" s="37"/>
      <c r="D226" s="217" t="s">
        <v>150</v>
      </c>
      <c r="E226" s="37"/>
      <c r="F226" s="218" t="s">
        <v>289</v>
      </c>
      <c r="G226" s="37"/>
      <c r="H226" s="37"/>
      <c r="I226" s="116"/>
      <c r="J226" s="37"/>
      <c r="K226" s="37"/>
      <c r="L226" s="40"/>
      <c r="M226" s="219"/>
      <c r="N226" s="220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150</v>
      </c>
      <c r="AU226" s="18" t="s">
        <v>86</v>
      </c>
    </row>
    <row r="227" spans="1:65" s="14" customFormat="1" ht="45">
      <c r="B227" s="231"/>
      <c r="C227" s="232"/>
      <c r="D227" s="217" t="s">
        <v>152</v>
      </c>
      <c r="E227" s="233" t="s">
        <v>1</v>
      </c>
      <c r="F227" s="234" t="s">
        <v>290</v>
      </c>
      <c r="G227" s="232"/>
      <c r="H227" s="235">
        <v>461.28199999999998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152</v>
      </c>
      <c r="AU227" s="241" t="s">
        <v>86</v>
      </c>
      <c r="AV227" s="14" t="s">
        <v>86</v>
      </c>
      <c r="AW227" s="14" t="s">
        <v>32</v>
      </c>
      <c r="AX227" s="14" t="s">
        <v>76</v>
      </c>
      <c r="AY227" s="241" t="s">
        <v>140</v>
      </c>
    </row>
    <row r="228" spans="1:65" s="14" customFormat="1" ht="22.5">
      <c r="B228" s="231"/>
      <c r="C228" s="232"/>
      <c r="D228" s="217" t="s">
        <v>152</v>
      </c>
      <c r="E228" s="233" t="s">
        <v>1</v>
      </c>
      <c r="F228" s="234" t="s">
        <v>291</v>
      </c>
      <c r="G228" s="232"/>
      <c r="H228" s="235">
        <v>366.58600000000001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152</v>
      </c>
      <c r="AU228" s="241" t="s">
        <v>86</v>
      </c>
      <c r="AV228" s="14" t="s">
        <v>86</v>
      </c>
      <c r="AW228" s="14" t="s">
        <v>32</v>
      </c>
      <c r="AX228" s="14" t="s">
        <v>76</v>
      </c>
      <c r="AY228" s="241" t="s">
        <v>140</v>
      </c>
    </row>
    <row r="229" spans="1:65" s="14" customFormat="1" ht="11.25">
      <c r="B229" s="231"/>
      <c r="C229" s="232"/>
      <c r="D229" s="217" t="s">
        <v>152</v>
      </c>
      <c r="E229" s="233" t="s">
        <v>1</v>
      </c>
      <c r="F229" s="234" t="s">
        <v>292</v>
      </c>
      <c r="G229" s="232"/>
      <c r="H229" s="235">
        <v>-51.7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152</v>
      </c>
      <c r="AU229" s="241" t="s">
        <v>86</v>
      </c>
      <c r="AV229" s="14" t="s">
        <v>86</v>
      </c>
      <c r="AW229" s="14" t="s">
        <v>32</v>
      </c>
      <c r="AX229" s="14" t="s">
        <v>76</v>
      </c>
      <c r="AY229" s="241" t="s">
        <v>140</v>
      </c>
    </row>
    <row r="230" spans="1:65" s="14" customFormat="1" ht="11.25">
      <c r="B230" s="231"/>
      <c r="C230" s="232"/>
      <c r="D230" s="217" t="s">
        <v>152</v>
      </c>
      <c r="E230" s="233" t="s">
        <v>1</v>
      </c>
      <c r="F230" s="234" t="s">
        <v>293</v>
      </c>
      <c r="G230" s="232"/>
      <c r="H230" s="235">
        <v>27.94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152</v>
      </c>
      <c r="AU230" s="241" t="s">
        <v>86</v>
      </c>
      <c r="AV230" s="14" t="s">
        <v>86</v>
      </c>
      <c r="AW230" s="14" t="s">
        <v>32</v>
      </c>
      <c r="AX230" s="14" t="s">
        <v>76</v>
      </c>
      <c r="AY230" s="241" t="s">
        <v>140</v>
      </c>
    </row>
    <row r="231" spans="1:65" s="14" customFormat="1" ht="11.25">
      <c r="B231" s="231"/>
      <c r="C231" s="232"/>
      <c r="D231" s="217" t="s">
        <v>152</v>
      </c>
      <c r="E231" s="233" t="s">
        <v>1</v>
      </c>
      <c r="F231" s="234" t="s">
        <v>294</v>
      </c>
      <c r="G231" s="232"/>
      <c r="H231" s="235">
        <v>-3.6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AT231" s="241" t="s">
        <v>152</v>
      </c>
      <c r="AU231" s="241" t="s">
        <v>86</v>
      </c>
      <c r="AV231" s="14" t="s">
        <v>86</v>
      </c>
      <c r="AW231" s="14" t="s">
        <v>32</v>
      </c>
      <c r="AX231" s="14" t="s">
        <v>76</v>
      </c>
      <c r="AY231" s="241" t="s">
        <v>140</v>
      </c>
    </row>
    <row r="232" spans="1:65" s="14" customFormat="1" ht="11.25">
      <c r="B232" s="231"/>
      <c r="C232" s="232"/>
      <c r="D232" s="217" t="s">
        <v>152</v>
      </c>
      <c r="E232" s="233" t="s">
        <v>1</v>
      </c>
      <c r="F232" s="234" t="s">
        <v>295</v>
      </c>
      <c r="G232" s="232"/>
      <c r="H232" s="235">
        <v>1.2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152</v>
      </c>
      <c r="AU232" s="241" t="s">
        <v>86</v>
      </c>
      <c r="AV232" s="14" t="s">
        <v>86</v>
      </c>
      <c r="AW232" s="14" t="s">
        <v>32</v>
      </c>
      <c r="AX232" s="14" t="s">
        <v>76</v>
      </c>
      <c r="AY232" s="241" t="s">
        <v>140</v>
      </c>
    </row>
    <row r="233" spans="1:65" s="14" customFormat="1" ht="11.25">
      <c r="B233" s="231"/>
      <c r="C233" s="232"/>
      <c r="D233" s="217" t="s">
        <v>152</v>
      </c>
      <c r="E233" s="233" t="s">
        <v>1</v>
      </c>
      <c r="F233" s="234" t="s">
        <v>296</v>
      </c>
      <c r="G233" s="232"/>
      <c r="H233" s="235">
        <v>-19.503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152</v>
      </c>
      <c r="AU233" s="241" t="s">
        <v>86</v>
      </c>
      <c r="AV233" s="14" t="s">
        <v>86</v>
      </c>
      <c r="AW233" s="14" t="s">
        <v>32</v>
      </c>
      <c r="AX233" s="14" t="s">
        <v>76</v>
      </c>
      <c r="AY233" s="241" t="s">
        <v>140</v>
      </c>
    </row>
    <row r="234" spans="1:65" s="14" customFormat="1" ht="11.25">
      <c r="B234" s="231"/>
      <c r="C234" s="232"/>
      <c r="D234" s="217" t="s">
        <v>152</v>
      </c>
      <c r="E234" s="233" t="s">
        <v>1</v>
      </c>
      <c r="F234" s="234" t="s">
        <v>297</v>
      </c>
      <c r="G234" s="232"/>
      <c r="H234" s="235">
        <v>6.65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152</v>
      </c>
      <c r="AU234" s="241" t="s">
        <v>86</v>
      </c>
      <c r="AV234" s="14" t="s">
        <v>86</v>
      </c>
      <c r="AW234" s="14" t="s">
        <v>32</v>
      </c>
      <c r="AX234" s="14" t="s">
        <v>76</v>
      </c>
      <c r="AY234" s="241" t="s">
        <v>140</v>
      </c>
    </row>
    <row r="235" spans="1:65" s="14" customFormat="1" ht="11.25">
      <c r="B235" s="231"/>
      <c r="C235" s="232"/>
      <c r="D235" s="217" t="s">
        <v>152</v>
      </c>
      <c r="E235" s="233" t="s">
        <v>1</v>
      </c>
      <c r="F235" s="234" t="s">
        <v>298</v>
      </c>
      <c r="G235" s="232"/>
      <c r="H235" s="235">
        <v>-3.5550000000000002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152</v>
      </c>
      <c r="AU235" s="241" t="s">
        <v>86</v>
      </c>
      <c r="AV235" s="14" t="s">
        <v>86</v>
      </c>
      <c r="AW235" s="14" t="s">
        <v>32</v>
      </c>
      <c r="AX235" s="14" t="s">
        <v>76</v>
      </c>
      <c r="AY235" s="241" t="s">
        <v>140</v>
      </c>
    </row>
    <row r="236" spans="1:65" s="14" customFormat="1" ht="11.25">
      <c r="B236" s="231"/>
      <c r="C236" s="232"/>
      <c r="D236" s="217" t="s">
        <v>152</v>
      </c>
      <c r="E236" s="233" t="s">
        <v>1</v>
      </c>
      <c r="F236" s="234" t="s">
        <v>299</v>
      </c>
      <c r="G236" s="232"/>
      <c r="H236" s="235">
        <v>-2.758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152</v>
      </c>
      <c r="AU236" s="241" t="s">
        <v>86</v>
      </c>
      <c r="AV236" s="14" t="s">
        <v>86</v>
      </c>
      <c r="AW236" s="14" t="s">
        <v>32</v>
      </c>
      <c r="AX236" s="14" t="s">
        <v>76</v>
      </c>
      <c r="AY236" s="241" t="s">
        <v>140</v>
      </c>
    </row>
    <row r="237" spans="1:65" s="14" customFormat="1" ht="11.25">
      <c r="B237" s="231"/>
      <c r="C237" s="232"/>
      <c r="D237" s="217" t="s">
        <v>152</v>
      </c>
      <c r="E237" s="233" t="s">
        <v>1</v>
      </c>
      <c r="F237" s="234" t="s">
        <v>300</v>
      </c>
      <c r="G237" s="232"/>
      <c r="H237" s="235">
        <v>-1.1819999999999999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152</v>
      </c>
      <c r="AU237" s="241" t="s">
        <v>86</v>
      </c>
      <c r="AV237" s="14" t="s">
        <v>86</v>
      </c>
      <c r="AW237" s="14" t="s">
        <v>32</v>
      </c>
      <c r="AX237" s="14" t="s">
        <v>76</v>
      </c>
      <c r="AY237" s="241" t="s">
        <v>140</v>
      </c>
    </row>
    <row r="238" spans="1:65" s="14" customFormat="1" ht="11.25">
      <c r="B238" s="231"/>
      <c r="C238" s="232"/>
      <c r="D238" s="217" t="s">
        <v>152</v>
      </c>
      <c r="E238" s="233" t="s">
        <v>1</v>
      </c>
      <c r="F238" s="234" t="s">
        <v>301</v>
      </c>
      <c r="G238" s="232"/>
      <c r="H238" s="235">
        <v>-4.1630000000000003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152</v>
      </c>
      <c r="AU238" s="241" t="s">
        <v>86</v>
      </c>
      <c r="AV238" s="14" t="s">
        <v>86</v>
      </c>
      <c r="AW238" s="14" t="s">
        <v>32</v>
      </c>
      <c r="AX238" s="14" t="s">
        <v>76</v>
      </c>
      <c r="AY238" s="241" t="s">
        <v>140</v>
      </c>
    </row>
    <row r="239" spans="1:65" s="14" customFormat="1" ht="33.75">
      <c r="B239" s="231"/>
      <c r="C239" s="232"/>
      <c r="D239" s="217" t="s">
        <v>152</v>
      </c>
      <c r="E239" s="233" t="s">
        <v>1</v>
      </c>
      <c r="F239" s="234" t="s">
        <v>302</v>
      </c>
      <c r="G239" s="232"/>
      <c r="H239" s="235">
        <v>673.62599999999998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152</v>
      </c>
      <c r="AU239" s="241" t="s">
        <v>86</v>
      </c>
      <c r="AV239" s="14" t="s">
        <v>86</v>
      </c>
      <c r="AW239" s="14" t="s">
        <v>32</v>
      </c>
      <c r="AX239" s="14" t="s">
        <v>76</v>
      </c>
      <c r="AY239" s="241" t="s">
        <v>140</v>
      </c>
    </row>
    <row r="240" spans="1:65" s="14" customFormat="1" ht="22.5">
      <c r="B240" s="231"/>
      <c r="C240" s="232"/>
      <c r="D240" s="217" t="s">
        <v>152</v>
      </c>
      <c r="E240" s="233" t="s">
        <v>1</v>
      </c>
      <c r="F240" s="234" t="s">
        <v>303</v>
      </c>
      <c r="G240" s="232"/>
      <c r="H240" s="235">
        <v>406.48599999999999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152</v>
      </c>
      <c r="AU240" s="241" t="s">
        <v>86</v>
      </c>
      <c r="AV240" s="14" t="s">
        <v>86</v>
      </c>
      <c r="AW240" s="14" t="s">
        <v>32</v>
      </c>
      <c r="AX240" s="14" t="s">
        <v>76</v>
      </c>
      <c r="AY240" s="241" t="s">
        <v>140</v>
      </c>
    </row>
    <row r="241" spans="1:65" s="14" customFormat="1" ht="11.25">
      <c r="B241" s="231"/>
      <c r="C241" s="232"/>
      <c r="D241" s="217" t="s">
        <v>152</v>
      </c>
      <c r="E241" s="233" t="s">
        <v>1</v>
      </c>
      <c r="F241" s="234" t="s">
        <v>300</v>
      </c>
      <c r="G241" s="232"/>
      <c r="H241" s="235">
        <v>-1.1819999999999999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152</v>
      </c>
      <c r="AU241" s="241" t="s">
        <v>86</v>
      </c>
      <c r="AV241" s="14" t="s">
        <v>86</v>
      </c>
      <c r="AW241" s="14" t="s">
        <v>32</v>
      </c>
      <c r="AX241" s="14" t="s">
        <v>76</v>
      </c>
      <c r="AY241" s="241" t="s">
        <v>140</v>
      </c>
    </row>
    <row r="242" spans="1:65" s="14" customFormat="1" ht="11.25">
      <c r="B242" s="231"/>
      <c r="C242" s="232"/>
      <c r="D242" s="217" t="s">
        <v>152</v>
      </c>
      <c r="E242" s="233" t="s">
        <v>1</v>
      </c>
      <c r="F242" s="234" t="s">
        <v>304</v>
      </c>
      <c r="G242" s="232"/>
      <c r="H242" s="235">
        <v>-33.686999999999998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152</v>
      </c>
      <c r="AU242" s="241" t="s">
        <v>86</v>
      </c>
      <c r="AV242" s="14" t="s">
        <v>86</v>
      </c>
      <c r="AW242" s="14" t="s">
        <v>32</v>
      </c>
      <c r="AX242" s="14" t="s">
        <v>76</v>
      </c>
      <c r="AY242" s="241" t="s">
        <v>140</v>
      </c>
    </row>
    <row r="243" spans="1:65" s="14" customFormat="1" ht="11.25">
      <c r="B243" s="231"/>
      <c r="C243" s="232"/>
      <c r="D243" s="217" t="s">
        <v>152</v>
      </c>
      <c r="E243" s="233" t="s">
        <v>1</v>
      </c>
      <c r="F243" s="234" t="s">
        <v>299</v>
      </c>
      <c r="G243" s="232"/>
      <c r="H243" s="235">
        <v>-2.758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152</v>
      </c>
      <c r="AU243" s="241" t="s">
        <v>86</v>
      </c>
      <c r="AV243" s="14" t="s">
        <v>86</v>
      </c>
      <c r="AW243" s="14" t="s">
        <v>32</v>
      </c>
      <c r="AX243" s="14" t="s">
        <v>76</v>
      </c>
      <c r="AY243" s="241" t="s">
        <v>140</v>
      </c>
    </row>
    <row r="244" spans="1:65" s="14" customFormat="1" ht="11.25">
      <c r="B244" s="231"/>
      <c r="C244" s="232"/>
      <c r="D244" s="217" t="s">
        <v>152</v>
      </c>
      <c r="E244" s="233" t="s">
        <v>1</v>
      </c>
      <c r="F244" s="234" t="s">
        <v>171</v>
      </c>
      <c r="G244" s="232"/>
      <c r="H244" s="235">
        <v>-3.1520000000000001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152</v>
      </c>
      <c r="AU244" s="241" t="s">
        <v>86</v>
      </c>
      <c r="AV244" s="14" t="s">
        <v>86</v>
      </c>
      <c r="AW244" s="14" t="s">
        <v>32</v>
      </c>
      <c r="AX244" s="14" t="s">
        <v>76</v>
      </c>
      <c r="AY244" s="241" t="s">
        <v>140</v>
      </c>
    </row>
    <row r="245" spans="1:65" s="14" customFormat="1" ht="11.25">
      <c r="B245" s="231"/>
      <c r="C245" s="232"/>
      <c r="D245" s="217" t="s">
        <v>152</v>
      </c>
      <c r="E245" s="233" t="s">
        <v>1</v>
      </c>
      <c r="F245" s="234" t="s">
        <v>305</v>
      </c>
      <c r="G245" s="232"/>
      <c r="H245" s="235">
        <v>-2.4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152</v>
      </c>
      <c r="AU245" s="241" t="s">
        <v>86</v>
      </c>
      <c r="AV245" s="14" t="s">
        <v>86</v>
      </c>
      <c r="AW245" s="14" t="s">
        <v>32</v>
      </c>
      <c r="AX245" s="14" t="s">
        <v>76</v>
      </c>
      <c r="AY245" s="241" t="s">
        <v>140</v>
      </c>
    </row>
    <row r="246" spans="1:65" s="14" customFormat="1" ht="11.25">
      <c r="B246" s="231"/>
      <c r="C246" s="232"/>
      <c r="D246" s="217" t="s">
        <v>152</v>
      </c>
      <c r="E246" s="233" t="s">
        <v>1</v>
      </c>
      <c r="F246" s="234" t="s">
        <v>306</v>
      </c>
      <c r="G246" s="232"/>
      <c r="H246" s="235">
        <v>-84.6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152</v>
      </c>
      <c r="AU246" s="241" t="s">
        <v>86</v>
      </c>
      <c r="AV246" s="14" t="s">
        <v>86</v>
      </c>
      <c r="AW246" s="14" t="s">
        <v>32</v>
      </c>
      <c r="AX246" s="14" t="s">
        <v>76</v>
      </c>
      <c r="AY246" s="241" t="s">
        <v>140</v>
      </c>
    </row>
    <row r="247" spans="1:65" s="14" customFormat="1" ht="11.25">
      <c r="B247" s="231"/>
      <c r="C247" s="232"/>
      <c r="D247" s="217" t="s">
        <v>152</v>
      </c>
      <c r="E247" s="233" t="s">
        <v>1</v>
      </c>
      <c r="F247" s="234" t="s">
        <v>307</v>
      </c>
      <c r="G247" s="232"/>
      <c r="H247" s="235">
        <v>45.72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152</v>
      </c>
      <c r="AU247" s="241" t="s">
        <v>86</v>
      </c>
      <c r="AV247" s="14" t="s">
        <v>86</v>
      </c>
      <c r="AW247" s="14" t="s">
        <v>32</v>
      </c>
      <c r="AX247" s="14" t="s">
        <v>76</v>
      </c>
      <c r="AY247" s="241" t="s">
        <v>140</v>
      </c>
    </row>
    <row r="248" spans="1:65" s="14" customFormat="1" ht="11.25">
      <c r="B248" s="231"/>
      <c r="C248" s="232"/>
      <c r="D248" s="217" t="s">
        <v>152</v>
      </c>
      <c r="E248" s="233" t="s">
        <v>1</v>
      </c>
      <c r="F248" s="234" t="s">
        <v>308</v>
      </c>
      <c r="G248" s="232"/>
      <c r="H248" s="235">
        <v>-4.5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152</v>
      </c>
      <c r="AU248" s="241" t="s">
        <v>86</v>
      </c>
      <c r="AV248" s="14" t="s">
        <v>86</v>
      </c>
      <c r="AW248" s="14" t="s">
        <v>32</v>
      </c>
      <c r="AX248" s="14" t="s">
        <v>76</v>
      </c>
      <c r="AY248" s="241" t="s">
        <v>140</v>
      </c>
    </row>
    <row r="249" spans="1:65" s="14" customFormat="1" ht="11.25">
      <c r="B249" s="231"/>
      <c r="C249" s="232"/>
      <c r="D249" s="217" t="s">
        <v>152</v>
      </c>
      <c r="E249" s="233" t="s">
        <v>1</v>
      </c>
      <c r="F249" s="234" t="s">
        <v>309</v>
      </c>
      <c r="G249" s="232"/>
      <c r="H249" s="235">
        <v>-4.66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AT249" s="241" t="s">
        <v>152</v>
      </c>
      <c r="AU249" s="241" t="s">
        <v>86</v>
      </c>
      <c r="AV249" s="14" t="s">
        <v>86</v>
      </c>
      <c r="AW249" s="14" t="s">
        <v>32</v>
      </c>
      <c r="AX249" s="14" t="s">
        <v>76</v>
      </c>
      <c r="AY249" s="241" t="s">
        <v>140</v>
      </c>
    </row>
    <row r="250" spans="1:65" s="14" customFormat="1" ht="11.25">
      <c r="B250" s="231"/>
      <c r="C250" s="232"/>
      <c r="D250" s="217" t="s">
        <v>152</v>
      </c>
      <c r="E250" s="233" t="s">
        <v>1</v>
      </c>
      <c r="F250" s="234" t="s">
        <v>310</v>
      </c>
      <c r="G250" s="232"/>
      <c r="H250" s="235">
        <v>5.032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152</v>
      </c>
      <c r="AU250" s="241" t="s">
        <v>86</v>
      </c>
      <c r="AV250" s="14" t="s">
        <v>86</v>
      </c>
      <c r="AW250" s="14" t="s">
        <v>32</v>
      </c>
      <c r="AX250" s="14" t="s">
        <v>76</v>
      </c>
      <c r="AY250" s="241" t="s">
        <v>140</v>
      </c>
    </row>
    <row r="251" spans="1:65" s="14" customFormat="1" ht="11.25">
      <c r="B251" s="231"/>
      <c r="C251" s="232"/>
      <c r="D251" s="217" t="s">
        <v>152</v>
      </c>
      <c r="E251" s="233" t="s">
        <v>1</v>
      </c>
      <c r="F251" s="234" t="s">
        <v>311</v>
      </c>
      <c r="G251" s="232"/>
      <c r="H251" s="235">
        <v>12.083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152</v>
      </c>
      <c r="AU251" s="241" t="s">
        <v>86</v>
      </c>
      <c r="AV251" s="14" t="s">
        <v>86</v>
      </c>
      <c r="AW251" s="14" t="s">
        <v>32</v>
      </c>
      <c r="AX251" s="14" t="s">
        <v>76</v>
      </c>
      <c r="AY251" s="241" t="s">
        <v>140</v>
      </c>
    </row>
    <row r="252" spans="1:65" s="15" customFormat="1" ht="11.25">
      <c r="B252" s="242"/>
      <c r="C252" s="243"/>
      <c r="D252" s="217" t="s">
        <v>152</v>
      </c>
      <c r="E252" s="244" t="s">
        <v>1</v>
      </c>
      <c r="F252" s="245" t="s">
        <v>172</v>
      </c>
      <c r="G252" s="243"/>
      <c r="H252" s="246">
        <v>1783.2049999999999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AT252" s="252" t="s">
        <v>152</v>
      </c>
      <c r="AU252" s="252" t="s">
        <v>86</v>
      </c>
      <c r="AV252" s="15" t="s">
        <v>148</v>
      </c>
      <c r="AW252" s="15" t="s">
        <v>32</v>
      </c>
      <c r="AX252" s="15" t="s">
        <v>84</v>
      </c>
      <c r="AY252" s="252" t="s">
        <v>140</v>
      </c>
    </row>
    <row r="253" spans="1:65" s="2" customFormat="1" ht="21.75" customHeight="1">
      <c r="A253" s="35"/>
      <c r="B253" s="36"/>
      <c r="C253" s="204" t="s">
        <v>312</v>
      </c>
      <c r="D253" s="204" t="s">
        <v>143</v>
      </c>
      <c r="E253" s="205" t="s">
        <v>313</v>
      </c>
      <c r="F253" s="206" t="s">
        <v>314</v>
      </c>
      <c r="G253" s="207" t="s">
        <v>167</v>
      </c>
      <c r="H253" s="208">
        <v>404.53199999999998</v>
      </c>
      <c r="I253" s="209"/>
      <c r="J253" s="210">
        <f>ROUND(I253*H253,2)</f>
        <v>0</v>
      </c>
      <c r="K253" s="206" t="s">
        <v>147</v>
      </c>
      <c r="L253" s="40"/>
      <c r="M253" s="211" t="s">
        <v>1</v>
      </c>
      <c r="N253" s="212" t="s">
        <v>41</v>
      </c>
      <c r="O253" s="72"/>
      <c r="P253" s="213">
        <f>O253*H253</f>
        <v>0</v>
      </c>
      <c r="Q253" s="213">
        <v>0</v>
      </c>
      <c r="R253" s="213">
        <f>Q253*H253</f>
        <v>0</v>
      </c>
      <c r="S253" s="213">
        <v>4.5999999999999999E-2</v>
      </c>
      <c r="T253" s="214">
        <f>S253*H253</f>
        <v>18.608471999999999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5" t="s">
        <v>148</v>
      </c>
      <c r="AT253" s="215" t="s">
        <v>143</v>
      </c>
      <c r="AU253" s="215" t="s">
        <v>86</v>
      </c>
      <c r="AY253" s="18" t="s">
        <v>140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8" t="s">
        <v>84</v>
      </c>
      <c r="BK253" s="216">
        <f>ROUND(I253*H253,2)</f>
        <v>0</v>
      </c>
      <c r="BL253" s="18" t="s">
        <v>148</v>
      </c>
      <c r="BM253" s="215" t="s">
        <v>315</v>
      </c>
    </row>
    <row r="254" spans="1:65" s="2" customFormat="1" ht="29.25">
      <c r="A254" s="35"/>
      <c r="B254" s="36"/>
      <c r="C254" s="37"/>
      <c r="D254" s="217" t="s">
        <v>150</v>
      </c>
      <c r="E254" s="37"/>
      <c r="F254" s="218" t="s">
        <v>316</v>
      </c>
      <c r="G254" s="37"/>
      <c r="H254" s="37"/>
      <c r="I254" s="116"/>
      <c r="J254" s="37"/>
      <c r="K254" s="37"/>
      <c r="L254" s="40"/>
      <c r="M254" s="219"/>
      <c r="N254" s="220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150</v>
      </c>
      <c r="AU254" s="18" t="s">
        <v>86</v>
      </c>
    </row>
    <row r="255" spans="1:65" s="14" customFormat="1" ht="22.5">
      <c r="B255" s="231"/>
      <c r="C255" s="232"/>
      <c r="D255" s="217" t="s">
        <v>152</v>
      </c>
      <c r="E255" s="233" t="s">
        <v>1</v>
      </c>
      <c r="F255" s="234" t="s">
        <v>317</v>
      </c>
      <c r="G255" s="232"/>
      <c r="H255" s="235">
        <v>429.70400000000001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152</v>
      </c>
      <c r="AU255" s="241" t="s">
        <v>86</v>
      </c>
      <c r="AV255" s="14" t="s">
        <v>86</v>
      </c>
      <c r="AW255" s="14" t="s">
        <v>32</v>
      </c>
      <c r="AX255" s="14" t="s">
        <v>76</v>
      </c>
      <c r="AY255" s="241" t="s">
        <v>140</v>
      </c>
    </row>
    <row r="256" spans="1:65" s="14" customFormat="1" ht="11.25">
      <c r="B256" s="231"/>
      <c r="C256" s="232"/>
      <c r="D256" s="217" t="s">
        <v>152</v>
      </c>
      <c r="E256" s="233" t="s">
        <v>1</v>
      </c>
      <c r="F256" s="234" t="s">
        <v>318</v>
      </c>
      <c r="G256" s="232"/>
      <c r="H256" s="235">
        <v>-37.6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152</v>
      </c>
      <c r="AU256" s="241" t="s">
        <v>86</v>
      </c>
      <c r="AV256" s="14" t="s">
        <v>86</v>
      </c>
      <c r="AW256" s="14" t="s">
        <v>32</v>
      </c>
      <c r="AX256" s="14" t="s">
        <v>76</v>
      </c>
      <c r="AY256" s="241" t="s">
        <v>140</v>
      </c>
    </row>
    <row r="257" spans="1:65" s="14" customFormat="1" ht="11.25">
      <c r="B257" s="231"/>
      <c r="C257" s="232"/>
      <c r="D257" s="217" t="s">
        <v>152</v>
      </c>
      <c r="E257" s="233" t="s">
        <v>1</v>
      </c>
      <c r="F257" s="234" t="s">
        <v>319</v>
      </c>
      <c r="G257" s="232"/>
      <c r="H257" s="235">
        <v>20.32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152</v>
      </c>
      <c r="AU257" s="241" t="s">
        <v>86</v>
      </c>
      <c r="AV257" s="14" t="s">
        <v>86</v>
      </c>
      <c r="AW257" s="14" t="s">
        <v>32</v>
      </c>
      <c r="AX257" s="14" t="s">
        <v>76</v>
      </c>
      <c r="AY257" s="241" t="s">
        <v>140</v>
      </c>
    </row>
    <row r="258" spans="1:65" s="14" customFormat="1" ht="11.25">
      <c r="B258" s="231"/>
      <c r="C258" s="232"/>
      <c r="D258" s="217" t="s">
        <v>152</v>
      </c>
      <c r="E258" s="233" t="s">
        <v>1</v>
      </c>
      <c r="F258" s="234" t="s">
        <v>320</v>
      </c>
      <c r="G258" s="232"/>
      <c r="H258" s="235">
        <v>-7.0919999999999996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152</v>
      </c>
      <c r="AU258" s="241" t="s">
        <v>86</v>
      </c>
      <c r="AV258" s="14" t="s">
        <v>86</v>
      </c>
      <c r="AW258" s="14" t="s">
        <v>32</v>
      </c>
      <c r="AX258" s="14" t="s">
        <v>76</v>
      </c>
      <c r="AY258" s="241" t="s">
        <v>140</v>
      </c>
    </row>
    <row r="259" spans="1:65" s="14" customFormat="1" ht="11.25">
      <c r="B259" s="231"/>
      <c r="C259" s="232"/>
      <c r="D259" s="217" t="s">
        <v>152</v>
      </c>
      <c r="E259" s="233" t="s">
        <v>1</v>
      </c>
      <c r="F259" s="234" t="s">
        <v>321</v>
      </c>
      <c r="G259" s="232"/>
      <c r="H259" s="235">
        <v>-1.2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152</v>
      </c>
      <c r="AU259" s="241" t="s">
        <v>86</v>
      </c>
      <c r="AV259" s="14" t="s">
        <v>86</v>
      </c>
      <c r="AW259" s="14" t="s">
        <v>32</v>
      </c>
      <c r="AX259" s="14" t="s">
        <v>76</v>
      </c>
      <c r="AY259" s="241" t="s">
        <v>140</v>
      </c>
    </row>
    <row r="260" spans="1:65" s="14" customFormat="1" ht="11.25">
      <c r="B260" s="231"/>
      <c r="C260" s="232"/>
      <c r="D260" s="217" t="s">
        <v>152</v>
      </c>
      <c r="E260" s="233" t="s">
        <v>1</v>
      </c>
      <c r="F260" s="234" t="s">
        <v>322</v>
      </c>
      <c r="G260" s="232"/>
      <c r="H260" s="235">
        <v>0.4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AT260" s="241" t="s">
        <v>152</v>
      </c>
      <c r="AU260" s="241" t="s">
        <v>86</v>
      </c>
      <c r="AV260" s="14" t="s">
        <v>86</v>
      </c>
      <c r="AW260" s="14" t="s">
        <v>32</v>
      </c>
      <c r="AX260" s="14" t="s">
        <v>76</v>
      </c>
      <c r="AY260" s="241" t="s">
        <v>140</v>
      </c>
    </row>
    <row r="261" spans="1:65" s="15" customFormat="1" ht="11.25">
      <c r="B261" s="242"/>
      <c r="C261" s="243"/>
      <c r="D261" s="217" t="s">
        <v>152</v>
      </c>
      <c r="E261" s="244" t="s">
        <v>1</v>
      </c>
      <c r="F261" s="245" t="s">
        <v>172</v>
      </c>
      <c r="G261" s="243"/>
      <c r="H261" s="246">
        <v>404.53199999999998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AT261" s="252" t="s">
        <v>152</v>
      </c>
      <c r="AU261" s="252" t="s">
        <v>86</v>
      </c>
      <c r="AV261" s="15" t="s">
        <v>148</v>
      </c>
      <c r="AW261" s="15" t="s">
        <v>32</v>
      </c>
      <c r="AX261" s="15" t="s">
        <v>84</v>
      </c>
      <c r="AY261" s="252" t="s">
        <v>140</v>
      </c>
    </row>
    <row r="262" spans="1:65" s="2" customFormat="1" ht="21.75" customHeight="1">
      <c r="A262" s="35"/>
      <c r="B262" s="36"/>
      <c r="C262" s="204" t="s">
        <v>323</v>
      </c>
      <c r="D262" s="204" t="s">
        <v>143</v>
      </c>
      <c r="E262" s="205" t="s">
        <v>324</v>
      </c>
      <c r="F262" s="206" t="s">
        <v>325</v>
      </c>
      <c r="G262" s="207" t="s">
        <v>241</v>
      </c>
      <c r="H262" s="208">
        <v>31.46</v>
      </c>
      <c r="I262" s="209"/>
      <c r="J262" s="210">
        <f>ROUND(I262*H262,2)</f>
        <v>0</v>
      </c>
      <c r="K262" s="206" t="s">
        <v>147</v>
      </c>
      <c r="L262" s="40"/>
      <c r="M262" s="211" t="s">
        <v>1</v>
      </c>
      <c r="N262" s="212" t="s">
        <v>41</v>
      </c>
      <c r="O262" s="72"/>
      <c r="P262" s="213">
        <f>O262*H262</f>
        <v>0</v>
      </c>
      <c r="Q262" s="213">
        <v>0</v>
      </c>
      <c r="R262" s="213">
        <f>Q262*H262</f>
        <v>0</v>
      </c>
      <c r="S262" s="213">
        <v>1.2E-2</v>
      </c>
      <c r="T262" s="214">
        <f>S262*H262</f>
        <v>0.37752000000000002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5" t="s">
        <v>148</v>
      </c>
      <c r="AT262" s="215" t="s">
        <v>143</v>
      </c>
      <c r="AU262" s="215" t="s">
        <v>86</v>
      </c>
      <c r="AY262" s="18" t="s">
        <v>140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8" t="s">
        <v>84</v>
      </c>
      <c r="BK262" s="216">
        <f>ROUND(I262*H262,2)</f>
        <v>0</v>
      </c>
      <c r="BL262" s="18" t="s">
        <v>148</v>
      </c>
      <c r="BM262" s="215" t="s">
        <v>326</v>
      </c>
    </row>
    <row r="263" spans="1:65" s="2" customFormat="1" ht="19.5">
      <c r="A263" s="35"/>
      <c r="B263" s="36"/>
      <c r="C263" s="37"/>
      <c r="D263" s="217" t="s">
        <v>150</v>
      </c>
      <c r="E263" s="37"/>
      <c r="F263" s="218" t="s">
        <v>327</v>
      </c>
      <c r="G263" s="37"/>
      <c r="H263" s="37"/>
      <c r="I263" s="116"/>
      <c r="J263" s="37"/>
      <c r="K263" s="37"/>
      <c r="L263" s="40"/>
      <c r="M263" s="219"/>
      <c r="N263" s="220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150</v>
      </c>
      <c r="AU263" s="18" t="s">
        <v>86</v>
      </c>
    </row>
    <row r="264" spans="1:65" s="14" customFormat="1" ht="11.25">
      <c r="B264" s="231"/>
      <c r="C264" s="232"/>
      <c r="D264" s="217" t="s">
        <v>152</v>
      </c>
      <c r="E264" s="233" t="s">
        <v>1</v>
      </c>
      <c r="F264" s="234" t="s">
        <v>328</v>
      </c>
      <c r="G264" s="232"/>
      <c r="H264" s="235">
        <v>31.46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152</v>
      </c>
      <c r="AU264" s="241" t="s">
        <v>86</v>
      </c>
      <c r="AV264" s="14" t="s">
        <v>86</v>
      </c>
      <c r="AW264" s="14" t="s">
        <v>32</v>
      </c>
      <c r="AX264" s="14" t="s">
        <v>84</v>
      </c>
      <c r="AY264" s="241" t="s">
        <v>140</v>
      </c>
    </row>
    <row r="265" spans="1:65" s="2" customFormat="1" ht="21.75" customHeight="1">
      <c r="A265" s="35"/>
      <c r="B265" s="36"/>
      <c r="C265" s="204" t="s">
        <v>329</v>
      </c>
      <c r="D265" s="204" t="s">
        <v>143</v>
      </c>
      <c r="E265" s="205" t="s">
        <v>330</v>
      </c>
      <c r="F265" s="206" t="s">
        <v>331</v>
      </c>
      <c r="G265" s="207" t="s">
        <v>241</v>
      </c>
      <c r="H265" s="208">
        <v>34.32</v>
      </c>
      <c r="I265" s="209"/>
      <c r="J265" s="210">
        <f>ROUND(I265*H265,2)</f>
        <v>0</v>
      </c>
      <c r="K265" s="206" t="s">
        <v>147</v>
      </c>
      <c r="L265" s="40"/>
      <c r="M265" s="211" t="s">
        <v>1</v>
      </c>
      <c r="N265" s="212" t="s">
        <v>41</v>
      </c>
      <c r="O265" s="72"/>
      <c r="P265" s="213">
        <f>O265*H265</f>
        <v>0</v>
      </c>
      <c r="Q265" s="213">
        <v>0</v>
      </c>
      <c r="R265" s="213">
        <f>Q265*H265</f>
        <v>0</v>
      </c>
      <c r="S265" s="213">
        <v>6.0000000000000001E-3</v>
      </c>
      <c r="T265" s="214">
        <f>S265*H265</f>
        <v>0.20592000000000002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5" t="s">
        <v>148</v>
      </c>
      <c r="AT265" s="215" t="s">
        <v>143</v>
      </c>
      <c r="AU265" s="215" t="s">
        <v>86</v>
      </c>
      <c r="AY265" s="18" t="s">
        <v>140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8" t="s">
        <v>84</v>
      </c>
      <c r="BK265" s="216">
        <f>ROUND(I265*H265,2)</f>
        <v>0</v>
      </c>
      <c r="BL265" s="18" t="s">
        <v>148</v>
      </c>
      <c r="BM265" s="215" t="s">
        <v>332</v>
      </c>
    </row>
    <row r="266" spans="1:65" s="2" customFormat="1" ht="19.5">
      <c r="A266" s="35"/>
      <c r="B266" s="36"/>
      <c r="C266" s="37"/>
      <c r="D266" s="217" t="s">
        <v>150</v>
      </c>
      <c r="E266" s="37"/>
      <c r="F266" s="218" t="s">
        <v>333</v>
      </c>
      <c r="G266" s="37"/>
      <c r="H266" s="37"/>
      <c r="I266" s="116"/>
      <c r="J266" s="37"/>
      <c r="K266" s="37"/>
      <c r="L266" s="40"/>
      <c r="M266" s="219"/>
      <c r="N266" s="220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150</v>
      </c>
      <c r="AU266" s="18" t="s">
        <v>86</v>
      </c>
    </row>
    <row r="267" spans="1:65" s="14" customFormat="1" ht="11.25">
      <c r="B267" s="231"/>
      <c r="C267" s="232"/>
      <c r="D267" s="217" t="s">
        <v>152</v>
      </c>
      <c r="E267" s="233" t="s">
        <v>1</v>
      </c>
      <c r="F267" s="234" t="s">
        <v>334</v>
      </c>
      <c r="G267" s="232"/>
      <c r="H267" s="235">
        <v>34.32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AT267" s="241" t="s">
        <v>152</v>
      </c>
      <c r="AU267" s="241" t="s">
        <v>86</v>
      </c>
      <c r="AV267" s="14" t="s">
        <v>86</v>
      </c>
      <c r="AW267" s="14" t="s">
        <v>32</v>
      </c>
      <c r="AX267" s="14" t="s">
        <v>84</v>
      </c>
      <c r="AY267" s="241" t="s">
        <v>140</v>
      </c>
    </row>
    <row r="268" spans="1:65" s="2" customFormat="1" ht="21.75" customHeight="1">
      <c r="A268" s="35"/>
      <c r="B268" s="36"/>
      <c r="C268" s="204" t="s">
        <v>335</v>
      </c>
      <c r="D268" s="204" t="s">
        <v>143</v>
      </c>
      <c r="E268" s="205" t="s">
        <v>336</v>
      </c>
      <c r="F268" s="206" t="s">
        <v>337</v>
      </c>
      <c r="G268" s="207" t="s">
        <v>167</v>
      </c>
      <c r="H268" s="208">
        <v>25.52</v>
      </c>
      <c r="I268" s="209"/>
      <c r="J268" s="210">
        <f>ROUND(I268*H268,2)</f>
        <v>0</v>
      </c>
      <c r="K268" s="206" t="s">
        <v>147</v>
      </c>
      <c r="L268" s="40"/>
      <c r="M268" s="211" t="s">
        <v>1</v>
      </c>
      <c r="N268" s="212" t="s">
        <v>41</v>
      </c>
      <c r="O268" s="72"/>
      <c r="P268" s="213">
        <f>O268*H268</f>
        <v>0</v>
      </c>
      <c r="Q268" s="213">
        <v>0</v>
      </c>
      <c r="R268" s="213">
        <f>Q268*H268</f>
        <v>0</v>
      </c>
      <c r="S268" s="213">
        <v>6.8000000000000005E-2</v>
      </c>
      <c r="T268" s="214">
        <f>S268*H268</f>
        <v>1.73536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5" t="s">
        <v>148</v>
      </c>
      <c r="AT268" s="215" t="s">
        <v>143</v>
      </c>
      <c r="AU268" s="215" t="s">
        <v>86</v>
      </c>
      <c r="AY268" s="18" t="s">
        <v>140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8" t="s">
        <v>84</v>
      </c>
      <c r="BK268" s="216">
        <f>ROUND(I268*H268,2)</f>
        <v>0</v>
      </c>
      <c r="BL268" s="18" t="s">
        <v>148</v>
      </c>
      <c r="BM268" s="215" t="s">
        <v>338</v>
      </c>
    </row>
    <row r="269" spans="1:65" s="2" customFormat="1" ht="29.25">
      <c r="A269" s="35"/>
      <c r="B269" s="36"/>
      <c r="C269" s="37"/>
      <c r="D269" s="217" t="s">
        <v>150</v>
      </c>
      <c r="E269" s="37"/>
      <c r="F269" s="218" t="s">
        <v>339</v>
      </c>
      <c r="G269" s="37"/>
      <c r="H269" s="37"/>
      <c r="I269" s="116"/>
      <c r="J269" s="37"/>
      <c r="K269" s="37"/>
      <c r="L269" s="40"/>
      <c r="M269" s="219"/>
      <c r="N269" s="220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150</v>
      </c>
      <c r="AU269" s="18" t="s">
        <v>86</v>
      </c>
    </row>
    <row r="270" spans="1:65" s="14" customFormat="1" ht="11.25">
      <c r="B270" s="231"/>
      <c r="C270" s="232"/>
      <c r="D270" s="217" t="s">
        <v>152</v>
      </c>
      <c r="E270" s="233" t="s">
        <v>1</v>
      </c>
      <c r="F270" s="234" t="s">
        <v>340</v>
      </c>
      <c r="G270" s="232"/>
      <c r="H270" s="235">
        <v>5.04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152</v>
      </c>
      <c r="AU270" s="241" t="s">
        <v>86</v>
      </c>
      <c r="AV270" s="14" t="s">
        <v>86</v>
      </c>
      <c r="AW270" s="14" t="s">
        <v>32</v>
      </c>
      <c r="AX270" s="14" t="s">
        <v>76</v>
      </c>
      <c r="AY270" s="241" t="s">
        <v>140</v>
      </c>
    </row>
    <row r="271" spans="1:65" s="14" customFormat="1" ht="11.25">
      <c r="B271" s="231"/>
      <c r="C271" s="232"/>
      <c r="D271" s="217" t="s">
        <v>152</v>
      </c>
      <c r="E271" s="233" t="s">
        <v>1</v>
      </c>
      <c r="F271" s="234" t="s">
        <v>341</v>
      </c>
      <c r="G271" s="232"/>
      <c r="H271" s="235">
        <v>20.48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152</v>
      </c>
      <c r="AU271" s="241" t="s">
        <v>86</v>
      </c>
      <c r="AV271" s="14" t="s">
        <v>86</v>
      </c>
      <c r="AW271" s="14" t="s">
        <v>32</v>
      </c>
      <c r="AX271" s="14" t="s">
        <v>76</v>
      </c>
      <c r="AY271" s="241" t="s">
        <v>140</v>
      </c>
    </row>
    <row r="272" spans="1:65" s="15" customFormat="1" ht="11.25">
      <c r="B272" s="242"/>
      <c r="C272" s="243"/>
      <c r="D272" s="217" t="s">
        <v>152</v>
      </c>
      <c r="E272" s="244" t="s">
        <v>1</v>
      </c>
      <c r="F272" s="245" t="s">
        <v>172</v>
      </c>
      <c r="G272" s="243"/>
      <c r="H272" s="246">
        <v>25.52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AT272" s="252" t="s">
        <v>152</v>
      </c>
      <c r="AU272" s="252" t="s">
        <v>86</v>
      </c>
      <c r="AV272" s="15" t="s">
        <v>148</v>
      </c>
      <c r="AW272" s="15" t="s">
        <v>32</v>
      </c>
      <c r="AX272" s="15" t="s">
        <v>84</v>
      </c>
      <c r="AY272" s="252" t="s">
        <v>140</v>
      </c>
    </row>
    <row r="273" spans="1:65" s="2" customFormat="1" ht="21.75" customHeight="1">
      <c r="A273" s="35"/>
      <c r="B273" s="36"/>
      <c r="C273" s="204" t="s">
        <v>342</v>
      </c>
      <c r="D273" s="204" t="s">
        <v>143</v>
      </c>
      <c r="E273" s="205" t="s">
        <v>343</v>
      </c>
      <c r="F273" s="206" t="s">
        <v>344</v>
      </c>
      <c r="G273" s="207" t="s">
        <v>167</v>
      </c>
      <c r="H273" s="208">
        <v>877.22500000000002</v>
      </c>
      <c r="I273" s="209"/>
      <c r="J273" s="210">
        <f>ROUND(I273*H273,2)</f>
        <v>0</v>
      </c>
      <c r="K273" s="206" t="s">
        <v>147</v>
      </c>
      <c r="L273" s="40"/>
      <c r="M273" s="211" t="s">
        <v>1</v>
      </c>
      <c r="N273" s="212" t="s">
        <v>41</v>
      </c>
      <c r="O273" s="72"/>
      <c r="P273" s="213">
        <f>O273*H273</f>
        <v>0</v>
      </c>
      <c r="Q273" s="213">
        <v>1.2999999999999999E-4</v>
      </c>
      <c r="R273" s="213">
        <f>Q273*H273</f>
        <v>0.11403924999999999</v>
      </c>
      <c r="S273" s="213">
        <v>0</v>
      </c>
      <c r="T273" s="21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5" t="s">
        <v>148</v>
      </c>
      <c r="AT273" s="215" t="s">
        <v>143</v>
      </c>
      <c r="AU273" s="215" t="s">
        <v>86</v>
      </c>
      <c r="AY273" s="18" t="s">
        <v>140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8" t="s">
        <v>84</v>
      </c>
      <c r="BK273" s="216">
        <f>ROUND(I273*H273,2)</f>
        <v>0</v>
      </c>
      <c r="BL273" s="18" t="s">
        <v>148</v>
      </c>
      <c r="BM273" s="215" t="s">
        <v>345</v>
      </c>
    </row>
    <row r="274" spans="1:65" s="2" customFormat="1" ht="19.5">
      <c r="A274" s="35"/>
      <c r="B274" s="36"/>
      <c r="C274" s="37"/>
      <c r="D274" s="217" t="s">
        <v>150</v>
      </c>
      <c r="E274" s="37"/>
      <c r="F274" s="218" t="s">
        <v>346</v>
      </c>
      <c r="G274" s="37"/>
      <c r="H274" s="37"/>
      <c r="I274" s="116"/>
      <c r="J274" s="37"/>
      <c r="K274" s="37"/>
      <c r="L274" s="40"/>
      <c r="M274" s="219"/>
      <c r="N274" s="220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150</v>
      </c>
      <c r="AU274" s="18" t="s">
        <v>86</v>
      </c>
    </row>
    <row r="275" spans="1:65" s="14" customFormat="1" ht="11.25">
      <c r="B275" s="231"/>
      <c r="C275" s="232"/>
      <c r="D275" s="217" t="s">
        <v>152</v>
      </c>
      <c r="E275" s="233" t="s">
        <v>1</v>
      </c>
      <c r="F275" s="234" t="s">
        <v>347</v>
      </c>
      <c r="G275" s="232"/>
      <c r="H275" s="235">
        <v>877.22500000000002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152</v>
      </c>
      <c r="AU275" s="241" t="s">
        <v>86</v>
      </c>
      <c r="AV275" s="14" t="s">
        <v>86</v>
      </c>
      <c r="AW275" s="14" t="s">
        <v>32</v>
      </c>
      <c r="AX275" s="14" t="s">
        <v>84</v>
      </c>
      <c r="AY275" s="241" t="s">
        <v>140</v>
      </c>
    </row>
    <row r="276" spans="1:65" s="12" customFormat="1" ht="22.9" customHeight="1">
      <c r="B276" s="188"/>
      <c r="C276" s="189"/>
      <c r="D276" s="190" t="s">
        <v>75</v>
      </c>
      <c r="E276" s="202" t="s">
        <v>348</v>
      </c>
      <c r="F276" s="202" t="s">
        <v>349</v>
      </c>
      <c r="G276" s="189"/>
      <c r="H276" s="189"/>
      <c r="I276" s="192"/>
      <c r="J276" s="203">
        <f>BK276</f>
        <v>0</v>
      </c>
      <c r="K276" s="189"/>
      <c r="L276" s="194"/>
      <c r="M276" s="195"/>
      <c r="N276" s="196"/>
      <c r="O276" s="196"/>
      <c r="P276" s="197">
        <f>SUM(P277:P297)</f>
        <v>0</v>
      </c>
      <c r="Q276" s="196"/>
      <c r="R276" s="197">
        <f>SUM(R277:R297)</f>
        <v>0</v>
      </c>
      <c r="S276" s="196"/>
      <c r="T276" s="198">
        <f>SUM(T277:T297)</f>
        <v>0</v>
      </c>
      <c r="AR276" s="199" t="s">
        <v>84</v>
      </c>
      <c r="AT276" s="200" t="s">
        <v>75</v>
      </c>
      <c r="AU276" s="200" t="s">
        <v>84</v>
      </c>
      <c r="AY276" s="199" t="s">
        <v>140</v>
      </c>
      <c r="BK276" s="201">
        <f>SUM(BK277:BK297)</f>
        <v>0</v>
      </c>
    </row>
    <row r="277" spans="1:65" s="2" customFormat="1" ht="21.75" customHeight="1">
      <c r="A277" s="35"/>
      <c r="B277" s="36"/>
      <c r="C277" s="204" t="s">
        <v>350</v>
      </c>
      <c r="D277" s="204" t="s">
        <v>143</v>
      </c>
      <c r="E277" s="205" t="s">
        <v>351</v>
      </c>
      <c r="F277" s="206" t="s">
        <v>352</v>
      </c>
      <c r="G277" s="207" t="s">
        <v>146</v>
      </c>
      <c r="H277" s="208">
        <v>101.53400000000001</v>
      </c>
      <c r="I277" s="209"/>
      <c r="J277" s="210">
        <f>ROUND(I277*H277,2)</f>
        <v>0</v>
      </c>
      <c r="K277" s="206" t="s">
        <v>147</v>
      </c>
      <c r="L277" s="40"/>
      <c r="M277" s="211" t="s">
        <v>1</v>
      </c>
      <c r="N277" s="212" t="s">
        <v>41</v>
      </c>
      <c r="O277" s="72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5" t="s">
        <v>148</v>
      </c>
      <c r="AT277" s="215" t="s">
        <v>143</v>
      </c>
      <c r="AU277" s="215" t="s">
        <v>86</v>
      </c>
      <c r="AY277" s="18" t="s">
        <v>140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8" t="s">
        <v>84</v>
      </c>
      <c r="BK277" s="216">
        <f>ROUND(I277*H277,2)</f>
        <v>0</v>
      </c>
      <c r="BL277" s="18" t="s">
        <v>148</v>
      </c>
      <c r="BM277" s="215" t="s">
        <v>353</v>
      </c>
    </row>
    <row r="278" spans="1:65" s="2" customFormat="1" ht="19.5">
      <c r="A278" s="35"/>
      <c r="B278" s="36"/>
      <c r="C278" s="37"/>
      <c r="D278" s="217" t="s">
        <v>150</v>
      </c>
      <c r="E278" s="37"/>
      <c r="F278" s="218" t="s">
        <v>354</v>
      </c>
      <c r="G278" s="37"/>
      <c r="H278" s="37"/>
      <c r="I278" s="116"/>
      <c r="J278" s="37"/>
      <c r="K278" s="37"/>
      <c r="L278" s="40"/>
      <c r="M278" s="219"/>
      <c r="N278" s="220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150</v>
      </c>
      <c r="AU278" s="18" t="s">
        <v>86</v>
      </c>
    </row>
    <row r="279" spans="1:65" s="2" customFormat="1" ht="16.5" customHeight="1">
      <c r="A279" s="35"/>
      <c r="B279" s="36"/>
      <c r="C279" s="204" t="s">
        <v>355</v>
      </c>
      <c r="D279" s="204" t="s">
        <v>143</v>
      </c>
      <c r="E279" s="205" t="s">
        <v>356</v>
      </c>
      <c r="F279" s="206" t="s">
        <v>357</v>
      </c>
      <c r="G279" s="207" t="s">
        <v>146</v>
      </c>
      <c r="H279" s="208">
        <v>101.53400000000001</v>
      </c>
      <c r="I279" s="209"/>
      <c r="J279" s="210">
        <f>ROUND(I279*H279,2)</f>
        <v>0</v>
      </c>
      <c r="K279" s="206" t="s">
        <v>147</v>
      </c>
      <c r="L279" s="40"/>
      <c r="M279" s="211" t="s">
        <v>1</v>
      </c>
      <c r="N279" s="212" t="s">
        <v>41</v>
      </c>
      <c r="O279" s="72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5" t="s">
        <v>148</v>
      </c>
      <c r="AT279" s="215" t="s">
        <v>143</v>
      </c>
      <c r="AU279" s="215" t="s">
        <v>86</v>
      </c>
      <c r="AY279" s="18" t="s">
        <v>140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8" t="s">
        <v>84</v>
      </c>
      <c r="BK279" s="216">
        <f>ROUND(I279*H279,2)</f>
        <v>0</v>
      </c>
      <c r="BL279" s="18" t="s">
        <v>148</v>
      </c>
      <c r="BM279" s="215" t="s">
        <v>358</v>
      </c>
    </row>
    <row r="280" spans="1:65" s="2" customFormat="1" ht="19.5">
      <c r="A280" s="35"/>
      <c r="B280" s="36"/>
      <c r="C280" s="37"/>
      <c r="D280" s="217" t="s">
        <v>150</v>
      </c>
      <c r="E280" s="37"/>
      <c r="F280" s="218" t="s">
        <v>359</v>
      </c>
      <c r="G280" s="37"/>
      <c r="H280" s="37"/>
      <c r="I280" s="116"/>
      <c r="J280" s="37"/>
      <c r="K280" s="37"/>
      <c r="L280" s="40"/>
      <c r="M280" s="219"/>
      <c r="N280" s="220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150</v>
      </c>
      <c r="AU280" s="18" t="s">
        <v>86</v>
      </c>
    </row>
    <row r="281" spans="1:65" s="2" customFormat="1" ht="21.75" customHeight="1">
      <c r="A281" s="35"/>
      <c r="B281" s="36"/>
      <c r="C281" s="204" t="s">
        <v>360</v>
      </c>
      <c r="D281" s="204" t="s">
        <v>143</v>
      </c>
      <c r="E281" s="205" t="s">
        <v>361</v>
      </c>
      <c r="F281" s="206" t="s">
        <v>362</v>
      </c>
      <c r="G281" s="207" t="s">
        <v>146</v>
      </c>
      <c r="H281" s="208">
        <v>101.53400000000001</v>
      </c>
      <c r="I281" s="209"/>
      <c r="J281" s="210">
        <f>ROUND(I281*H281,2)</f>
        <v>0</v>
      </c>
      <c r="K281" s="206" t="s">
        <v>147</v>
      </c>
      <c r="L281" s="40"/>
      <c r="M281" s="211" t="s">
        <v>1</v>
      </c>
      <c r="N281" s="212" t="s">
        <v>41</v>
      </c>
      <c r="O281" s="72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5" t="s">
        <v>148</v>
      </c>
      <c r="AT281" s="215" t="s">
        <v>143</v>
      </c>
      <c r="AU281" s="215" t="s">
        <v>86</v>
      </c>
      <c r="AY281" s="18" t="s">
        <v>140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8" t="s">
        <v>84</v>
      </c>
      <c r="BK281" s="216">
        <f>ROUND(I281*H281,2)</f>
        <v>0</v>
      </c>
      <c r="BL281" s="18" t="s">
        <v>148</v>
      </c>
      <c r="BM281" s="215" t="s">
        <v>363</v>
      </c>
    </row>
    <row r="282" spans="1:65" s="2" customFormat="1" ht="19.5">
      <c r="A282" s="35"/>
      <c r="B282" s="36"/>
      <c r="C282" s="37"/>
      <c r="D282" s="217" t="s">
        <v>150</v>
      </c>
      <c r="E282" s="37"/>
      <c r="F282" s="218" t="s">
        <v>364</v>
      </c>
      <c r="G282" s="37"/>
      <c r="H282" s="37"/>
      <c r="I282" s="116"/>
      <c r="J282" s="37"/>
      <c r="K282" s="37"/>
      <c r="L282" s="40"/>
      <c r="M282" s="219"/>
      <c r="N282" s="220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150</v>
      </c>
      <c r="AU282" s="18" t="s">
        <v>86</v>
      </c>
    </row>
    <row r="283" spans="1:65" s="2" customFormat="1" ht="21.75" customHeight="1">
      <c r="A283" s="35"/>
      <c r="B283" s="36"/>
      <c r="C283" s="204" t="s">
        <v>365</v>
      </c>
      <c r="D283" s="204" t="s">
        <v>143</v>
      </c>
      <c r="E283" s="205" t="s">
        <v>366</v>
      </c>
      <c r="F283" s="206" t="s">
        <v>367</v>
      </c>
      <c r="G283" s="207" t="s">
        <v>146</v>
      </c>
      <c r="H283" s="208">
        <v>609.20399999999995</v>
      </c>
      <c r="I283" s="209"/>
      <c r="J283" s="210">
        <f>ROUND(I283*H283,2)</f>
        <v>0</v>
      </c>
      <c r="K283" s="206" t="s">
        <v>147</v>
      </c>
      <c r="L283" s="40"/>
      <c r="M283" s="211" t="s">
        <v>1</v>
      </c>
      <c r="N283" s="212" t="s">
        <v>41</v>
      </c>
      <c r="O283" s="72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5" t="s">
        <v>148</v>
      </c>
      <c r="AT283" s="215" t="s">
        <v>143</v>
      </c>
      <c r="AU283" s="215" t="s">
        <v>86</v>
      </c>
      <c r="AY283" s="18" t="s">
        <v>140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8" t="s">
        <v>84</v>
      </c>
      <c r="BK283" s="216">
        <f>ROUND(I283*H283,2)</f>
        <v>0</v>
      </c>
      <c r="BL283" s="18" t="s">
        <v>148</v>
      </c>
      <c r="BM283" s="215" t="s">
        <v>368</v>
      </c>
    </row>
    <row r="284" spans="1:65" s="2" customFormat="1" ht="29.25">
      <c r="A284" s="35"/>
      <c r="B284" s="36"/>
      <c r="C284" s="37"/>
      <c r="D284" s="217" t="s">
        <v>150</v>
      </c>
      <c r="E284" s="37"/>
      <c r="F284" s="218" t="s">
        <v>369</v>
      </c>
      <c r="G284" s="37"/>
      <c r="H284" s="37"/>
      <c r="I284" s="116"/>
      <c r="J284" s="37"/>
      <c r="K284" s="37"/>
      <c r="L284" s="40"/>
      <c r="M284" s="219"/>
      <c r="N284" s="220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150</v>
      </c>
      <c r="AU284" s="18" t="s">
        <v>86</v>
      </c>
    </row>
    <row r="285" spans="1:65" s="14" customFormat="1" ht="11.25">
      <c r="B285" s="231"/>
      <c r="C285" s="232"/>
      <c r="D285" s="217" t="s">
        <v>152</v>
      </c>
      <c r="E285" s="233" t="s">
        <v>1</v>
      </c>
      <c r="F285" s="234" t="s">
        <v>370</v>
      </c>
      <c r="G285" s="232"/>
      <c r="H285" s="235">
        <v>609.20399999999995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152</v>
      </c>
      <c r="AU285" s="241" t="s">
        <v>86</v>
      </c>
      <c r="AV285" s="14" t="s">
        <v>86</v>
      </c>
      <c r="AW285" s="14" t="s">
        <v>32</v>
      </c>
      <c r="AX285" s="14" t="s">
        <v>84</v>
      </c>
      <c r="AY285" s="241" t="s">
        <v>140</v>
      </c>
    </row>
    <row r="286" spans="1:65" s="2" customFormat="1" ht="21.75" customHeight="1">
      <c r="A286" s="35"/>
      <c r="B286" s="36"/>
      <c r="C286" s="204" t="s">
        <v>371</v>
      </c>
      <c r="D286" s="204" t="s">
        <v>143</v>
      </c>
      <c r="E286" s="205" t="s">
        <v>372</v>
      </c>
      <c r="F286" s="206" t="s">
        <v>373</v>
      </c>
      <c r="G286" s="207" t="s">
        <v>146</v>
      </c>
      <c r="H286" s="208">
        <v>5.18</v>
      </c>
      <c r="I286" s="209"/>
      <c r="J286" s="210">
        <f>ROUND(I286*H286,2)</f>
        <v>0</v>
      </c>
      <c r="K286" s="206" t="s">
        <v>147</v>
      </c>
      <c r="L286" s="40"/>
      <c r="M286" s="211" t="s">
        <v>1</v>
      </c>
      <c r="N286" s="212" t="s">
        <v>41</v>
      </c>
      <c r="O286" s="72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5" t="s">
        <v>148</v>
      </c>
      <c r="AT286" s="215" t="s">
        <v>143</v>
      </c>
      <c r="AU286" s="215" t="s">
        <v>86</v>
      </c>
      <c r="AY286" s="18" t="s">
        <v>140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8" t="s">
        <v>84</v>
      </c>
      <c r="BK286" s="216">
        <f>ROUND(I286*H286,2)</f>
        <v>0</v>
      </c>
      <c r="BL286" s="18" t="s">
        <v>148</v>
      </c>
      <c r="BM286" s="215" t="s">
        <v>374</v>
      </c>
    </row>
    <row r="287" spans="1:65" s="2" customFormat="1" ht="29.25">
      <c r="A287" s="35"/>
      <c r="B287" s="36"/>
      <c r="C287" s="37"/>
      <c r="D287" s="217" t="s">
        <v>150</v>
      </c>
      <c r="E287" s="37"/>
      <c r="F287" s="218" t="s">
        <v>375</v>
      </c>
      <c r="G287" s="37"/>
      <c r="H287" s="37"/>
      <c r="I287" s="116"/>
      <c r="J287" s="37"/>
      <c r="K287" s="37"/>
      <c r="L287" s="40"/>
      <c r="M287" s="219"/>
      <c r="N287" s="220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150</v>
      </c>
      <c r="AU287" s="18" t="s">
        <v>86</v>
      </c>
    </row>
    <row r="288" spans="1:65" s="2" customFormat="1" ht="33" customHeight="1">
      <c r="A288" s="35"/>
      <c r="B288" s="36"/>
      <c r="C288" s="204" t="s">
        <v>376</v>
      </c>
      <c r="D288" s="204" t="s">
        <v>143</v>
      </c>
      <c r="E288" s="205" t="s">
        <v>377</v>
      </c>
      <c r="F288" s="206" t="s">
        <v>378</v>
      </c>
      <c r="G288" s="207" t="s">
        <v>146</v>
      </c>
      <c r="H288" s="208">
        <v>15.041</v>
      </c>
      <c r="I288" s="209"/>
      <c r="J288" s="210">
        <f>ROUND(I288*H288,2)</f>
        <v>0</v>
      </c>
      <c r="K288" s="206" t="s">
        <v>147</v>
      </c>
      <c r="L288" s="40"/>
      <c r="M288" s="211" t="s">
        <v>1</v>
      </c>
      <c r="N288" s="212" t="s">
        <v>41</v>
      </c>
      <c r="O288" s="72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5" t="s">
        <v>148</v>
      </c>
      <c r="AT288" s="215" t="s">
        <v>143</v>
      </c>
      <c r="AU288" s="215" t="s">
        <v>86</v>
      </c>
      <c r="AY288" s="18" t="s">
        <v>140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8" t="s">
        <v>84</v>
      </c>
      <c r="BK288" s="216">
        <f>ROUND(I288*H288,2)</f>
        <v>0</v>
      </c>
      <c r="BL288" s="18" t="s">
        <v>148</v>
      </c>
      <c r="BM288" s="215" t="s">
        <v>379</v>
      </c>
    </row>
    <row r="289" spans="1:65" s="2" customFormat="1" ht="29.25">
      <c r="A289" s="35"/>
      <c r="B289" s="36"/>
      <c r="C289" s="37"/>
      <c r="D289" s="217" t="s">
        <v>150</v>
      </c>
      <c r="E289" s="37"/>
      <c r="F289" s="218" t="s">
        <v>380</v>
      </c>
      <c r="G289" s="37"/>
      <c r="H289" s="37"/>
      <c r="I289" s="116"/>
      <c r="J289" s="37"/>
      <c r="K289" s="37"/>
      <c r="L289" s="40"/>
      <c r="M289" s="219"/>
      <c r="N289" s="220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150</v>
      </c>
      <c r="AU289" s="18" t="s">
        <v>86</v>
      </c>
    </row>
    <row r="290" spans="1:65" s="2" customFormat="1" ht="21.75" customHeight="1">
      <c r="A290" s="35"/>
      <c r="B290" s="36"/>
      <c r="C290" s="204" t="s">
        <v>381</v>
      </c>
      <c r="D290" s="204" t="s">
        <v>143</v>
      </c>
      <c r="E290" s="205" t="s">
        <v>382</v>
      </c>
      <c r="F290" s="206" t="s">
        <v>383</v>
      </c>
      <c r="G290" s="207" t="s">
        <v>146</v>
      </c>
      <c r="H290" s="208">
        <v>53.156999999999996</v>
      </c>
      <c r="I290" s="209"/>
      <c r="J290" s="210">
        <f>ROUND(I290*H290,2)</f>
        <v>0</v>
      </c>
      <c r="K290" s="206" t="s">
        <v>147</v>
      </c>
      <c r="L290" s="40"/>
      <c r="M290" s="211" t="s">
        <v>1</v>
      </c>
      <c r="N290" s="212" t="s">
        <v>41</v>
      </c>
      <c r="O290" s="72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5" t="s">
        <v>148</v>
      </c>
      <c r="AT290" s="215" t="s">
        <v>143</v>
      </c>
      <c r="AU290" s="215" t="s">
        <v>86</v>
      </c>
      <c r="AY290" s="18" t="s">
        <v>140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8" t="s">
        <v>84</v>
      </c>
      <c r="BK290" s="216">
        <f>ROUND(I290*H290,2)</f>
        <v>0</v>
      </c>
      <c r="BL290" s="18" t="s">
        <v>148</v>
      </c>
      <c r="BM290" s="215" t="s">
        <v>384</v>
      </c>
    </row>
    <row r="291" spans="1:65" s="2" customFormat="1" ht="19.5">
      <c r="A291" s="35"/>
      <c r="B291" s="36"/>
      <c r="C291" s="37"/>
      <c r="D291" s="217" t="s">
        <v>150</v>
      </c>
      <c r="E291" s="37"/>
      <c r="F291" s="218" t="s">
        <v>385</v>
      </c>
      <c r="G291" s="37"/>
      <c r="H291" s="37"/>
      <c r="I291" s="116"/>
      <c r="J291" s="37"/>
      <c r="K291" s="37"/>
      <c r="L291" s="40"/>
      <c r="M291" s="219"/>
      <c r="N291" s="220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150</v>
      </c>
      <c r="AU291" s="18" t="s">
        <v>86</v>
      </c>
    </row>
    <row r="292" spans="1:65" s="2" customFormat="1" ht="21.75" customHeight="1">
      <c r="A292" s="35"/>
      <c r="B292" s="36"/>
      <c r="C292" s="204" t="s">
        <v>386</v>
      </c>
      <c r="D292" s="204" t="s">
        <v>143</v>
      </c>
      <c r="E292" s="205" t="s">
        <v>387</v>
      </c>
      <c r="F292" s="206" t="s">
        <v>388</v>
      </c>
      <c r="G292" s="207" t="s">
        <v>146</v>
      </c>
      <c r="H292" s="208">
        <v>18.102</v>
      </c>
      <c r="I292" s="209"/>
      <c r="J292" s="210">
        <f>ROUND(I292*H292,2)</f>
        <v>0</v>
      </c>
      <c r="K292" s="206" t="s">
        <v>147</v>
      </c>
      <c r="L292" s="40"/>
      <c r="M292" s="211" t="s">
        <v>1</v>
      </c>
      <c r="N292" s="212" t="s">
        <v>41</v>
      </c>
      <c r="O292" s="72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5" t="s">
        <v>148</v>
      </c>
      <c r="AT292" s="215" t="s">
        <v>143</v>
      </c>
      <c r="AU292" s="215" t="s">
        <v>86</v>
      </c>
      <c r="AY292" s="18" t="s">
        <v>140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8" t="s">
        <v>84</v>
      </c>
      <c r="BK292" s="216">
        <f>ROUND(I292*H292,2)</f>
        <v>0</v>
      </c>
      <c r="BL292" s="18" t="s">
        <v>148</v>
      </c>
      <c r="BM292" s="215" t="s">
        <v>389</v>
      </c>
    </row>
    <row r="293" spans="1:65" s="2" customFormat="1" ht="29.25">
      <c r="A293" s="35"/>
      <c r="B293" s="36"/>
      <c r="C293" s="37"/>
      <c r="D293" s="217" t="s">
        <v>150</v>
      </c>
      <c r="E293" s="37"/>
      <c r="F293" s="218" t="s">
        <v>390</v>
      </c>
      <c r="G293" s="37"/>
      <c r="H293" s="37"/>
      <c r="I293" s="116"/>
      <c r="J293" s="37"/>
      <c r="K293" s="37"/>
      <c r="L293" s="40"/>
      <c r="M293" s="219"/>
      <c r="N293" s="220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150</v>
      </c>
      <c r="AU293" s="18" t="s">
        <v>86</v>
      </c>
    </row>
    <row r="294" spans="1:65" s="2" customFormat="1" ht="21.75" customHeight="1">
      <c r="A294" s="35"/>
      <c r="B294" s="36"/>
      <c r="C294" s="204" t="s">
        <v>391</v>
      </c>
      <c r="D294" s="204" t="s">
        <v>143</v>
      </c>
      <c r="E294" s="205" t="s">
        <v>392</v>
      </c>
      <c r="F294" s="206" t="s">
        <v>393</v>
      </c>
      <c r="G294" s="207" t="s">
        <v>146</v>
      </c>
      <c r="H294" s="208">
        <v>7.4580000000000002</v>
      </c>
      <c r="I294" s="209"/>
      <c r="J294" s="210">
        <f>ROUND(I294*H294,2)</f>
        <v>0</v>
      </c>
      <c r="K294" s="206" t="s">
        <v>147</v>
      </c>
      <c r="L294" s="40"/>
      <c r="M294" s="211" t="s">
        <v>1</v>
      </c>
      <c r="N294" s="212" t="s">
        <v>41</v>
      </c>
      <c r="O294" s="72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5" t="s">
        <v>148</v>
      </c>
      <c r="AT294" s="215" t="s">
        <v>143</v>
      </c>
      <c r="AU294" s="215" t="s">
        <v>86</v>
      </c>
      <c r="AY294" s="18" t="s">
        <v>140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8" t="s">
        <v>84</v>
      </c>
      <c r="BK294" s="216">
        <f>ROUND(I294*H294,2)</f>
        <v>0</v>
      </c>
      <c r="BL294" s="18" t="s">
        <v>148</v>
      </c>
      <c r="BM294" s="215" t="s">
        <v>394</v>
      </c>
    </row>
    <row r="295" spans="1:65" s="2" customFormat="1" ht="29.25">
      <c r="A295" s="35"/>
      <c r="B295" s="36"/>
      <c r="C295" s="37"/>
      <c r="D295" s="217" t="s">
        <v>150</v>
      </c>
      <c r="E295" s="37"/>
      <c r="F295" s="218" t="s">
        <v>395</v>
      </c>
      <c r="G295" s="37"/>
      <c r="H295" s="37"/>
      <c r="I295" s="116"/>
      <c r="J295" s="37"/>
      <c r="K295" s="37"/>
      <c r="L295" s="40"/>
      <c r="M295" s="219"/>
      <c r="N295" s="220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150</v>
      </c>
      <c r="AU295" s="18" t="s">
        <v>86</v>
      </c>
    </row>
    <row r="296" spans="1:65" s="2" customFormat="1" ht="21.75" customHeight="1">
      <c r="A296" s="35"/>
      <c r="B296" s="36"/>
      <c r="C296" s="204" t="s">
        <v>396</v>
      </c>
      <c r="D296" s="204" t="s">
        <v>143</v>
      </c>
      <c r="E296" s="205" t="s">
        <v>397</v>
      </c>
      <c r="F296" s="206" t="s">
        <v>398</v>
      </c>
      <c r="G296" s="207" t="s">
        <v>146</v>
      </c>
      <c r="H296" s="208">
        <v>2.5960000000000001</v>
      </c>
      <c r="I296" s="209"/>
      <c r="J296" s="210">
        <f>ROUND(I296*H296,2)</f>
        <v>0</v>
      </c>
      <c r="K296" s="206" t="s">
        <v>147</v>
      </c>
      <c r="L296" s="40"/>
      <c r="M296" s="211" t="s">
        <v>1</v>
      </c>
      <c r="N296" s="212" t="s">
        <v>41</v>
      </c>
      <c r="O296" s="72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5" t="s">
        <v>148</v>
      </c>
      <c r="AT296" s="215" t="s">
        <v>143</v>
      </c>
      <c r="AU296" s="215" t="s">
        <v>86</v>
      </c>
      <c r="AY296" s="18" t="s">
        <v>140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8" t="s">
        <v>84</v>
      </c>
      <c r="BK296" s="216">
        <f>ROUND(I296*H296,2)</f>
        <v>0</v>
      </c>
      <c r="BL296" s="18" t="s">
        <v>148</v>
      </c>
      <c r="BM296" s="215" t="s">
        <v>399</v>
      </c>
    </row>
    <row r="297" spans="1:65" s="2" customFormat="1" ht="19.5">
      <c r="A297" s="35"/>
      <c r="B297" s="36"/>
      <c r="C297" s="37"/>
      <c r="D297" s="217" t="s">
        <v>150</v>
      </c>
      <c r="E297" s="37"/>
      <c r="F297" s="218" t="s">
        <v>400</v>
      </c>
      <c r="G297" s="37"/>
      <c r="H297" s="37"/>
      <c r="I297" s="116"/>
      <c r="J297" s="37"/>
      <c r="K297" s="37"/>
      <c r="L297" s="40"/>
      <c r="M297" s="219"/>
      <c r="N297" s="220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150</v>
      </c>
      <c r="AU297" s="18" t="s">
        <v>86</v>
      </c>
    </row>
    <row r="298" spans="1:65" s="12" customFormat="1" ht="22.9" customHeight="1">
      <c r="B298" s="188"/>
      <c r="C298" s="189"/>
      <c r="D298" s="190" t="s">
        <v>75</v>
      </c>
      <c r="E298" s="202" t="s">
        <v>401</v>
      </c>
      <c r="F298" s="202" t="s">
        <v>402</v>
      </c>
      <c r="G298" s="189"/>
      <c r="H298" s="189"/>
      <c r="I298" s="192"/>
      <c r="J298" s="203">
        <f>BK298</f>
        <v>0</v>
      </c>
      <c r="K298" s="189"/>
      <c r="L298" s="194"/>
      <c r="M298" s="195"/>
      <c r="N298" s="196"/>
      <c r="O298" s="196"/>
      <c r="P298" s="197">
        <f>SUM(P299:P300)</f>
        <v>0</v>
      </c>
      <c r="Q298" s="196"/>
      <c r="R298" s="197">
        <f>SUM(R299:R300)</f>
        <v>0</v>
      </c>
      <c r="S298" s="196"/>
      <c r="T298" s="198">
        <f>SUM(T299:T300)</f>
        <v>0</v>
      </c>
      <c r="AR298" s="199" t="s">
        <v>84</v>
      </c>
      <c r="AT298" s="200" t="s">
        <v>75</v>
      </c>
      <c r="AU298" s="200" t="s">
        <v>84</v>
      </c>
      <c r="AY298" s="199" t="s">
        <v>140</v>
      </c>
      <c r="BK298" s="201">
        <f>SUM(BK299:BK300)</f>
        <v>0</v>
      </c>
    </row>
    <row r="299" spans="1:65" s="2" customFormat="1" ht="16.5" customHeight="1">
      <c r="A299" s="35"/>
      <c r="B299" s="36"/>
      <c r="C299" s="204" t="s">
        <v>403</v>
      </c>
      <c r="D299" s="204" t="s">
        <v>143</v>
      </c>
      <c r="E299" s="205" t="s">
        <v>404</v>
      </c>
      <c r="F299" s="206" t="s">
        <v>405</v>
      </c>
      <c r="G299" s="207" t="s">
        <v>146</v>
      </c>
      <c r="H299" s="208">
        <v>0.158</v>
      </c>
      <c r="I299" s="209"/>
      <c r="J299" s="210">
        <f>ROUND(I299*H299,2)</f>
        <v>0</v>
      </c>
      <c r="K299" s="206" t="s">
        <v>147</v>
      </c>
      <c r="L299" s="40"/>
      <c r="M299" s="211" t="s">
        <v>1</v>
      </c>
      <c r="N299" s="212" t="s">
        <v>41</v>
      </c>
      <c r="O299" s="72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5" t="s">
        <v>148</v>
      </c>
      <c r="AT299" s="215" t="s">
        <v>143</v>
      </c>
      <c r="AU299" s="215" t="s">
        <v>86</v>
      </c>
      <c r="AY299" s="18" t="s">
        <v>140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8" t="s">
        <v>84</v>
      </c>
      <c r="BK299" s="216">
        <f>ROUND(I299*H299,2)</f>
        <v>0</v>
      </c>
      <c r="BL299" s="18" t="s">
        <v>148</v>
      </c>
      <c r="BM299" s="215" t="s">
        <v>406</v>
      </c>
    </row>
    <row r="300" spans="1:65" s="2" customFormat="1" ht="39">
      <c r="A300" s="35"/>
      <c r="B300" s="36"/>
      <c r="C300" s="37"/>
      <c r="D300" s="217" t="s">
        <v>150</v>
      </c>
      <c r="E300" s="37"/>
      <c r="F300" s="218" t="s">
        <v>407</v>
      </c>
      <c r="G300" s="37"/>
      <c r="H300" s="37"/>
      <c r="I300" s="116"/>
      <c r="J300" s="37"/>
      <c r="K300" s="37"/>
      <c r="L300" s="40"/>
      <c r="M300" s="219"/>
      <c r="N300" s="220"/>
      <c r="O300" s="72"/>
      <c r="P300" s="72"/>
      <c r="Q300" s="72"/>
      <c r="R300" s="72"/>
      <c r="S300" s="72"/>
      <c r="T300" s="73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150</v>
      </c>
      <c r="AU300" s="18" t="s">
        <v>86</v>
      </c>
    </row>
    <row r="301" spans="1:65" s="12" customFormat="1" ht="25.9" customHeight="1">
      <c r="B301" s="188"/>
      <c r="C301" s="189"/>
      <c r="D301" s="190" t="s">
        <v>75</v>
      </c>
      <c r="E301" s="191" t="s">
        <v>408</v>
      </c>
      <c r="F301" s="191" t="s">
        <v>409</v>
      </c>
      <c r="G301" s="189"/>
      <c r="H301" s="189"/>
      <c r="I301" s="192"/>
      <c r="J301" s="193">
        <f>BK301</f>
        <v>0</v>
      </c>
      <c r="K301" s="189"/>
      <c r="L301" s="194"/>
      <c r="M301" s="195"/>
      <c r="N301" s="196"/>
      <c r="O301" s="196"/>
      <c r="P301" s="197">
        <f>P302+P307+P316+P322+P347+P362+P375+P417+P423</f>
        <v>0</v>
      </c>
      <c r="Q301" s="196"/>
      <c r="R301" s="197">
        <f>R302+R307+R316+R322+R347+R362+R375+R417+R423</f>
        <v>1.2482439999999999</v>
      </c>
      <c r="S301" s="196"/>
      <c r="T301" s="198">
        <f>T302+T307+T316+T322+T347+T362+T375+T417+T423</f>
        <v>6.8504516999999989</v>
      </c>
      <c r="AR301" s="199" t="s">
        <v>86</v>
      </c>
      <c r="AT301" s="200" t="s">
        <v>75</v>
      </c>
      <c r="AU301" s="200" t="s">
        <v>76</v>
      </c>
      <c r="AY301" s="199" t="s">
        <v>140</v>
      </c>
      <c r="BK301" s="201">
        <f>BK302+BK307+BK316+BK322+BK347+BK362+BK375+BK417+BK423</f>
        <v>0</v>
      </c>
    </row>
    <row r="302" spans="1:65" s="12" customFormat="1" ht="22.9" customHeight="1">
      <c r="B302" s="188"/>
      <c r="C302" s="189"/>
      <c r="D302" s="190" t="s">
        <v>75</v>
      </c>
      <c r="E302" s="202" t="s">
        <v>410</v>
      </c>
      <c r="F302" s="202" t="s">
        <v>411</v>
      </c>
      <c r="G302" s="189"/>
      <c r="H302" s="189"/>
      <c r="I302" s="192"/>
      <c r="J302" s="203">
        <f>BK302</f>
        <v>0</v>
      </c>
      <c r="K302" s="189"/>
      <c r="L302" s="194"/>
      <c r="M302" s="195"/>
      <c r="N302" s="196"/>
      <c r="O302" s="196"/>
      <c r="P302" s="197">
        <f>SUM(P303:P306)</f>
        <v>0</v>
      </c>
      <c r="Q302" s="196"/>
      <c r="R302" s="197">
        <f>SUM(R303:R306)</f>
        <v>0</v>
      </c>
      <c r="S302" s="196"/>
      <c r="T302" s="198">
        <f>SUM(T303:T306)</f>
        <v>0.4904</v>
      </c>
      <c r="AR302" s="199" t="s">
        <v>86</v>
      </c>
      <c r="AT302" s="200" t="s">
        <v>75</v>
      </c>
      <c r="AU302" s="200" t="s">
        <v>84</v>
      </c>
      <c r="AY302" s="199" t="s">
        <v>140</v>
      </c>
      <c r="BK302" s="201">
        <f>SUM(BK303:BK306)</f>
        <v>0</v>
      </c>
    </row>
    <row r="303" spans="1:65" s="2" customFormat="1" ht="16.5" customHeight="1">
      <c r="A303" s="35"/>
      <c r="B303" s="36"/>
      <c r="C303" s="204" t="s">
        <v>412</v>
      </c>
      <c r="D303" s="204" t="s">
        <v>143</v>
      </c>
      <c r="E303" s="205" t="s">
        <v>413</v>
      </c>
      <c r="F303" s="206" t="s">
        <v>414</v>
      </c>
      <c r="G303" s="207" t="s">
        <v>241</v>
      </c>
      <c r="H303" s="208">
        <v>16</v>
      </c>
      <c r="I303" s="209"/>
      <c r="J303" s="210">
        <f>ROUND(I303*H303,2)</f>
        <v>0</v>
      </c>
      <c r="K303" s="206" t="s">
        <v>147</v>
      </c>
      <c r="L303" s="40"/>
      <c r="M303" s="211" t="s">
        <v>1</v>
      </c>
      <c r="N303" s="212" t="s">
        <v>41</v>
      </c>
      <c r="O303" s="72"/>
      <c r="P303" s="213">
        <f>O303*H303</f>
        <v>0</v>
      </c>
      <c r="Q303" s="213">
        <v>0</v>
      </c>
      <c r="R303" s="213">
        <f>Q303*H303</f>
        <v>0</v>
      </c>
      <c r="S303" s="213">
        <v>3.065E-2</v>
      </c>
      <c r="T303" s="214">
        <f>S303*H303</f>
        <v>0.4904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5" t="s">
        <v>253</v>
      </c>
      <c r="AT303" s="215" t="s">
        <v>143</v>
      </c>
      <c r="AU303" s="215" t="s">
        <v>86</v>
      </c>
      <c r="AY303" s="18" t="s">
        <v>140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8" t="s">
        <v>84</v>
      </c>
      <c r="BK303" s="216">
        <f>ROUND(I303*H303,2)</f>
        <v>0</v>
      </c>
      <c r="BL303" s="18" t="s">
        <v>253</v>
      </c>
      <c r="BM303" s="215" t="s">
        <v>415</v>
      </c>
    </row>
    <row r="304" spans="1:65" s="2" customFormat="1" ht="19.5">
      <c r="A304" s="35"/>
      <c r="B304" s="36"/>
      <c r="C304" s="37"/>
      <c r="D304" s="217" t="s">
        <v>150</v>
      </c>
      <c r="E304" s="37"/>
      <c r="F304" s="218" t="s">
        <v>416</v>
      </c>
      <c r="G304" s="37"/>
      <c r="H304" s="37"/>
      <c r="I304" s="116"/>
      <c r="J304" s="37"/>
      <c r="K304" s="37"/>
      <c r="L304" s="40"/>
      <c r="M304" s="219"/>
      <c r="N304" s="220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150</v>
      </c>
      <c r="AU304" s="18" t="s">
        <v>86</v>
      </c>
    </row>
    <row r="305" spans="1:65" s="13" customFormat="1" ht="11.25">
      <c r="B305" s="221"/>
      <c r="C305" s="222"/>
      <c r="D305" s="217" t="s">
        <v>152</v>
      </c>
      <c r="E305" s="223" t="s">
        <v>1</v>
      </c>
      <c r="F305" s="224" t="s">
        <v>417</v>
      </c>
      <c r="G305" s="222"/>
      <c r="H305" s="223" t="s">
        <v>1</v>
      </c>
      <c r="I305" s="225"/>
      <c r="J305" s="222"/>
      <c r="K305" s="222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152</v>
      </c>
      <c r="AU305" s="230" t="s">
        <v>86</v>
      </c>
      <c r="AV305" s="13" t="s">
        <v>84</v>
      </c>
      <c r="AW305" s="13" t="s">
        <v>32</v>
      </c>
      <c r="AX305" s="13" t="s">
        <v>76</v>
      </c>
      <c r="AY305" s="230" t="s">
        <v>140</v>
      </c>
    </row>
    <row r="306" spans="1:65" s="14" customFormat="1" ht="11.25">
      <c r="B306" s="231"/>
      <c r="C306" s="232"/>
      <c r="D306" s="217" t="s">
        <v>152</v>
      </c>
      <c r="E306" s="233" t="s">
        <v>1</v>
      </c>
      <c r="F306" s="234" t="s">
        <v>418</v>
      </c>
      <c r="G306" s="232"/>
      <c r="H306" s="235">
        <v>16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152</v>
      </c>
      <c r="AU306" s="241" t="s">
        <v>86</v>
      </c>
      <c r="AV306" s="14" t="s">
        <v>86</v>
      </c>
      <c r="AW306" s="14" t="s">
        <v>32</v>
      </c>
      <c r="AX306" s="14" t="s">
        <v>84</v>
      </c>
      <c r="AY306" s="241" t="s">
        <v>140</v>
      </c>
    </row>
    <row r="307" spans="1:65" s="12" customFormat="1" ht="22.9" customHeight="1">
      <c r="B307" s="188"/>
      <c r="C307" s="189"/>
      <c r="D307" s="190" t="s">
        <v>75</v>
      </c>
      <c r="E307" s="202" t="s">
        <v>419</v>
      </c>
      <c r="F307" s="202" t="s">
        <v>420</v>
      </c>
      <c r="G307" s="189"/>
      <c r="H307" s="189"/>
      <c r="I307" s="192"/>
      <c r="J307" s="203">
        <f>BK307</f>
        <v>0</v>
      </c>
      <c r="K307" s="189"/>
      <c r="L307" s="194"/>
      <c r="M307" s="195"/>
      <c r="N307" s="196"/>
      <c r="O307" s="196"/>
      <c r="P307" s="197">
        <f>SUM(P308:P315)</f>
        <v>0</v>
      </c>
      <c r="Q307" s="196"/>
      <c r="R307" s="197">
        <f>SUM(R308:R315)</f>
        <v>0</v>
      </c>
      <c r="S307" s="196"/>
      <c r="T307" s="198">
        <f>SUM(T308:T315)</f>
        <v>0.19593000000000002</v>
      </c>
      <c r="AR307" s="199" t="s">
        <v>86</v>
      </c>
      <c r="AT307" s="200" t="s">
        <v>75</v>
      </c>
      <c r="AU307" s="200" t="s">
        <v>84</v>
      </c>
      <c r="AY307" s="199" t="s">
        <v>140</v>
      </c>
      <c r="BK307" s="201">
        <f>SUM(BK308:BK315)</f>
        <v>0</v>
      </c>
    </row>
    <row r="308" spans="1:65" s="2" customFormat="1" ht="16.5" customHeight="1">
      <c r="A308" s="35"/>
      <c r="B308" s="36"/>
      <c r="C308" s="204" t="s">
        <v>421</v>
      </c>
      <c r="D308" s="204" t="s">
        <v>143</v>
      </c>
      <c r="E308" s="205" t="s">
        <v>422</v>
      </c>
      <c r="F308" s="206" t="s">
        <v>423</v>
      </c>
      <c r="G308" s="207" t="s">
        <v>159</v>
      </c>
      <c r="H308" s="208">
        <v>8</v>
      </c>
      <c r="I308" s="209"/>
      <c r="J308" s="210">
        <f>ROUND(I308*H308,2)</f>
        <v>0</v>
      </c>
      <c r="K308" s="206" t="s">
        <v>147</v>
      </c>
      <c r="L308" s="40"/>
      <c r="M308" s="211" t="s">
        <v>1</v>
      </c>
      <c r="N308" s="212" t="s">
        <v>41</v>
      </c>
      <c r="O308" s="72"/>
      <c r="P308" s="213">
        <f>O308*H308</f>
        <v>0</v>
      </c>
      <c r="Q308" s="213">
        <v>0</v>
      </c>
      <c r="R308" s="213">
        <f>Q308*H308</f>
        <v>0</v>
      </c>
      <c r="S308" s="213">
        <v>1.9460000000000002E-2</v>
      </c>
      <c r="T308" s="214">
        <f>S308*H308</f>
        <v>0.15568000000000001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5" t="s">
        <v>253</v>
      </c>
      <c r="AT308" s="215" t="s">
        <v>143</v>
      </c>
      <c r="AU308" s="215" t="s">
        <v>86</v>
      </c>
      <c r="AY308" s="18" t="s">
        <v>140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8" t="s">
        <v>84</v>
      </c>
      <c r="BK308" s="216">
        <f>ROUND(I308*H308,2)</f>
        <v>0</v>
      </c>
      <c r="BL308" s="18" t="s">
        <v>253</v>
      </c>
      <c r="BM308" s="215" t="s">
        <v>424</v>
      </c>
    </row>
    <row r="309" spans="1:65" s="2" customFormat="1" ht="11.25">
      <c r="A309" s="35"/>
      <c r="B309" s="36"/>
      <c r="C309" s="37"/>
      <c r="D309" s="217" t="s">
        <v>150</v>
      </c>
      <c r="E309" s="37"/>
      <c r="F309" s="218" t="s">
        <v>425</v>
      </c>
      <c r="G309" s="37"/>
      <c r="H309" s="37"/>
      <c r="I309" s="116"/>
      <c r="J309" s="37"/>
      <c r="K309" s="37"/>
      <c r="L309" s="40"/>
      <c r="M309" s="219"/>
      <c r="N309" s="220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150</v>
      </c>
      <c r="AU309" s="18" t="s">
        <v>86</v>
      </c>
    </row>
    <row r="310" spans="1:65" s="2" customFormat="1" ht="21.75" customHeight="1">
      <c r="A310" s="35"/>
      <c r="B310" s="36"/>
      <c r="C310" s="204" t="s">
        <v>426</v>
      </c>
      <c r="D310" s="204" t="s">
        <v>143</v>
      </c>
      <c r="E310" s="205" t="s">
        <v>427</v>
      </c>
      <c r="F310" s="206" t="s">
        <v>428</v>
      </c>
      <c r="G310" s="207" t="s">
        <v>159</v>
      </c>
      <c r="H310" s="208">
        <v>1</v>
      </c>
      <c r="I310" s="209"/>
      <c r="J310" s="210">
        <f>ROUND(I310*H310,2)</f>
        <v>0</v>
      </c>
      <c r="K310" s="206" t="s">
        <v>147</v>
      </c>
      <c r="L310" s="40"/>
      <c r="M310" s="211" t="s">
        <v>1</v>
      </c>
      <c r="N310" s="212" t="s">
        <v>41</v>
      </c>
      <c r="O310" s="72"/>
      <c r="P310" s="213">
        <f>O310*H310</f>
        <v>0</v>
      </c>
      <c r="Q310" s="213">
        <v>0</v>
      </c>
      <c r="R310" s="213">
        <f>Q310*H310</f>
        <v>0</v>
      </c>
      <c r="S310" s="213">
        <v>9.1999999999999998E-3</v>
      </c>
      <c r="T310" s="214">
        <f>S310*H310</f>
        <v>9.1999999999999998E-3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5" t="s">
        <v>253</v>
      </c>
      <c r="AT310" s="215" t="s">
        <v>143</v>
      </c>
      <c r="AU310" s="215" t="s">
        <v>86</v>
      </c>
      <c r="AY310" s="18" t="s">
        <v>140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8" t="s">
        <v>84</v>
      </c>
      <c r="BK310" s="216">
        <f>ROUND(I310*H310,2)</f>
        <v>0</v>
      </c>
      <c r="BL310" s="18" t="s">
        <v>253</v>
      </c>
      <c r="BM310" s="215" t="s">
        <v>429</v>
      </c>
    </row>
    <row r="311" spans="1:65" s="2" customFormat="1" ht="19.5">
      <c r="A311" s="35"/>
      <c r="B311" s="36"/>
      <c r="C311" s="37"/>
      <c r="D311" s="217" t="s">
        <v>150</v>
      </c>
      <c r="E311" s="37"/>
      <c r="F311" s="218" t="s">
        <v>430</v>
      </c>
      <c r="G311" s="37"/>
      <c r="H311" s="37"/>
      <c r="I311" s="116"/>
      <c r="J311" s="37"/>
      <c r="K311" s="37"/>
      <c r="L311" s="40"/>
      <c r="M311" s="219"/>
      <c r="N311" s="220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150</v>
      </c>
      <c r="AU311" s="18" t="s">
        <v>86</v>
      </c>
    </row>
    <row r="312" spans="1:65" s="2" customFormat="1" ht="21.75" customHeight="1">
      <c r="A312" s="35"/>
      <c r="B312" s="36"/>
      <c r="C312" s="204" t="s">
        <v>431</v>
      </c>
      <c r="D312" s="204" t="s">
        <v>143</v>
      </c>
      <c r="E312" s="205" t="s">
        <v>432</v>
      </c>
      <c r="F312" s="206" t="s">
        <v>433</v>
      </c>
      <c r="G312" s="207" t="s">
        <v>159</v>
      </c>
      <c r="H312" s="208">
        <v>15</v>
      </c>
      <c r="I312" s="209"/>
      <c r="J312" s="210">
        <f>ROUND(I312*H312,2)</f>
        <v>0</v>
      </c>
      <c r="K312" s="206" t="s">
        <v>1</v>
      </c>
      <c r="L312" s="40"/>
      <c r="M312" s="211" t="s">
        <v>1</v>
      </c>
      <c r="N312" s="212" t="s">
        <v>41</v>
      </c>
      <c r="O312" s="72"/>
      <c r="P312" s="213">
        <f>O312*H312</f>
        <v>0</v>
      </c>
      <c r="Q312" s="213">
        <v>0</v>
      </c>
      <c r="R312" s="213">
        <f>Q312*H312</f>
        <v>0</v>
      </c>
      <c r="S312" s="213">
        <v>1.56E-3</v>
      </c>
      <c r="T312" s="214">
        <f>S312*H312</f>
        <v>2.3400000000000001E-2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5" t="s">
        <v>253</v>
      </c>
      <c r="AT312" s="215" t="s">
        <v>143</v>
      </c>
      <c r="AU312" s="215" t="s">
        <v>86</v>
      </c>
      <c r="AY312" s="18" t="s">
        <v>140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8" t="s">
        <v>84</v>
      </c>
      <c r="BK312" s="216">
        <f>ROUND(I312*H312,2)</f>
        <v>0</v>
      </c>
      <c r="BL312" s="18" t="s">
        <v>253</v>
      </c>
      <c r="BM312" s="215" t="s">
        <v>434</v>
      </c>
    </row>
    <row r="313" spans="1:65" s="2" customFormat="1" ht="11.25">
      <c r="A313" s="35"/>
      <c r="B313" s="36"/>
      <c r="C313" s="37"/>
      <c r="D313" s="217" t="s">
        <v>150</v>
      </c>
      <c r="E313" s="37"/>
      <c r="F313" s="218" t="s">
        <v>435</v>
      </c>
      <c r="G313" s="37"/>
      <c r="H313" s="37"/>
      <c r="I313" s="116"/>
      <c r="J313" s="37"/>
      <c r="K313" s="37"/>
      <c r="L313" s="40"/>
      <c r="M313" s="219"/>
      <c r="N313" s="220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150</v>
      </c>
      <c r="AU313" s="18" t="s">
        <v>86</v>
      </c>
    </row>
    <row r="314" spans="1:65" s="2" customFormat="1" ht="16.5" customHeight="1">
      <c r="A314" s="35"/>
      <c r="B314" s="36"/>
      <c r="C314" s="204" t="s">
        <v>436</v>
      </c>
      <c r="D314" s="204" t="s">
        <v>143</v>
      </c>
      <c r="E314" s="205" t="s">
        <v>437</v>
      </c>
      <c r="F314" s="206" t="s">
        <v>438</v>
      </c>
      <c r="G314" s="207" t="s">
        <v>439</v>
      </c>
      <c r="H314" s="208">
        <v>9</v>
      </c>
      <c r="I314" s="209"/>
      <c r="J314" s="210">
        <f>ROUND(I314*H314,2)</f>
        <v>0</v>
      </c>
      <c r="K314" s="206" t="s">
        <v>147</v>
      </c>
      <c r="L314" s="40"/>
      <c r="M314" s="211" t="s">
        <v>1</v>
      </c>
      <c r="N314" s="212" t="s">
        <v>41</v>
      </c>
      <c r="O314" s="72"/>
      <c r="P314" s="213">
        <f>O314*H314</f>
        <v>0</v>
      </c>
      <c r="Q314" s="213">
        <v>0</v>
      </c>
      <c r="R314" s="213">
        <f>Q314*H314</f>
        <v>0</v>
      </c>
      <c r="S314" s="213">
        <v>8.4999999999999995E-4</v>
      </c>
      <c r="T314" s="214">
        <f>S314*H314</f>
        <v>7.6499999999999997E-3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5" t="s">
        <v>253</v>
      </c>
      <c r="AT314" s="215" t="s">
        <v>143</v>
      </c>
      <c r="AU314" s="215" t="s">
        <v>86</v>
      </c>
      <c r="AY314" s="18" t="s">
        <v>140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8" t="s">
        <v>84</v>
      </c>
      <c r="BK314" s="216">
        <f>ROUND(I314*H314,2)</f>
        <v>0</v>
      </c>
      <c r="BL314" s="18" t="s">
        <v>253</v>
      </c>
      <c r="BM314" s="215" t="s">
        <v>440</v>
      </c>
    </row>
    <row r="315" spans="1:65" s="2" customFormat="1" ht="19.5">
      <c r="A315" s="35"/>
      <c r="B315" s="36"/>
      <c r="C315" s="37"/>
      <c r="D315" s="217" t="s">
        <v>150</v>
      </c>
      <c r="E315" s="37"/>
      <c r="F315" s="218" t="s">
        <v>441</v>
      </c>
      <c r="G315" s="37"/>
      <c r="H315" s="37"/>
      <c r="I315" s="116"/>
      <c r="J315" s="37"/>
      <c r="K315" s="37"/>
      <c r="L315" s="40"/>
      <c r="M315" s="219"/>
      <c r="N315" s="220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150</v>
      </c>
      <c r="AU315" s="18" t="s">
        <v>86</v>
      </c>
    </row>
    <row r="316" spans="1:65" s="12" customFormat="1" ht="22.9" customHeight="1">
      <c r="B316" s="188"/>
      <c r="C316" s="189"/>
      <c r="D316" s="190" t="s">
        <v>75</v>
      </c>
      <c r="E316" s="202" t="s">
        <v>442</v>
      </c>
      <c r="F316" s="202" t="s">
        <v>443</v>
      </c>
      <c r="G316" s="189"/>
      <c r="H316" s="189"/>
      <c r="I316" s="192"/>
      <c r="J316" s="203">
        <f>BK316</f>
        <v>0</v>
      </c>
      <c r="K316" s="189"/>
      <c r="L316" s="194"/>
      <c r="M316" s="195"/>
      <c r="N316" s="196"/>
      <c r="O316" s="196"/>
      <c r="P316" s="197">
        <f>SUM(P317:P321)</f>
        <v>0</v>
      </c>
      <c r="Q316" s="196"/>
      <c r="R316" s="197">
        <f>SUM(R317:R321)</f>
        <v>0</v>
      </c>
      <c r="S316" s="196"/>
      <c r="T316" s="198">
        <f>SUM(T317:T321)</f>
        <v>0.51098450000000006</v>
      </c>
      <c r="AR316" s="199" t="s">
        <v>86</v>
      </c>
      <c r="AT316" s="200" t="s">
        <v>75</v>
      </c>
      <c r="AU316" s="200" t="s">
        <v>84</v>
      </c>
      <c r="AY316" s="199" t="s">
        <v>140</v>
      </c>
      <c r="BK316" s="201">
        <f>SUM(BK317:BK321)</f>
        <v>0</v>
      </c>
    </row>
    <row r="317" spans="1:65" s="2" customFormat="1" ht="21.75" customHeight="1">
      <c r="A317" s="35"/>
      <c r="B317" s="36"/>
      <c r="C317" s="204" t="s">
        <v>444</v>
      </c>
      <c r="D317" s="204" t="s">
        <v>143</v>
      </c>
      <c r="E317" s="205" t="s">
        <v>445</v>
      </c>
      <c r="F317" s="206" t="s">
        <v>446</v>
      </c>
      <c r="G317" s="207" t="s">
        <v>167</v>
      </c>
      <c r="H317" s="208">
        <v>16.094000000000001</v>
      </c>
      <c r="I317" s="209"/>
      <c r="J317" s="210">
        <f>ROUND(I317*H317,2)</f>
        <v>0</v>
      </c>
      <c r="K317" s="206" t="s">
        <v>147</v>
      </c>
      <c r="L317" s="40"/>
      <c r="M317" s="211" t="s">
        <v>1</v>
      </c>
      <c r="N317" s="212" t="s">
        <v>41</v>
      </c>
      <c r="O317" s="72"/>
      <c r="P317" s="213">
        <f>O317*H317</f>
        <v>0</v>
      </c>
      <c r="Q317" s="213">
        <v>0</v>
      </c>
      <c r="R317" s="213">
        <f>Q317*H317</f>
        <v>0</v>
      </c>
      <c r="S317" s="213">
        <v>3.175E-2</v>
      </c>
      <c r="T317" s="214">
        <f>S317*H317</f>
        <v>0.51098450000000006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5" t="s">
        <v>253</v>
      </c>
      <c r="AT317" s="215" t="s">
        <v>143</v>
      </c>
      <c r="AU317" s="215" t="s">
        <v>86</v>
      </c>
      <c r="AY317" s="18" t="s">
        <v>140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8" t="s">
        <v>84</v>
      </c>
      <c r="BK317" s="216">
        <f>ROUND(I317*H317,2)</f>
        <v>0</v>
      </c>
      <c r="BL317" s="18" t="s">
        <v>253</v>
      </c>
      <c r="BM317" s="215" t="s">
        <v>447</v>
      </c>
    </row>
    <row r="318" spans="1:65" s="2" customFormat="1" ht="19.5">
      <c r="A318" s="35"/>
      <c r="B318" s="36"/>
      <c r="C318" s="37"/>
      <c r="D318" s="217" t="s">
        <v>150</v>
      </c>
      <c r="E318" s="37"/>
      <c r="F318" s="218" t="s">
        <v>448</v>
      </c>
      <c r="G318" s="37"/>
      <c r="H318" s="37"/>
      <c r="I318" s="116"/>
      <c r="J318" s="37"/>
      <c r="K318" s="37"/>
      <c r="L318" s="40"/>
      <c r="M318" s="219"/>
      <c r="N318" s="220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150</v>
      </c>
      <c r="AU318" s="18" t="s">
        <v>86</v>
      </c>
    </row>
    <row r="319" spans="1:65" s="14" customFormat="1" ht="11.25">
      <c r="B319" s="231"/>
      <c r="C319" s="232"/>
      <c r="D319" s="217" t="s">
        <v>152</v>
      </c>
      <c r="E319" s="233" t="s">
        <v>1</v>
      </c>
      <c r="F319" s="234" t="s">
        <v>449</v>
      </c>
      <c r="G319" s="232"/>
      <c r="H319" s="235">
        <v>17.670000000000002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152</v>
      </c>
      <c r="AU319" s="241" t="s">
        <v>86</v>
      </c>
      <c r="AV319" s="14" t="s">
        <v>86</v>
      </c>
      <c r="AW319" s="14" t="s">
        <v>32</v>
      </c>
      <c r="AX319" s="14" t="s">
        <v>76</v>
      </c>
      <c r="AY319" s="241" t="s">
        <v>140</v>
      </c>
    </row>
    <row r="320" spans="1:65" s="14" customFormat="1" ht="11.25">
      <c r="B320" s="231"/>
      <c r="C320" s="232"/>
      <c r="D320" s="217" t="s">
        <v>152</v>
      </c>
      <c r="E320" s="233" t="s">
        <v>1</v>
      </c>
      <c r="F320" s="234" t="s">
        <v>179</v>
      </c>
      <c r="G320" s="232"/>
      <c r="H320" s="235">
        <v>-1.5760000000000001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152</v>
      </c>
      <c r="AU320" s="241" t="s">
        <v>86</v>
      </c>
      <c r="AV320" s="14" t="s">
        <v>86</v>
      </c>
      <c r="AW320" s="14" t="s">
        <v>32</v>
      </c>
      <c r="AX320" s="14" t="s">
        <v>76</v>
      </c>
      <c r="AY320" s="241" t="s">
        <v>140</v>
      </c>
    </row>
    <row r="321" spans="1:65" s="15" customFormat="1" ht="11.25">
      <c r="B321" s="242"/>
      <c r="C321" s="243"/>
      <c r="D321" s="217" t="s">
        <v>152</v>
      </c>
      <c r="E321" s="244" t="s">
        <v>1</v>
      </c>
      <c r="F321" s="245" t="s">
        <v>172</v>
      </c>
      <c r="G321" s="243"/>
      <c r="H321" s="246">
        <v>16.094000000000001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AT321" s="252" t="s">
        <v>152</v>
      </c>
      <c r="AU321" s="252" t="s">
        <v>86</v>
      </c>
      <c r="AV321" s="15" t="s">
        <v>148</v>
      </c>
      <c r="AW321" s="15" t="s">
        <v>32</v>
      </c>
      <c r="AX321" s="15" t="s">
        <v>84</v>
      </c>
      <c r="AY321" s="252" t="s">
        <v>140</v>
      </c>
    </row>
    <row r="322" spans="1:65" s="12" customFormat="1" ht="22.9" customHeight="1">
      <c r="B322" s="188"/>
      <c r="C322" s="189"/>
      <c r="D322" s="190" t="s">
        <v>75</v>
      </c>
      <c r="E322" s="202" t="s">
        <v>450</v>
      </c>
      <c r="F322" s="202" t="s">
        <v>451</v>
      </c>
      <c r="G322" s="189"/>
      <c r="H322" s="189"/>
      <c r="I322" s="192"/>
      <c r="J322" s="203">
        <f>BK322</f>
        <v>0</v>
      </c>
      <c r="K322" s="189"/>
      <c r="L322" s="194"/>
      <c r="M322" s="195"/>
      <c r="N322" s="196"/>
      <c r="O322" s="196"/>
      <c r="P322" s="197">
        <f>SUM(P323:P346)</f>
        <v>0</v>
      </c>
      <c r="Q322" s="196"/>
      <c r="R322" s="197">
        <f>SUM(R323:R346)</f>
        <v>0</v>
      </c>
      <c r="S322" s="196"/>
      <c r="T322" s="198">
        <f>SUM(T323:T346)</f>
        <v>2.6405415599999995</v>
      </c>
      <c r="AR322" s="199" t="s">
        <v>86</v>
      </c>
      <c r="AT322" s="200" t="s">
        <v>75</v>
      </c>
      <c r="AU322" s="200" t="s">
        <v>84</v>
      </c>
      <c r="AY322" s="199" t="s">
        <v>140</v>
      </c>
      <c r="BK322" s="201">
        <f>SUM(BK323:BK346)</f>
        <v>0</v>
      </c>
    </row>
    <row r="323" spans="1:65" s="2" customFormat="1" ht="16.5" customHeight="1">
      <c r="A323" s="35"/>
      <c r="B323" s="36"/>
      <c r="C323" s="204" t="s">
        <v>452</v>
      </c>
      <c r="D323" s="204" t="s">
        <v>143</v>
      </c>
      <c r="E323" s="205" t="s">
        <v>453</v>
      </c>
      <c r="F323" s="206" t="s">
        <v>454</v>
      </c>
      <c r="G323" s="207" t="s">
        <v>167</v>
      </c>
      <c r="H323" s="208">
        <v>74.47</v>
      </c>
      <c r="I323" s="209"/>
      <c r="J323" s="210">
        <f>ROUND(I323*H323,2)</f>
        <v>0</v>
      </c>
      <c r="K323" s="206" t="s">
        <v>147</v>
      </c>
      <c r="L323" s="40"/>
      <c r="M323" s="211" t="s">
        <v>1</v>
      </c>
      <c r="N323" s="212" t="s">
        <v>41</v>
      </c>
      <c r="O323" s="72"/>
      <c r="P323" s="213">
        <f>O323*H323</f>
        <v>0</v>
      </c>
      <c r="Q323" s="213">
        <v>0</v>
      </c>
      <c r="R323" s="213">
        <f>Q323*H323</f>
        <v>0</v>
      </c>
      <c r="S323" s="213">
        <v>1.098E-2</v>
      </c>
      <c r="T323" s="214">
        <f>S323*H323</f>
        <v>0.81768059999999998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5" t="s">
        <v>253</v>
      </c>
      <c r="AT323" s="215" t="s">
        <v>143</v>
      </c>
      <c r="AU323" s="215" t="s">
        <v>86</v>
      </c>
      <c r="AY323" s="18" t="s">
        <v>140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8" t="s">
        <v>84</v>
      </c>
      <c r="BK323" s="216">
        <f>ROUND(I323*H323,2)</f>
        <v>0</v>
      </c>
      <c r="BL323" s="18" t="s">
        <v>253</v>
      </c>
      <c r="BM323" s="215" t="s">
        <v>455</v>
      </c>
    </row>
    <row r="324" spans="1:65" s="2" customFormat="1" ht="11.25">
      <c r="A324" s="35"/>
      <c r="B324" s="36"/>
      <c r="C324" s="37"/>
      <c r="D324" s="217" t="s">
        <v>150</v>
      </c>
      <c r="E324" s="37"/>
      <c r="F324" s="218" t="s">
        <v>456</v>
      </c>
      <c r="G324" s="37"/>
      <c r="H324" s="37"/>
      <c r="I324" s="116"/>
      <c r="J324" s="37"/>
      <c r="K324" s="37"/>
      <c r="L324" s="40"/>
      <c r="M324" s="219"/>
      <c r="N324" s="220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150</v>
      </c>
      <c r="AU324" s="18" t="s">
        <v>86</v>
      </c>
    </row>
    <row r="325" spans="1:65" s="14" customFormat="1" ht="11.25">
      <c r="B325" s="231"/>
      <c r="C325" s="232"/>
      <c r="D325" s="217" t="s">
        <v>152</v>
      </c>
      <c r="E325" s="233" t="s">
        <v>1</v>
      </c>
      <c r="F325" s="234" t="s">
        <v>457</v>
      </c>
      <c r="G325" s="232"/>
      <c r="H325" s="235">
        <v>99.825999999999993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152</v>
      </c>
      <c r="AU325" s="241" t="s">
        <v>86</v>
      </c>
      <c r="AV325" s="14" t="s">
        <v>86</v>
      </c>
      <c r="AW325" s="14" t="s">
        <v>32</v>
      </c>
      <c r="AX325" s="14" t="s">
        <v>76</v>
      </c>
      <c r="AY325" s="241" t="s">
        <v>140</v>
      </c>
    </row>
    <row r="326" spans="1:65" s="14" customFormat="1" ht="11.25">
      <c r="B326" s="231"/>
      <c r="C326" s="232"/>
      <c r="D326" s="217" t="s">
        <v>152</v>
      </c>
      <c r="E326" s="233" t="s">
        <v>1</v>
      </c>
      <c r="F326" s="234" t="s">
        <v>458</v>
      </c>
      <c r="G326" s="232"/>
      <c r="H326" s="235">
        <v>-1.7729999999999999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152</v>
      </c>
      <c r="AU326" s="241" t="s">
        <v>86</v>
      </c>
      <c r="AV326" s="14" t="s">
        <v>86</v>
      </c>
      <c r="AW326" s="14" t="s">
        <v>32</v>
      </c>
      <c r="AX326" s="14" t="s">
        <v>76</v>
      </c>
      <c r="AY326" s="241" t="s">
        <v>140</v>
      </c>
    </row>
    <row r="327" spans="1:65" s="14" customFormat="1" ht="11.25">
      <c r="B327" s="231"/>
      <c r="C327" s="232"/>
      <c r="D327" s="217" t="s">
        <v>152</v>
      </c>
      <c r="E327" s="233" t="s">
        <v>1</v>
      </c>
      <c r="F327" s="234" t="s">
        <v>301</v>
      </c>
      <c r="G327" s="232"/>
      <c r="H327" s="235">
        <v>-4.1630000000000003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152</v>
      </c>
      <c r="AU327" s="241" t="s">
        <v>86</v>
      </c>
      <c r="AV327" s="14" t="s">
        <v>86</v>
      </c>
      <c r="AW327" s="14" t="s">
        <v>32</v>
      </c>
      <c r="AX327" s="14" t="s">
        <v>76</v>
      </c>
      <c r="AY327" s="241" t="s">
        <v>140</v>
      </c>
    </row>
    <row r="328" spans="1:65" s="14" customFormat="1" ht="11.25">
      <c r="B328" s="231"/>
      <c r="C328" s="232"/>
      <c r="D328" s="217" t="s">
        <v>152</v>
      </c>
      <c r="E328" s="233" t="s">
        <v>1</v>
      </c>
      <c r="F328" s="234" t="s">
        <v>459</v>
      </c>
      <c r="G328" s="232"/>
      <c r="H328" s="235">
        <v>-2.8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152</v>
      </c>
      <c r="AU328" s="241" t="s">
        <v>86</v>
      </c>
      <c r="AV328" s="14" t="s">
        <v>86</v>
      </c>
      <c r="AW328" s="14" t="s">
        <v>32</v>
      </c>
      <c r="AX328" s="14" t="s">
        <v>76</v>
      </c>
      <c r="AY328" s="241" t="s">
        <v>140</v>
      </c>
    </row>
    <row r="329" spans="1:65" s="14" customFormat="1" ht="11.25">
      <c r="B329" s="231"/>
      <c r="C329" s="232"/>
      <c r="D329" s="217" t="s">
        <v>152</v>
      </c>
      <c r="E329" s="233" t="s">
        <v>1</v>
      </c>
      <c r="F329" s="234" t="s">
        <v>460</v>
      </c>
      <c r="G329" s="232"/>
      <c r="H329" s="235">
        <v>-16.62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152</v>
      </c>
      <c r="AU329" s="241" t="s">
        <v>86</v>
      </c>
      <c r="AV329" s="14" t="s">
        <v>86</v>
      </c>
      <c r="AW329" s="14" t="s">
        <v>32</v>
      </c>
      <c r="AX329" s="14" t="s">
        <v>76</v>
      </c>
      <c r="AY329" s="241" t="s">
        <v>140</v>
      </c>
    </row>
    <row r="330" spans="1:65" s="15" customFormat="1" ht="11.25">
      <c r="B330" s="242"/>
      <c r="C330" s="243"/>
      <c r="D330" s="217" t="s">
        <v>152</v>
      </c>
      <c r="E330" s="244" t="s">
        <v>1</v>
      </c>
      <c r="F330" s="245" t="s">
        <v>172</v>
      </c>
      <c r="G330" s="243"/>
      <c r="H330" s="246">
        <v>74.47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AT330" s="252" t="s">
        <v>152</v>
      </c>
      <c r="AU330" s="252" t="s">
        <v>86</v>
      </c>
      <c r="AV330" s="15" t="s">
        <v>148</v>
      </c>
      <c r="AW330" s="15" t="s">
        <v>32</v>
      </c>
      <c r="AX330" s="15" t="s">
        <v>84</v>
      </c>
      <c r="AY330" s="252" t="s">
        <v>140</v>
      </c>
    </row>
    <row r="331" spans="1:65" s="2" customFormat="1" ht="21.75" customHeight="1">
      <c r="A331" s="35"/>
      <c r="B331" s="36"/>
      <c r="C331" s="204" t="s">
        <v>461</v>
      </c>
      <c r="D331" s="204" t="s">
        <v>143</v>
      </c>
      <c r="E331" s="205" t="s">
        <v>462</v>
      </c>
      <c r="F331" s="206" t="s">
        <v>463</v>
      </c>
      <c r="G331" s="207" t="s">
        <v>167</v>
      </c>
      <c r="H331" s="208">
        <v>74.47</v>
      </c>
      <c r="I331" s="209"/>
      <c r="J331" s="210">
        <f>ROUND(I331*H331,2)</f>
        <v>0</v>
      </c>
      <c r="K331" s="206" t="s">
        <v>147</v>
      </c>
      <c r="L331" s="40"/>
      <c r="M331" s="211" t="s">
        <v>1</v>
      </c>
      <c r="N331" s="212" t="s">
        <v>41</v>
      </c>
      <c r="O331" s="72"/>
      <c r="P331" s="213">
        <f>O331*H331</f>
        <v>0</v>
      </c>
      <c r="Q331" s="213">
        <v>0</v>
      </c>
      <c r="R331" s="213">
        <f>Q331*H331</f>
        <v>0</v>
      </c>
      <c r="S331" s="213">
        <v>8.0000000000000002E-3</v>
      </c>
      <c r="T331" s="214">
        <f>S331*H331</f>
        <v>0.59575999999999996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5" t="s">
        <v>253</v>
      </c>
      <c r="AT331" s="215" t="s">
        <v>143</v>
      </c>
      <c r="AU331" s="215" t="s">
        <v>86</v>
      </c>
      <c r="AY331" s="18" t="s">
        <v>140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8" t="s">
        <v>84</v>
      </c>
      <c r="BK331" s="216">
        <f>ROUND(I331*H331,2)</f>
        <v>0</v>
      </c>
      <c r="BL331" s="18" t="s">
        <v>253</v>
      </c>
      <c r="BM331" s="215" t="s">
        <v>464</v>
      </c>
    </row>
    <row r="332" spans="1:65" s="2" customFormat="1" ht="11.25">
      <c r="A332" s="35"/>
      <c r="B332" s="36"/>
      <c r="C332" s="37"/>
      <c r="D332" s="217" t="s">
        <v>150</v>
      </c>
      <c r="E332" s="37"/>
      <c r="F332" s="218" t="s">
        <v>465</v>
      </c>
      <c r="G332" s="37"/>
      <c r="H332" s="37"/>
      <c r="I332" s="116"/>
      <c r="J332" s="37"/>
      <c r="K332" s="37"/>
      <c r="L332" s="40"/>
      <c r="M332" s="219"/>
      <c r="N332" s="220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150</v>
      </c>
      <c r="AU332" s="18" t="s">
        <v>86</v>
      </c>
    </row>
    <row r="333" spans="1:65" s="2" customFormat="1" ht="16.5" customHeight="1">
      <c r="A333" s="35"/>
      <c r="B333" s="36"/>
      <c r="C333" s="204" t="s">
        <v>466</v>
      </c>
      <c r="D333" s="204" t="s">
        <v>143</v>
      </c>
      <c r="E333" s="205" t="s">
        <v>467</v>
      </c>
      <c r="F333" s="206" t="s">
        <v>468</v>
      </c>
      <c r="G333" s="207" t="s">
        <v>167</v>
      </c>
      <c r="H333" s="208">
        <v>29.352</v>
      </c>
      <c r="I333" s="209"/>
      <c r="J333" s="210">
        <f>ROUND(I333*H333,2)</f>
        <v>0</v>
      </c>
      <c r="K333" s="206" t="s">
        <v>147</v>
      </c>
      <c r="L333" s="40"/>
      <c r="M333" s="211" t="s">
        <v>1</v>
      </c>
      <c r="N333" s="212" t="s">
        <v>41</v>
      </c>
      <c r="O333" s="72"/>
      <c r="P333" s="213">
        <f>O333*H333</f>
        <v>0</v>
      </c>
      <c r="Q333" s="213">
        <v>0</v>
      </c>
      <c r="R333" s="213">
        <f>Q333*H333</f>
        <v>0</v>
      </c>
      <c r="S333" s="213">
        <v>1.098E-2</v>
      </c>
      <c r="T333" s="214">
        <f>S333*H333</f>
        <v>0.32228496000000001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5" t="s">
        <v>253</v>
      </c>
      <c r="AT333" s="215" t="s">
        <v>143</v>
      </c>
      <c r="AU333" s="215" t="s">
        <v>86</v>
      </c>
      <c r="AY333" s="18" t="s">
        <v>140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8" t="s">
        <v>84</v>
      </c>
      <c r="BK333" s="216">
        <f>ROUND(I333*H333,2)</f>
        <v>0</v>
      </c>
      <c r="BL333" s="18" t="s">
        <v>253</v>
      </c>
      <c r="BM333" s="215" t="s">
        <v>469</v>
      </c>
    </row>
    <row r="334" spans="1:65" s="2" customFormat="1" ht="11.25">
      <c r="A334" s="35"/>
      <c r="B334" s="36"/>
      <c r="C334" s="37"/>
      <c r="D334" s="217" t="s">
        <v>150</v>
      </c>
      <c r="E334" s="37"/>
      <c r="F334" s="218" t="s">
        <v>470</v>
      </c>
      <c r="G334" s="37"/>
      <c r="H334" s="37"/>
      <c r="I334" s="116"/>
      <c r="J334" s="37"/>
      <c r="K334" s="37"/>
      <c r="L334" s="40"/>
      <c r="M334" s="219"/>
      <c r="N334" s="220"/>
      <c r="O334" s="72"/>
      <c r="P334" s="72"/>
      <c r="Q334" s="72"/>
      <c r="R334" s="72"/>
      <c r="S334" s="72"/>
      <c r="T334" s="73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150</v>
      </c>
      <c r="AU334" s="18" t="s">
        <v>86</v>
      </c>
    </row>
    <row r="335" spans="1:65" s="14" customFormat="1" ht="11.25">
      <c r="B335" s="231"/>
      <c r="C335" s="232"/>
      <c r="D335" s="217" t="s">
        <v>152</v>
      </c>
      <c r="E335" s="233" t="s">
        <v>1</v>
      </c>
      <c r="F335" s="234" t="s">
        <v>471</v>
      </c>
      <c r="G335" s="232"/>
      <c r="H335" s="235">
        <v>25.93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152</v>
      </c>
      <c r="AU335" s="241" t="s">
        <v>86</v>
      </c>
      <c r="AV335" s="14" t="s">
        <v>86</v>
      </c>
      <c r="AW335" s="14" t="s">
        <v>32</v>
      </c>
      <c r="AX335" s="14" t="s">
        <v>76</v>
      </c>
      <c r="AY335" s="241" t="s">
        <v>140</v>
      </c>
    </row>
    <row r="336" spans="1:65" s="14" customFormat="1" ht="11.25">
      <c r="B336" s="231"/>
      <c r="C336" s="232"/>
      <c r="D336" s="217" t="s">
        <v>152</v>
      </c>
      <c r="E336" s="233" t="s">
        <v>1</v>
      </c>
      <c r="F336" s="234" t="s">
        <v>472</v>
      </c>
      <c r="G336" s="232"/>
      <c r="H336" s="235">
        <v>2.8620000000000001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152</v>
      </c>
      <c r="AU336" s="241" t="s">
        <v>86</v>
      </c>
      <c r="AV336" s="14" t="s">
        <v>86</v>
      </c>
      <c r="AW336" s="14" t="s">
        <v>32</v>
      </c>
      <c r="AX336" s="14" t="s">
        <v>76</v>
      </c>
      <c r="AY336" s="241" t="s">
        <v>140</v>
      </c>
    </row>
    <row r="337" spans="1:65" s="14" customFormat="1" ht="11.25">
      <c r="B337" s="231"/>
      <c r="C337" s="232"/>
      <c r="D337" s="217" t="s">
        <v>152</v>
      </c>
      <c r="E337" s="233" t="s">
        <v>1</v>
      </c>
      <c r="F337" s="234" t="s">
        <v>473</v>
      </c>
      <c r="G337" s="232"/>
      <c r="H337" s="235">
        <v>0.56000000000000005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152</v>
      </c>
      <c r="AU337" s="241" t="s">
        <v>86</v>
      </c>
      <c r="AV337" s="14" t="s">
        <v>86</v>
      </c>
      <c r="AW337" s="14" t="s">
        <v>32</v>
      </c>
      <c r="AX337" s="14" t="s">
        <v>76</v>
      </c>
      <c r="AY337" s="241" t="s">
        <v>140</v>
      </c>
    </row>
    <row r="338" spans="1:65" s="15" customFormat="1" ht="11.25">
      <c r="B338" s="242"/>
      <c r="C338" s="243"/>
      <c r="D338" s="217" t="s">
        <v>152</v>
      </c>
      <c r="E338" s="244" t="s">
        <v>1</v>
      </c>
      <c r="F338" s="245" t="s">
        <v>172</v>
      </c>
      <c r="G338" s="243"/>
      <c r="H338" s="246">
        <v>29.352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AT338" s="252" t="s">
        <v>152</v>
      </c>
      <c r="AU338" s="252" t="s">
        <v>86</v>
      </c>
      <c r="AV338" s="15" t="s">
        <v>148</v>
      </c>
      <c r="AW338" s="15" t="s">
        <v>32</v>
      </c>
      <c r="AX338" s="15" t="s">
        <v>84</v>
      </c>
      <c r="AY338" s="252" t="s">
        <v>140</v>
      </c>
    </row>
    <row r="339" spans="1:65" s="2" customFormat="1" ht="21.75" customHeight="1">
      <c r="A339" s="35"/>
      <c r="B339" s="36"/>
      <c r="C339" s="204" t="s">
        <v>474</v>
      </c>
      <c r="D339" s="204" t="s">
        <v>143</v>
      </c>
      <c r="E339" s="205" t="s">
        <v>475</v>
      </c>
      <c r="F339" s="206" t="s">
        <v>476</v>
      </c>
      <c r="G339" s="207" t="s">
        <v>167</v>
      </c>
      <c r="H339" s="208">
        <v>29.352</v>
      </c>
      <c r="I339" s="209"/>
      <c r="J339" s="210">
        <f>ROUND(I339*H339,2)</f>
        <v>0</v>
      </c>
      <c r="K339" s="206" t="s">
        <v>147</v>
      </c>
      <c r="L339" s="40"/>
      <c r="M339" s="211" t="s">
        <v>1</v>
      </c>
      <c r="N339" s="212" t="s">
        <v>41</v>
      </c>
      <c r="O339" s="72"/>
      <c r="P339" s="213">
        <f>O339*H339</f>
        <v>0</v>
      </c>
      <c r="Q339" s="213">
        <v>0</v>
      </c>
      <c r="R339" s="213">
        <f>Q339*H339</f>
        <v>0</v>
      </c>
      <c r="S339" s="213">
        <v>8.0000000000000002E-3</v>
      </c>
      <c r="T339" s="214">
        <f>S339*H339</f>
        <v>0.234816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5" t="s">
        <v>253</v>
      </c>
      <c r="AT339" s="215" t="s">
        <v>143</v>
      </c>
      <c r="AU339" s="215" t="s">
        <v>86</v>
      </c>
      <c r="AY339" s="18" t="s">
        <v>140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8" t="s">
        <v>84</v>
      </c>
      <c r="BK339" s="216">
        <f>ROUND(I339*H339,2)</f>
        <v>0</v>
      </c>
      <c r="BL339" s="18" t="s">
        <v>253</v>
      </c>
      <c r="BM339" s="215" t="s">
        <v>477</v>
      </c>
    </row>
    <row r="340" spans="1:65" s="2" customFormat="1" ht="11.25">
      <c r="A340" s="35"/>
      <c r="B340" s="36"/>
      <c r="C340" s="37"/>
      <c r="D340" s="217" t="s">
        <v>150</v>
      </c>
      <c r="E340" s="37"/>
      <c r="F340" s="218" t="s">
        <v>478</v>
      </c>
      <c r="G340" s="37"/>
      <c r="H340" s="37"/>
      <c r="I340" s="116"/>
      <c r="J340" s="37"/>
      <c r="K340" s="37"/>
      <c r="L340" s="40"/>
      <c r="M340" s="219"/>
      <c r="N340" s="220"/>
      <c r="O340" s="72"/>
      <c r="P340" s="72"/>
      <c r="Q340" s="72"/>
      <c r="R340" s="72"/>
      <c r="S340" s="72"/>
      <c r="T340" s="73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150</v>
      </c>
      <c r="AU340" s="18" t="s">
        <v>86</v>
      </c>
    </row>
    <row r="341" spans="1:65" s="2" customFormat="1" ht="21.75" customHeight="1">
      <c r="A341" s="35"/>
      <c r="B341" s="36"/>
      <c r="C341" s="204" t="s">
        <v>479</v>
      </c>
      <c r="D341" s="204" t="s">
        <v>143</v>
      </c>
      <c r="E341" s="205" t="s">
        <v>480</v>
      </c>
      <c r="F341" s="206" t="s">
        <v>481</v>
      </c>
      <c r="G341" s="207" t="s">
        <v>439</v>
      </c>
      <c r="H341" s="208">
        <v>32</v>
      </c>
      <c r="I341" s="209"/>
      <c r="J341" s="210">
        <f>ROUND(I341*H341,2)</f>
        <v>0</v>
      </c>
      <c r="K341" s="206" t="s">
        <v>147</v>
      </c>
      <c r="L341" s="40"/>
      <c r="M341" s="211" t="s">
        <v>1</v>
      </c>
      <c r="N341" s="212" t="s">
        <v>41</v>
      </c>
      <c r="O341" s="72"/>
      <c r="P341" s="213">
        <f>O341*H341</f>
        <v>0</v>
      </c>
      <c r="Q341" s="213">
        <v>0</v>
      </c>
      <c r="R341" s="213">
        <f>Q341*H341</f>
        <v>0</v>
      </c>
      <c r="S341" s="213">
        <v>6.0000000000000001E-3</v>
      </c>
      <c r="T341" s="214">
        <f>S341*H341</f>
        <v>0.192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5" t="s">
        <v>148</v>
      </c>
      <c r="AT341" s="215" t="s">
        <v>143</v>
      </c>
      <c r="AU341" s="215" t="s">
        <v>86</v>
      </c>
      <c r="AY341" s="18" t="s">
        <v>140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8" t="s">
        <v>84</v>
      </c>
      <c r="BK341" s="216">
        <f>ROUND(I341*H341,2)</f>
        <v>0</v>
      </c>
      <c r="BL341" s="18" t="s">
        <v>148</v>
      </c>
      <c r="BM341" s="215" t="s">
        <v>482</v>
      </c>
    </row>
    <row r="342" spans="1:65" s="2" customFormat="1" ht="19.5">
      <c r="A342" s="35"/>
      <c r="B342" s="36"/>
      <c r="C342" s="37"/>
      <c r="D342" s="217" t="s">
        <v>150</v>
      </c>
      <c r="E342" s="37"/>
      <c r="F342" s="218" t="s">
        <v>483</v>
      </c>
      <c r="G342" s="37"/>
      <c r="H342" s="37"/>
      <c r="I342" s="116"/>
      <c r="J342" s="37"/>
      <c r="K342" s="37"/>
      <c r="L342" s="40"/>
      <c r="M342" s="219"/>
      <c r="N342" s="220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150</v>
      </c>
      <c r="AU342" s="18" t="s">
        <v>86</v>
      </c>
    </row>
    <row r="343" spans="1:65" s="2" customFormat="1" ht="21.75" customHeight="1">
      <c r="A343" s="35"/>
      <c r="B343" s="36"/>
      <c r="C343" s="204" t="s">
        <v>484</v>
      </c>
      <c r="D343" s="204" t="s">
        <v>143</v>
      </c>
      <c r="E343" s="205" t="s">
        <v>485</v>
      </c>
      <c r="F343" s="206" t="s">
        <v>486</v>
      </c>
      <c r="G343" s="207" t="s">
        <v>439</v>
      </c>
      <c r="H343" s="208">
        <v>13</v>
      </c>
      <c r="I343" s="209"/>
      <c r="J343" s="210">
        <f>ROUND(I343*H343,2)</f>
        <v>0</v>
      </c>
      <c r="K343" s="206" t="s">
        <v>147</v>
      </c>
      <c r="L343" s="40"/>
      <c r="M343" s="211" t="s">
        <v>1</v>
      </c>
      <c r="N343" s="212" t="s">
        <v>41</v>
      </c>
      <c r="O343" s="72"/>
      <c r="P343" s="213">
        <f>O343*H343</f>
        <v>0</v>
      </c>
      <c r="Q343" s="213">
        <v>0</v>
      </c>
      <c r="R343" s="213">
        <f>Q343*H343</f>
        <v>0</v>
      </c>
      <c r="S343" s="213">
        <v>2.4E-2</v>
      </c>
      <c r="T343" s="214">
        <f>S343*H343</f>
        <v>0.312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15" t="s">
        <v>253</v>
      </c>
      <c r="AT343" s="215" t="s">
        <v>143</v>
      </c>
      <c r="AU343" s="215" t="s">
        <v>86</v>
      </c>
      <c r="AY343" s="18" t="s">
        <v>140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8" t="s">
        <v>84</v>
      </c>
      <c r="BK343" s="216">
        <f>ROUND(I343*H343,2)</f>
        <v>0</v>
      </c>
      <c r="BL343" s="18" t="s">
        <v>253</v>
      </c>
      <c r="BM343" s="215" t="s">
        <v>487</v>
      </c>
    </row>
    <row r="344" spans="1:65" s="2" customFormat="1" ht="29.25">
      <c r="A344" s="35"/>
      <c r="B344" s="36"/>
      <c r="C344" s="37"/>
      <c r="D344" s="217" t="s">
        <v>150</v>
      </c>
      <c r="E344" s="37"/>
      <c r="F344" s="218" t="s">
        <v>488</v>
      </c>
      <c r="G344" s="37"/>
      <c r="H344" s="37"/>
      <c r="I344" s="116"/>
      <c r="J344" s="37"/>
      <c r="K344" s="37"/>
      <c r="L344" s="40"/>
      <c r="M344" s="219"/>
      <c r="N344" s="220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150</v>
      </c>
      <c r="AU344" s="18" t="s">
        <v>86</v>
      </c>
    </row>
    <row r="345" spans="1:65" s="2" customFormat="1" ht="21.75" customHeight="1">
      <c r="A345" s="35"/>
      <c r="B345" s="36"/>
      <c r="C345" s="204" t="s">
        <v>489</v>
      </c>
      <c r="D345" s="204" t="s">
        <v>143</v>
      </c>
      <c r="E345" s="205" t="s">
        <v>490</v>
      </c>
      <c r="F345" s="206" t="s">
        <v>491</v>
      </c>
      <c r="G345" s="207" t="s">
        <v>439</v>
      </c>
      <c r="H345" s="208">
        <v>1</v>
      </c>
      <c r="I345" s="209"/>
      <c r="J345" s="210">
        <f>ROUND(I345*H345,2)</f>
        <v>0</v>
      </c>
      <c r="K345" s="206" t="s">
        <v>147</v>
      </c>
      <c r="L345" s="40"/>
      <c r="M345" s="211" t="s">
        <v>1</v>
      </c>
      <c r="N345" s="212" t="s">
        <v>41</v>
      </c>
      <c r="O345" s="72"/>
      <c r="P345" s="213">
        <f>O345*H345</f>
        <v>0</v>
      </c>
      <c r="Q345" s="213">
        <v>0</v>
      </c>
      <c r="R345" s="213">
        <f>Q345*H345</f>
        <v>0</v>
      </c>
      <c r="S345" s="213">
        <v>0.16600000000000001</v>
      </c>
      <c r="T345" s="214">
        <f>S345*H345</f>
        <v>0.16600000000000001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5" t="s">
        <v>253</v>
      </c>
      <c r="AT345" s="215" t="s">
        <v>143</v>
      </c>
      <c r="AU345" s="215" t="s">
        <v>86</v>
      </c>
      <c r="AY345" s="18" t="s">
        <v>140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8" t="s">
        <v>84</v>
      </c>
      <c r="BK345" s="216">
        <f>ROUND(I345*H345,2)</f>
        <v>0</v>
      </c>
      <c r="BL345" s="18" t="s">
        <v>253</v>
      </c>
      <c r="BM345" s="215" t="s">
        <v>492</v>
      </c>
    </row>
    <row r="346" spans="1:65" s="2" customFormat="1" ht="19.5">
      <c r="A346" s="35"/>
      <c r="B346" s="36"/>
      <c r="C346" s="37"/>
      <c r="D346" s="217" t="s">
        <v>150</v>
      </c>
      <c r="E346" s="37"/>
      <c r="F346" s="218" t="s">
        <v>493</v>
      </c>
      <c r="G346" s="37"/>
      <c r="H346" s="37"/>
      <c r="I346" s="116"/>
      <c r="J346" s="37"/>
      <c r="K346" s="37"/>
      <c r="L346" s="40"/>
      <c r="M346" s="219"/>
      <c r="N346" s="220"/>
      <c r="O346" s="72"/>
      <c r="P346" s="72"/>
      <c r="Q346" s="72"/>
      <c r="R346" s="72"/>
      <c r="S346" s="72"/>
      <c r="T346" s="73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150</v>
      </c>
      <c r="AU346" s="18" t="s">
        <v>86</v>
      </c>
    </row>
    <row r="347" spans="1:65" s="12" customFormat="1" ht="22.9" customHeight="1">
      <c r="B347" s="188"/>
      <c r="C347" s="189"/>
      <c r="D347" s="190" t="s">
        <v>75</v>
      </c>
      <c r="E347" s="202" t="s">
        <v>494</v>
      </c>
      <c r="F347" s="202" t="s">
        <v>495</v>
      </c>
      <c r="G347" s="189"/>
      <c r="H347" s="189"/>
      <c r="I347" s="192"/>
      <c r="J347" s="203">
        <f>BK347</f>
        <v>0</v>
      </c>
      <c r="K347" s="189"/>
      <c r="L347" s="194"/>
      <c r="M347" s="195"/>
      <c r="N347" s="196"/>
      <c r="O347" s="196"/>
      <c r="P347" s="197">
        <f>SUM(P348:P361)</f>
        <v>0</v>
      </c>
      <c r="Q347" s="196"/>
      <c r="R347" s="197">
        <f>SUM(R348:R361)</f>
        <v>0</v>
      </c>
      <c r="S347" s="196"/>
      <c r="T347" s="198">
        <f>SUM(T348:T361)</f>
        <v>0.76737300000000008</v>
      </c>
      <c r="AR347" s="199" t="s">
        <v>86</v>
      </c>
      <c r="AT347" s="200" t="s">
        <v>75</v>
      </c>
      <c r="AU347" s="200" t="s">
        <v>84</v>
      </c>
      <c r="AY347" s="199" t="s">
        <v>140</v>
      </c>
      <c r="BK347" s="201">
        <f>SUM(BK348:BK361)</f>
        <v>0</v>
      </c>
    </row>
    <row r="348" spans="1:65" s="2" customFormat="1" ht="16.5" customHeight="1">
      <c r="A348" s="35"/>
      <c r="B348" s="36"/>
      <c r="C348" s="204" t="s">
        <v>496</v>
      </c>
      <c r="D348" s="204" t="s">
        <v>143</v>
      </c>
      <c r="E348" s="205" t="s">
        <v>497</v>
      </c>
      <c r="F348" s="206" t="s">
        <v>498</v>
      </c>
      <c r="G348" s="207" t="s">
        <v>167</v>
      </c>
      <c r="H348" s="208">
        <v>26.25</v>
      </c>
      <c r="I348" s="209"/>
      <c r="J348" s="210">
        <f>ROUND(I348*H348,2)</f>
        <v>0</v>
      </c>
      <c r="K348" s="206" t="s">
        <v>147</v>
      </c>
      <c r="L348" s="40"/>
      <c r="M348" s="211" t="s">
        <v>1</v>
      </c>
      <c r="N348" s="212" t="s">
        <v>41</v>
      </c>
      <c r="O348" s="72"/>
      <c r="P348" s="213">
        <f>O348*H348</f>
        <v>0</v>
      </c>
      <c r="Q348" s="213">
        <v>0</v>
      </c>
      <c r="R348" s="213">
        <f>Q348*H348</f>
        <v>0</v>
      </c>
      <c r="S348" s="213">
        <v>1.7000000000000001E-2</v>
      </c>
      <c r="T348" s="214">
        <f>S348*H348</f>
        <v>0.44625000000000004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5" t="s">
        <v>253</v>
      </c>
      <c r="AT348" s="215" t="s">
        <v>143</v>
      </c>
      <c r="AU348" s="215" t="s">
        <v>86</v>
      </c>
      <c r="AY348" s="18" t="s">
        <v>140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8" t="s">
        <v>84</v>
      </c>
      <c r="BK348" s="216">
        <f>ROUND(I348*H348,2)</f>
        <v>0</v>
      </c>
      <c r="BL348" s="18" t="s">
        <v>253</v>
      </c>
      <c r="BM348" s="215" t="s">
        <v>499</v>
      </c>
    </row>
    <row r="349" spans="1:65" s="2" customFormat="1" ht="11.25">
      <c r="A349" s="35"/>
      <c r="B349" s="36"/>
      <c r="C349" s="37"/>
      <c r="D349" s="217" t="s">
        <v>150</v>
      </c>
      <c r="E349" s="37"/>
      <c r="F349" s="218" t="s">
        <v>500</v>
      </c>
      <c r="G349" s="37"/>
      <c r="H349" s="37"/>
      <c r="I349" s="116"/>
      <c r="J349" s="37"/>
      <c r="K349" s="37"/>
      <c r="L349" s="40"/>
      <c r="M349" s="219"/>
      <c r="N349" s="220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150</v>
      </c>
      <c r="AU349" s="18" t="s">
        <v>86</v>
      </c>
    </row>
    <row r="350" spans="1:65" s="13" customFormat="1" ht="11.25">
      <c r="B350" s="221"/>
      <c r="C350" s="222"/>
      <c r="D350" s="217" t="s">
        <v>152</v>
      </c>
      <c r="E350" s="223" t="s">
        <v>1</v>
      </c>
      <c r="F350" s="224" t="s">
        <v>501</v>
      </c>
      <c r="G350" s="222"/>
      <c r="H350" s="223" t="s">
        <v>1</v>
      </c>
      <c r="I350" s="225"/>
      <c r="J350" s="222"/>
      <c r="K350" s="222"/>
      <c r="L350" s="226"/>
      <c r="M350" s="227"/>
      <c r="N350" s="228"/>
      <c r="O350" s="228"/>
      <c r="P350" s="228"/>
      <c r="Q350" s="228"/>
      <c r="R350" s="228"/>
      <c r="S350" s="228"/>
      <c r="T350" s="229"/>
      <c r="AT350" s="230" t="s">
        <v>152</v>
      </c>
      <c r="AU350" s="230" t="s">
        <v>86</v>
      </c>
      <c r="AV350" s="13" t="s">
        <v>84</v>
      </c>
      <c r="AW350" s="13" t="s">
        <v>32</v>
      </c>
      <c r="AX350" s="13" t="s">
        <v>76</v>
      </c>
      <c r="AY350" s="230" t="s">
        <v>140</v>
      </c>
    </row>
    <row r="351" spans="1:65" s="14" customFormat="1" ht="11.25">
      <c r="B351" s="231"/>
      <c r="C351" s="232"/>
      <c r="D351" s="217" t="s">
        <v>152</v>
      </c>
      <c r="E351" s="233" t="s">
        <v>1</v>
      </c>
      <c r="F351" s="234" t="s">
        <v>502</v>
      </c>
      <c r="G351" s="232"/>
      <c r="H351" s="235">
        <v>26.25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152</v>
      </c>
      <c r="AU351" s="241" t="s">
        <v>86</v>
      </c>
      <c r="AV351" s="14" t="s">
        <v>86</v>
      </c>
      <c r="AW351" s="14" t="s">
        <v>32</v>
      </c>
      <c r="AX351" s="14" t="s">
        <v>84</v>
      </c>
      <c r="AY351" s="241" t="s">
        <v>140</v>
      </c>
    </row>
    <row r="352" spans="1:65" s="2" customFormat="1" ht="16.5" customHeight="1">
      <c r="A352" s="35"/>
      <c r="B352" s="36"/>
      <c r="C352" s="204" t="s">
        <v>503</v>
      </c>
      <c r="D352" s="204" t="s">
        <v>143</v>
      </c>
      <c r="E352" s="205" t="s">
        <v>504</v>
      </c>
      <c r="F352" s="206" t="s">
        <v>505</v>
      </c>
      <c r="G352" s="207" t="s">
        <v>439</v>
      </c>
      <c r="H352" s="208">
        <v>6</v>
      </c>
      <c r="I352" s="209"/>
      <c r="J352" s="210">
        <f>ROUND(I352*H352,2)</f>
        <v>0</v>
      </c>
      <c r="K352" s="206" t="s">
        <v>147</v>
      </c>
      <c r="L352" s="40"/>
      <c r="M352" s="211" t="s">
        <v>1</v>
      </c>
      <c r="N352" s="212" t="s">
        <v>41</v>
      </c>
      <c r="O352" s="72"/>
      <c r="P352" s="213">
        <f>O352*H352</f>
        <v>0</v>
      </c>
      <c r="Q352" s="213">
        <v>0</v>
      </c>
      <c r="R352" s="213">
        <f>Q352*H352</f>
        <v>0</v>
      </c>
      <c r="S352" s="213">
        <v>0</v>
      </c>
      <c r="T352" s="214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5" t="s">
        <v>253</v>
      </c>
      <c r="AT352" s="215" t="s">
        <v>143</v>
      </c>
      <c r="AU352" s="215" t="s">
        <v>86</v>
      </c>
      <c r="AY352" s="18" t="s">
        <v>140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8" t="s">
        <v>84</v>
      </c>
      <c r="BK352" s="216">
        <f>ROUND(I352*H352,2)</f>
        <v>0</v>
      </c>
      <c r="BL352" s="18" t="s">
        <v>253</v>
      </c>
      <c r="BM352" s="215" t="s">
        <v>506</v>
      </c>
    </row>
    <row r="353" spans="1:65" s="2" customFormat="1" ht="29.25">
      <c r="A353" s="35"/>
      <c r="B353" s="36"/>
      <c r="C353" s="37"/>
      <c r="D353" s="217" t="s">
        <v>150</v>
      </c>
      <c r="E353" s="37"/>
      <c r="F353" s="218" t="s">
        <v>507</v>
      </c>
      <c r="G353" s="37"/>
      <c r="H353" s="37"/>
      <c r="I353" s="116"/>
      <c r="J353" s="37"/>
      <c r="K353" s="37"/>
      <c r="L353" s="40"/>
      <c r="M353" s="219"/>
      <c r="N353" s="220"/>
      <c r="O353" s="72"/>
      <c r="P353" s="72"/>
      <c r="Q353" s="72"/>
      <c r="R353" s="72"/>
      <c r="S353" s="72"/>
      <c r="T353" s="73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150</v>
      </c>
      <c r="AU353" s="18" t="s">
        <v>86</v>
      </c>
    </row>
    <row r="354" spans="1:65" s="2" customFormat="1" ht="16.5" customHeight="1">
      <c r="A354" s="35"/>
      <c r="B354" s="36"/>
      <c r="C354" s="204" t="s">
        <v>508</v>
      </c>
      <c r="D354" s="204" t="s">
        <v>143</v>
      </c>
      <c r="E354" s="205" t="s">
        <v>509</v>
      </c>
      <c r="F354" s="206" t="s">
        <v>510</v>
      </c>
      <c r="G354" s="207" t="s">
        <v>167</v>
      </c>
      <c r="H354" s="208">
        <v>9.7309999999999999</v>
      </c>
      <c r="I354" s="209"/>
      <c r="J354" s="210">
        <f>ROUND(I354*H354,2)</f>
        <v>0</v>
      </c>
      <c r="K354" s="206" t="s">
        <v>147</v>
      </c>
      <c r="L354" s="40"/>
      <c r="M354" s="211" t="s">
        <v>1</v>
      </c>
      <c r="N354" s="212" t="s">
        <v>41</v>
      </c>
      <c r="O354" s="72"/>
      <c r="P354" s="213">
        <f>O354*H354</f>
        <v>0</v>
      </c>
      <c r="Q354" s="213">
        <v>0</v>
      </c>
      <c r="R354" s="213">
        <f>Q354*H354</f>
        <v>0</v>
      </c>
      <c r="S354" s="213">
        <v>3.3000000000000002E-2</v>
      </c>
      <c r="T354" s="214">
        <f>S354*H354</f>
        <v>0.32112299999999999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5" t="s">
        <v>253</v>
      </c>
      <c r="AT354" s="215" t="s">
        <v>143</v>
      </c>
      <c r="AU354" s="215" t="s">
        <v>86</v>
      </c>
      <c r="AY354" s="18" t="s">
        <v>140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8" t="s">
        <v>84</v>
      </c>
      <c r="BK354" s="216">
        <f>ROUND(I354*H354,2)</f>
        <v>0</v>
      </c>
      <c r="BL354" s="18" t="s">
        <v>253</v>
      </c>
      <c r="BM354" s="215" t="s">
        <v>511</v>
      </c>
    </row>
    <row r="355" spans="1:65" s="2" customFormat="1" ht="11.25">
      <c r="A355" s="35"/>
      <c r="B355" s="36"/>
      <c r="C355" s="37"/>
      <c r="D355" s="217" t="s">
        <v>150</v>
      </c>
      <c r="E355" s="37"/>
      <c r="F355" s="218" t="s">
        <v>512</v>
      </c>
      <c r="G355" s="37"/>
      <c r="H355" s="37"/>
      <c r="I355" s="116"/>
      <c r="J355" s="37"/>
      <c r="K355" s="37"/>
      <c r="L355" s="40"/>
      <c r="M355" s="219"/>
      <c r="N355" s="220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150</v>
      </c>
      <c r="AU355" s="18" t="s">
        <v>86</v>
      </c>
    </row>
    <row r="356" spans="1:65" s="13" customFormat="1" ht="11.25">
      <c r="B356" s="221"/>
      <c r="C356" s="222"/>
      <c r="D356" s="217" t="s">
        <v>152</v>
      </c>
      <c r="E356" s="223" t="s">
        <v>1</v>
      </c>
      <c r="F356" s="224" t="s">
        <v>513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152</v>
      </c>
      <c r="AU356" s="230" t="s">
        <v>86</v>
      </c>
      <c r="AV356" s="13" t="s">
        <v>84</v>
      </c>
      <c r="AW356" s="13" t="s">
        <v>32</v>
      </c>
      <c r="AX356" s="13" t="s">
        <v>76</v>
      </c>
      <c r="AY356" s="230" t="s">
        <v>140</v>
      </c>
    </row>
    <row r="357" spans="1:65" s="14" customFormat="1" ht="11.25">
      <c r="B357" s="231"/>
      <c r="C357" s="232"/>
      <c r="D357" s="217" t="s">
        <v>152</v>
      </c>
      <c r="E357" s="233" t="s">
        <v>1</v>
      </c>
      <c r="F357" s="234" t="s">
        <v>514</v>
      </c>
      <c r="G357" s="232"/>
      <c r="H357" s="235">
        <v>18.731000000000002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152</v>
      </c>
      <c r="AU357" s="241" t="s">
        <v>86</v>
      </c>
      <c r="AV357" s="14" t="s">
        <v>86</v>
      </c>
      <c r="AW357" s="14" t="s">
        <v>32</v>
      </c>
      <c r="AX357" s="14" t="s">
        <v>76</v>
      </c>
      <c r="AY357" s="241" t="s">
        <v>140</v>
      </c>
    </row>
    <row r="358" spans="1:65" s="14" customFormat="1" ht="11.25">
      <c r="B358" s="231"/>
      <c r="C358" s="232"/>
      <c r="D358" s="217" t="s">
        <v>152</v>
      </c>
      <c r="E358" s="233" t="s">
        <v>1</v>
      </c>
      <c r="F358" s="234" t="s">
        <v>515</v>
      </c>
      <c r="G358" s="232"/>
      <c r="H358" s="235">
        <v>-9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152</v>
      </c>
      <c r="AU358" s="241" t="s">
        <v>86</v>
      </c>
      <c r="AV358" s="14" t="s">
        <v>86</v>
      </c>
      <c r="AW358" s="14" t="s">
        <v>32</v>
      </c>
      <c r="AX358" s="14" t="s">
        <v>76</v>
      </c>
      <c r="AY358" s="241" t="s">
        <v>140</v>
      </c>
    </row>
    <row r="359" spans="1:65" s="15" customFormat="1" ht="11.25">
      <c r="B359" s="242"/>
      <c r="C359" s="243"/>
      <c r="D359" s="217" t="s">
        <v>152</v>
      </c>
      <c r="E359" s="244" t="s">
        <v>1</v>
      </c>
      <c r="F359" s="245" t="s">
        <v>172</v>
      </c>
      <c r="G359" s="243"/>
      <c r="H359" s="246">
        <v>9.7309999999999999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AT359" s="252" t="s">
        <v>152</v>
      </c>
      <c r="AU359" s="252" t="s">
        <v>86</v>
      </c>
      <c r="AV359" s="15" t="s">
        <v>148</v>
      </c>
      <c r="AW359" s="15" t="s">
        <v>32</v>
      </c>
      <c r="AX359" s="15" t="s">
        <v>84</v>
      </c>
      <c r="AY359" s="252" t="s">
        <v>140</v>
      </c>
    </row>
    <row r="360" spans="1:65" s="2" customFormat="1" ht="21.75" customHeight="1">
      <c r="A360" s="35"/>
      <c r="B360" s="36"/>
      <c r="C360" s="204" t="s">
        <v>516</v>
      </c>
      <c r="D360" s="204" t="s">
        <v>143</v>
      </c>
      <c r="E360" s="205" t="s">
        <v>517</v>
      </c>
      <c r="F360" s="206" t="s">
        <v>518</v>
      </c>
      <c r="G360" s="207" t="s">
        <v>159</v>
      </c>
      <c r="H360" s="208">
        <v>1</v>
      </c>
      <c r="I360" s="209"/>
      <c r="J360" s="210">
        <f>ROUND(I360*H360,2)</f>
        <v>0</v>
      </c>
      <c r="K360" s="206" t="s">
        <v>1</v>
      </c>
      <c r="L360" s="40"/>
      <c r="M360" s="211" t="s">
        <v>1</v>
      </c>
      <c r="N360" s="212" t="s">
        <v>41</v>
      </c>
      <c r="O360" s="72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5" t="s">
        <v>253</v>
      </c>
      <c r="AT360" s="215" t="s">
        <v>143</v>
      </c>
      <c r="AU360" s="215" t="s">
        <v>86</v>
      </c>
      <c r="AY360" s="18" t="s">
        <v>140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8" t="s">
        <v>84</v>
      </c>
      <c r="BK360" s="216">
        <f>ROUND(I360*H360,2)</f>
        <v>0</v>
      </c>
      <c r="BL360" s="18" t="s">
        <v>253</v>
      </c>
      <c r="BM360" s="215" t="s">
        <v>519</v>
      </c>
    </row>
    <row r="361" spans="1:65" s="2" customFormat="1" ht="19.5">
      <c r="A361" s="35"/>
      <c r="B361" s="36"/>
      <c r="C361" s="37"/>
      <c r="D361" s="217" t="s">
        <v>150</v>
      </c>
      <c r="E361" s="37"/>
      <c r="F361" s="218" t="s">
        <v>518</v>
      </c>
      <c r="G361" s="37"/>
      <c r="H361" s="37"/>
      <c r="I361" s="116"/>
      <c r="J361" s="37"/>
      <c r="K361" s="37"/>
      <c r="L361" s="40"/>
      <c r="M361" s="219"/>
      <c r="N361" s="220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150</v>
      </c>
      <c r="AU361" s="18" t="s">
        <v>86</v>
      </c>
    </row>
    <row r="362" spans="1:65" s="12" customFormat="1" ht="22.9" customHeight="1">
      <c r="B362" s="188"/>
      <c r="C362" s="189"/>
      <c r="D362" s="190" t="s">
        <v>75</v>
      </c>
      <c r="E362" s="202" t="s">
        <v>520</v>
      </c>
      <c r="F362" s="202" t="s">
        <v>521</v>
      </c>
      <c r="G362" s="189"/>
      <c r="H362" s="189"/>
      <c r="I362" s="192"/>
      <c r="J362" s="203">
        <f>BK362</f>
        <v>0</v>
      </c>
      <c r="K362" s="189"/>
      <c r="L362" s="194"/>
      <c r="M362" s="195"/>
      <c r="N362" s="196"/>
      <c r="O362" s="196"/>
      <c r="P362" s="197">
        <f>SUM(P363:P374)</f>
        <v>0</v>
      </c>
      <c r="Q362" s="196"/>
      <c r="R362" s="197">
        <f>SUM(R363:R374)</f>
        <v>0</v>
      </c>
      <c r="S362" s="196"/>
      <c r="T362" s="198">
        <f>SUM(T363:T374)</f>
        <v>0.35216999999999998</v>
      </c>
      <c r="AR362" s="199" t="s">
        <v>86</v>
      </c>
      <c r="AT362" s="200" t="s">
        <v>75</v>
      </c>
      <c r="AU362" s="200" t="s">
        <v>84</v>
      </c>
      <c r="AY362" s="199" t="s">
        <v>140</v>
      </c>
      <c r="BK362" s="201">
        <f>SUM(BK363:BK374)</f>
        <v>0</v>
      </c>
    </row>
    <row r="363" spans="1:65" s="2" customFormat="1" ht="21.75" customHeight="1">
      <c r="A363" s="35"/>
      <c r="B363" s="36"/>
      <c r="C363" s="204" t="s">
        <v>522</v>
      </c>
      <c r="D363" s="204" t="s">
        <v>143</v>
      </c>
      <c r="E363" s="205" t="s">
        <v>523</v>
      </c>
      <c r="F363" s="206" t="s">
        <v>524</v>
      </c>
      <c r="G363" s="207" t="s">
        <v>241</v>
      </c>
      <c r="H363" s="208">
        <v>4.5</v>
      </c>
      <c r="I363" s="209"/>
      <c r="J363" s="210">
        <f>ROUND(I363*H363,2)</f>
        <v>0</v>
      </c>
      <c r="K363" s="206" t="s">
        <v>147</v>
      </c>
      <c r="L363" s="40"/>
      <c r="M363" s="211" t="s">
        <v>1</v>
      </c>
      <c r="N363" s="212" t="s">
        <v>41</v>
      </c>
      <c r="O363" s="72"/>
      <c r="P363" s="213">
        <f>O363*H363</f>
        <v>0</v>
      </c>
      <c r="Q363" s="213">
        <v>0</v>
      </c>
      <c r="R363" s="213">
        <f>Q363*H363</f>
        <v>0</v>
      </c>
      <c r="S363" s="213">
        <v>2.911E-2</v>
      </c>
      <c r="T363" s="214">
        <f>S363*H363</f>
        <v>0.130995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5" t="s">
        <v>253</v>
      </c>
      <c r="AT363" s="215" t="s">
        <v>143</v>
      </c>
      <c r="AU363" s="215" t="s">
        <v>86</v>
      </c>
      <c r="AY363" s="18" t="s">
        <v>140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8" t="s">
        <v>84</v>
      </c>
      <c r="BK363" s="216">
        <f>ROUND(I363*H363,2)</f>
        <v>0</v>
      </c>
      <c r="BL363" s="18" t="s">
        <v>253</v>
      </c>
      <c r="BM363" s="215" t="s">
        <v>525</v>
      </c>
    </row>
    <row r="364" spans="1:65" s="2" customFormat="1" ht="19.5">
      <c r="A364" s="35"/>
      <c r="B364" s="36"/>
      <c r="C364" s="37"/>
      <c r="D364" s="217" t="s">
        <v>150</v>
      </c>
      <c r="E364" s="37"/>
      <c r="F364" s="218" t="s">
        <v>526</v>
      </c>
      <c r="G364" s="37"/>
      <c r="H364" s="37"/>
      <c r="I364" s="116"/>
      <c r="J364" s="37"/>
      <c r="K364" s="37"/>
      <c r="L364" s="40"/>
      <c r="M364" s="219"/>
      <c r="N364" s="220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150</v>
      </c>
      <c r="AU364" s="18" t="s">
        <v>86</v>
      </c>
    </row>
    <row r="365" spans="1:65" s="13" customFormat="1" ht="11.25">
      <c r="B365" s="221"/>
      <c r="C365" s="222"/>
      <c r="D365" s="217" t="s">
        <v>152</v>
      </c>
      <c r="E365" s="223" t="s">
        <v>1</v>
      </c>
      <c r="F365" s="224" t="s">
        <v>527</v>
      </c>
      <c r="G365" s="222"/>
      <c r="H365" s="223" t="s">
        <v>1</v>
      </c>
      <c r="I365" s="225"/>
      <c r="J365" s="222"/>
      <c r="K365" s="222"/>
      <c r="L365" s="226"/>
      <c r="M365" s="227"/>
      <c r="N365" s="228"/>
      <c r="O365" s="228"/>
      <c r="P365" s="228"/>
      <c r="Q365" s="228"/>
      <c r="R365" s="228"/>
      <c r="S365" s="228"/>
      <c r="T365" s="229"/>
      <c r="AT365" s="230" t="s">
        <v>152</v>
      </c>
      <c r="AU365" s="230" t="s">
        <v>86</v>
      </c>
      <c r="AV365" s="13" t="s">
        <v>84</v>
      </c>
      <c r="AW365" s="13" t="s">
        <v>32</v>
      </c>
      <c r="AX365" s="13" t="s">
        <v>76</v>
      </c>
      <c r="AY365" s="230" t="s">
        <v>140</v>
      </c>
    </row>
    <row r="366" spans="1:65" s="14" customFormat="1" ht="11.25">
      <c r="B366" s="231"/>
      <c r="C366" s="232"/>
      <c r="D366" s="217" t="s">
        <v>152</v>
      </c>
      <c r="E366" s="233" t="s">
        <v>1</v>
      </c>
      <c r="F366" s="234" t="s">
        <v>528</v>
      </c>
      <c r="G366" s="232"/>
      <c r="H366" s="235">
        <v>4.5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AT366" s="241" t="s">
        <v>152</v>
      </c>
      <c r="AU366" s="241" t="s">
        <v>86</v>
      </c>
      <c r="AV366" s="14" t="s">
        <v>86</v>
      </c>
      <c r="AW366" s="14" t="s">
        <v>32</v>
      </c>
      <c r="AX366" s="14" t="s">
        <v>84</v>
      </c>
      <c r="AY366" s="241" t="s">
        <v>140</v>
      </c>
    </row>
    <row r="367" spans="1:65" s="2" customFormat="1" ht="21.75" customHeight="1">
      <c r="A367" s="35"/>
      <c r="B367" s="36"/>
      <c r="C367" s="204" t="s">
        <v>529</v>
      </c>
      <c r="D367" s="204" t="s">
        <v>143</v>
      </c>
      <c r="E367" s="205" t="s">
        <v>530</v>
      </c>
      <c r="F367" s="206" t="s">
        <v>531</v>
      </c>
      <c r="G367" s="207" t="s">
        <v>241</v>
      </c>
      <c r="H367" s="208">
        <v>6.75</v>
      </c>
      <c r="I367" s="209"/>
      <c r="J367" s="210">
        <f>ROUND(I367*H367,2)</f>
        <v>0</v>
      </c>
      <c r="K367" s="206" t="s">
        <v>147</v>
      </c>
      <c r="L367" s="40"/>
      <c r="M367" s="211" t="s">
        <v>1</v>
      </c>
      <c r="N367" s="212" t="s">
        <v>41</v>
      </c>
      <c r="O367" s="72"/>
      <c r="P367" s="213">
        <f>O367*H367</f>
        <v>0</v>
      </c>
      <c r="Q367" s="213">
        <v>0</v>
      </c>
      <c r="R367" s="213">
        <f>Q367*H367</f>
        <v>0</v>
      </c>
      <c r="S367" s="213">
        <v>2.1000000000000001E-2</v>
      </c>
      <c r="T367" s="214">
        <f>S367*H367</f>
        <v>0.14175000000000001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5" t="s">
        <v>253</v>
      </c>
      <c r="AT367" s="215" t="s">
        <v>143</v>
      </c>
      <c r="AU367" s="215" t="s">
        <v>86</v>
      </c>
      <c r="AY367" s="18" t="s">
        <v>140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8" t="s">
        <v>84</v>
      </c>
      <c r="BK367" s="216">
        <f>ROUND(I367*H367,2)</f>
        <v>0</v>
      </c>
      <c r="BL367" s="18" t="s">
        <v>253</v>
      </c>
      <c r="BM367" s="215" t="s">
        <v>532</v>
      </c>
    </row>
    <row r="368" spans="1:65" s="2" customFormat="1" ht="19.5">
      <c r="A368" s="35"/>
      <c r="B368" s="36"/>
      <c r="C368" s="37"/>
      <c r="D368" s="217" t="s">
        <v>150</v>
      </c>
      <c r="E368" s="37"/>
      <c r="F368" s="218" t="s">
        <v>533</v>
      </c>
      <c r="G368" s="37"/>
      <c r="H368" s="37"/>
      <c r="I368" s="116"/>
      <c r="J368" s="37"/>
      <c r="K368" s="37"/>
      <c r="L368" s="40"/>
      <c r="M368" s="219"/>
      <c r="N368" s="220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150</v>
      </c>
      <c r="AU368" s="18" t="s">
        <v>86</v>
      </c>
    </row>
    <row r="369" spans="1:65" s="13" customFormat="1" ht="11.25">
      <c r="B369" s="221"/>
      <c r="C369" s="222"/>
      <c r="D369" s="217" t="s">
        <v>152</v>
      </c>
      <c r="E369" s="223" t="s">
        <v>1</v>
      </c>
      <c r="F369" s="224" t="s">
        <v>527</v>
      </c>
      <c r="G369" s="222"/>
      <c r="H369" s="223" t="s">
        <v>1</v>
      </c>
      <c r="I369" s="225"/>
      <c r="J369" s="222"/>
      <c r="K369" s="222"/>
      <c r="L369" s="226"/>
      <c r="M369" s="227"/>
      <c r="N369" s="228"/>
      <c r="O369" s="228"/>
      <c r="P369" s="228"/>
      <c r="Q369" s="228"/>
      <c r="R369" s="228"/>
      <c r="S369" s="228"/>
      <c r="T369" s="229"/>
      <c r="AT369" s="230" t="s">
        <v>152</v>
      </c>
      <c r="AU369" s="230" t="s">
        <v>86</v>
      </c>
      <c r="AV369" s="13" t="s">
        <v>84</v>
      </c>
      <c r="AW369" s="13" t="s">
        <v>32</v>
      </c>
      <c r="AX369" s="13" t="s">
        <v>76</v>
      </c>
      <c r="AY369" s="230" t="s">
        <v>140</v>
      </c>
    </row>
    <row r="370" spans="1:65" s="14" customFormat="1" ht="11.25">
      <c r="B370" s="231"/>
      <c r="C370" s="232"/>
      <c r="D370" s="217" t="s">
        <v>152</v>
      </c>
      <c r="E370" s="233" t="s">
        <v>1</v>
      </c>
      <c r="F370" s="234" t="s">
        <v>534</v>
      </c>
      <c r="G370" s="232"/>
      <c r="H370" s="235">
        <v>6.75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152</v>
      </c>
      <c r="AU370" s="241" t="s">
        <v>86</v>
      </c>
      <c r="AV370" s="14" t="s">
        <v>86</v>
      </c>
      <c r="AW370" s="14" t="s">
        <v>32</v>
      </c>
      <c r="AX370" s="14" t="s">
        <v>84</v>
      </c>
      <c r="AY370" s="241" t="s">
        <v>140</v>
      </c>
    </row>
    <row r="371" spans="1:65" s="2" customFormat="1" ht="16.5" customHeight="1">
      <c r="A371" s="35"/>
      <c r="B371" s="36"/>
      <c r="C371" s="204" t="s">
        <v>535</v>
      </c>
      <c r="D371" s="204" t="s">
        <v>143</v>
      </c>
      <c r="E371" s="205" t="s">
        <v>536</v>
      </c>
      <c r="F371" s="206" t="s">
        <v>537</v>
      </c>
      <c r="G371" s="207" t="s">
        <v>167</v>
      </c>
      <c r="H371" s="208">
        <v>2.25</v>
      </c>
      <c r="I371" s="209"/>
      <c r="J371" s="210">
        <f>ROUND(I371*H371,2)</f>
        <v>0</v>
      </c>
      <c r="K371" s="206" t="s">
        <v>147</v>
      </c>
      <c r="L371" s="40"/>
      <c r="M371" s="211" t="s">
        <v>1</v>
      </c>
      <c r="N371" s="212" t="s">
        <v>41</v>
      </c>
      <c r="O371" s="72"/>
      <c r="P371" s="213">
        <f>O371*H371</f>
        <v>0</v>
      </c>
      <c r="Q371" s="213">
        <v>0</v>
      </c>
      <c r="R371" s="213">
        <f>Q371*H371</f>
        <v>0</v>
      </c>
      <c r="S371" s="213">
        <v>3.5299999999999998E-2</v>
      </c>
      <c r="T371" s="214">
        <f>S371*H371</f>
        <v>7.9424999999999996E-2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5" t="s">
        <v>253</v>
      </c>
      <c r="AT371" s="215" t="s">
        <v>143</v>
      </c>
      <c r="AU371" s="215" t="s">
        <v>86</v>
      </c>
      <c r="AY371" s="18" t="s">
        <v>140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8" t="s">
        <v>84</v>
      </c>
      <c r="BK371" s="216">
        <f>ROUND(I371*H371,2)</f>
        <v>0</v>
      </c>
      <c r="BL371" s="18" t="s">
        <v>253</v>
      </c>
      <c r="BM371" s="215" t="s">
        <v>538</v>
      </c>
    </row>
    <row r="372" spans="1:65" s="2" customFormat="1" ht="11.25">
      <c r="A372" s="35"/>
      <c r="B372" s="36"/>
      <c r="C372" s="37"/>
      <c r="D372" s="217" t="s">
        <v>150</v>
      </c>
      <c r="E372" s="37"/>
      <c r="F372" s="218" t="s">
        <v>537</v>
      </c>
      <c r="G372" s="37"/>
      <c r="H372" s="37"/>
      <c r="I372" s="116"/>
      <c r="J372" s="37"/>
      <c r="K372" s="37"/>
      <c r="L372" s="40"/>
      <c r="M372" s="219"/>
      <c r="N372" s="220"/>
      <c r="O372" s="72"/>
      <c r="P372" s="72"/>
      <c r="Q372" s="72"/>
      <c r="R372" s="72"/>
      <c r="S372" s="72"/>
      <c r="T372" s="73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150</v>
      </c>
      <c r="AU372" s="18" t="s">
        <v>86</v>
      </c>
    </row>
    <row r="373" spans="1:65" s="13" customFormat="1" ht="11.25">
      <c r="B373" s="221"/>
      <c r="C373" s="222"/>
      <c r="D373" s="217" t="s">
        <v>152</v>
      </c>
      <c r="E373" s="223" t="s">
        <v>1</v>
      </c>
      <c r="F373" s="224" t="s">
        <v>539</v>
      </c>
      <c r="G373" s="222"/>
      <c r="H373" s="223" t="s">
        <v>1</v>
      </c>
      <c r="I373" s="225"/>
      <c r="J373" s="222"/>
      <c r="K373" s="222"/>
      <c r="L373" s="226"/>
      <c r="M373" s="227"/>
      <c r="N373" s="228"/>
      <c r="O373" s="228"/>
      <c r="P373" s="228"/>
      <c r="Q373" s="228"/>
      <c r="R373" s="228"/>
      <c r="S373" s="228"/>
      <c r="T373" s="229"/>
      <c r="AT373" s="230" t="s">
        <v>152</v>
      </c>
      <c r="AU373" s="230" t="s">
        <v>86</v>
      </c>
      <c r="AV373" s="13" t="s">
        <v>84</v>
      </c>
      <c r="AW373" s="13" t="s">
        <v>32</v>
      </c>
      <c r="AX373" s="13" t="s">
        <v>76</v>
      </c>
      <c r="AY373" s="230" t="s">
        <v>140</v>
      </c>
    </row>
    <row r="374" spans="1:65" s="14" customFormat="1" ht="11.25">
      <c r="B374" s="231"/>
      <c r="C374" s="232"/>
      <c r="D374" s="217" t="s">
        <v>152</v>
      </c>
      <c r="E374" s="233" t="s">
        <v>1</v>
      </c>
      <c r="F374" s="234" t="s">
        <v>540</v>
      </c>
      <c r="G374" s="232"/>
      <c r="H374" s="235">
        <v>2.25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152</v>
      </c>
      <c r="AU374" s="241" t="s">
        <v>86</v>
      </c>
      <c r="AV374" s="14" t="s">
        <v>86</v>
      </c>
      <c r="AW374" s="14" t="s">
        <v>32</v>
      </c>
      <c r="AX374" s="14" t="s">
        <v>84</v>
      </c>
      <c r="AY374" s="241" t="s">
        <v>140</v>
      </c>
    </row>
    <row r="375" spans="1:65" s="12" customFormat="1" ht="22.9" customHeight="1">
      <c r="B375" s="188"/>
      <c r="C375" s="189"/>
      <c r="D375" s="190" t="s">
        <v>75</v>
      </c>
      <c r="E375" s="202" t="s">
        <v>541</v>
      </c>
      <c r="F375" s="202" t="s">
        <v>542</v>
      </c>
      <c r="G375" s="189"/>
      <c r="H375" s="189"/>
      <c r="I375" s="192"/>
      <c r="J375" s="203">
        <f>BK375</f>
        <v>0</v>
      </c>
      <c r="K375" s="189"/>
      <c r="L375" s="194"/>
      <c r="M375" s="195"/>
      <c r="N375" s="196"/>
      <c r="O375" s="196"/>
      <c r="P375" s="197">
        <f>SUM(P376:P416)</f>
        <v>0</v>
      </c>
      <c r="Q375" s="196"/>
      <c r="R375" s="197">
        <f>SUM(R376:R416)</f>
        <v>0</v>
      </c>
      <c r="S375" s="196"/>
      <c r="T375" s="198">
        <f>SUM(T376:T416)</f>
        <v>1.506097</v>
      </c>
      <c r="AR375" s="199" t="s">
        <v>86</v>
      </c>
      <c r="AT375" s="200" t="s">
        <v>75</v>
      </c>
      <c r="AU375" s="200" t="s">
        <v>84</v>
      </c>
      <c r="AY375" s="199" t="s">
        <v>140</v>
      </c>
      <c r="BK375" s="201">
        <f>SUM(BK376:BK416)</f>
        <v>0</v>
      </c>
    </row>
    <row r="376" spans="1:65" s="2" customFormat="1" ht="21.75" customHeight="1">
      <c r="A376" s="35"/>
      <c r="B376" s="36"/>
      <c r="C376" s="204" t="s">
        <v>543</v>
      </c>
      <c r="D376" s="204" t="s">
        <v>143</v>
      </c>
      <c r="E376" s="205" t="s">
        <v>544</v>
      </c>
      <c r="F376" s="206" t="s">
        <v>545</v>
      </c>
      <c r="G376" s="207" t="s">
        <v>167</v>
      </c>
      <c r="H376" s="208">
        <v>565.07799999999997</v>
      </c>
      <c r="I376" s="209"/>
      <c r="J376" s="210">
        <f>ROUND(I376*H376,2)</f>
        <v>0</v>
      </c>
      <c r="K376" s="206" t="s">
        <v>147</v>
      </c>
      <c r="L376" s="40"/>
      <c r="M376" s="211" t="s">
        <v>1</v>
      </c>
      <c r="N376" s="212" t="s">
        <v>41</v>
      </c>
      <c r="O376" s="72"/>
      <c r="P376" s="213">
        <f>O376*H376</f>
        <v>0</v>
      </c>
      <c r="Q376" s="213">
        <v>0</v>
      </c>
      <c r="R376" s="213">
        <f>Q376*H376</f>
        <v>0</v>
      </c>
      <c r="S376" s="213">
        <v>2.5000000000000001E-3</v>
      </c>
      <c r="T376" s="214">
        <f>S376*H376</f>
        <v>1.412695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5" t="s">
        <v>253</v>
      </c>
      <c r="AT376" s="215" t="s">
        <v>143</v>
      </c>
      <c r="AU376" s="215" t="s">
        <v>86</v>
      </c>
      <c r="AY376" s="18" t="s">
        <v>140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8" t="s">
        <v>84</v>
      </c>
      <c r="BK376" s="216">
        <f>ROUND(I376*H376,2)</f>
        <v>0</v>
      </c>
      <c r="BL376" s="18" t="s">
        <v>253</v>
      </c>
      <c r="BM376" s="215" t="s">
        <v>546</v>
      </c>
    </row>
    <row r="377" spans="1:65" s="2" customFormat="1" ht="11.25">
      <c r="A377" s="35"/>
      <c r="B377" s="36"/>
      <c r="C377" s="37"/>
      <c r="D377" s="217" t="s">
        <v>150</v>
      </c>
      <c r="E377" s="37"/>
      <c r="F377" s="218" t="s">
        <v>547</v>
      </c>
      <c r="G377" s="37"/>
      <c r="H377" s="37"/>
      <c r="I377" s="116"/>
      <c r="J377" s="37"/>
      <c r="K377" s="37"/>
      <c r="L377" s="40"/>
      <c r="M377" s="219"/>
      <c r="N377" s="220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150</v>
      </c>
      <c r="AU377" s="18" t="s">
        <v>86</v>
      </c>
    </row>
    <row r="378" spans="1:65" s="13" customFormat="1" ht="11.25">
      <c r="B378" s="221"/>
      <c r="C378" s="222"/>
      <c r="D378" s="217" t="s">
        <v>152</v>
      </c>
      <c r="E378" s="223" t="s">
        <v>1</v>
      </c>
      <c r="F378" s="224" t="s">
        <v>548</v>
      </c>
      <c r="G378" s="222"/>
      <c r="H378" s="223" t="s">
        <v>1</v>
      </c>
      <c r="I378" s="225"/>
      <c r="J378" s="222"/>
      <c r="K378" s="222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152</v>
      </c>
      <c r="AU378" s="230" t="s">
        <v>86</v>
      </c>
      <c r="AV378" s="13" t="s">
        <v>84</v>
      </c>
      <c r="AW378" s="13" t="s">
        <v>32</v>
      </c>
      <c r="AX378" s="13" t="s">
        <v>76</v>
      </c>
      <c r="AY378" s="230" t="s">
        <v>140</v>
      </c>
    </row>
    <row r="379" spans="1:65" s="14" customFormat="1" ht="11.25">
      <c r="B379" s="231"/>
      <c r="C379" s="232"/>
      <c r="D379" s="217" t="s">
        <v>152</v>
      </c>
      <c r="E379" s="233" t="s">
        <v>1</v>
      </c>
      <c r="F379" s="234" t="s">
        <v>549</v>
      </c>
      <c r="G379" s="232"/>
      <c r="H379" s="235">
        <v>19.041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152</v>
      </c>
      <c r="AU379" s="241" t="s">
        <v>86</v>
      </c>
      <c r="AV379" s="14" t="s">
        <v>86</v>
      </c>
      <c r="AW379" s="14" t="s">
        <v>32</v>
      </c>
      <c r="AX379" s="14" t="s">
        <v>76</v>
      </c>
      <c r="AY379" s="241" t="s">
        <v>140</v>
      </c>
    </row>
    <row r="380" spans="1:65" s="14" customFormat="1" ht="11.25">
      <c r="B380" s="231"/>
      <c r="C380" s="232"/>
      <c r="D380" s="217" t="s">
        <v>152</v>
      </c>
      <c r="E380" s="233" t="s">
        <v>1</v>
      </c>
      <c r="F380" s="234" t="s">
        <v>550</v>
      </c>
      <c r="G380" s="232"/>
      <c r="H380" s="235">
        <v>17.78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152</v>
      </c>
      <c r="AU380" s="241" t="s">
        <v>86</v>
      </c>
      <c r="AV380" s="14" t="s">
        <v>86</v>
      </c>
      <c r="AW380" s="14" t="s">
        <v>32</v>
      </c>
      <c r="AX380" s="14" t="s">
        <v>76</v>
      </c>
      <c r="AY380" s="241" t="s">
        <v>140</v>
      </c>
    </row>
    <row r="381" spans="1:65" s="14" customFormat="1" ht="11.25">
      <c r="B381" s="231"/>
      <c r="C381" s="232"/>
      <c r="D381" s="217" t="s">
        <v>152</v>
      </c>
      <c r="E381" s="233" t="s">
        <v>1</v>
      </c>
      <c r="F381" s="234" t="s">
        <v>551</v>
      </c>
      <c r="G381" s="232"/>
      <c r="H381" s="235">
        <v>2.2509999999999999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152</v>
      </c>
      <c r="AU381" s="241" t="s">
        <v>86</v>
      </c>
      <c r="AV381" s="14" t="s">
        <v>86</v>
      </c>
      <c r="AW381" s="14" t="s">
        <v>32</v>
      </c>
      <c r="AX381" s="14" t="s">
        <v>76</v>
      </c>
      <c r="AY381" s="241" t="s">
        <v>140</v>
      </c>
    </row>
    <row r="382" spans="1:65" s="14" customFormat="1" ht="11.25">
      <c r="B382" s="231"/>
      <c r="C382" s="232"/>
      <c r="D382" s="217" t="s">
        <v>152</v>
      </c>
      <c r="E382" s="233" t="s">
        <v>1</v>
      </c>
      <c r="F382" s="234" t="s">
        <v>552</v>
      </c>
      <c r="G382" s="232"/>
      <c r="H382" s="235">
        <v>0.48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152</v>
      </c>
      <c r="AU382" s="241" t="s">
        <v>86</v>
      </c>
      <c r="AV382" s="14" t="s">
        <v>86</v>
      </c>
      <c r="AW382" s="14" t="s">
        <v>32</v>
      </c>
      <c r="AX382" s="14" t="s">
        <v>76</v>
      </c>
      <c r="AY382" s="241" t="s">
        <v>140</v>
      </c>
    </row>
    <row r="383" spans="1:65" s="14" customFormat="1" ht="11.25">
      <c r="B383" s="231"/>
      <c r="C383" s="232"/>
      <c r="D383" s="217" t="s">
        <v>152</v>
      </c>
      <c r="E383" s="233" t="s">
        <v>1</v>
      </c>
      <c r="F383" s="234" t="s">
        <v>553</v>
      </c>
      <c r="G383" s="232"/>
      <c r="H383" s="235">
        <v>27.524999999999999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152</v>
      </c>
      <c r="AU383" s="241" t="s">
        <v>86</v>
      </c>
      <c r="AV383" s="14" t="s">
        <v>86</v>
      </c>
      <c r="AW383" s="14" t="s">
        <v>32</v>
      </c>
      <c r="AX383" s="14" t="s">
        <v>76</v>
      </c>
      <c r="AY383" s="241" t="s">
        <v>140</v>
      </c>
    </row>
    <row r="384" spans="1:65" s="14" customFormat="1" ht="11.25">
      <c r="B384" s="231"/>
      <c r="C384" s="232"/>
      <c r="D384" s="217" t="s">
        <v>152</v>
      </c>
      <c r="E384" s="233" t="s">
        <v>1</v>
      </c>
      <c r="F384" s="234" t="s">
        <v>554</v>
      </c>
      <c r="G384" s="232"/>
      <c r="H384" s="235">
        <v>2.6779999999999999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AT384" s="241" t="s">
        <v>152</v>
      </c>
      <c r="AU384" s="241" t="s">
        <v>86</v>
      </c>
      <c r="AV384" s="14" t="s">
        <v>86</v>
      </c>
      <c r="AW384" s="14" t="s">
        <v>32</v>
      </c>
      <c r="AX384" s="14" t="s">
        <v>76</v>
      </c>
      <c r="AY384" s="241" t="s">
        <v>140</v>
      </c>
    </row>
    <row r="385" spans="2:51" s="14" customFormat="1" ht="11.25">
      <c r="B385" s="231"/>
      <c r="C385" s="232"/>
      <c r="D385" s="217" t="s">
        <v>152</v>
      </c>
      <c r="E385" s="233" t="s">
        <v>1</v>
      </c>
      <c r="F385" s="234" t="s">
        <v>555</v>
      </c>
      <c r="G385" s="232"/>
      <c r="H385" s="235">
        <v>3.96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AT385" s="241" t="s">
        <v>152</v>
      </c>
      <c r="AU385" s="241" t="s">
        <v>86</v>
      </c>
      <c r="AV385" s="14" t="s">
        <v>86</v>
      </c>
      <c r="AW385" s="14" t="s">
        <v>32</v>
      </c>
      <c r="AX385" s="14" t="s">
        <v>76</v>
      </c>
      <c r="AY385" s="241" t="s">
        <v>140</v>
      </c>
    </row>
    <row r="386" spans="2:51" s="14" customFormat="1" ht="11.25">
      <c r="B386" s="231"/>
      <c r="C386" s="232"/>
      <c r="D386" s="217" t="s">
        <v>152</v>
      </c>
      <c r="E386" s="233" t="s">
        <v>1</v>
      </c>
      <c r="F386" s="234" t="s">
        <v>556</v>
      </c>
      <c r="G386" s="232"/>
      <c r="H386" s="235">
        <v>0.09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152</v>
      </c>
      <c r="AU386" s="241" t="s">
        <v>86</v>
      </c>
      <c r="AV386" s="14" t="s">
        <v>86</v>
      </c>
      <c r="AW386" s="14" t="s">
        <v>32</v>
      </c>
      <c r="AX386" s="14" t="s">
        <v>76</v>
      </c>
      <c r="AY386" s="241" t="s">
        <v>140</v>
      </c>
    </row>
    <row r="387" spans="2:51" s="14" customFormat="1" ht="11.25">
      <c r="B387" s="231"/>
      <c r="C387" s="232"/>
      <c r="D387" s="217" t="s">
        <v>152</v>
      </c>
      <c r="E387" s="233" t="s">
        <v>1</v>
      </c>
      <c r="F387" s="234" t="s">
        <v>556</v>
      </c>
      <c r="G387" s="232"/>
      <c r="H387" s="235">
        <v>0.09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AT387" s="241" t="s">
        <v>152</v>
      </c>
      <c r="AU387" s="241" t="s">
        <v>86</v>
      </c>
      <c r="AV387" s="14" t="s">
        <v>86</v>
      </c>
      <c r="AW387" s="14" t="s">
        <v>32</v>
      </c>
      <c r="AX387" s="14" t="s">
        <v>76</v>
      </c>
      <c r="AY387" s="241" t="s">
        <v>140</v>
      </c>
    </row>
    <row r="388" spans="2:51" s="14" customFormat="1" ht="11.25">
      <c r="B388" s="231"/>
      <c r="C388" s="232"/>
      <c r="D388" s="217" t="s">
        <v>152</v>
      </c>
      <c r="E388" s="233" t="s">
        <v>1</v>
      </c>
      <c r="F388" s="234" t="s">
        <v>556</v>
      </c>
      <c r="G388" s="232"/>
      <c r="H388" s="235">
        <v>0.09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AT388" s="241" t="s">
        <v>152</v>
      </c>
      <c r="AU388" s="241" t="s">
        <v>86</v>
      </c>
      <c r="AV388" s="14" t="s">
        <v>86</v>
      </c>
      <c r="AW388" s="14" t="s">
        <v>32</v>
      </c>
      <c r="AX388" s="14" t="s">
        <v>76</v>
      </c>
      <c r="AY388" s="241" t="s">
        <v>140</v>
      </c>
    </row>
    <row r="389" spans="2:51" s="14" customFormat="1" ht="11.25">
      <c r="B389" s="231"/>
      <c r="C389" s="232"/>
      <c r="D389" s="217" t="s">
        <v>152</v>
      </c>
      <c r="E389" s="233" t="s">
        <v>1</v>
      </c>
      <c r="F389" s="234" t="s">
        <v>557</v>
      </c>
      <c r="G389" s="232"/>
      <c r="H389" s="235">
        <v>0.08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AT389" s="241" t="s">
        <v>152</v>
      </c>
      <c r="AU389" s="241" t="s">
        <v>86</v>
      </c>
      <c r="AV389" s="14" t="s">
        <v>86</v>
      </c>
      <c r="AW389" s="14" t="s">
        <v>32</v>
      </c>
      <c r="AX389" s="14" t="s">
        <v>76</v>
      </c>
      <c r="AY389" s="241" t="s">
        <v>140</v>
      </c>
    </row>
    <row r="390" spans="2:51" s="16" customFormat="1" ht="11.25">
      <c r="B390" s="253"/>
      <c r="C390" s="254"/>
      <c r="D390" s="217" t="s">
        <v>152</v>
      </c>
      <c r="E390" s="255" t="s">
        <v>1</v>
      </c>
      <c r="F390" s="256" t="s">
        <v>558</v>
      </c>
      <c r="G390" s="254"/>
      <c r="H390" s="257">
        <v>74.064999999999998</v>
      </c>
      <c r="I390" s="258"/>
      <c r="J390" s="254"/>
      <c r="K390" s="254"/>
      <c r="L390" s="259"/>
      <c r="M390" s="260"/>
      <c r="N390" s="261"/>
      <c r="O390" s="261"/>
      <c r="P390" s="261"/>
      <c r="Q390" s="261"/>
      <c r="R390" s="261"/>
      <c r="S390" s="261"/>
      <c r="T390" s="262"/>
      <c r="AT390" s="263" t="s">
        <v>152</v>
      </c>
      <c r="AU390" s="263" t="s">
        <v>86</v>
      </c>
      <c r="AV390" s="16" t="s">
        <v>141</v>
      </c>
      <c r="AW390" s="16" t="s">
        <v>32</v>
      </c>
      <c r="AX390" s="16" t="s">
        <v>76</v>
      </c>
      <c r="AY390" s="263" t="s">
        <v>140</v>
      </c>
    </row>
    <row r="391" spans="2:51" s="13" customFormat="1" ht="11.25">
      <c r="B391" s="221"/>
      <c r="C391" s="222"/>
      <c r="D391" s="217" t="s">
        <v>152</v>
      </c>
      <c r="E391" s="223" t="s">
        <v>1</v>
      </c>
      <c r="F391" s="224" t="s">
        <v>559</v>
      </c>
      <c r="G391" s="222"/>
      <c r="H391" s="223" t="s">
        <v>1</v>
      </c>
      <c r="I391" s="225"/>
      <c r="J391" s="222"/>
      <c r="K391" s="222"/>
      <c r="L391" s="226"/>
      <c r="M391" s="227"/>
      <c r="N391" s="228"/>
      <c r="O391" s="228"/>
      <c r="P391" s="228"/>
      <c r="Q391" s="228"/>
      <c r="R391" s="228"/>
      <c r="S391" s="228"/>
      <c r="T391" s="229"/>
      <c r="AT391" s="230" t="s">
        <v>152</v>
      </c>
      <c r="AU391" s="230" t="s">
        <v>86</v>
      </c>
      <c r="AV391" s="13" t="s">
        <v>84</v>
      </c>
      <c r="AW391" s="13" t="s">
        <v>32</v>
      </c>
      <c r="AX391" s="13" t="s">
        <v>76</v>
      </c>
      <c r="AY391" s="230" t="s">
        <v>140</v>
      </c>
    </row>
    <row r="392" spans="2:51" s="14" customFormat="1" ht="11.25">
      <c r="B392" s="231"/>
      <c r="C392" s="232"/>
      <c r="D392" s="217" t="s">
        <v>152</v>
      </c>
      <c r="E392" s="233" t="s">
        <v>1</v>
      </c>
      <c r="F392" s="234" t="s">
        <v>560</v>
      </c>
      <c r="G392" s="232"/>
      <c r="H392" s="235">
        <v>74.064999999999998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AT392" s="241" t="s">
        <v>152</v>
      </c>
      <c r="AU392" s="241" t="s">
        <v>86</v>
      </c>
      <c r="AV392" s="14" t="s">
        <v>86</v>
      </c>
      <c r="AW392" s="14" t="s">
        <v>32</v>
      </c>
      <c r="AX392" s="14" t="s">
        <v>76</v>
      </c>
      <c r="AY392" s="241" t="s">
        <v>140</v>
      </c>
    </row>
    <row r="393" spans="2:51" s="14" customFormat="1" ht="11.25">
      <c r="B393" s="231"/>
      <c r="C393" s="232"/>
      <c r="D393" s="217" t="s">
        <v>152</v>
      </c>
      <c r="E393" s="233" t="s">
        <v>1</v>
      </c>
      <c r="F393" s="234" t="s">
        <v>561</v>
      </c>
      <c r="G393" s="232"/>
      <c r="H393" s="235">
        <v>36.380000000000003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152</v>
      </c>
      <c r="AU393" s="241" t="s">
        <v>86</v>
      </c>
      <c r="AV393" s="14" t="s">
        <v>86</v>
      </c>
      <c r="AW393" s="14" t="s">
        <v>32</v>
      </c>
      <c r="AX393" s="14" t="s">
        <v>76</v>
      </c>
      <c r="AY393" s="241" t="s">
        <v>140</v>
      </c>
    </row>
    <row r="394" spans="2:51" s="14" customFormat="1" ht="11.25">
      <c r="B394" s="231"/>
      <c r="C394" s="232"/>
      <c r="D394" s="217" t="s">
        <v>152</v>
      </c>
      <c r="E394" s="233" t="s">
        <v>1</v>
      </c>
      <c r="F394" s="234" t="s">
        <v>562</v>
      </c>
      <c r="G394" s="232"/>
      <c r="H394" s="235">
        <v>57.781999999999996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152</v>
      </c>
      <c r="AU394" s="241" t="s">
        <v>86</v>
      </c>
      <c r="AV394" s="14" t="s">
        <v>86</v>
      </c>
      <c r="AW394" s="14" t="s">
        <v>32</v>
      </c>
      <c r="AX394" s="14" t="s">
        <v>76</v>
      </c>
      <c r="AY394" s="241" t="s">
        <v>140</v>
      </c>
    </row>
    <row r="395" spans="2:51" s="14" customFormat="1" ht="11.25">
      <c r="B395" s="231"/>
      <c r="C395" s="232"/>
      <c r="D395" s="217" t="s">
        <v>152</v>
      </c>
      <c r="E395" s="233" t="s">
        <v>1</v>
      </c>
      <c r="F395" s="234" t="s">
        <v>556</v>
      </c>
      <c r="G395" s="232"/>
      <c r="H395" s="235">
        <v>0.09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152</v>
      </c>
      <c r="AU395" s="241" t="s">
        <v>86</v>
      </c>
      <c r="AV395" s="14" t="s">
        <v>86</v>
      </c>
      <c r="AW395" s="14" t="s">
        <v>32</v>
      </c>
      <c r="AX395" s="14" t="s">
        <v>76</v>
      </c>
      <c r="AY395" s="241" t="s">
        <v>140</v>
      </c>
    </row>
    <row r="396" spans="2:51" s="14" customFormat="1" ht="11.25">
      <c r="B396" s="231"/>
      <c r="C396" s="232"/>
      <c r="D396" s="217" t="s">
        <v>152</v>
      </c>
      <c r="E396" s="233" t="s">
        <v>1</v>
      </c>
      <c r="F396" s="234" t="s">
        <v>563</v>
      </c>
      <c r="G396" s="232"/>
      <c r="H396" s="235">
        <v>0.28299999999999997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AT396" s="241" t="s">
        <v>152</v>
      </c>
      <c r="AU396" s="241" t="s">
        <v>86</v>
      </c>
      <c r="AV396" s="14" t="s">
        <v>86</v>
      </c>
      <c r="AW396" s="14" t="s">
        <v>32</v>
      </c>
      <c r="AX396" s="14" t="s">
        <v>76</v>
      </c>
      <c r="AY396" s="241" t="s">
        <v>140</v>
      </c>
    </row>
    <row r="397" spans="2:51" s="14" customFormat="1" ht="11.25">
      <c r="B397" s="231"/>
      <c r="C397" s="232"/>
      <c r="D397" s="217" t="s">
        <v>152</v>
      </c>
      <c r="E397" s="233" t="s">
        <v>1</v>
      </c>
      <c r="F397" s="234" t="s">
        <v>556</v>
      </c>
      <c r="G397" s="232"/>
      <c r="H397" s="235">
        <v>0.09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152</v>
      </c>
      <c r="AU397" s="241" t="s">
        <v>86</v>
      </c>
      <c r="AV397" s="14" t="s">
        <v>86</v>
      </c>
      <c r="AW397" s="14" t="s">
        <v>32</v>
      </c>
      <c r="AX397" s="14" t="s">
        <v>76</v>
      </c>
      <c r="AY397" s="241" t="s">
        <v>140</v>
      </c>
    </row>
    <row r="398" spans="2:51" s="14" customFormat="1" ht="11.25">
      <c r="B398" s="231"/>
      <c r="C398" s="232"/>
      <c r="D398" s="217" t="s">
        <v>152</v>
      </c>
      <c r="E398" s="233" t="s">
        <v>1</v>
      </c>
      <c r="F398" s="234" t="s">
        <v>564</v>
      </c>
      <c r="G398" s="232"/>
      <c r="H398" s="235">
        <v>15.696999999999999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152</v>
      </c>
      <c r="AU398" s="241" t="s">
        <v>86</v>
      </c>
      <c r="AV398" s="14" t="s">
        <v>86</v>
      </c>
      <c r="AW398" s="14" t="s">
        <v>32</v>
      </c>
      <c r="AX398" s="14" t="s">
        <v>76</v>
      </c>
      <c r="AY398" s="241" t="s">
        <v>140</v>
      </c>
    </row>
    <row r="399" spans="2:51" s="14" customFormat="1" ht="11.25">
      <c r="B399" s="231"/>
      <c r="C399" s="232"/>
      <c r="D399" s="217" t="s">
        <v>152</v>
      </c>
      <c r="E399" s="233" t="s">
        <v>1</v>
      </c>
      <c r="F399" s="234" t="s">
        <v>565</v>
      </c>
      <c r="G399" s="232"/>
      <c r="H399" s="235">
        <v>19.056000000000001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152</v>
      </c>
      <c r="AU399" s="241" t="s">
        <v>86</v>
      </c>
      <c r="AV399" s="14" t="s">
        <v>86</v>
      </c>
      <c r="AW399" s="14" t="s">
        <v>32</v>
      </c>
      <c r="AX399" s="14" t="s">
        <v>76</v>
      </c>
      <c r="AY399" s="241" t="s">
        <v>140</v>
      </c>
    </row>
    <row r="400" spans="2:51" s="14" customFormat="1" ht="11.25">
      <c r="B400" s="231"/>
      <c r="C400" s="232"/>
      <c r="D400" s="217" t="s">
        <v>152</v>
      </c>
      <c r="E400" s="233" t="s">
        <v>1</v>
      </c>
      <c r="F400" s="234" t="s">
        <v>566</v>
      </c>
      <c r="G400" s="232"/>
      <c r="H400" s="235">
        <v>17.794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152</v>
      </c>
      <c r="AU400" s="241" t="s">
        <v>86</v>
      </c>
      <c r="AV400" s="14" t="s">
        <v>86</v>
      </c>
      <c r="AW400" s="14" t="s">
        <v>32</v>
      </c>
      <c r="AX400" s="14" t="s">
        <v>76</v>
      </c>
      <c r="AY400" s="241" t="s">
        <v>140</v>
      </c>
    </row>
    <row r="401" spans="1:65" s="14" customFormat="1" ht="11.25">
      <c r="B401" s="231"/>
      <c r="C401" s="232"/>
      <c r="D401" s="217" t="s">
        <v>152</v>
      </c>
      <c r="E401" s="233" t="s">
        <v>1</v>
      </c>
      <c r="F401" s="234" t="s">
        <v>567</v>
      </c>
      <c r="G401" s="232"/>
      <c r="H401" s="235">
        <v>55.149000000000001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AT401" s="241" t="s">
        <v>152</v>
      </c>
      <c r="AU401" s="241" t="s">
        <v>86</v>
      </c>
      <c r="AV401" s="14" t="s">
        <v>86</v>
      </c>
      <c r="AW401" s="14" t="s">
        <v>32</v>
      </c>
      <c r="AX401" s="14" t="s">
        <v>76</v>
      </c>
      <c r="AY401" s="241" t="s">
        <v>140</v>
      </c>
    </row>
    <row r="402" spans="1:65" s="14" customFormat="1" ht="11.25">
      <c r="B402" s="231"/>
      <c r="C402" s="232"/>
      <c r="D402" s="217" t="s">
        <v>152</v>
      </c>
      <c r="E402" s="233" t="s">
        <v>1</v>
      </c>
      <c r="F402" s="234" t="s">
        <v>568</v>
      </c>
      <c r="G402" s="232"/>
      <c r="H402" s="235">
        <v>22.652999999999999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152</v>
      </c>
      <c r="AU402" s="241" t="s">
        <v>86</v>
      </c>
      <c r="AV402" s="14" t="s">
        <v>86</v>
      </c>
      <c r="AW402" s="14" t="s">
        <v>32</v>
      </c>
      <c r="AX402" s="14" t="s">
        <v>76</v>
      </c>
      <c r="AY402" s="241" t="s">
        <v>140</v>
      </c>
    </row>
    <row r="403" spans="1:65" s="14" customFormat="1" ht="11.25">
      <c r="B403" s="231"/>
      <c r="C403" s="232"/>
      <c r="D403" s="217" t="s">
        <v>152</v>
      </c>
      <c r="E403" s="233" t="s">
        <v>1</v>
      </c>
      <c r="F403" s="234" t="s">
        <v>569</v>
      </c>
      <c r="G403" s="232"/>
      <c r="H403" s="235">
        <v>37.354999999999997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AT403" s="241" t="s">
        <v>152</v>
      </c>
      <c r="AU403" s="241" t="s">
        <v>86</v>
      </c>
      <c r="AV403" s="14" t="s">
        <v>86</v>
      </c>
      <c r="AW403" s="14" t="s">
        <v>32</v>
      </c>
      <c r="AX403" s="14" t="s">
        <v>76</v>
      </c>
      <c r="AY403" s="241" t="s">
        <v>140</v>
      </c>
    </row>
    <row r="404" spans="1:65" s="14" customFormat="1" ht="11.25">
      <c r="B404" s="231"/>
      <c r="C404" s="232"/>
      <c r="D404" s="217" t="s">
        <v>152</v>
      </c>
      <c r="E404" s="233" t="s">
        <v>1</v>
      </c>
      <c r="F404" s="234" t="s">
        <v>570</v>
      </c>
      <c r="G404" s="232"/>
      <c r="H404" s="235">
        <v>0.9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AT404" s="241" t="s">
        <v>152</v>
      </c>
      <c r="AU404" s="241" t="s">
        <v>86</v>
      </c>
      <c r="AV404" s="14" t="s">
        <v>86</v>
      </c>
      <c r="AW404" s="14" t="s">
        <v>32</v>
      </c>
      <c r="AX404" s="14" t="s">
        <v>76</v>
      </c>
      <c r="AY404" s="241" t="s">
        <v>140</v>
      </c>
    </row>
    <row r="405" spans="1:65" s="14" customFormat="1" ht="11.25">
      <c r="B405" s="231"/>
      <c r="C405" s="232"/>
      <c r="D405" s="217" t="s">
        <v>152</v>
      </c>
      <c r="E405" s="233" t="s">
        <v>1</v>
      </c>
      <c r="F405" s="234" t="s">
        <v>571</v>
      </c>
      <c r="G405" s="232"/>
      <c r="H405" s="235">
        <v>95.41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152</v>
      </c>
      <c r="AU405" s="241" t="s">
        <v>86</v>
      </c>
      <c r="AV405" s="14" t="s">
        <v>86</v>
      </c>
      <c r="AW405" s="14" t="s">
        <v>32</v>
      </c>
      <c r="AX405" s="14" t="s">
        <v>76</v>
      </c>
      <c r="AY405" s="241" t="s">
        <v>140</v>
      </c>
    </row>
    <row r="406" spans="1:65" s="14" customFormat="1" ht="11.25">
      <c r="B406" s="231"/>
      <c r="C406" s="232"/>
      <c r="D406" s="217" t="s">
        <v>152</v>
      </c>
      <c r="E406" s="233" t="s">
        <v>1</v>
      </c>
      <c r="F406" s="234" t="s">
        <v>572</v>
      </c>
      <c r="G406" s="232"/>
      <c r="H406" s="235">
        <v>0.23400000000000001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152</v>
      </c>
      <c r="AU406" s="241" t="s">
        <v>86</v>
      </c>
      <c r="AV406" s="14" t="s">
        <v>86</v>
      </c>
      <c r="AW406" s="14" t="s">
        <v>32</v>
      </c>
      <c r="AX406" s="14" t="s">
        <v>76</v>
      </c>
      <c r="AY406" s="241" t="s">
        <v>140</v>
      </c>
    </row>
    <row r="407" spans="1:65" s="14" customFormat="1" ht="11.25">
      <c r="B407" s="231"/>
      <c r="C407" s="232"/>
      <c r="D407" s="217" t="s">
        <v>152</v>
      </c>
      <c r="E407" s="233" t="s">
        <v>1</v>
      </c>
      <c r="F407" s="234" t="s">
        <v>562</v>
      </c>
      <c r="G407" s="232"/>
      <c r="H407" s="235">
        <v>57.781999999999996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152</v>
      </c>
      <c r="AU407" s="241" t="s">
        <v>86</v>
      </c>
      <c r="AV407" s="14" t="s">
        <v>86</v>
      </c>
      <c r="AW407" s="14" t="s">
        <v>32</v>
      </c>
      <c r="AX407" s="14" t="s">
        <v>76</v>
      </c>
      <c r="AY407" s="241" t="s">
        <v>140</v>
      </c>
    </row>
    <row r="408" spans="1:65" s="14" customFormat="1" ht="11.25">
      <c r="B408" s="231"/>
      <c r="C408" s="232"/>
      <c r="D408" s="217" t="s">
        <v>152</v>
      </c>
      <c r="E408" s="233" t="s">
        <v>1</v>
      </c>
      <c r="F408" s="234" t="s">
        <v>573</v>
      </c>
      <c r="G408" s="232"/>
      <c r="H408" s="235">
        <v>0.29299999999999998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AT408" s="241" t="s">
        <v>152</v>
      </c>
      <c r="AU408" s="241" t="s">
        <v>86</v>
      </c>
      <c r="AV408" s="14" t="s">
        <v>86</v>
      </c>
      <c r="AW408" s="14" t="s">
        <v>32</v>
      </c>
      <c r="AX408" s="14" t="s">
        <v>76</v>
      </c>
      <c r="AY408" s="241" t="s">
        <v>140</v>
      </c>
    </row>
    <row r="409" spans="1:65" s="16" customFormat="1" ht="11.25">
      <c r="B409" s="253"/>
      <c r="C409" s="254"/>
      <c r="D409" s="217" t="s">
        <v>152</v>
      </c>
      <c r="E409" s="255" t="s">
        <v>1</v>
      </c>
      <c r="F409" s="256" t="s">
        <v>558</v>
      </c>
      <c r="G409" s="254"/>
      <c r="H409" s="257">
        <v>491.01299999999998</v>
      </c>
      <c r="I409" s="258"/>
      <c r="J409" s="254"/>
      <c r="K409" s="254"/>
      <c r="L409" s="259"/>
      <c r="M409" s="260"/>
      <c r="N409" s="261"/>
      <c r="O409" s="261"/>
      <c r="P409" s="261"/>
      <c r="Q409" s="261"/>
      <c r="R409" s="261"/>
      <c r="S409" s="261"/>
      <c r="T409" s="262"/>
      <c r="AT409" s="263" t="s">
        <v>152</v>
      </c>
      <c r="AU409" s="263" t="s">
        <v>86</v>
      </c>
      <c r="AV409" s="16" t="s">
        <v>141</v>
      </c>
      <c r="AW409" s="16" t="s">
        <v>32</v>
      </c>
      <c r="AX409" s="16" t="s">
        <v>76</v>
      </c>
      <c r="AY409" s="263" t="s">
        <v>140</v>
      </c>
    </row>
    <row r="410" spans="1:65" s="15" customFormat="1" ht="11.25">
      <c r="B410" s="242"/>
      <c r="C410" s="243"/>
      <c r="D410" s="217" t="s">
        <v>152</v>
      </c>
      <c r="E410" s="244" t="s">
        <v>1</v>
      </c>
      <c r="F410" s="245" t="s">
        <v>172</v>
      </c>
      <c r="G410" s="243"/>
      <c r="H410" s="246">
        <v>565.07799999999997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AT410" s="252" t="s">
        <v>152</v>
      </c>
      <c r="AU410" s="252" t="s">
        <v>86</v>
      </c>
      <c r="AV410" s="15" t="s">
        <v>148</v>
      </c>
      <c r="AW410" s="15" t="s">
        <v>32</v>
      </c>
      <c r="AX410" s="15" t="s">
        <v>84</v>
      </c>
      <c r="AY410" s="252" t="s">
        <v>140</v>
      </c>
    </row>
    <row r="411" spans="1:65" s="2" customFormat="1" ht="16.5" customHeight="1">
      <c r="A411" s="35"/>
      <c r="B411" s="36"/>
      <c r="C411" s="204" t="s">
        <v>574</v>
      </c>
      <c r="D411" s="204" t="s">
        <v>143</v>
      </c>
      <c r="E411" s="205" t="s">
        <v>575</v>
      </c>
      <c r="F411" s="206" t="s">
        <v>576</v>
      </c>
      <c r="G411" s="207" t="s">
        <v>241</v>
      </c>
      <c r="H411" s="208">
        <v>311.33999999999997</v>
      </c>
      <c r="I411" s="209"/>
      <c r="J411" s="210">
        <f>ROUND(I411*H411,2)</f>
        <v>0</v>
      </c>
      <c r="K411" s="206" t="s">
        <v>147</v>
      </c>
      <c r="L411" s="40"/>
      <c r="M411" s="211" t="s">
        <v>1</v>
      </c>
      <c r="N411" s="212" t="s">
        <v>41</v>
      </c>
      <c r="O411" s="72"/>
      <c r="P411" s="213">
        <f>O411*H411</f>
        <v>0</v>
      </c>
      <c r="Q411" s="213">
        <v>0</v>
      </c>
      <c r="R411" s="213">
        <f>Q411*H411</f>
        <v>0</v>
      </c>
      <c r="S411" s="213">
        <v>2.9999999999999997E-4</v>
      </c>
      <c r="T411" s="214">
        <f>S411*H411</f>
        <v>9.3401999999999985E-2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15" t="s">
        <v>253</v>
      </c>
      <c r="AT411" s="215" t="s">
        <v>143</v>
      </c>
      <c r="AU411" s="215" t="s">
        <v>86</v>
      </c>
      <c r="AY411" s="18" t="s">
        <v>140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8" t="s">
        <v>84</v>
      </c>
      <c r="BK411" s="216">
        <f>ROUND(I411*H411,2)</f>
        <v>0</v>
      </c>
      <c r="BL411" s="18" t="s">
        <v>253</v>
      </c>
      <c r="BM411" s="215" t="s">
        <v>577</v>
      </c>
    </row>
    <row r="412" spans="1:65" s="2" customFormat="1" ht="11.25">
      <c r="A412" s="35"/>
      <c r="B412" s="36"/>
      <c r="C412" s="37"/>
      <c r="D412" s="217" t="s">
        <v>150</v>
      </c>
      <c r="E412" s="37"/>
      <c r="F412" s="218" t="s">
        <v>578</v>
      </c>
      <c r="G412" s="37"/>
      <c r="H412" s="37"/>
      <c r="I412" s="116"/>
      <c r="J412" s="37"/>
      <c r="K412" s="37"/>
      <c r="L412" s="40"/>
      <c r="M412" s="219"/>
      <c r="N412" s="220"/>
      <c r="O412" s="72"/>
      <c r="P412" s="72"/>
      <c r="Q412" s="72"/>
      <c r="R412" s="72"/>
      <c r="S412" s="72"/>
      <c r="T412" s="73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150</v>
      </c>
      <c r="AU412" s="18" t="s">
        <v>86</v>
      </c>
    </row>
    <row r="413" spans="1:65" s="14" customFormat="1" ht="33.75">
      <c r="B413" s="231"/>
      <c r="C413" s="232"/>
      <c r="D413" s="217" t="s">
        <v>152</v>
      </c>
      <c r="E413" s="233" t="s">
        <v>1</v>
      </c>
      <c r="F413" s="234" t="s">
        <v>579</v>
      </c>
      <c r="G413" s="232"/>
      <c r="H413" s="235">
        <v>114.11</v>
      </c>
      <c r="I413" s="236"/>
      <c r="J413" s="232"/>
      <c r="K413" s="232"/>
      <c r="L413" s="237"/>
      <c r="M413" s="238"/>
      <c r="N413" s="239"/>
      <c r="O413" s="239"/>
      <c r="P413" s="239"/>
      <c r="Q413" s="239"/>
      <c r="R413" s="239"/>
      <c r="S413" s="239"/>
      <c r="T413" s="240"/>
      <c r="AT413" s="241" t="s">
        <v>152</v>
      </c>
      <c r="AU413" s="241" t="s">
        <v>86</v>
      </c>
      <c r="AV413" s="14" t="s">
        <v>86</v>
      </c>
      <c r="AW413" s="14" t="s">
        <v>32</v>
      </c>
      <c r="AX413" s="14" t="s">
        <v>76</v>
      </c>
      <c r="AY413" s="241" t="s">
        <v>140</v>
      </c>
    </row>
    <row r="414" spans="1:65" s="14" customFormat="1" ht="33.75">
      <c r="B414" s="231"/>
      <c r="C414" s="232"/>
      <c r="D414" s="217" t="s">
        <v>152</v>
      </c>
      <c r="E414" s="233" t="s">
        <v>1</v>
      </c>
      <c r="F414" s="234" t="s">
        <v>580</v>
      </c>
      <c r="G414" s="232"/>
      <c r="H414" s="235">
        <v>125.77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152</v>
      </c>
      <c r="AU414" s="241" t="s">
        <v>86</v>
      </c>
      <c r="AV414" s="14" t="s">
        <v>86</v>
      </c>
      <c r="AW414" s="14" t="s">
        <v>32</v>
      </c>
      <c r="AX414" s="14" t="s">
        <v>76</v>
      </c>
      <c r="AY414" s="241" t="s">
        <v>140</v>
      </c>
    </row>
    <row r="415" spans="1:65" s="14" customFormat="1" ht="22.5">
      <c r="B415" s="231"/>
      <c r="C415" s="232"/>
      <c r="D415" s="217" t="s">
        <v>152</v>
      </c>
      <c r="E415" s="233" t="s">
        <v>1</v>
      </c>
      <c r="F415" s="234" t="s">
        <v>581</v>
      </c>
      <c r="G415" s="232"/>
      <c r="H415" s="235">
        <v>71.459999999999994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152</v>
      </c>
      <c r="AU415" s="241" t="s">
        <v>86</v>
      </c>
      <c r="AV415" s="14" t="s">
        <v>86</v>
      </c>
      <c r="AW415" s="14" t="s">
        <v>32</v>
      </c>
      <c r="AX415" s="14" t="s">
        <v>76</v>
      </c>
      <c r="AY415" s="241" t="s">
        <v>140</v>
      </c>
    </row>
    <row r="416" spans="1:65" s="15" customFormat="1" ht="11.25">
      <c r="B416" s="242"/>
      <c r="C416" s="243"/>
      <c r="D416" s="217" t="s">
        <v>152</v>
      </c>
      <c r="E416" s="244" t="s">
        <v>1</v>
      </c>
      <c r="F416" s="245" t="s">
        <v>172</v>
      </c>
      <c r="G416" s="243"/>
      <c r="H416" s="246">
        <v>311.33999999999997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AT416" s="252" t="s">
        <v>152</v>
      </c>
      <c r="AU416" s="252" t="s">
        <v>86</v>
      </c>
      <c r="AV416" s="15" t="s">
        <v>148</v>
      </c>
      <c r="AW416" s="15" t="s">
        <v>32</v>
      </c>
      <c r="AX416" s="15" t="s">
        <v>84</v>
      </c>
      <c r="AY416" s="252" t="s">
        <v>140</v>
      </c>
    </row>
    <row r="417" spans="1:65" s="12" customFormat="1" ht="22.9" customHeight="1">
      <c r="B417" s="188"/>
      <c r="C417" s="189"/>
      <c r="D417" s="190" t="s">
        <v>75</v>
      </c>
      <c r="E417" s="202" t="s">
        <v>582</v>
      </c>
      <c r="F417" s="202" t="s">
        <v>583</v>
      </c>
      <c r="G417" s="189"/>
      <c r="H417" s="189"/>
      <c r="I417" s="192"/>
      <c r="J417" s="203">
        <f>BK417</f>
        <v>0</v>
      </c>
      <c r="K417" s="189"/>
      <c r="L417" s="194"/>
      <c r="M417" s="195"/>
      <c r="N417" s="196"/>
      <c r="O417" s="196"/>
      <c r="P417" s="197">
        <f>SUM(P418:P422)</f>
        <v>0</v>
      </c>
      <c r="Q417" s="196"/>
      <c r="R417" s="197">
        <f>SUM(R418:R422)</f>
        <v>0</v>
      </c>
      <c r="S417" s="196"/>
      <c r="T417" s="198">
        <f>SUM(T418:T422)</f>
        <v>0</v>
      </c>
      <c r="AR417" s="199" t="s">
        <v>86</v>
      </c>
      <c r="AT417" s="200" t="s">
        <v>75</v>
      </c>
      <c r="AU417" s="200" t="s">
        <v>84</v>
      </c>
      <c r="AY417" s="199" t="s">
        <v>140</v>
      </c>
      <c r="BK417" s="201">
        <f>SUM(BK418:BK422)</f>
        <v>0</v>
      </c>
    </row>
    <row r="418" spans="1:65" s="2" customFormat="1" ht="16.5" customHeight="1">
      <c r="A418" s="35"/>
      <c r="B418" s="36"/>
      <c r="C418" s="204" t="s">
        <v>584</v>
      </c>
      <c r="D418" s="204" t="s">
        <v>143</v>
      </c>
      <c r="E418" s="205" t="s">
        <v>585</v>
      </c>
      <c r="F418" s="206" t="s">
        <v>586</v>
      </c>
      <c r="G418" s="207" t="s">
        <v>167</v>
      </c>
      <c r="H418" s="208">
        <v>176.88800000000001</v>
      </c>
      <c r="I418" s="209"/>
      <c r="J418" s="210">
        <f>ROUND(I418*H418,2)</f>
        <v>0</v>
      </c>
      <c r="K418" s="206" t="s">
        <v>147</v>
      </c>
      <c r="L418" s="40"/>
      <c r="M418" s="211" t="s">
        <v>1</v>
      </c>
      <c r="N418" s="212" t="s">
        <v>41</v>
      </c>
      <c r="O418" s="72"/>
      <c r="P418" s="213">
        <f>O418*H418</f>
        <v>0</v>
      </c>
      <c r="Q418" s="213">
        <v>0</v>
      </c>
      <c r="R418" s="213">
        <f>Q418*H418</f>
        <v>0</v>
      </c>
      <c r="S418" s="213">
        <v>0</v>
      </c>
      <c r="T418" s="21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15" t="s">
        <v>253</v>
      </c>
      <c r="AT418" s="215" t="s">
        <v>143</v>
      </c>
      <c r="AU418" s="215" t="s">
        <v>86</v>
      </c>
      <c r="AY418" s="18" t="s">
        <v>140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8" t="s">
        <v>84</v>
      </c>
      <c r="BK418" s="216">
        <f>ROUND(I418*H418,2)</f>
        <v>0</v>
      </c>
      <c r="BL418" s="18" t="s">
        <v>253</v>
      </c>
      <c r="BM418" s="215" t="s">
        <v>587</v>
      </c>
    </row>
    <row r="419" spans="1:65" s="2" customFormat="1" ht="11.25">
      <c r="A419" s="35"/>
      <c r="B419" s="36"/>
      <c r="C419" s="37"/>
      <c r="D419" s="217" t="s">
        <v>150</v>
      </c>
      <c r="E419" s="37"/>
      <c r="F419" s="218" t="s">
        <v>588</v>
      </c>
      <c r="G419" s="37"/>
      <c r="H419" s="37"/>
      <c r="I419" s="116"/>
      <c r="J419" s="37"/>
      <c r="K419" s="37"/>
      <c r="L419" s="40"/>
      <c r="M419" s="219"/>
      <c r="N419" s="220"/>
      <c r="O419" s="72"/>
      <c r="P419" s="72"/>
      <c r="Q419" s="72"/>
      <c r="R419" s="72"/>
      <c r="S419" s="72"/>
      <c r="T419" s="73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150</v>
      </c>
      <c r="AU419" s="18" t="s">
        <v>86</v>
      </c>
    </row>
    <row r="420" spans="1:65" s="14" customFormat="1" ht="45">
      <c r="B420" s="231"/>
      <c r="C420" s="232"/>
      <c r="D420" s="217" t="s">
        <v>152</v>
      </c>
      <c r="E420" s="233" t="s">
        <v>1</v>
      </c>
      <c r="F420" s="234" t="s">
        <v>589</v>
      </c>
      <c r="G420" s="232"/>
      <c r="H420" s="235">
        <v>178.298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152</v>
      </c>
      <c r="AU420" s="241" t="s">
        <v>86</v>
      </c>
      <c r="AV420" s="14" t="s">
        <v>86</v>
      </c>
      <c r="AW420" s="14" t="s">
        <v>32</v>
      </c>
      <c r="AX420" s="14" t="s">
        <v>76</v>
      </c>
      <c r="AY420" s="241" t="s">
        <v>140</v>
      </c>
    </row>
    <row r="421" spans="1:65" s="14" customFormat="1" ht="11.25">
      <c r="B421" s="231"/>
      <c r="C421" s="232"/>
      <c r="D421" s="217" t="s">
        <v>152</v>
      </c>
      <c r="E421" s="233" t="s">
        <v>1</v>
      </c>
      <c r="F421" s="234" t="s">
        <v>590</v>
      </c>
      <c r="G421" s="232"/>
      <c r="H421" s="235">
        <v>-1.41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AT421" s="241" t="s">
        <v>152</v>
      </c>
      <c r="AU421" s="241" t="s">
        <v>86</v>
      </c>
      <c r="AV421" s="14" t="s">
        <v>86</v>
      </c>
      <c r="AW421" s="14" t="s">
        <v>32</v>
      </c>
      <c r="AX421" s="14" t="s">
        <v>76</v>
      </c>
      <c r="AY421" s="241" t="s">
        <v>140</v>
      </c>
    </row>
    <row r="422" spans="1:65" s="15" customFormat="1" ht="11.25">
      <c r="B422" s="242"/>
      <c r="C422" s="243"/>
      <c r="D422" s="217" t="s">
        <v>152</v>
      </c>
      <c r="E422" s="244" t="s">
        <v>1</v>
      </c>
      <c r="F422" s="245" t="s">
        <v>172</v>
      </c>
      <c r="G422" s="243"/>
      <c r="H422" s="246">
        <v>176.88800000000001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AT422" s="252" t="s">
        <v>152</v>
      </c>
      <c r="AU422" s="252" t="s">
        <v>86</v>
      </c>
      <c r="AV422" s="15" t="s">
        <v>148</v>
      </c>
      <c r="AW422" s="15" t="s">
        <v>32</v>
      </c>
      <c r="AX422" s="15" t="s">
        <v>84</v>
      </c>
      <c r="AY422" s="252" t="s">
        <v>140</v>
      </c>
    </row>
    <row r="423" spans="1:65" s="12" customFormat="1" ht="22.9" customHeight="1">
      <c r="B423" s="188"/>
      <c r="C423" s="189"/>
      <c r="D423" s="190" t="s">
        <v>75</v>
      </c>
      <c r="E423" s="202" t="s">
        <v>591</v>
      </c>
      <c r="F423" s="202" t="s">
        <v>592</v>
      </c>
      <c r="G423" s="189"/>
      <c r="H423" s="189"/>
      <c r="I423" s="192"/>
      <c r="J423" s="203">
        <f>BK423</f>
        <v>0</v>
      </c>
      <c r="K423" s="189"/>
      <c r="L423" s="194"/>
      <c r="M423" s="195"/>
      <c r="N423" s="196"/>
      <c r="O423" s="196"/>
      <c r="P423" s="197">
        <f>SUM(P424:P426)</f>
        <v>0</v>
      </c>
      <c r="Q423" s="196"/>
      <c r="R423" s="197">
        <f>SUM(R424:R426)</f>
        <v>1.2482439999999999</v>
      </c>
      <c r="S423" s="196"/>
      <c r="T423" s="198">
        <f>SUM(T424:T426)</f>
        <v>0.38695563999999999</v>
      </c>
      <c r="AR423" s="199" t="s">
        <v>86</v>
      </c>
      <c r="AT423" s="200" t="s">
        <v>75</v>
      </c>
      <c r="AU423" s="200" t="s">
        <v>84</v>
      </c>
      <c r="AY423" s="199" t="s">
        <v>140</v>
      </c>
      <c r="BK423" s="201">
        <f>SUM(BK424:BK426)</f>
        <v>0</v>
      </c>
    </row>
    <row r="424" spans="1:65" s="2" customFormat="1" ht="16.5" customHeight="1">
      <c r="A424" s="35"/>
      <c r="B424" s="36"/>
      <c r="C424" s="204" t="s">
        <v>593</v>
      </c>
      <c r="D424" s="204" t="s">
        <v>143</v>
      </c>
      <c r="E424" s="205" t="s">
        <v>594</v>
      </c>
      <c r="F424" s="206" t="s">
        <v>595</v>
      </c>
      <c r="G424" s="207" t="s">
        <v>167</v>
      </c>
      <c r="H424" s="208">
        <v>1248.2439999999999</v>
      </c>
      <c r="I424" s="209"/>
      <c r="J424" s="210">
        <f>ROUND(I424*H424,2)</f>
        <v>0</v>
      </c>
      <c r="K424" s="206" t="s">
        <v>147</v>
      </c>
      <c r="L424" s="40"/>
      <c r="M424" s="211" t="s">
        <v>1</v>
      </c>
      <c r="N424" s="212" t="s">
        <v>41</v>
      </c>
      <c r="O424" s="72"/>
      <c r="P424" s="213">
        <f>O424*H424</f>
        <v>0</v>
      </c>
      <c r="Q424" s="213">
        <v>1E-3</v>
      </c>
      <c r="R424" s="213">
        <f>Q424*H424</f>
        <v>1.2482439999999999</v>
      </c>
      <c r="S424" s="213">
        <v>3.1E-4</v>
      </c>
      <c r="T424" s="214">
        <f>S424*H424</f>
        <v>0.38695563999999999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15" t="s">
        <v>253</v>
      </c>
      <c r="AT424" s="215" t="s">
        <v>143</v>
      </c>
      <c r="AU424" s="215" t="s">
        <v>86</v>
      </c>
      <c r="AY424" s="18" t="s">
        <v>140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18" t="s">
        <v>84</v>
      </c>
      <c r="BK424" s="216">
        <f>ROUND(I424*H424,2)</f>
        <v>0</v>
      </c>
      <c r="BL424" s="18" t="s">
        <v>253</v>
      </c>
      <c r="BM424" s="215" t="s">
        <v>596</v>
      </c>
    </row>
    <row r="425" spans="1:65" s="2" customFormat="1" ht="11.25">
      <c r="A425" s="35"/>
      <c r="B425" s="36"/>
      <c r="C425" s="37"/>
      <c r="D425" s="217" t="s">
        <v>150</v>
      </c>
      <c r="E425" s="37"/>
      <c r="F425" s="218" t="s">
        <v>597</v>
      </c>
      <c r="G425" s="37"/>
      <c r="H425" s="37"/>
      <c r="I425" s="116"/>
      <c r="J425" s="37"/>
      <c r="K425" s="37"/>
      <c r="L425" s="40"/>
      <c r="M425" s="219"/>
      <c r="N425" s="220"/>
      <c r="O425" s="72"/>
      <c r="P425" s="72"/>
      <c r="Q425" s="72"/>
      <c r="R425" s="72"/>
      <c r="S425" s="72"/>
      <c r="T425" s="73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150</v>
      </c>
      <c r="AU425" s="18" t="s">
        <v>86</v>
      </c>
    </row>
    <row r="426" spans="1:65" s="14" customFormat="1" ht="11.25">
      <c r="B426" s="231"/>
      <c r="C426" s="232"/>
      <c r="D426" s="217" t="s">
        <v>152</v>
      </c>
      <c r="E426" s="233" t="s">
        <v>1</v>
      </c>
      <c r="F426" s="234" t="s">
        <v>598</v>
      </c>
      <c r="G426" s="232"/>
      <c r="H426" s="235">
        <v>1248.2439999999999</v>
      </c>
      <c r="I426" s="236"/>
      <c r="J426" s="232"/>
      <c r="K426" s="232"/>
      <c r="L426" s="237"/>
      <c r="M426" s="264"/>
      <c r="N426" s="265"/>
      <c r="O426" s="265"/>
      <c r="P426" s="265"/>
      <c r="Q426" s="265"/>
      <c r="R426" s="265"/>
      <c r="S426" s="265"/>
      <c r="T426" s="266"/>
      <c r="AT426" s="241" t="s">
        <v>152</v>
      </c>
      <c r="AU426" s="241" t="s">
        <v>86</v>
      </c>
      <c r="AV426" s="14" t="s">
        <v>86</v>
      </c>
      <c r="AW426" s="14" t="s">
        <v>32</v>
      </c>
      <c r="AX426" s="14" t="s">
        <v>84</v>
      </c>
      <c r="AY426" s="241" t="s">
        <v>140</v>
      </c>
    </row>
    <row r="427" spans="1:65" s="2" customFormat="1" ht="6.95" customHeight="1">
      <c r="A427" s="35"/>
      <c r="B427" s="55"/>
      <c r="C427" s="56"/>
      <c r="D427" s="56"/>
      <c r="E427" s="56"/>
      <c r="F427" s="56"/>
      <c r="G427" s="56"/>
      <c r="H427" s="56"/>
      <c r="I427" s="153"/>
      <c r="J427" s="56"/>
      <c r="K427" s="56"/>
      <c r="L427" s="40"/>
      <c r="M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</row>
  </sheetData>
  <sheetProtection algorithmName="SHA-512" hashValue="Ktqyw/LSv+mkld6O0AlQGNyEtkYFdjeVWfHquvs7PWW3/6sfrebbUnoqvPcOn7akkHiHIfyDka5JjtEDJTUWAg==" saltValue="0GQcecP1J1JuwB5noEgfvor3W/BfU1dTl5ccb6FT+QwnSR04Z/J5WvzqS15n8XTWV+cgQL9J+dQcVLaLbfnB0w==" spinCount="100000" sheet="1" objects="1" scenarios="1" formatColumns="0" formatRows="0" autoFilter="0"/>
  <autoFilter ref="C130:K426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61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8" t="s">
        <v>89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86</v>
      </c>
    </row>
    <row r="4" spans="1:46" s="1" customFormat="1" ht="24.95" customHeight="1">
      <c r="B4" s="21"/>
      <c r="D4" s="113" t="s">
        <v>102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3" t="str">
        <f>'Rekapitulace stavby'!K6</f>
        <v>ISŠTE Sokolov - Revitalizace objektu SO 706</v>
      </c>
      <c r="F7" s="324"/>
      <c r="G7" s="324"/>
      <c r="H7" s="324"/>
      <c r="I7" s="109"/>
      <c r="L7" s="21"/>
    </row>
    <row r="8" spans="1:46" s="2" customFormat="1" ht="12" customHeight="1">
      <c r="A8" s="35"/>
      <c r="B8" s="40"/>
      <c r="C8" s="35"/>
      <c r="D8" s="115" t="s">
        <v>103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5" t="s">
        <v>599</v>
      </c>
      <c r="F9" s="326"/>
      <c r="G9" s="326"/>
      <c r="H9" s="326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3. 5. 2020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31</v>
      </c>
      <c r="F21" s="35"/>
      <c r="G21" s="35"/>
      <c r="H21" s="35"/>
      <c r="I21" s="118" t="s">
        <v>27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27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35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9" t="s">
        <v>1</v>
      </c>
      <c r="F27" s="329"/>
      <c r="G27" s="329"/>
      <c r="H27" s="32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36</v>
      </c>
      <c r="E30" s="35"/>
      <c r="F30" s="35"/>
      <c r="G30" s="35"/>
      <c r="H30" s="35"/>
      <c r="I30" s="116"/>
      <c r="J30" s="127">
        <f>ROUND(J133,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38</v>
      </c>
      <c r="G32" s="35"/>
      <c r="H32" s="35"/>
      <c r="I32" s="129" t="s">
        <v>37</v>
      </c>
      <c r="J32" s="128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40</v>
      </c>
      <c r="E33" s="115" t="s">
        <v>41</v>
      </c>
      <c r="F33" s="131">
        <f>ROUND((SUM(BE133:BE615)),  2)</f>
        <v>0</v>
      </c>
      <c r="G33" s="35"/>
      <c r="H33" s="35"/>
      <c r="I33" s="132">
        <v>0.21</v>
      </c>
      <c r="J33" s="131">
        <f>ROUND(((SUM(BE133:BE615))*I33),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42</v>
      </c>
      <c r="F34" s="131">
        <f>ROUND((SUM(BF133:BF615)),  2)</f>
        <v>0</v>
      </c>
      <c r="G34" s="35"/>
      <c r="H34" s="35"/>
      <c r="I34" s="132">
        <v>0.15</v>
      </c>
      <c r="J34" s="131">
        <f>ROUND(((SUM(BF133:BF615))*I34),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43</v>
      </c>
      <c r="F35" s="131">
        <f>ROUND((SUM(BG133:BG615)),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44</v>
      </c>
      <c r="F36" s="131">
        <f>ROUND((SUM(BH133:BH615)),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45</v>
      </c>
      <c r="F37" s="131">
        <f>ROUND((SUM(BI133:BI615)),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46</v>
      </c>
      <c r="E39" s="135"/>
      <c r="F39" s="135"/>
      <c r="G39" s="136" t="s">
        <v>47</v>
      </c>
      <c r="H39" s="137" t="s">
        <v>48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49</v>
      </c>
      <c r="E50" s="142"/>
      <c r="F50" s="142"/>
      <c r="G50" s="141" t="s">
        <v>50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51</v>
      </c>
      <c r="E61" s="145"/>
      <c r="F61" s="146" t="s">
        <v>52</v>
      </c>
      <c r="G61" s="144" t="s">
        <v>51</v>
      </c>
      <c r="H61" s="145"/>
      <c r="I61" s="147"/>
      <c r="J61" s="148" t="s">
        <v>52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53</v>
      </c>
      <c r="E65" s="149"/>
      <c r="F65" s="149"/>
      <c r="G65" s="141" t="s">
        <v>54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51</v>
      </c>
      <c r="E76" s="145"/>
      <c r="F76" s="146" t="s">
        <v>52</v>
      </c>
      <c r="G76" s="144" t="s">
        <v>51</v>
      </c>
      <c r="H76" s="145"/>
      <c r="I76" s="147"/>
      <c r="J76" s="148" t="s">
        <v>52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0" t="str">
        <f>E7</f>
        <v>ISŠTE Sokolov - Revitalizace objektu SO 706</v>
      </c>
      <c r="F85" s="331"/>
      <c r="G85" s="331"/>
      <c r="H85" s="331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103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2" t="str">
        <f>E9</f>
        <v>02 - Nový stav - stavební část</v>
      </c>
      <c r="F87" s="332"/>
      <c r="G87" s="332"/>
      <c r="H87" s="332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Sokolov, p.č. 78/33</v>
      </c>
      <c r="G89" s="37"/>
      <c r="H89" s="37"/>
      <c r="I89" s="118" t="s">
        <v>22</v>
      </c>
      <c r="J89" s="67" t="str">
        <f>IF(J12="","",J12)</f>
        <v>3. 5. 2020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Karlovarský Kraj</v>
      </c>
      <c r="G91" s="37"/>
      <c r="H91" s="37"/>
      <c r="I91" s="118" t="s">
        <v>30</v>
      </c>
      <c r="J91" s="33" t="str">
        <f>E21</f>
        <v>SCHRADER s.ro.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106</v>
      </c>
      <c r="D94" s="158"/>
      <c r="E94" s="158"/>
      <c r="F94" s="158"/>
      <c r="G94" s="158"/>
      <c r="H94" s="158"/>
      <c r="I94" s="159"/>
      <c r="J94" s="160" t="s">
        <v>107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108</v>
      </c>
      <c r="D96" s="37"/>
      <c r="E96" s="37"/>
      <c r="F96" s="37"/>
      <c r="G96" s="37"/>
      <c r="H96" s="37"/>
      <c r="I96" s="116"/>
      <c r="J96" s="85">
        <f>J133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109</v>
      </c>
    </row>
    <row r="97" spans="2:12" s="9" customFormat="1" ht="24.95" customHeight="1">
      <c r="B97" s="162"/>
      <c r="C97" s="163"/>
      <c r="D97" s="164" t="s">
        <v>110</v>
      </c>
      <c r="E97" s="165"/>
      <c r="F97" s="165"/>
      <c r="G97" s="165"/>
      <c r="H97" s="165"/>
      <c r="I97" s="166"/>
      <c r="J97" s="167">
        <f>J134</f>
        <v>0</v>
      </c>
      <c r="K97" s="163"/>
      <c r="L97" s="168"/>
    </row>
    <row r="98" spans="2:12" s="10" customFormat="1" ht="19.899999999999999" customHeight="1">
      <c r="B98" s="169"/>
      <c r="C98" s="170"/>
      <c r="D98" s="171" t="s">
        <v>111</v>
      </c>
      <c r="E98" s="172"/>
      <c r="F98" s="172"/>
      <c r="G98" s="172"/>
      <c r="H98" s="172"/>
      <c r="I98" s="173"/>
      <c r="J98" s="174">
        <f>J135</f>
        <v>0</v>
      </c>
      <c r="K98" s="170"/>
      <c r="L98" s="175"/>
    </row>
    <row r="99" spans="2:12" s="10" customFormat="1" ht="19.899999999999999" customHeight="1">
      <c r="B99" s="169"/>
      <c r="C99" s="170"/>
      <c r="D99" s="171" t="s">
        <v>600</v>
      </c>
      <c r="E99" s="172"/>
      <c r="F99" s="172"/>
      <c r="G99" s="172"/>
      <c r="H99" s="172"/>
      <c r="I99" s="173"/>
      <c r="J99" s="174">
        <f>J165</f>
        <v>0</v>
      </c>
      <c r="K99" s="170"/>
      <c r="L99" s="175"/>
    </row>
    <row r="100" spans="2:12" s="10" customFormat="1" ht="19.899999999999999" customHeight="1">
      <c r="B100" s="169"/>
      <c r="C100" s="170"/>
      <c r="D100" s="171" t="s">
        <v>112</v>
      </c>
      <c r="E100" s="172"/>
      <c r="F100" s="172"/>
      <c r="G100" s="172"/>
      <c r="H100" s="172"/>
      <c r="I100" s="173"/>
      <c r="J100" s="174">
        <f>J235</f>
        <v>0</v>
      </c>
      <c r="K100" s="170"/>
      <c r="L100" s="175"/>
    </row>
    <row r="101" spans="2:12" s="10" customFormat="1" ht="19.899999999999999" customHeight="1">
      <c r="B101" s="169"/>
      <c r="C101" s="170"/>
      <c r="D101" s="171" t="s">
        <v>113</v>
      </c>
      <c r="E101" s="172"/>
      <c r="F101" s="172"/>
      <c r="G101" s="172"/>
      <c r="H101" s="172"/>
      <c r="I101" s="173"/>
      <c r="J101" s="174">
        <f>J262</f>
        <v>0</v>
      </c>
      <c r="K101" s="170"/>
      <c r="L101" s="175"/>
    </row>
    <row r="102" spans="2:12" s="10" customFormat="1" ht="19.899999999999999" customHeight="1">
      <c r="B102" s="169"/>
      <c r="C102" s="170"/>
      <c r="D102" s="171" t="s">
        <v>114</v>
      </c>
      <c r="E102" s="172"/>
      <c r="F102" s="172"/>
      <c r="G102" s="172"/>
      <c r="H102" s="172"/>
      <c r="I102" s="173"/>
      <c r="J102" s="174">
        <f>J274</f>
        <v>0</v>
      </c>
      <c r="K102" s="170"/>
      <c r="L102" s="175"/>
    </row>
    <row r="103" spans="2:12" s="9" customFormat="1" ht="24.95" customHeight="1">
      <c r="B103" s="162"/>
      <c r="C103" s="163"/>
      <c r="D103" s="164" t="s">
        <v>115</v>
      </c>
      <c r="E103" s="165"/>
      <c r="F103" s="165"/>
      <c r="G103" s="165"/>
      <c r="H103" s="165"/>
      <c r="I103" s="166"/>
      <c r="J103" s="167">
        <f>J277</f>
        <v>0</v>
      </c>
      <c r="K103" s="163"/>
      <c r="L103" s="168"/>
    </row>
    <row r="104" spans="2:12" s="10" customFormat="1" ht="19.899999999999999" customHeight="1">
      <c r="B104" s="169"/>
      <c r="C104" s="170"/>
      <c r="D104" s="171" t="s">
        <v>601</v>
      </c>
      <c r="E104" s="172"/>
      <c r="F104" s="172"/>
      <c r="G104" s="172"/>
      <c r="H104" s="172"/>
      <c r="I104" s="173"/>
      <c r="J104" s="174">
        <f>J278</f>
        <v>0</v>
      </c>
      <c r="K104" s="170"/>
      <c r="L104" s="175"/>
    </row>
    <row r="105" spans="2:12" s="10" customFormat="1" ht="19.899999999999999" customHeight="1">
      <c r="B105" s="169"/>
      <c r="C105" s="170"/>
      <c r="D105" s="171" t="s">
        <v>118</v>
      </c>
      <c r="E105" s="172"/>
      <c r="F105" s="172"/>
      <c r="G105" s="172"/>
      <c r="H105" s="172"/>
      <c r="I105" s="173"/>
      <c r="J105" s="174">
        <f>J283</f>
        <v>0</v>
      </c>
      <c r="K105" s="170"/>
      <c r="L105" s="175"/>
    </row>
    <row r="106" spans="2:12" s="10" customFormat="1" ht="19.899999999999999" customHeight="1">
      <c r="B106" s="169"/>
      <c r="C106" s="170"/>
      <c r="D106" s="171" t="s">
        <v>602</v>
      </c>
      <c r="E106" s="172"/>
      <c r="F106" s="172"/>
      <c r="G106" s="172"/>
      <c r="H106" s="172"/>
      <c r="I106" s="173"/>
      <c r="J106" s="174">
        <f>J346</f>
        <v>0</v>
      </c>
      <c r="K106" s="170"/>
      <c r="L106" s="175"/>
    </row>
    <row r="107" spans="2:12" s="10" customFormat="1" ht="19.899999999999999" customHeight="1">
      <c r="B107" s="169"/>
      <c r="C107" s="170"/>
      <c r="D107" s="171" t="s">
        <v>119</v>
      </c>
      <c r="E107" s="172"/>
      <c r="F107" s="172"/>
      <c r="G107" s="172"/>
      <c r="H107" s="172"/>
      <c r="I107" s="173"/>
      <c r="J107" s="174">
        <f>J353</f>
        <v>0</v>
      </c>
      <c r="K107" s="170"/>
      <c r="L107" s="175"/>
    </row>
    <row r="108" spans="2:12" s="10" customFormat="1" ht="19.899999999999999" customHeight="1">
      <c r="B108" s="169"/>
      <c r="C108" s="170"/>
      <c r="D108" s="171" t="s">
        <v>120</v>
      </c>
      <c r="E108" s="172"/>
      <c r="F108" s="172"/>
      <c r="G108" s="172"/>
      <c r="H108" s="172"/>
      <c r="I108" s="173"/>
      <c r="J108" s="174">
        <f>J371</f>
        <v>0</v>
      </c>
      <c r="K108" s="170"/>
      <c r="L108" s="175"/>
    </row>
    <row r="109" spans="2:12" s="10" customFormat="1" ht="19.899999999999999" customHeight="1">
      <c r="B109" s="169"/>
      <c r="C109" s="170"/>
      <c r="D109" s="171" t="s">
        <v>121</v>
      </c>
      <c r="E109" s="172"/>
      <c r="F109" s="172"/>
      <c r="G109" s="172"/>
      <c r="H109" s="172"/>
      <c r="I109" s="173"/>
      <c r="J109" s="174">
        <f>J395</f>
        <v>0</v>
      </c>
      <c r="K109" s="170"/>
      <c r="L109" s="175"/>
    </row>
    <row r="110" spans="2:12" s="10" customFormat="1" ht="19.899999999999999" customHeight="1">
      <c r="B110" s="169"/>
      <c r="C110" s="170"/>
      <c r="D110" s="171" t="s">
        <v>122</v>
      </c>
      <c r="E110" s="172"/>
      <c r="F110" s="172"/>
      <c r="G110" s="172"/>
      <c r="H110" s="172"/>
      <c r="I110" s="173"/>
      <c r="J110" s="174">
        <f>J485</f>
        <v>0</v>
      </c>
      <c r="K110" s="170"/>
      <c r="L110" s="175"/>
    </row>
    <row r="111" spans="2:12" s="10" customFormat="1" ht="19.899999999999999" customHeight="1">
      <c r="B111" s="169"/>
      <c r="C111" s="170"/>
      <c r="D111" s="171" t="s">
        <v>603</v>
      </c>
      <c r="E111" s="172"/>
      <c r="F111" s="172"/>
      <c r="G111" s="172"/>
      <c r="H111" s="172"/>
      <c r="I111" s="173"/>
      <c r="J111" s="174">
        <f>J564</f>
        <v>0</v>
      </c>
      <c r="K111" s="170"/>
      <c r="L111" s="175"/>
    </row>
    <row r="112" spans="2:12" s="10" customFormat="1" ht="19.899999999999999" customHeight="1">
      <c r="B112" s="169"/>
      <c r="C112" s="170"/>
      <c r="D112" s="171" t="s">
        <v>123</v>
      </c>
      <c r="E112" s="172"/>
      <c r="F112" s="172"/>
      <c r="G112" s="172"/>
      <c r="H112" s="172"/>
      <c r="I112" s="173"/>
      <c r="J112" s="174">
        <f>J589</f>
        <v>0</v>
      </c>
      <c r="K112" s="170"/>
      <c r="L112" s="175"/>
    </row>
    <row r="113" spans="1:31" s="10" customFormat="1" ht="19.899999999999999" customHeight="1">
      <c r="B113" s="169"/>
      <c r="C113" s="170"/>
      <c r="D113" s="171" t="s">
        <v>124</v>
      </c>
      <c r="E113" s="172"/>
      <c r="F113" s="172"/>
      <c r="G113" s="172"/>
      <c r="H113" s="172"/>
      <c r="I113" s="173"/>
      <c r="J113" s="174">
        <f>J610</f>
        <v>0</v>
      </c>
      <c r="K113" s="170"/>
      <c r="L113" s="175"/>
    </row>
    <row r="114" spans="1:31" s="2" customFormat="1" ht="21.75" customHeight="1">
      <c r="A114" s="35"/>
      <c r="B114" s="36"/>
      <c r="C114" s="37"/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55"/>
      <c r="C115" s="56"/>
      <c r="D115" s="56"/>
      <c r="E115" s="56"/>
      <c r="F115" s="56"/>
      <c r="G115" s="56"/>
      <c r="H115" s="56"/>
      <c r="I115" s="153"/>
      <c r="J115" s="56"/>
      <c r="K115" s="56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pans="1:31" s="2" customFormat="1" ht="6.95" customHeight="1">
      <c r="A119" s="35"/>
      <c r="B119" s="57"/>
      <c r="C119" s="58"/>
      <c r="D119" s="58"/>
      <c r="E119" s="58"/>
      <c r="F119" s="58"/>
      <c r="G119" s="58"/>
      <c r="H119" s="58"/>
      <c r="I119" s="156"/>
      <c r="J119" s="58"/>
      <c r="K119" s="58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24.95" customHeight="1">
      <c r="A120" s="35"/>
      <c r="B120" s="36"/>
      <c r="C120" s="24" t="s">
        <v>125</v>
      </c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16</v>
      </c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330" t="str">
        <f>E7</f>
        <v>ISŠTE Sokolov - Revitalizace objektu SO 706</v>
      </c>
      <c r="F123" s="331"/>
      <c r="G123" s="331"/>
      <c r="H123" s="331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103</v>
      </c>
      <c r="D124" s="37"/>
      <c r="E124" s="37"/>
      <c r="F124" s="37"/>
      <c r="G124" s="37"/>
      <c r="H124" s="37"/>
      <c r="I124" s="116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282" t="str">
        <f>E9</f>
        <v>02 - Nový stav - stavební část</v>
      </c>
      <c r="F125" s="332"/>
      <c r="G125" s="332"/>
      <c r="H125" s="332"/>
      <c r="I125" s="116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20</v>
      </c>
      <c r="D127" s="37"/>
      <c r="E127" s="37"/>
      <c r="F127" s="28" t="str">
        <f>F12</f>
        <v>Sokolov, p.č. 78/33</v>
      </c>
      <c r="G127" s="37"/>
      <c r="H127" s="37"/>
      <c r="I127" s="118" t="s">
        <v>22</v>
      </c>
      <c r="J127" s="67" t="str">
        <f>IF(J12="","",J12)</f>
        <v>3. 5. 2020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116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24</v>
      </c>
      <c r="D129" s="37"/>
      <c r="E129" s="37"/>
      <c r="F129" s="28" t="str">
        <f>E15</f>
        <v>Karlovarský Kraj</v>
      </c>
      <c r="G129" s="37"/>
      <c r="H129" s="37"/>
      <c r="I129" s="118" t="s">
        <v>30</v>
      </c>
      <c r="J129" s="33" t="str">
        <f>E21</f>
        <v>SCHRADER s.ro.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28</v>
      </c>
      <c r="D130" s="37"/>
      <c r="E130" s="37"/>
      <c r="F130" s="28" t="str">
        <f>IF(E18="","",E18)</f>
        <v>Vyplň údaj</v>
      </c>
      <c r="G130" s="37"/>
      <c r="H130" s="37"/>
      <c r="I130" s="118" t="s">
        <v>33</v>
      </c>
      <c r="J130" s="33" t="str">
        <f>E24</f>
        <v xml:space="preserve"> 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0.35" customHeight="1">
      <c r="A131" s="35"/>
      <c r="B131" s="36"/>
      <c r="C131" s="37"/>
      <c r="D131" s="37"/>
      <c r="E131" s="37"/>
      <c r="F131" s="37"/>
      <c r="G131" s="37"/>
      <c r="H131" s="37"/>
      <c r="I131" s="116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11" customFormat="1" ht="29.25" customHeight="1">
      <c r="A132" s="176"/>
      <c r="B132" s="177"/>
      <c r="C132" s="178" t="s">
        <v>126</v>
      </c>
      <c r="D132" s="179" t="s">
        <v>61</v>
      </c>
      <c r="E132" s="179" t="s">
        <v>57</v>
      </c>
      <c r="F132" s="179" t="s">
        <v>58</v>
      </c>
      <c r="G132" s="179" t="s">
        <v>127</v>
      </c>
      <c r="H132" s="179" t="s">
        <v>128</v>
      </c>
      <c r="I132" s="180" t="s">
        <v>129</v>
      </c>
      <c r="J132" s="179" t="s">
        <v>107</v>
      </c>
      <c r="K132" s="181" t="s">
        <v>130</v>
      </c>
      <c r="L132" s="182"/>
      <c r="M132" s="76" t="s">
        <v>1</v>
      </c>
      <c r="N132" s="77" t="s">
        <v>40</v>
      </c>
      <c r="O132" s="77" t="s">
        <v>131</v>
      </c>
      <c r="P132" s="77" t="s">
        <v>132</v>
      </c>
      <c r="Q132" s="77" t="s">
        <v>133</v>
      </c>
      <c r="R132" s="77" t="s">
        <v>134</v>
      </c>
      <c r="S132" s="77" t="s">
        <v>135</v>
      </c>
      <c r="T132" s="78" t="s">
        <v>136</v>
      </c>
      <c r="U132" s="176"/>
      <c r="V132" s="176"/>
      <c r="W132" s="176"/>
      <c r="X132" s="176"/>
      <c r="Y132" s="176"/>
      <c r="Z132" s="176"/>
      <c r="AA132" s="176"/>
      <c r="AB132" s="176"/>
      <c r="AC132" s="176"/>
      <c r="AD132" s="176"/>
      <c r="AE132" s="176"/>
    </row>
    <row r="133" spans="1:65" s="2" customFormat="1" ht="22.9" customHeight="1">
      <c r="A133" s="35"/>
      <c r="B133" s="36"/>
      <c r="C133" s="83" t="s">
        <v>137</v>
      </c>
      <c r="D133" s="37"/>
      <c r="E133" s="37"/>
      <c r="F133" s="37"/>
      <c r="G133" s="37"/>
      <c r="H133" s="37"/>
      <c r="I133" s="116"/>
      <c r="J133" s="183">
        <f>BK133</f>
        <v>0</v>
      </c>
      <c r="K133" s="37"/>
      <c r="L133" s="40"/>
      <c r="M133" s="79"/>
      <c r="N133" s="184"/>
      <c r="O133" s="80"/>
      <c r="P133" s="185">
        <f>P134+P277</f>
        <v>0</v>
      </c>
      <c r="Q133" s="80"/>
      <c r="R133" s="185">
        <f>R134+R277</f>
        <v>111.67873884999999</v>
      </c>
      <c r="S133" s="80"/>
      <c r="T133" s="186">
        <f>T134+T277</f>
        <v>0.39901999999999999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75</v>
      </c>
      <c r="AU133" s="18" t="s">
        <v>109</v>
      </c>
      <c r="BK133" s="187">
        <f>BK134+BK277</f>
        <v>0</v>
      </c>
    </row>
    <row r="134" spans="1:65" s="12" customFormat="1" ht="25.9" customHeight="1">
      <c r="B134" s="188"/>
      <c r="C134" s="189"/>
      <c r="D134" s="190" t="s">
        <v>75</v>
      </c>
      <c r="E134" s="191" t="s">
        <v>138</v>
      </c>
      <c r="F134" s="191" t="s">
        <v>139</v>
      </c>
      <c r="G134" s="189"/>
      <c r="H134" s="189"/>
      <c r="I134" s="192"/>
      <c r="J134" s="193">
        <f>BK134</f>
        <v>0</v>
      </c>
      <c r="K134" s="189"/>
      <c r="L134" s="194"/>
      <c r="M134" s="195"/>
      <c r="N134" s="196"/>
      <c r="O134" s="196"/>
      <c r="P134" s="197">
        <f>P135+P165+P235+P262+P274</f>
        <v>0</v>
      </c>
      <c r="Q134" s="196"/>
      <c r="R134" s="197">
        <f>R135+R165+R235+R262+R274</f>
        <v>68.221214989999993</v>
      </c>
      <c r="S134" s="196"/>
      <c r="T134" s="198">
        <f>T135+T165+T235+T262+T274</f>
        <v>0.3952</v>
      </c>
      <c r="AR134" s="199" t="s">
        <v>84</v>
      </c>
      <c r="AT134" s="200" t="s">
        <v>75</v>
      </c>
      <c r="AU134" s="200" t="s">
        <v>76</v>
      </c>
      <c r="AY134" s="199" t="s">
        <v>140</v>
      </c>
      <c r="BK134" s="201">
        <f>BK135+BK165+BK235+BK262+BK274</f>
        <v>0</v>
      </c>
    </row>
    <row r="135" spans="1:65" s="12" customFormat="1" ht="22.9" customHeight="1">
      <c r="B135" s="188"/>
      <c r="C135" s="189"/>
      <c r="D135" s="190" t="s">
        <v>75</v>
      </c>
      <c r="E135" s="202" t="s">
        <v>141</v>
      </c>
      <c r="F135" s="202" t="s">
        <v>142</v>
      </c>
      <c r="G135" s="189"/>
      <c r="H135" s="189"/>
      <c r="I135" s="192"/>
      <c r="J135" s="203">
        <f>BK135</f>
        <v>0</v>
      </c>
      <c r="K135" s="189"/>
      <c r="L135" s="194"/>
      <c r="M135" s="195"/>
      <c r="N135" s="196"/>
      <c r="O135" s="196"/>
      <c r="P135" s="197">
        <f>SUM(P136:P164)</f>
        <v>0</v>
      </c>
      <c r="Q135" s="196"/>
      <c r="R135" s="197">
        <f>SUM(R136:R164)</f>
        <v>4.1616703899999994</v>
      </c>
      <c r="S135" s="196"/>
      <c r="T135" s="198">
        <f>SUM(T136:T164)</f>
        <v>0</v>
      </c>
      <c r="AR135" s="199" t="s">
        <v>84</v>
      </c>
      <c r="AT135" s="200" t="s">
        <v>75</v>
      </c>
      <c r="AU135" s="200" t="s">
        <v>84</v>
      </c>
      <c r="AY135" s="199" t="s">
        <v>140</v>
      </c>
      <c r="BK135" s="201">
        <f>SUM(BK136:BK164)</f>
        <v>0</v>
      </c>
    </row>
    <row r="136" spans="1:65" s="2" customFormat="1" ht="16.5" customHeight="1">
      <c r="A136" s="35"/>
      <c r="B136" s="36"/>
      <c r="C136" s="204" t="s">
        <v>84</v>
      </c>
      <c r="D136" s="204" t="s">
        <v>143</v>
      </c>
      <c r="E136" s="205" t="s">
        <v>604</v>
      </c>
      <c r="F136" s="206" t="s">
        <v>605</v>
      </c>
      <c r="G136" s="207" t="s">
        <v>163</v>
      </c>
      <c r="H136" s="208">
        <v>3.7370000000000001</v>
      </c>
      <c r="I136" s="209"/>
      <c r="J136" s="210">
        <f>ROUND(I136*H136,2)</f>
        <v>0</v>
      </c>
      <c r="K136" s="206" t="s">
        <v>1</v>
      </c>
      <c r="L136" s="40"/>
      <c r="M136" s="211" t="s">
        <v>1</v>
      </c>
      <c r="N136" s="212" t="s">
        <v>41</v>
      </c>
      <c r="O136" s="72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5" t="s">
        <v>148</v>
      </c>
      <c r="AT136" s="215" t="s">
        <v>143</v>
      </c>
      <c r="AU136" s="215" t="s">
        <v>86</v>
      </c>
      <c r="AY136" s="18" t="s">
        <v>140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8" t="s">
        <v>84</v>
      </c>
      <c r="BK136" s="216">
        <f>ROUND(I136*H136,2)</f>
        <v>0</v>
      </c>
      <c r="BL136" s="18" t="s">
        <v>148</v>
      </c>
      <c r="BM136" s="215" t="s">
        <v>606</v>
      </c>
    </row>
    <row r="137" spans="1:65" s="2" customFormat="1" ht="11.25">
      <c r="A137" s="35"/>
      <c r="B137" s="36"/>
      <c r="C137" s="37"/>
      <c r="D137" s="217" t="s">
        <v>150</v>
      </c>
      <c r="E137" s="37"/>
      <c r="F137" s="218" t="s">
        <v>605</v>
      </c>
      <c r="G137" s="37"/>
      <c r="H137" s="37"/>
      <c r="I137" s="116"/>
      <c r="J137" s="37"/>
      <c r="K137" s="37"/>
      <c r="L137" s="40"/>
      <c r="M137" s="219"/>
      <c r="N137" s="22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150</v>
      </c>
      <c r="AU137" s="18" t="s">
        <v>86</v>
      </c>
    </row>
    <row r="138" spans="1:65" s="14" customFormat="1" ht="11.25">
      <c r="B138" s="231"/>
      <c r="C138" s="232"/>
      <c r="D138" s="217" t="s">
        <v>152</v>
      </c>
      <c r="E138" s="233" t="s">
        <v>1</v>
      </c>
      <c r="F138" s="234" t="s">
        <v>607</v>
      </c>
      <c r="G138" s="232"/>
      <c r="H138" s="235">
        <v>1.68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152</v>
      </c>
      <c r="AU138" s="241" t="s">
        <v>86</v>
      </c>
      <c r="AV138" s="14" t="s">
        <v>86</v>
      </c>
      <c r="AW138" s="14" t="s">
        <v>32</v>
      </c>
      <c r="AX138" s="14" t="s">
        <v>76</v>
      </c>
      <c r="AY138" s="241" t="s">
        <v>140</v>
      </c>
    </row>
    <row r="139" spans="1:65" s="14" customFormat="1" ht="11.25">
      <c r="B139" s="231"/>
      <c r="C139" s="232"/>
      <c r="D139" s="217" t="s">
        <v>152</v>
      </c>
      <c r="E139" s="233" t="s">
        <v>1</v>
      </c>
      <c r="F139" s="234" t="s">
        <v>608</v>
      </c>
      <c r="G139" s="232"/>
      <c r="H139" s="235">
        <v>1.512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152</v>
      </c>
      <c r="AU139" s="241" t="s">
        <v>86</v>
      </c>
      <c r="AV139" s="14" t="s">
        <v>86</v>
      </c>
      <c r="AW139" s="14" t="s">
        <v>32</v>
      </c>
      <c r="AX139" s="14" t="s">
        <v>76</v>
      </c>
      <c r="AY139" s="241" t="s">
        <v>140</v>
      </c>
    </row>
    <row r="140" spans="1:65" s="14" customFormat="1" ht="11.25">
      <c r="B140" s="231"/>
      <c r="C140" s="232"/>
      <c r="D140" s="217" t="s">
        <v>152</v>
      </c>
      <c r="E140" s="233" t="s">
        <v>1</v>
      </c>
      <c r="F140" s="234" t="s">
        <v>609</v>
      </c>
      <c r="G140" s="232"/>
      <c r="H140" s="235">
        <v>0.54500000000000004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152</v>
      </c>
      <c r="AU140" s="241" t="s">
        <v>86</v>
      </c>
      <c r="AV140" s="14" t="s">
        <v>86</v>
      </c>
      <c r="AW140" s="14" t="s">
        <v>32</v>
      </c>
      <c r="AX140" s="14" t="s">
        <v>76</v>
      </c>
      <c r="AY140" s="241" t="s">
        <v>140</v>
      </c>
    </row>
    <row r="141" spans="1:65" s="15" customFormat="1" ht="11.25">
      <c r="B141" s="242"/>
      <c r="C141" s="243"/>
      <c r="D141" s="217" t="s">
        <v>152</v>
      </c>
      <c r="E141" s="244" t="s">
        <v>1</v>
      </c>
      <c r="F141" s="245" t="s">
        <v>172</v>
      </c>
      <c r="G141" s="243"/>
      <c r="H141" s="246">
        <v>3.7370000000000001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152</v>
      </c>
      <c r="AU141" s="252" t="s">
        <v>86</v>
      </c>
      <c r="AV141" s="15" t="s">
        <v>148</v>
      </c>
      <c r="AW141" s="15" t="s">
        <v>32</v>
      </c>
      <c r="AX141" s="15" t="s">
        <v>84</v>
      </c>
      <c r="AY141" s="252" t="s">
        <v>140</v>
      </c>
    </row>
    <row r="142" spans="1:65" s="2" customFormat="1" ht="21.75" customHeight="1">
      <c r="A142" s="35"/>
      <c r="B142" s="36"/>
      <c r="C142" s="204" t="s">
        <v>86</v>
      </c>
      <c r="D142" s="204" t="s">
        <v>143</v>
      </c>
      <c r="E142" s="205" t="s">
        <v>610</v>
      </c>
      <c r="F142" s="206" t="s">
        <v>611</v>
      </c>
      <c r="G142" s="207" t="s">
        <v>167</v>
      </c>
      <c r="H142" s="208">
        <v>11.355</v>
      </c>
      <c r="I142" s="209"/>
      <c r="J142" s="210">
        <f>ROUND(I142*H142,2)</f>
        <v>0</v>
      </c>
      <c r="K142" s="206" t="s">
        <v>147</v>
      </c>
      <c r="L142" s="40"/>
      <c r="M142" s="211" t="s">
        <v>1</v>
      </c>
      <c r="N142" s="212" t="s">
        <v>41</v>
      </c>
      <c r="O142" s="72"/>
      <c r="P142" s="213">
        <f>O142*H142</f>
        <v>0</v>
      </c>
      <c r="Q142" s="213">
        <v>5.8970000000000002E-2</v>
      </c>
      <c r="R142" s="213">
        <f>Q142*H142</f>
        <v>0.66960435000000007</v>
      </c>
      <c r="S142" s="213">
        <v>0</v>
      </c>
      <c r="T142" s="21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5" t="s">
        <v>148</v>
      </c>
      <c r="AT142" s="215" t="s">
        <v>143</v>
      </c>
      <c r="AU142" s="215" t="s">
        <v>86</v>
      </c>
      <c r="AY142" s="18" t="s">
        <v>140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8" t="s">
        <v>84</v>
      </c>
      <c r="BK142" s="216">
        <f>ROUND(I142*H142,2)</f>
        <v>0</v>
      </c>
      <c r="BL142" s="18" t="s">
        <v>148</v>
      </c>
      <c r="BM142" s="215" t="s">
        <v>612</v>
      </c>
    </row>
    <row r="143" spans="1:65" s="2" customFormat="1" ht="19.5">
      <c r="A143" s="35"/>
      <c r="B143" s="36"/>
      <c r="C143" s="37"/>
      <c r="D143" s="217" t="s">
        <v>150</v>
      </c>
      <c r="E143" s="37"/>
      <c r="F143" s="218" t="s">
        <v>613</v>
      </c>
      <c r="G143" s="37"/>
      <c r="H143" s="37"/>
      <c r="I143" s="116"/>
      <c r="J143" s="37"/>
      <c r="K143" s="37"/>
      <c r="L143" s="40"/>
      <c r="M143" s="219"/>
      <c r="N143" s="220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150</v>
      </c>
      <c r="AU143" s="18" t="s">
        <v>86</v>
      </c>
    </row>
    <row r="144" spans="1:65" s="14" customFormat="1" ht="11.25">
      <c r="B144" s="231"/>
      <c r="C144" s="232"/>
      <c r="D144" s="217" t="s">
        <v>152</v>
      </c>
      <c r="E144" s="233" t="s">
        <v>1</v>
      </c>
      <c r="F144" s="234" t="s">
        <v>614</v>
      </c>
      <c r="G144" s="232"/>
      <c r="H144" s="235">
        <v>12.930999999999999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152</v>
      </c>
      <c r="AU144" s="241" t="s">
        <v>86</v>
      </c>
      <c r="AV144" s="14" t="s">
        <v>86</v>
      </c>
      <c r="AW144" s="14" t="s">
        <v>32</v>
      </c>
      <c r="AX144" s="14" t="s">
        <v>76</v>
      </c>
      <c r="AY144" s="241" t="s">
        <v>140</v>
      </c>
    </row>
    <row r="145" spans="1:65" s="14" customFormat="1" ht="11.25">
      <c r="B145" s="231"/>
      <c r="C145" s="232"/>
      <c r="D145" s="217" t="s">
        <v>152</v>
      </c>
      <c r="E145" s="233" t="s">
        <v>1</v>
      </c>
      <c r="F145" s="234" t="s">
        <v>179</v>
      </c>
      <c r="G145" s="232"/>
      <c r="H145" s="235">
        <v>-1.5760000000000001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152</v>
      </c>
      <c r="AU145" s="241" t="s">
        <v>86</v>
      </c>
      <c r="AV145" s="14" t="s">
        <v>86</v>
      </c>
      <c r="AW145" s="14" t="s">
        <v>32</v>
      </c>
      <c r="AX145" s="14" t="s">
        <v>76</v>
      </c>
      <c r="AY145" s="241" t="s">
        <v>140</v>
      </c>
    </row>
    <row r="146" spans="1:65" s="15" customFormat="1" ht="11.25">
      <c r="B146" s="242"/>
      <c r="C146" s="243"/>
      <c r="D146" s="217" t="s">
        <v>152</v>
      </c>
      <c r="E146" s="244" t="s">
        <v>1</v>
      </c>
      <c r="F146" s="245" t="s">
        <v>172</v>
      </c>
      <c r="G146" s="243"/>
      <c r="H146" s="246">
        <v>11.355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152</v>
      </c>
      <c r="AU146" s="252" t="s">
        <v>86</v>
      </c>
      <c r="AV146" s="15" t="s">
        <v>148</v>
      </c>
      <c r="AW146" s="15" t="s">
        <v>32</v>
      </c>
      <c r="AX146" s="15" t="s">
        <v>84</v>
      </c>
      <c r="AY146" s="252" t="s">
        <v>140</v>
      </c>
    </row>
    <row r="147" spans="1:65" s="2" customFormat="1" ht="21.75" customHeight="1">
      <c r="A147" s="35"/>
      <c r="B147" s="36"/>
      <c r="C147" s="204" t="s">
        <v>141</v>
      </c>
      <c r="D147" s="204" t="s">
        <v>143</v>
      </c>
      <c r="E147" s="205" t="s">
        <v>615</v>
      </c>
      <c r="F147" s="206" t="s">
        <v>616</v>
      </c>
      <c r="G147" s="207" t="s">
        <v>167</v>
      </c>
      <c r="H147" s="208">
        <v>42.844000000000001</v>
      </c>
      <c r="I147" s="209"/>
      <c r="J147" s="210">
        <f>ROUND(I147*H147,2)</f>
        <v>0</v>
      </c>
      <c r="K147" s="206" t="s">
        <v>147</v>
      </c>
      <c r="L147" s="40"/>
      <c r="M147" s="211" t="s">
        <v>1</v>
      </c>
      <c r="N147" s="212" t="s">
        <v>41</v>
      </c>
      <c r="O147" s="72"/>
      <c r="P147" s="213">
        <f>O147*H147</f>
        <v>0</v>
      </c>
      <c r="Q147" s="213">
        <v>7.571E-2</v>
      </c>
      <c r="R147" s="213">
        <f>Q147*H147</f>
        <v>3.2437192399999999</v>
      </c>
      <c r="S147" s="213">
        <v>0</v>
      </c>
      <c r="T147" s="21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5" t="s">
        <v>148</v>
      </c>
      <c r="AT147" s="215" t="s">
        <v>143</v>
      </c>
      <c r="AU147" s="215" t="s">
        <v>86</v>
      </c>
      <c r="AY147" s="18" t="s">
        <v>140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8" t="s">
        <v>84</v>
      </c>
      <c r="BK147" s="216">
        <f>ROUND(I147*H147,2)</f>
        <v>0</v>
      </c>
      <c r="BL147" s="18" t="s">
        <v>148</v>
      </c>
      <c r="BM147" s="215" t="s">
        <v>617</v>
      </c>
    </row>
    <row r="148" spans="1:65" s="2" customFormat="1" ht="19.5">
      <c r="A148" s="35"/>
      <c r="B148" s="36"/>
      <c r="C148" s="37"/>
      <c r="D148" s="217" t="s">
        <v>150</v>
      </c>
      <c r="E148" s="37"/>
      <c r="F148" s="218" t="s">
        <v>618</v>
      </c>
      <c r="G148" s="37"/>
      <c r="H148" s="37"/>
      <c r="I148" s="116"/>
      <c r="J148" s="37"/>
      <c r="K148" s="37"/>
      <c r="L148" s="40"/>
      <c r="M148" s="219"/>
      <c r="N148" s="220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150</v>
      </c>
      <c r="AU148" s="18" t="s">
        <v>86</v>
      </c>
    </row>
    <row r="149" spans="1:65" s="14" customFormat="1" ht="11.25">
      <c r="B149" s="231"/>
      <c r="C149" s="232"/>
      <c r="D149" s="217" t="s">
        <v>152</v>
      </c>
      <c r="E149" s="233" t="s">
        <v>1</v>
      </c>
      <c r="F149" s="234" t="s">
        <v>619</v>
      </c>
      <c r="G149" s="232"/>
      <c r="H149" s="235">
        <v>46.39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152</v>
      </c>
      <c r="AU149" s="241" t="s">
        <v>86</v>
      </c>
      <c r="AV149" s="14" t="s">
        <v>86</v>
      </c>
      <c r="AW149" s="14" t="s">
        <v>32</v>
      </c>
      <c r="AX149" s="14" t="s">
        <v>76</v>
      </c>
      <c r="AY149" s="241" t="s">
        <v>140</v>
      </c>
    </row>
    <row r="150" spans="1:65" s="14" customFormat="1" ht="11.25">
      <c r="B150" s="231"/>
      <c r="C150" s="232"/>
      <c r="D150" s="217" t="s">
        <v>152</v>
      </c>
      <c r="E150" s="233" t="s">
        <v>1</v>
      </c>
      <c r="F150" s="234" t="s">
        <v>186</v>
      </c>
      <c r="G150" s="232"/>
      <c r="H150" s="235">
        <v>-3.5459999999999998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152</v>
      </c>
      <c r="AU150" s="241" t="s">
        <v>86</v>
      </c>
      <c r="AV150" s="14" t="s">
        <v>86</v>
      </c>
      <c r="AW150" s="14" t="s">
        <v>32</v>
      </c>
      <c r="AX150" s="14" t="s">
        <v>76</v>
      </c>
      <c r="AY150" s="241" t="s">
        <v>140</v>
      </c>
    </row>
    <row r="151" spans="1:65" s="15" customFormat="1" ht="11.25">
      <c r="B151" s="242"/>
      <c r="C151" s="243"/>
      <c r="D151" s="217" t="s">
        <v>152</v>
      </c>
      <c r="E151" s="244" t="s">
        <v>1</v>
      </c>
      <c r="F151" s="245" t="s">
        <v>172</v>
      </c>
      <c r="G151" s="243"/>
      <c r="H151" s="246">
        <v>42.844000000000001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152</v>
      </c>
      <c r="AU151" s="252" t="s">
        <v>86</v>
      </c>
      <c r="AV151" s="15" t="s">
        <v>148</v>
      </c>
      <c r="AW151" s="15" t="s">
        <v>32</v>
      </c>
      <c r="AX151" s="15" t="s">
        <v>84</v>
      </c>
      <c r="AY151" s="252" t="s">
        <v>140</v>
      </c>
    </row>
    <row r="152" spans="1:65" s="2" customFormat="1" ht="21.75" customHeight="1">
      <c r="A152" s="35"/>
      <c r="B152" s="36"/>
      <c r="C152" s="204" t="s">
        <v>148</v>
      </c>
      <c r="D152" s="204" t="s">
        <v>143</v>
      </c>
      <c r="E152" s="205" t="s">
        <v>620</v>
      </c>
      <c r="F152" s="206" t="s">
        <v>621</v>
      </c>
      <c r="G152" s="207" t="s">
        <v>241</v>
      </c>
      <c r="H152" s="208">
        <v>97.28</v>
      </c>
      <c r="I152" s="209"/>
      <c r="J152" s="210">
        <f>ROUND(I152*H152,2)</f>
        <v>0</v>
      </c>
      <c r="K152" s="206" t="s">
        <v>147</v>
      </c>
      <c r="L152" s="40"/>
      <c r="M152" s="211" t="s">
        <v>1</v>
      </c>
      <c r="N152" s="212" t="s">
        <v>41</v>
      </c>
      <c r="O152" s="72"/>
      <c r="P152" s="213">
        <f>O152*H152</f>
        <v>0</v>
      </c>
      <c r="Q152" s="213">
        <v>1.2999999999999999E-4</v>
      </c>
      <c r="R152" s="213">
        <f>Q152*H152</f>
        <v>1.2646399999999999E-2</v>
      </c>
      <c r="S152" s="213">
        <v>0</v>
      </c>
      <c r="T152" s="21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5" t="s">
        <v>148</v>
      </c>
      <c r="AT152" s="215" t="s">
        <v>143</v>
      </c>
      <c r="AU152" s="215" t="s">
        <v>86</v>
      </c>
      <c r="AY152" s="18" t="s">
        <v>140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8" t="s">
        <v>84</v>
      </c>
      <c r="BK152" s="216">
        <f>ROUND(I152*H152,2)</f>
        <v>0</v>
      </c>
      <c r="BL152" s="18" t="s">
        <v>148</v>
      </c>
      <c r="BM152" s="215" t="s">
        <v>622</v>
      </c>
    </row>
    <row r="153" spans="1:65" s="2" customFormat="1" ht="11.25">
      <c r="A153" s="35"/>
      <c r="B153" s="36"/>
      <c r="C153" s="37"/>
      <c r="D153" s="217" t="s">
        <v>150</v>
      </c>
      <c r="E153" s="37"/>
      <c r="F153" s="218" t="s">
        <v>623</v>
      </c>
      <c r="G153" s="37"/>
      <c r="H153" s="37"/>
      <c r="I153" s="116"/>
      <c r="J153" s="37"/>
      <c r="K153" s="37"/>
      <c r="L153" s="40"/>
      <c r="M153" s="219"/>
      <c r="N153" s="220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150</v>
      </c>
      <c r="AU153" s="18" t="s">
        <v>86</v>
      </c>
    </row>
    <row r="154" spans="1:65" s="14" customFormat="1" ht="11.25">
      <c r="B154" s="231"/>
      <c r="C154" s="232"/>
      <c r="D154" s="217" t="s">
        <v>152</v>
      </c>
      <c r="E154" s="233" t="s">
        <v>1</v>
      </c>
      <c r="F154" s="234" t="s">
        <v>624</v>
      </c>
      <c r="G154" s="232"/>
      <c r="H154" s="235">
        <v>76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152</v>
      </c>
      <c r="AU154" s="241" t="s">
        <v>86</v>
      </c>
      <c r="AV154" s="14" t="s">
        <v>86</v>
      </c>
      <c r="AW154" s="14" t="s">
        <v>32</v>
      </c>
      <c r="AX154" s="14" t="s">
        <v>76</v>
      </c>
      <c r="AY154" s="241" t="s">
        <v>140</v>
      </c>
    </row>
    <row r="155" spans="1:65" s="14" customFormat="1" ht="11.25">
      <c r="B155" s="231"/>
      <c r="C155" s="232"/>
      <c r="D155" s="217" t="s">
        <v>152</v>
      </c>
      <c r="E155" s="233" t="s">
        <v>1</v>
      </c>
      <c r="F155" s="234" t="s">
        <v>625</v>
      </c>
      <c r="G155" s="232"/>
      <c r="H155" s="235">
        <v>4.8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152</v>
      </c>
      <c r="AU155" s="241" t="s">
        <v>86</v>
      </c>
      <c r="AV155" s="14" t="s">
        <v>86</v>
      </c>
      <c r="AW155" s="14" t="s">
        <v>32</v>
      </c>
      <c r="AX155" s="14" t="s">
        <v>76</v>
      </c>
      <c r="AY155" s="241" t="s">
        <v>140</v>
      </c>
    </row>
    <row r="156" spans="1:65" s="14" customFormat="1" ht="11.25">
      <c r="B156" s="231"/>
      <c r="C156" s="232"/>
      <c r="D156" s="217" t="s">
        <v>152</v>
      </c>
      <c r="E156" s="233" t="s">
        <v>1</v>
      </c>
      <c r="F156" s="234" t="s">
        <v>626</v>
      </c>
      <c r="G156" s="232"/>
      <c r="H156" s="235">
        <v>8.4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152</v>
      </c>
      <c r="AU156" s="241" t="s">
        <v>86</v>
      </c>
      <c r="AV156" s="14" t="s">
        <v>86</v>
      </c>
      <c r="AW156" s="14" t="s">
        <v>32</v>
      </c>
      <c r="AX156" s="14" t="s">
        <v>76</v>
      </c>
      <c r="AY156" s="241" t="s">
        <v>140</v>
      </c>
    </row>
    <row r="157" spans="1:65" s="14" customFormat="1" ht="11.25">
      <c r="B157" s="231"/>
      <c r="C157" s="232"/>
      <c r="D157" s="217" t="s">
        <v>152</v>
      </c>
      <c r="E157" s="233" t="s">
        <v>1</v>
      </c>
      <c r="F157" s="234" t="s">
        <v>627</v>
      </c>
      <c r="G157" s="232"/>
      <c r="H157" s="235">
        <v>8.08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152</v>
      </c>
      <c r="AU157" s="241" t="s">
        <v>86</v>
      </c>
      <c r="AV157" s="14" t="s">
        <v>86</v>
      </c>
      <c r="AW157" s="14" t="s">
        <v>32</v>
      </c>
      <c r="AX157" s="14" t="s">
        <v>76</v>
      </c>
      <c r="AY157" s="241" t="s">
        <v>140</v>
      </c>
    </row>
    <row r="158" spans="1:65" s="15" customFormat="1" ht="11.25">
      <c r="B158" s="242"/>
      <c r="C158" s="243"/>
      <c r="D158" s="217" t="s">
        <v>152</v>
      </c>
      <c r="E158" s="244" t="s">
        <v>1</v>
      </c>
      <c r="F158" s="245" t="s">
        <v>172</v>
      </c>
      <c r="G158" s="243"/>
      <c r="H158" s="246">
        <v>97.28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152</v>
      </c>
      <c r="AU158" s="252" t="s">
        <v>86</v>
      </c>
      <c r="AV158" s="15" t="s">
        <v>148</v>
      </c>
      <c r="AW158" s="15" t="s">
        <v>32</v>
      </c>
      <c r="AX158" s="15" t="s">
        <v>84</v>
      </c>
      <c r="AY158" s="252" t="s">
        <v>140</v>
      </c>
    </row>
    <row r="159" spans="1:65" s="2" customFormat="1" ht="21.75" customHeight="1">
      <c r="A159" s="35"/>
      <c r="B159" s="36"/>
      <c r="C159" s="204" t="s">
        <v>173</v>
      </c>
      <c r="D159" s="204" t="s">
        <v>143</v>
      </c>
      <c r="E159" s="205" t="s">
        <v>144</v>
      </c>
      <c r="F159" s="206" t="s">
        <v>145</v>
      </c>
      <c r="G159" s="207" t="s">
        <v>146</v>
      </c>
      <c r="H159" s="208">
        <v>7.0000000000000001E-3</v>
      </c>
      <c r="I159" s="209"/>
      <c r="J159" s="210">
        <f>ROUND(I159*H159,2)</f>
        <v>0</v>
      </c>
      <c r="K159" s="206" t="s">
        <v>147</v>
      </c>
      <c r="L159" s="40"/>
      <c r="M159" s="211" t="s">
        <v>1</v>
      </c>
      <c r="N159" s="212" t="s">
        <v>41</v>
      </c>
      <c r="O159" s="72"/>
      <c r="P159" s="213">
        <f>O159*H159</f>
        <v>0</v>
      </c>
      <c r="Q159" s="213">
        <v>1.0900000000000001</v>
      </c>
      <c r="R159" s="213">
        <f>Q159*H159</f>
        <v>7.6300000000000005E-3</v>
      </c>
      <c r="S159" s="213">
        <v>0</v>
      </c>
      <c r="T159" s="21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5" t="s">
        <v>148</v>
      </c>
      <c r="AT159" s="215" t="s">
        <v>143</v>
      </c>
      <c r="AU159" s="215" t="s">
        <v>86</v>
      </c>
      <c r="AY159" s="18" t="s">
        <v>140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8" t="s">
        <v>84</v>
      </c>
      <c r="BK159" s="216">
        <f>ROUND(I159*H159,2)</f>
        <v>0</v>
      </c>
      <c r="BL159" s="18" t="s">
        <v>148</v>
      </c>
      <c r="BM159" s="215" t="s">
        <v>628</v>
      </c>
    </row>
    <row r="160" spans="1:65" s="2" customFormat="1" ht="19.5">
      <c r="A160" s="35"/>
      <c r="B160" s="36"/>
      <c r="C160" s="37"/>
      <c r="D160" s="217" t="s">
        <v>150</v>
      </c>
      <c r="E160" s="37"/>
      <c r="F160" s="218" t="s">
        <v>151</v>
      </c>
      <c r="G160" s="37"/>
      <c r="H160" s="37"/>
      <c r="I160" s="116"/>
      <c r="J160" s="37"/>
      <c r="K160" s="37"/>
      <c r="L160" s="40"/>
      <c r="M160" s="219"/>
      <c r="N160" s="22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150</v>
      </c>
      <c r="AU160" s="18" t="s">
        <v>86</v>
      </c>
    </row>
    <row r="161" spans="1:65" s="14" customFormat="1" ht="11.25">
      <c r="B161" s="231"/>
      <c r="C161" s="232"/>
      <c r="D161" s="217" t="s">
        <v>152</v>
      </c>
      <c r="E161" s="233" t="s">
        <v>1</v>
      </c>
      <c r="F161" s="234" t="s">
        <v>629</v>
      </c>
      <c r="G161" s="232"/>
      <c r="H161" s="235">
        <v>7.0000000000000001E-3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152</v>
      </c>
      <c r="AU161" s="241" t="s">
        <v>86</v>
      </c>
      <c r="AV161" s="14" t="s">
        <v>86</v>
      </c>
      <c r="AW161" s="14" t="s">
        <v>32</v>
      </c>
      <c r="AX161" s="14" t="s">
        <v>84</v>
      </c>
      <c r="AY161" s="241" t="s">
        <v>140</v>
      </c>
    </row>
    <row r="162" spans="1:65" s="2" customFormat="1" ht="21.75" customHeight="1">
      <c r="A162" s="35"/>
      <c r="B162" s="36"/>
      <c r="C162" s="204" t="s">
        <v>180</v>
      </c>
      <c r="D162" s="204" t="s">
        <v>143</v>
      </c>
      <c r="E162" s="205" t="s">
        <v>630</v>
      </c>
      <c r="F162" s="206" t="s">
        <v>631</v>
      </c>
      <c r="G162" s="207" t="s">
        <v>167</v>
      </c>
      <c r="H162" s="208">
        <v>1.28</v>
      </c>
      <c r="I162" s="209"/>
      <c r="J162" s="210">
        <f>ROUND(I162*H162,2)</f>
        <v>0</v>
      </c>
      <c r="K162" s="206" t="s">
        <v>147</v>
      </c>
      <c r="L162" s="40"/>
      <c r="M162" s="211" t="s">
        <v>1</v>
      </c>
      <c r="N162" s="212" t="s">
        <v>41</v>
      </c>
      <c r="O162" s="72"/>
      <c r="P162" s="213">
        <f>O162*H162</f>
        <v>0</v>
      </c>
      <c r="Q162" s="213">
        <v>0.17818000000000001</v>
      </c>
      <c r="R162" s="213">
        <f>Q162*H162</f>
        <v>0.22807040000000001</v>
      </c>
      <c r="S162" s="213">
        <v>0</v>
      </c>
      <c r="T162" s="21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5" t="s">
        <v>148</v>
      </c>
      <c r="AT162" s="215" t="s">
        <v>143</v>
      </c>
      <c r="AU162" s="215" t="s">
        <v>86</v>
      </c>
      <c r="AY162" s="18" t="s">
        <v>140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8" t="s">
        <v>84</v>
      </c>
      <c r="BK162" s="216">
        <f>ROUND(I162*H162,2)</f>
        <v>0</v>
      </c>
      <c r="BL162" s="18" t="s">
        <v>148</v>
      </c>
      <c r="BM162" s="215" t="s">
        <v>632</v>
      </c>
    </row>
    <row r="163" spans="1:65" s="2" customFormat="1" ht="19.5">
      <c r="A163" s="35"/>
      <c r="B163" s="36"/>
      <c r="C163" s="37"/>
      <c r="D163" s="217" t="s">
        <v>150</v>
      </c>
      <c r="E163" s="37"/>
      <c r="F163" s="218" t="s">
        <v>633</v>
      </c>
      <c r="G163" s="37"/>
      <c r="H163" s="37"/>
      <c r="I163" s="116"/>
      <c r="J163" s="37"/>
      <c r="K163" s="37"/>
      <c r="L163" s="40"/>
      <c r="M163" s="219"/>
      <c r="N163" s="220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150</v>
      </c>
      <c r="AU163" s="18" t="s">
        <v>86</v>
      </c>
    </row>
    <row r="164" spans="1:65" s="14" customFormat="1" ht="11.25">
      <c r="B164" s="231"/>
      <c r="C164" s="232"/>
      <c r="D164" s="217" t="s">
        <v>152</v>
      </c>
      <c r="E164" s="233" t="s">
        <v>1</v>
      </c>
      <c r="F164" s="234" t="s">
        <v>634</v>
      </c>
      <c r="G164" s="232"/>
      <c r="H164" s="235">
        <v>1.28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152</v>
      </c>
      <c r="AU164" s="241" t="s">
        <v>86</v>
      </c>
      <c r="AV164" s="14" t="s">
        <v>86</v>
      </c>
      <c r="AW164" s="14" t="s">
        <v>32</v>
      </c>
      <c r="AX164" s="14" t="s">
        <v>84</v>
      </c>
      <c r="AY164" s="241" t="s">
        <v>140</v>
      </c>
    </row>
    <row r="165" spans="1:65" s="12" customFormat="1" ht="22.9" customHeight="1">
      <c r="B165" s="188"/>
      <c r="C165" s="189"/>
      <c r="D165" s="190" t="s">
        <v>75</v>
      </c>
      <c r="E165" s="202" t="s">
        <v>180</v>
      </c>
      <c r="F165" s="202" t="s">
        <v>635</v>
      </c>
      <c r="G165" s="189"/>
      <c r="H165" s="189"/>
      <c r="I165" s="192"/>
      <c r="J165" s="203">
        <f>BK165</f>
        <v>0</v>
      </c>
      <c r="K165" s="189"/>
      <c r="L165" s="194"/>
      <c r="M165" s="195"/>
      <c r="N165" s="196"/>
      <c r="O165" s="196"/>
      <c r="P165" s="197">
        <f>SUM(P166:P234)</f>
        <v>0</v>
      </c>
      <c r="Q165" s="196"/>
      <c r="R165" s="197">
        <f>SUM(R166:R234)</f>
        <v>62.378880559999999</v>
      </c>
      <c r="S165" s="196"/>
      <c r="T165" s="198">
        <f>SUM(T166:T234)</f>
        <v>0</v>
      </c>
      <c r="AR165" s="199" t="s">
        <v>84</v>
      </c>
      <c r="AT165" s="200" t="s">
        <v>75</v>
      </c>
      <c r="AU165" s="200" t="s">
        <v>84</v>
      </c>
      <c r="AY165" s="199" t="s">
        <v>140</v>
      </c>
      <c r="BK165" s="201">
        <f>SUM(BK166:BK234)</f>
        <v>0</v>
      </c>
    </row>
    <row r="166" spans="1:65" s="2" customFormat="1" ht="21.75" customHeight="1">
      <c r="A166" s="35"/>
      <c r="B166" s="36"/>
      <c r="C166" s="204" t="s">
        <v>188</v>
      </c>
      <c r="D166" s="204" t="s">
        <v>143</v>
      </c>
      <c r="E166" s="205" t="s">
        <v>636</v>
      </c>
      <c r="F166" s="206" t="s">
        <v>637</v>
      </c>
      <c r="G166" s="207" t="s">
        <v>167</v>
      </c>
      <c r="H166" s="208">
        <v>262.54300000000001</v>
      </c>
      <c r="I166" s="209"/>
      <c r="J166" s="210">
        <f>ROUND(I166*H166,2)</f>
        <v>0</v>
      </c>
      <c r="K166" s="206" t="s">
        <v>147</v>
      </c>
      <c r="L166" s="40"/>
      <c r="M166" s="211" t="s">
        <v>1</v>
      </c>
      <c r="N166" s="212" t="s">
        <v>41</v>
      </c>
      <c r="O166" s="72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5" t="s">
        <v>148</v>
      </c>
      <c r="AT166" s="215" t="s">
        <v>143</v>
      </c>
      <c r="AU166" s="215" t="s">
        <v>86</v>
      </c>
      <c r="AY166" s="18" t="s">
        <v>140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8" t="s">
        <v>84</v>
      </c>
      <c r="BK166" s="216">
        <f>ROUND(I166*H166,2)</f>
        <v>0</v>
      </c>
      <c r="BL166" s="18" t="s">
        <v>148</v>
      </c>
      <c r="BM166" s="215" t="s">
        <v>638</v>
      </c>
    </row>
    <row r="167" spans="1:65" s="2" customFormat="1" ht="19.5">
      <c r="A167" s="35"/>
      <c r="B167" s="36"/>
      <c r="C167" s="37"/>
      <c r="D167" s="217" t="s">
        <v>150</v>
      </c>
      <c r="E167" s="37"/>
      <c r="F167" s="218" t="s">
        <v>639</v>
      </c>
      <c r="G167" s="37"/>
      <c r="H167" s="37"/>
      <c r="I167" s="116"/>
      <c r="J167" s="37"/>
      <c r="K167" s="37"/>
      <c r="L167" s="40"/>
      <c r="M167" s="219"/>
      <c r="N167" s="220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150</v>
      </c>
      <c r="AU167" s="18" t="s">
        <v>86</v>
      </c>
    </row>
    <row r="168" spans="1:65" s="14" customFormat="1" ht="11.25">
      <c r="B168" s="231"/>
      <c r="C168" s="232"/>
      <c r="D168" s="217" t="s">
        <v>152</v>
      </c>
      <c r="E168" s="233" t="s">
        <v>1</v>
      </c>
      <c r="F168" s="234" t="s">
        <v>640</v>
      </c>
      <c r="G168" s="232"/>
      <c r="H168" s="235">
        <v>183.3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152</v>
      </c>
      <c r="AU168" s="241" t="s">
        <v>86</v>
      </c>
      <c r="AV168" s="14" t="s">
        <v>86</v>
      </c>
      <c r="AW168" s="14" t="s">
        <v>32</v>
      </c>
      <c r="AX168" s="14" t="s">
        <v>76</v>
      </c>
      <c r="AY168" s="241" t="s">
        <v>140</v>
      </c>
    </row>
    <row r="169" spans="1:65" s="14" customFormat="1" ht="11.25">
      <c r="B169" s="231"/>
      <c r="C169" s="232"/>
      <c r="D169" s="217" t="s">
        <v>152</v>
      </c>
      <c r="E169" s="233" t="s">
        <v>1</v>
      </c>
      <c r="F169" s="234" t="s">
        <v>641</v>
      </c>
      <c r="G169" s="232"/>
      <c r="H169" s="235">
        <v>49.95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152</v>
      </c>
      <c r="AU169" s="241" t="s">
        <v>86</v>
      </c>
      <c r="AV169" s="14" t="s">
        <v>86</v>
      </c>
      <c r="AW169" s="14" t="s">
        <v>32</v>
      </c>
      <c r="AX169" s="14" t="s">
        <v>76</v>
      </c>
      <c r="AY169" s="241" t="s">
        <v>140</v>
      </c>
    </row>
    <row r="170" spans="1:65" s="14" customFormat="1" ht="11.25">
      <c r="B170" s="231"/>
      <c r="C170" s="232"/>
      <c r="D170" s="217" t="s">
        <v>152</v>
      </c>
      <c r="E170" s="233" t="s">
        <v>1</v>
      </c>
      <c r="F170" s="234" t="s">
        <v>642</v>
      </c>
      <c r="G170" s="232"/>
      <c r="H170" s="235">
        <v>23.02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152</v>
      </c>
      <c r="AU170" s="241" t="s">
        <v>86</v>
      </c>
      <c r="AV170" s="14" t="s">
        <v>86</v>
      </c>
      <c r="AW170" s="14" t="s">
        <v>32</v>
      </c>
      <c r="AX170" s="14" t="s">
        <v>76</v>
      </c>
      <c r="AY170" s="241" t="s">
        <v>140</v>
      </c>
    </row>
    <row r="171" spans="1:65" s="14" customFormat="1" ht="11.25">
      <c r="B171" s="231"/>
      <c r="C171" s="232"/>
      <c r="D171" s="217" t="s">
        <v>152</v>
      </c>
      <c r="E171" s="233" t="s">
        <v>1</v>
      </c>
      <c r="F171" s="234" t="s">
        <v>643</v>
      </c>
      <c r="G171" s="232"/>
      <c r="H171" s="235">
        <v>1.7729999999999999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152</v>
      </c>
      <c r="AU171" s="241" t="s">
        <v>86</v>
      </c>
      <c r="AV171" s="14" t="s">
        <v>86</v>
      </c>
      <c r="AW171" s="14" t="s">
        <v>32</v>
      </c>
      <c r="AX171" s="14" t="s">
        <v>76</v>
      </c>
      <c r="AY171" s="241" t="s">
        <v>140</v>
      </c>
    </row>
    <row r="172" spans="1:65" s="14" customFormat="1" ht="11.25">
      <c r="B172" s="231"/>
      <c r="C172" s="232"/>
      <c r="D172" s="217" t="s">
        <v>152</v>
      </c>
      <c r="E172" s="233" t="s">
        <v>1</v>
      </c>
      <c r="F172" s="234" t="s">
        <v>528</v>
      </c>
      <c r="G172" s="232"/>
      <c r="H172" s="235">
        <v>4.5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152</v>
      </c>
      <c r="AU172" s="241" t="s">
        <v>86</v>
      </c>
      <c r="AV172" s="14" t="s">
        <v>86</v>
      </c>
      <c r="AW172" s="14" t="s">
        <v>32</v>
      </c>
      <c r="AX172" s="14" t="s">
        <v>76</v>
      </c>
      <c r="AY172" s="241" t="s">
        <v>140</v>
      </c>
    </row>
    <row r="173" spans="1:65" s="15" customFormat="1" ht="11.25">
      <c r="B173" s="242"/>
      <c r="C173" s="243"/>
      <c r="D173" s="217" t="s">
        <v>152</v>
      </c>
      <c r="E173" s="244" t="s">
        <v>1</v>
      </c>
      <c r="F173" s="245" t="s">
        <v>172</v>
      </c>
      <c r="G173" s="243"/>
      <c r="H173" s="246">
        <v>262.54300000000001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AT173" s="252" t="s">
        <v>152</v>
      </c>
      <c r="AU173" s="252" t="s">
        <v>86</v>
      </c>
      <c r="AV173" s="15" t="s">
        <v>148</v>
      </c>
      <c r="AW173" s="15" t="s">
        <v>32</v>
      </c>
      <c r="AX173" s="15" t="s">
        <v>84</v>
      </c>
      <c r="AY173" s="252" t="s">
        <v>140</v>
      </c>
    </row>
    <row r="174" spans="1:65" s="2" customFormat="1" ht="21.75" customHeight="1">
      <c r="A174" s="35"/>
      <c r="B174" s="36"/>
      <c r="C174" s="204" t="s">
        <v>197</v>
      </c>
      <c r="D174" s="204" t="s">
        <v>143</v>
      </c>
      <c r="E174" s="205" t="s">
        <v>644</v>
      </c>
      <c r="F174" s="206" t="s">
        <v>645</v>
      </c>
      <c r="G174" s="207" t="s">
        <v>167</v>
      </c>
      <c r="H174" s="208">
        <v>1694.586</v>
      </c>
      <c r="I174" s="209"/>
      <c r="J174" s="210">
        <f>ROUND(I174*H174,2)</f>
        <v>0</v>
      </c>
      <c r="K174" s="206" t="s">
        <v>147</v>
      </c>
      <c r="L174" s="40"/>
      <c r="M174" s="211" t="s">
        <v>1</v>
      </c>
      <c r="N174" s="212" t="s">
        <v>41</v>
      </c>
      <c r="O174" s="72"/>
      <c r="P174" s="213">
        <f>O174*H174</f>
        <v>0</v>
      </c>
      <c r="Q174" s="213">
        <v>1.5599999999999999E-2</v>
      </c>
      <c r="R174" s="213">
        <f>Q174*H174</f>
        <v>26.435541600000001</v>
      </c>
      <c r="S174" s="213">
        <v>0</v>
      </c>
      <c r="T174" s="21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5" t="s">
        <v>148</v>
      </c>
      <c r="AT174" s="215" t="s">
        <v>143</v>
      </c>
      <c r="AU174" s="215" t="s">
        <v>86</v>
      </c>
      <c r="AY174" s="18" t="s">
        <v>140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8" t="s">
        <v>84</v>
      </c>
      <c r="BK174" s="216">
        <f>ROUND(I174*H174,2)</f>
        <v>0</v>
      </c>
      <c r="BL174" s="18" t="s">
        <v>148</v>
      </c>
      <c r="BM174" s="215" t="s">
        <v>646</v>
      </c>
    </row>
    <row r="175" spans="1:65" s="2" customFormat="1" ht="19.5">
      <c r="A175" s="35"/>
      <c r="B175" s="36"/>
      <c r="C175" s="37"/>
      <c r="D175" s="217" t="s">
        <v>150</v>
      </c>
      <c r="E175" s="37"/>
      <c r="F175" s="218" t="s">
        <v>647</v>
      </c>
      <c r="G175" s="37"/>
      <c r="H175" s="37"/>
      <c r="I175" s="116"/>
      <c r="J175" s="37"/>
      <c r="K175" s="37"/>
      <c r="L175" s="40"/>
      <c r="M175" s="219"/>
      <c r="N175" s="220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150</v>
      </c>
      <c r="AU175" s="18" t="s">
        <v>86</v>
      </c>
    </row>
    <row r="176" spans="1:65" s="14" customFormat="1" ht="33.75">
      <c r="B176" s="231"/>
      <c r="C176" s="232"/>
      <c r="D176" s="217" t="s">
        <v>152</v>
      </c>
      <c r="E176" s="233" t="s">
        <v>1</v>
      </c>
      <c r="F176" s="234" t="s">
        <v>648</v>
      </c>
      <c r="G176" s="232"/>
      <c r="H176" s="235">
        <v>583.75599999999997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152</v>
      </c>
      <c r="AU176" s="241" t="s">
        <v>86</v>
      </c>
      <c r="AV176" s="14" t="s">
        <v>86</v>
      </c>
      <c r="AW176" s="14" t="s">
        <v>32</v>
      </c>
      <c r="AX176" s="14" t="s">
        <v>76</v>
      </c>
      <c r="AY176" s="241" t="s">
        <v>140</v>
      </c>
    </row>
    <row r="177" spans="2:51" s="14" customFormat="1" ht="22.5">
      <c r="B177" s="231"/>
      <c r="C177" s="232"/>
      <c r="D177" s="217" t="s">
        <v>152</v>
      </c>
      <c r="E177" s="233" t="s">
        <v>1</v>
      </c>
      <c r="F177" s="234" t="s">
        <v>649</v>
      </c>
      <c r="G177" s="232"/>
      <c r="H177" s="235">
        <v>260.37599999999998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152</v>
      </c>
      <c r="AU177" s="241" t="s">
        <v>86</v>
      </c>
      <c r="AV177" s="14" t="s">
        <v>86</v>
      </c>
      <c r="AW177" s="14" t="s">
        <v>32</v>
      </c>
      <c r="AX177" s="14" t="s">
        <v>76</v>
      </c>
      <c r="AY177" s="241" t="s">
        <v>140</v>
      </c>
    </row>
    <row r="178" spans="2:51" s="14" customFormat="1" ht="11.25">
      <c r="B178" s="231"/>
      <c r="C178" s="232"/>
      <c r="D178" s="217" t="s">
        <v>152</v>
      </c>
      <c r="E178" s="233" t="s">
        <v>1</v>
      </c>
      <c r="F178" s="234" t="s">
        <v>458</v>
      </c>
      <c r="G178" s="232"/>
      <c r="H178" s="235">
        <v>-1.7729999999999999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152</v>
      </c>
      <c r="AU178" s="241" t="s">
        <v>86</v>
      </c>
      <c r="AV178" s="14" t="s">
        <v>86</v>
      </c>
      <c r="AW178" s="14" t="s">
        <v>32</v>
      </c>
      <c r="AX178" s="14" t="s">
        <v>76</v>
      </c>
      <c r="AY178" s="241" t="s">
        <v>140</v>
      </c>
    </row>
    <row r="179" spans="2:51" s="14" customFormat="1" ht="11.25">
      <c r="B179" s="231"/>
      <c r="C179" s="232"/>
      <c r="D179" s="217" t="s">
        <v>152</v>
      </c>
      <c r="E179" s="233" t="s">
        <v>1</v>
      </c>
      <c r="F179" s="234" t="s">
        <v>650</v>
      </c>
      <c r="G179" s="232"/>
      <c r="H179" s="235">
        <v>-9.32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152</v>
      </c>
      <c r="AU179" s="241" t="s">
        <v>86</v>
      </c>
      <c r="AV179" s="14" t="s">
        <v>86</v>
      </c>
      <c r="AW179" s="14" t="s">
        <v>32</v>
      </c>
      <c r="AX179" s="14" t="s">
        <v>76</v>
      </c>
      <c r="AY179" s="241" t="s">
        <v>140</v>
      </c>
    </row>
    <row r="180" spans="2:51" s="14" customFormat="1" ht="11.25">
      <c r="B180" s="231"/>
      <c r="C180" s="232"/>
      <c r="D180" s="217" t="s">
        <v>152</v>
      </c>
      <c r="E180" s="233" t="s">
        <v>1</v>
      </c>
      <c r="F180" s="234" t="s">
        <v>459</v>
      </c>
      <c r="G180" s="232"/>
      <c r="H180" s="235">
        <v>-2.8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152</v>
      </c>
      <c r="AU180" s="241" t="s">
        <v>86</v>
      </c>
      <c r="AV180" s="14" t="s">
        <v>86</v>
      </c>
      <c r="AW180" s="14" t="s">
        <v>32</v>
      </c>
      <c r="AX180" s="14" t="s">
        <v>76</v>
      </c>
      <c r="AY180" s="241" t="s">
        <v>140</v>
      </c>
    </row>
    <row r="181" spans="2:51" s="14" customFormat="1" ht="11.25">
      <c r="B181" s="231"/>
      <c r="C181" s="232"/>
      <c r="D181" s="217" t="s">
        <v>152</v>
      </c>
      <c r="E181" s="233" t="s">
        <v>1</v>
      </c>
      <c r="F181" s="234" t="s">
        <v>651</v>
      </c>
      <c r="G181" s="232"/>
      <c r="H181" s="235">
        <v>-23.06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152</v>
      </c>
      <c r="AU181" s="241" t="s">
        <v>86</v>
      </c>
      <c r="AV181" s="14" t="s">
        <v>86</v>
      </c>
      <c r="AW181" s="14" t="s">
        <v>32</v>
      </c>
      <c r="AX181" s="14" t="s">
        <v>76</v>
      </c>
      <c r="AY181" s="241" t="s">
        <v>140</v>
      </c>
    </row>
    <row r="182" spans="2:51" s="14" customFormat="1" ht="11.25">
      <c r="B182" s="231"/>
      <c r="C182" s="232"/>
      <c r="D182" s="217" t="s">
        <v>152</v>
      </c>
      <c r="E182" s="233" t="s">
        <v>1</v>
      </c>
      <c r="F182" s="234" t="s">
        <v>652</v>
      </c>
      <c r="G182" s="232"/>
      <c r="H182" s="235">
        <v>3.085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152</v>
      </c>
      <c r="AU182" s="241" t="s">
        <v>86</v>
      </c>
      <c r="AV182" s="14" t="s">
        <v>86</v>
      </c>
      <c r="AW182" s="14" t="s">
        <v>32</v>
      </c>
      <c r="AX182" s="14" t="s">
        <v>76</v>
      </c>
      <c r="AY182" s="241" t="s">
        <v>140</v>
      </c>
    </row>
    <row r="183" spans="2:51" s="14" customFormat="1" ht="11.25">
      <c r="B183" s="231"/>
      <c r="C183" s="232"/>
      <c r="D183" s="217" t="s">
        <v>152</v>
      </c>
      <c r="E183" s="233" t="s">
        <v>1</v>
      </c>
      <c r="F183" s="234" t="s">
        <v>653</v>
      </c>
      <c r="G183" s="232"/>
      <c r="H183" s="235">
        <v>3.073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152</v>
      </c>
      <c r="AU183" s="241" t="s">
        <v>86</v>
      </c>
      <c r="AV183" s="14" t="s">
        <v>86</v>
      </c>
      <c r="AW183" s="14" t="s">
        <v>32</v>
      </c>
      <c r="AX183" s="14" t="s">
        <v>76</v>
      </c>
      <c r="AY183" s="241" t="s">
        <v>140</v>
      </c>
    </row>
    <row r="184" spans="2:51" s="14" customFormat="1" ht="11.25">
      <c r="B184" s="231"/>
      <c r="C184" s="232"/>
      <c r="D184" s="217" t="s">
        <v>152</v>
      </c>
      <c r="E184" s="233" t="s">
        <v>1</v>
      </c>
      <c r="F184" s="234" t="s">
        <v>654</v>
      </c>
      <c r="G184" s="232"/>
      <c r="H184" s="235">
        <v>-47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152</v>
      </c>
      <c r="AU184" s="241" t="s">
        <v>86</v>
      </c>
      <c r="AV184" s="14" t="s">
        <v>86</v>
      </c>
      <c r="AW184" s="14" t="s">
        <v>32</v>
      </c>
      <c r="AX184" s="14" t="s">
        <v>76</v>
      </c>
      <c r="AY184" s="241" t="s">
        <v>140</v>
      </c>
    </row>
    <row r="185" spans="2:51" s="14" customFormat="1" ht="11.25">
      <c r="B185" s="231"/>
      <c r="C185" s="232"/>
      <c r="D185" s="217" t="s">
        <v>152</v>
      </c>
      <c r="E185" s="233" t="s">
        <v>1</v>
      </c>
      <c r="F185" s="234" t="s">
        <v>655</v>
      </c>
      <c r="G185" s="232"/>
      <c r="H185" s="235">
        <v>25.4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152</v>
      </c>
      <c r="AU185" s="241" t="s">
        <v>86</v>
      </c>
      <c r="AV185" s="14" t="s">
        <v>86</v>
      </c>
      <c r="AW185" s="14" t="s">
        <v>32</v>
      </c>
      <c r="AX185" s="14" t="s">
        <v>76</v>
      </c>
      <c r="AY185" s="241" t="s">
        <v>140</v>
      </c>
    </row>
    <row r="186" spans="2:51" s="14" customFormat="1" ht="11.25">
      <c r="B186" s="231"/>
      <c r="C186" s="232"/>
      <c r="D186" s="217" t="s">
        <v>152</v>
      </c>
      <c r="E186" s="233" t="s">
        <v>1</v>
      </c>
      <c r="F186" s="234" t="s">
        <v>656</v>
      </c>
      <c r="G186" s="232"/>
      <c r="H186" s="235">
        <v>-28.367999999999999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152</v>
      </c>
      <c r="AU186" s="241" t="s">
        <v>86</v>
      </c>
      <c r="AV186" s="14" t="s">
        <v>86</v>
      </c>
      <c r="AW186" s="14" t="s">
        <v>32</v>
      </c>
      <c r="AX186" s="14" t="s">
        <v>76</v>
      </c>
      <c r="AY186" s="241" t="s">
        <v>140</v>
      </c>
    </row>
    <row r="187" spans="2:51" s="14" customFormat="1" ht="11.25">
      <c r="B187" s="231"/>
      <c r="C187" s="232"/>
      <c r="D187" s="217" t="s">
        <v>152</v>
      </c>
      <c r="E187" s="233" t="s">
        <v>1</v>
      </c>
      <c r="F187" s="234" t="s">
        <v>171</v>
      </c>
      <c r="G187" s="232"/>
      <c r="H187" s="235">
        <v>-3.1520000000000001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152</v>
      </c>
      <c r="AU187" s="241" t="s">
        <v>86</v>
      </c>
      <c r="AV187" s="14" t="s">
        <v>86</v>
      </c>
      <c r="AW187" s="14" t="s">
        <v>32</v>
      </c>
      <c r="AX187" s="14" t="s">
        <v>76</v>
      </c>
      <c r="AY187" s="241" t="s">
        <v>140</v>
      </c>
    </row>
    <row r="188" spans="2:51" s="14" customFormat="1" ht="11.25">
      <c r="B188" s="231"/>
      <c r="C188" s="232"/>
      <c r="D188" s="217" t="s">
        <v>152</v>
      </c>
      <c r="E188" s="233" t="s">
        <v>1</v>
      </c>
      <c r="F188" s="234" t="s">
        <v>311</v>
      </c>
      <c r="G188" s="232"/>
      <c r="H188" s="235">
        <v>12.083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152</v>
      </c>
      <c r="AU188" s="241" t="s">
        <v>86</v>
      </c>
      <c r="AV188" s="14" t="s">
        <v>86</v>
      </c>
      <c r="AW188" s="14" t="s">
        <v>32</v>
      </c>
      <c r="AX188" s="14" t="s">
        <v>76</v>
      </c>
      <c r="AY188" s="241" t="s">
        <v>140</v>
      </c>
    </row>
    <row r="189" spans="2:51" s="14" customFormat="1" ht="11.25">
      <c r="B189" s="231"/>
      <c r="C189" s="232"/>
      <c r="D189" s="217" t="s">
        <v>152</v>
      </c>
      <c r="E189" s="233" t="s">
        <v>1</v>
      </c>
      <c r="F189" s="234" t="s">
        <v>657</v>
      </c>
      <c r="G189" s="232"/>
      <c r="H189" s="235">
        <v>-1.89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152</v>
      </c>
      <c r="AU189" s="241" t="s">
        <v>86</v>
      </c>
      <c r="AV189" s="14" t="s">
        <v>86</v>
      </c>
      <c r="AW189" s="14" t="s">
        <v>32</v>
      </c>
      <c r="AX189" s="14" t="s">
        <v>76</v>
      </c>
      <c r="AY189" s="241" t="s">
        <v>140</v>
      </c>
    </row>
    <row r="190" spans="2:51" s="14" customFormat="1" ht="11.25">
      <c r="B190" s="231"/>
      <c r="C190" s="232"/>
      <c r="D190" s="217" t="s">
        <v>152</v>
      </c>
      <c r="E190" s="233" t="s">
        <v>1</v>
      </c>
      <c r="F190" s="234" t="s">
        <v>658</v>
      </c>
      <c r="G190" s="232"/>
      <c r="H190" s="235">
        <v>-2.4569999999999999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152</v>
      </c>
      <c r="AU190" s="241" t="s">
        <v>86</v>
      </c>
      <c r="AV190" s="14" t="s">
        <v>86</v>
      </c>
      <c r="AW190" s="14" t="s">
        <v>32</v>
      </c>
      <c r="AX190" s="14" t="s">
        <v>76</v>
      </c>
      <c r="AY190" s="241" t="s">
        <v>140</v>
      </c>
    </row>
    <row r="191" spans="2:51" s="14" customFormat="1" ht="11.25">
      <c r="B191" s="231"/>
      <c r="C191" s="232"/>
      <c r="D191" s="217" t="s">
        <v>152</v>
      </c>
      <c r="E191" s="233" t="s">
        <v>1</v>
      </c>
      <c r="F191" s="234" t="s">
        <v>458</v>
      </c>
      <c r="G191" s="232"/>
      <c r="H191" s="235">
        <v>-1.7729999999999999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152</v>
      </c>
      <c r="AU191" s="241" t="s">
        <v>86</v>
      </c>
      <c r="AV191" s="14" t="s">
        <v>86</v>
      </c>
      <c r="AW191" s="14" t="s">
        <v>32</v>
      </c>
      <c r="AX191" s="14" t="s">
        <v>76</v>
      </c>
      <c r="AY191" s="241" t="s">
        <v>140</v>
      </c>
    </row>
    <row r="192" spans="2:51" s="14" customFormat="1" ht="11.25">
      <c r="B192" s="231"/>
      <c r="C192" s="232"/>
      <c r="D192" s="217" t="s">
        <v>152</v>
      </c>
      <c r="E192" s="233" t="s">
        <v>1</v>
      </c>
      <c r="F192" s="234" t="s">
        <v>659</v>
      </c>
      <c r="G192" s="232"/>
      <c r="H192" s="235">
        <v>-1.379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152</v>
      </c>
      <c r="AU192" s="241" t="s">
        <v>86</v>
      </c>
      <c r="AV192" s="14" t="s">
        <v>86</v>
      </c>
      <c r="AW192" s="14" t="s">
        <v>32</v>
      </c>
      <c r="AX192" s="14" t="s">
        <v>76</v>
      </c>
      <c r="AY192" s="241" t="s">
        <v>140</v>
      </c>
    </row>
    <row r="193" spans="1:65" s="14" customFormat="1" ht="33.75">
      <c r="B193" s="231"/>
      <c r="C193" s="232"/>
      <c r="D193" s="217" t="s">
        <v>152</v>
      </c>
      <c r="E193" s="233" t="s">
        <v>1</v>
      </c>
      <c r="F193" s="234" t="s">
        <v>660</v>
      </c>
      <c r="G193" s="232"/>
      <c r="H193" s="235">
        <v>586.68200000000002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152</v>
      </c>
      <c r="AU193" s="241" t="s">
        <v>86</v>
      </c>
      <c r="AV193" s="14" t="s">
        <v>86</v>
      </c>
      <c r="AW193" s="14" t="s">
        <v>32</v>
      </c>
      <c r="AX193" s="14" t="s">
        <v>76</v>
      </c>
      <c r="AY193" s="241" t="s">
        <v>140</v>
      </c>
    </row>
    <row r="194" spans="1:65" s="14" customFormat="1" ht="33.75">
      <c r="B194" s="231"/>
      <c r="C194" s="232"/>
      <c r="D194" s="217" t="s">
        <v>152</v>
      </c>
      <c r="E194" s="233" t="s">
        <v>1</v>
      </c>
      <c r="F194" s="234" t="s">
        <v>661</v>
      </c>
      <c r="G194" s="232"/>
      <c r="H194" s="235">
        <v>427.00599999999997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152</v>
      </c>
      <c r="AU194" s="241" t="s">
        <v>86</v>
      </c>
      <c r="AV194" s="14" t="s">
        <v>86</v>
      </c>
      <c r="AW194" s="14" t="s">
        <v>32</v>
      </c>
      <c r="AX194" s="14" t="s">
        <v>76</v>
      </c>
      <c r="AY194" s="241" t="s">
        <v>140</v>
      </c>
    </row>
    <row r="195" spans="1:65" s="14" customFormat="1" ht="11.25">
      <c r="B195" s="231"/>
      <c r="C195" s="232"/>
      <c r="D195" s="217" t="s">
        <v>152</v>
      </c>
      <c r="E195" s="233" t="s">
        <v>1</v>
      </c>
      <c r="F195" s="234" t="s">
        <v>662</v>
      </c>
      <c r="G195" s="232"/>
      <c r="H195" s="235">
        <v>-97.86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152</v>
      </c>
      <c r="AU195" s="241" t="s">
        <v>86</v>
      </c>
      <c r="AV195" s="14" t="s">
        <v>86</v>
      </c>
      <c r="AW195" s="14" t="s">
        <v>32</v>
      </c>
      <c r="AX195" s="14" t="s">
        <v>76</v>
      </c>
      <c r="AY195" s="241" t="s">
        <v>140</v>
      </c>
    </row>
    <row r="196" spans="1:65" s="14" customFormat="1" ht="11.25">
      <c r="B196" s="231"/>
      <c r="C196" s="232"/>
      <c r="D196" s="217" t="s">
        <v>152</v>
      </c>
      <c r="E196" s="233" t="s">
        <v>1</v>
      </c>
      <c r="F196" s="234" t="s">
        <v>308</v>
      </c>
      <c r="G196" s="232"/>
      <c r="H196" s="235">
        <v>-4.5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152</v>
      </c>
      <c r="AU196" s="241" t="s">
        <v>86</v>
      </c>
      <c r="AV196" s="14" t="s">
        <v>86</v>
      </c>
      <c r="AW196" s="14" t="s">
        <v>32</v>
      </c>
      <c r="AX196" s="14" t="s">
        <v>76</v>
      </c>
      <c r="AY196" s="241" t="s">
        <v>140</v>
      </c>
    </row>
    <row r="197" spans="1:65" s="14" customFormat="1" ht="11.25">
      <c r="B197" s="231"/>
      <c r="C197" s="232"/>
      <c r="D197" s="217" t="s">
        <v>152</v>
      </c>
      <c r="E197" s="233" t="s">
        <v>1</v>
      </c>
      <c r="F197" s="234" t="s">
        <v>663</v>
      </c>
      <c r="G197" s="232"/>
      <c r="H197" s="235">
        <v>53.171999999999997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152</v>
      </c>
      <c r="AU197" s="241" t="s">
        <v>86</v>
      </c>
      <c r="AV197" s="14" t="s">
        <v>86</v>
      </c>
      <c r="AW197" s="14" t="s">
        <v>32</v>
      </c>
      <c r="AX197" s="14" t="s">
        <v>76</v>
      </c>
      <c r="AY197" s="241" t="s">
        <v>140</v>
      </c>
    </row>
    <row r="198" spans="1:65" s="14" customFormat="1" ht="11.25">
      <c r="B198" s="231"/>
      <c r="C198" s="232"/>
      <c r="D198" s="217" t="s">
        <v>152</v>
      </c>
      <c r="E198" s="233" t="s">
        <v>1</v>
      </c>
      <c r="F198" s="234" t="s">
        <v>664</v>
      </c>
      <c r="G198" s="232"/>
      <c r="H198" s="235">
        <v>2.5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152</v>
      </c>
      <c r="AU198" s="241" t="s">
        <v>86</v>
      </c>
      <c r="AV198" s="14" t="s">
        <v>86</v>
      </c>
      <c r="AW198" s="14" t="s">
        <v>32</v>
      </c>
      <c r="AX198" s="14" t="s">
        <v>76</v>
      </c>
      <c r="AY198" s="241" t="s">
        <v>140</v>
      </c>
    </row>
    <row r="199" spans="1:65" s="14" customFormat="1" ht="11.25">
      <c r="B199" s="231"/>
      <c r="C199" s="232"/>
      <c r="D199" s="217" t="s">
        <v>152</v>
      </c>
      <c r="E199" s="233" t="s">
        <v>1</v>
      </c>
      <c r="F199" s="234" t="s">
        <v>665</v>
      </c>
      <c r="G199" s="232"/>
      <c r="H199" s="235">
        <v>-31.914000000000001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152</v>
      </c>
      <c r="AU199" s="241" t="s">
        <v>86</v>
      </c>
      <c r="AV199" s="14" t="s">
        <v>86</v>
      </c>
      <c r="AW199" s="14" t="s">
        <v>32</v>
      </c>
      <c r="AX199" s="14" t="s">
        <v>76</v>
      </c>
      <c r="AY199" s="241" t="s">
        <v>140</v>
      </c>
    </row>
    <row r="200" spans="1:65" s="14" customFormat="1" ht="11.25">
      <c r="B200" s="231"/>
      <c r="C200" s="232"/>
      <c r="D200" s="217" t="s">
        <v>152</v>
      </c>
      <c r="E200" s="233" t="s">
        <v>1</v>
      </c>
      <c r="F200" s="234" t="s">
        <v>171</v>
      </c>
      <c r="G200" s="232"/>
      <c r="H200" s="235">
        <v>-3.1520000000000001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152</v>
      </c>
      <c r="AU200" s="241" t="s">
        <v>86</v>
      </c>
      <c r="AV200" s="14" t="s">
        <v>86</v>
      </c>
      <c r="AW200" s="14" t="s">
        <v>32</v>
      </c>
      <c r="AX200" s="14" t="s">
        <v>76</v>
      </c>
      <c r="AY200" s="241" t="s">
        <v>140</v>
      </c>
    </row>
    <row r="201" spans="1:65" s="14" customFormat="1" ht="11.25">
      <c r="B201" s="231"/>
      <c r="C201" s="232"/>
      <c r="D201" s="217" t="s">
        <v>152</v>
      </c>
      <c r="E201" s="233" t="s">
        <v>1</v>
      </c>
      <c r="F201" s="234" t="s">
        <v>666</v>
      </c>
      <c r="G201" s="232"/>
      <c r="H201" s="235">
        <v>-4.1369999999999996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152</v>
      </c>
      <c r="AU201" s="241" t="s">
        <v>86</v>
      </c>
      <c r="AV201" s="14" t="s">
        <v>86</v>
      </c>
      <c r="AW201" s="14" t="s">
        <v>32</v>
      </c>
      <c r="AX201" s="14" t="s">
        <v>76</v>
      </c>
      <c r="AY201" s="241" t="s">
        <v>140</v>
      </c>
    </row>
    <row r="202" spans="1:65" s="14" customFormat="1" ht="11.25">
      <c r="B202" s="231"/>
      <c r="C202" s="232"/>
      <c r="D202" s="217" t="s">
        <v>152</v>
      </c>
      <c r="E202" s="233" t="s">
        <v>1</v>
      </c>
      <c r="F202" s="234" t="s">
        <v>300</v>
      </c>
      <c r="G202" s="232"/>
      <c r="H202" s="235">
        <v>-1.1819999999999999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152</v>
      </c>
      <c r="AU202" s="241" t="s">
        <v>86</v>
      </c>
      <c r="AV202" s="14" t="s">
        <v>86</v>
      </c>
      <c r="AW202" s="14" t="s">
        <v>32</v>
      </c>
      <c r="AX202" s="14" t="s">
        <v>76</v>
      </c>
      <c r="AY202" s="241" t="s">
        <v>140</v>
      </c>
    </row>
    <row r="203" spans="1:65" s="14" customFormat="1" ht="11.25">
      <c r="B203" s="231"/>
      <c r="C203" s="232"/>
      <c r="D203" s="217" t="s">
        <v>152</v>
      </c>
      <c r="E203" s="233" t="s">
        <v>1</v>
      </c>
      <c r="F203" s="234" t="s">
        <v>667</v>
      </c>
      <c r="G203" s="232"/>
      <c r="H203" s="235">
        <v>-4.8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152</v>
      </c>
      <c r="AU203" s="241" t="s">
        <v>86</v>
      </c>
      <c r="AV203" s="14" t="s">
        <v>86</v>
      </c>
      <c r="AW203" s="14" t="s">
        <v>32</v>
      </c>
      <c r="AX203" s="14" t="s">
        <v>76</v>
      </c>
      <c r="AY203" s="241" t="s">
        <v>140</v>
      </c>
    </row>
    <row r="204" spans="1:65" s="14" customFormat="1" ht="11.25">
      <c r="B204" s="231"/>
      <c r="C204" s="232"/>
      <c r="D204" s="217" t="s">
        <v>152</v>
      </c>
      <c r="E204" s="233" t="s">
        <v>1</v>
      </c>
      <c r="F204" s="234" t="s">
        <v>668</v>
      </c>
      <c r="G204" s="232"/>
      <c r="H204" s="235">
        <v>-1.8180000000000001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152</v>
      </c>
      <c r="AU204" s="241" t="s">
        <v>86</v>
      </c>
      <c r="AV204" s="14" t="s">
        <v>86</v>
      </c>
      <c r="AW204" s="14" t="s">
        <v>32</v>
      </c>
      <c r="AX204" s="14" t="s">
        <v>76</v>
      </c>
      <c r="AY204" s="241" t="s">
        <v>140</v>
      </c>
    </row>
    <row r="205" spans="1:65" s="14" customFormat="1" ht="11.25">
      <c r="B205" s="231"/>
      <c r="C205" s="232"/>
      <c r="D205" s="217" t="s">
        <v>152</v>
      </c>
      <c r="E205" s="233" t="s">
        <v>1</v>
      </c>
      <c r="F205" s="234" t="s">
        <v>669</v>
      </c>
      <c r="G205" s="232"/>
      <c r="H205" s="235">
        <v>-2.52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152</v>
      </c>
      <c r="AU205" s="241" t="s">
        <v>86</v>
      </c>
      <c r="AV205" s="14" t="s">
        <v>86</v>
      </c>
      <c r="AW205" s="14" t="s">
        <v>32</v>
      </c>
      <c r="AX205" s="14" t="s">
        <v>76</v>
      </c>
      <c r="AY205" s="241" t="s">
        <v>140</v>
      </c>
    </row>
    <row r="206" spans="1:65" s="14" customFormat="1" ht="11.25">
      <c r="B206" s="231"/>
      <c r="C206" s="232"/>
      <c r="D206" s="217" t="s">
        <v>152</v>
      </c>
      <c r="E206" s="233" t="s">
        <v>1</v>
      </c>
      <c r="F206" s="234" t="s">
        <v>670</v>
      </c>
      <c r="G206" s="232"/>
      <c r="H206" s="235">
        <v>12.308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152</v>
      </c>
      <c r="AU206" s="241" t="s">
        <v>86</v>
      </c>
      <c r="AV206" s="14" t="s">
        <v>86</v>
      </c>
      <c r="AW206" s="14" t="s">
        <v>32</v>
      </c>
      <c r="AX206" s="14" t="s">
        <v>76</v>
      </c>
      <c r="AY206" s="241" t="s">
        <v>140</v>
      </c>
    </row>
    <row r="207" spans="1:65" s="15" customFormat="1" ht="11.25">
      <c r="B207" s="242"/>
      <c r="C207" s="243"/>
      <c r="D207" s="217" t="s">
        <v>152</v>
      </c>
      <c r="E207" s="244" t="s">
        <v>1</v>
      </c>
      <c r="F207" s="245" t="s">
        <v>172</v>
      </c>
      <c r="G207" s="243"/>
      <c r="H207" s="246">
        <v>1694.586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AT207" s="252" t="s">
        <v>152</v>
      </c>
      <c r="AU207" s="252" t="s">
        <v>86</v>
      </c>
      <c r="AV207" s="15" t="s">
        <v>148</v>
      </c>
      <c r="AW207" s="15" t="s">
        <v>32</v>
      </c>
      <c r="AX207" s="15" t="s">
        <v>84</v>
      </c>
      <c r="AY207" s="252" t="s">
        <v>140</v>
      </c>
    </row>
    <row r="208" spans="1:65" s="2" customFormat="1" ht="16.5" customHeight="1">
      <c r="A208" s="35"/>
      <c r="B208" s="36"/>
      <c r="C208" s="204" t="s">
        <v>155</v>
      </c>
      <c r="D208" s="204" t="s">
        <v>143</v>
      </c>
      <c r="E208" s="205" t="s">
        <v>671</v>
      </c>
      <c r="F208" s="206" t="s">
        <v>672</v>
      </c>
      <c r="G208" s="207" t="s">
        <v>167</v>
      </c>
      <c r="H208" s="208">
        <v>366.08199999999999</v>
      </c>
      <c r="I208" s="209"/>
      <c r="J208" s="210">
        <f>ROUND(I208*H208,2)</f>
        <v>0</v>
      </c>
      <c r="K208" s="206" t="s">
        <v>147</v>
      </c>
      <c r="L208" s="40"/>
      <c r="M208" s="211" t="s">
        <v>1</v>
      </c>
      <c r="N208" s="212" t="s">
        <v>41</v>
      </c>
      <c r="O208" s="72"/>
      <c r="P208" s="213">
        <f>O208*H208</f>
        <v>0</v>
      </c>
      <c r="Q208" s="213">
        <v>6.4999999999999997E-3</v>
      </c>
      <c r="R208" s="213">
        <f>Q208*H208</f>
        <v>2.3795329999999999</v>
      </c>
      <c r="S208" s="213">
        <v>0</v>
      </c>
      <c r="T208" s="21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5" t="s">
        <v>148</v>
      </c>
      <c r="AT208" s="215" t="s">
        <v>143</v>
      </c>
      <c r="AU208" s="215" t="s">
        <v>86</v>
      </c>
      <c r="AY208" s="18" t="s">
        <v>140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8" t="s">
        <v>84</v>
      </c>
      <c r="BK208" s="216">
        <f>ROUND(I208*H208,2)</f>
        <v>0</v>
      </c>
      <c r="BL208" s="18" t="s">
        <v>148</v>
      </c>
      <c r="BM208" s="215" t="s">
        <v>673</v>
      </c>
    </row>
    <row r="209" spans="1:65" s="2" customFormat="1" ht="19.5">
      <c r="A209" s="35"/>
      <c r="B209" s="36"/>
      <c r="C209" s="37"/>
      <c r="D209" s="217" t="s">
        <v>150</v>
      </c>
      <c r="E209" s="37"/>
      <c r="F209" s="218" t="s">
        <v>674</v>
      </c>
      <c r="G209" s="37"/>
      <c r="H209" s="37"/>
      <c r="I209" s="116"/>
      <c r="J209" s="37"/>
      <c r="K209" s="37"/>
      <c r="L209" s="40"/>
      <c r="M209" s="219"/>
      <c r="N209" s="220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150</v>
      </c>
      <c r="AU209" s="18" t="s">
        <v>86</v>
      </c>
    </row>
    <row r="210" spans="1:65" s="13" customFormat="1" ht="11.25">
      <c r="B210" s="221"/>
      <c r="C210" s="222"/>
      <c r="D210" s="217" t="s">
        <v>152</v>
      </c>
      <c r="E210" s="223" t="s">
        <v>1</v>
      </c>
      <c r="F210" s="224" t="s">
        <v>675</v>
      </c>
      <c r="G210" s="222"/>
      <c r="H210" s="223" t="s">
        <v>1</v>
      </c>
      <c r="I210" s="225"/>
      <c r="J210" s="222"/>
      <c r="K210" s="222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152</v>
      </c>
      <c r="AU210" s="230" t="s">
        <v>86</v>
      </c>
      <c r="AV210" s="13" t="s">
        <v>84</v>
      </c>
      <c r="AW210" s="13" t="s">
        <v>32</v>
      </c>
      <c r="AX210" s="13" t="s">
        <v>76</v>
      </c>
      <c r="AY210" s="230" t="s">
        <v>140</v>
      </c>
    </row>
    <row r="211" spans="1:65" s="14" customFormat="1" ht="22.5">
      <c r="B211" s="231"/>
      <c r="C211" s="232"/>
      <c r="D211" s="217" t="s">
        <v>152</v>
      </c>
      <c r="E211" s="233" t="s">
        <v>1</v>
      </c>
      <c r="F211" s="234" t="s">
        <v>676</v>
      </c>
      <c r="G211" s="232"/>
      <c r="H211" s="235">
        <v>380.38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152</v>
      </c>
      <c r="AU211" s="241" t="s">
        <v>86</v>
      </c>
      <c r="AV211" s="14" t="s">
        <v>86</v>
      </c>
      <c r="AW211" s="14" t="s">
        <v>32</v>
      </c>
      <c r="AX211" s="14" t="s">
        <v>76</v>
      </c>
      <c r="AY211" s="241" t="s">
        <v>140</v>
      </c>
    </row>
    <row r="212" spans="1:65" s="14" customFormat="1" ht="11.25">
      <c r="B212" s="231"/>
      <c r="C212" s="232"/>
      <c r="D212" s="217" t="s">
        <v>152</v>
      </c>
      <c r="E212" s="233" t="s">
        <v>1</v>
      </c>
      <c r="F212" s="234" t="s">
        <v>677</v>
      </c>
      <c r="G212" s="232"/>
      <c r="H212" s="235">
        <v>-10.638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152</v>
      </c>
      <c r="AU212" s="241" t="s">
        <v>86</v>
      </c>
      <c r="AV212" s="14" t="s">
        <v>86</v>
      </c>
      <c r="AW212" s="14" t="s">
        <v>32</v>
      </c>
      <c r="AX212" s="14" t="s">
        <v>76</v>
      </c>
      <c r="AY212" s="241" t="s">
        <v>140</v>
      </c>
    </row>
    <row r="213" spans="1:65" s="14" customFormat="1" ht="11.25">
      <c r="B213" s="231"/>
      <c r="C213" s="232"/>
      <c r="D213" s="217" t="s">
        <v>152</v>
      </c>
      <c r="E213" s="233" t="s">
        <v>1</v>
      </c>
      <c r="F213" s="234" t="s">
        <v>318</v>
      </c>
      <c r="G213" s="232"/>
      <c r="H213" s="235">
        <v>-37.6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152</v>
      </c>
      <c r="AU213" s="241" t="s">
        <v>86</v>
      </c>
      <c r="AV213" s="14" t="s">
        <v>86</v>
      </c>
      <c r="AW213" s="14" t="s">
        <v>32</v>
      </c>
      <c r="AX213" s="14" t="s">
        <v>76</v>
      </c>
      <c r="AY213" s="241" t="s">
        <v>140</v>
      </c>
    </row>
    <row r="214" spans="1:65" s="14" customFormat="1" ht="11.25">
      <c r="B214" s="231"/>
      <c r="C214" s="232"/>
      <c r="D214" s="217" t="s">
        <v>152</v>
      </c>
      <c r="E214" s="233" t="s">
        <v>1</v>
      </c>
      <c r="F214" s="234" t="s">
        <v>319</v>
      </c>
      <c r="G214" s="232"/>
      <c r="H214" s="235">
        <v>20.32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152</v>
      </c>
      <c r="AU214" s="241" t="s">
        <v>86</v>
      </c>
      <c r="AV214" s="14" t="s">
        <v>86</v>
      </c>
      <c r="AW214" s="14" t="s">
        <v>32</v>
      </c>
      <c r="AX214" s="14" t="s">
        <v>76</v>
      </c>
      <c r="AY214" s="241" t="s">
        <v>140</v>
      </c>
    </row>
    <row r="215" spans="1:65" s="14" customFormat="1" ht="11.25">
      <c r="B215" s="231"/>
      <c r="C215" s="232"/>
      <c r="D215" s="217" t="s">
        <v>152</v>
      </c>
      <c r="E215" s="233" t="s">
        <v>1</v>
      </c>
      <c r="F215" s="234" t="s">
        <v>187</v>
      </c>
      <c r="G215" s="232"/>
      <c r="H215" s="235">
        <v>4.8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152</v>
      </c>
      <c r="AU215" s="241" t="s">
        <v>86</v>
      </c>
      <c r="AV215" s="14" t="s">
        <v>86</v>
      </c>
      <c r="AW215" s="14" t="s">
        <v>32</v>
      </c>
      <c r="AX215" s="14" t="s">
        <v>76</v>
      </c>
      <c r="AY215" s="241" t="s">
        <v>140</v>
      </c>
    </row>
    <row r="216" spans="1:65" s="14" customFormat="1" ht="11.25">
      <c r="B216" s="231"/>
      <c r="C216" s="232"/>
      <c r="D216" s="217" t="s">
        <v>152</v>
      </c>
      <c r="E216" s="233" t="s">
        <v>1</v>
      </c>
      <c r="F216" s="234" t="s">
        <v>678</v>
      </c>
      <c r="G216" s="232"/>
      <c r="H216" s="235">
        <v>8.82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AT216" s="241" t="s">
        <v>152</v>
      </c>
      <c r="AU216" s="241" t="s">
        <v>86</v>
      </c>
      <c r="AV216" s="14" t="s">
        <v>86</v>
      </c>
      <c r="AW216" s="14" t="s">
        <v>32</v>
      </c>
      <c r="AX216" s="14" t="s">
        <v>76</v>
      </c>
      <c r="AY216" s="241" t="s">
        <v>140</v>
      </c>
    </row>
    <row r="217" spans="1:65" s="15" customFormat="1" ht="11.25">
      <c r="B217" s="242"/>
      <c r="C217" s="243"/>
      <c r="D217" s="217" t="s">
        <v>152</v>
      </c>
      <c r="E217" s="244" t="s">
        <v>1</v>
      </c>
      <c r="F217" s="245" t="s">
        <v>172</v>
      </c>
      <c r="G217" s="243"/>
      <c r="H217" s="246">
        <v>366.08199999999999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AT217" s="252" t="s">
        <v>152</v>
      </c>
      <c r="AU217" s="252" t="s">
        <v>86</v>
      </c>
      <c r="AV217" s="15" t="s">
        <v>148</v>
      </c>
      <c r="AW217" s="15" t="s">
        <v>32</v>
      </c>
      <c r="AX217" s="15" t="s">
        <v>84</v>
      </c>
      <c r="AY217" s="252" t="s">
        <v>140</v>
      </c>
    </row>
    <row r="218" spans="1:65" s="2" customFormat="1" ht="21.75" customHeight="1">
      <c r="A218" s="35"/>
      <c r="B218" s="36"/>
      <c r="C218" s="204" t="s">
        <v>208</v>
      </c>
      <c r="D218" s="204" t="s">
        <v>143</v>
      </c>
      <c r="E218" s="205" t="s">
        <v>679</v>
      </c>
      <c r="F218" s="206" t="s">
        <v>680</v>
      </c>
      <c r="G218" s="207" t="s">
        <v>167</v>
      </c>
      <c r="H218" s="208">
        <v>366.08199999999999</v>
      </c>
      <c r="I218" s="209"/>
      <c r="J218" s="210">
        <f>ROUND(I218*H218,2)</f>
        <v>0</v>
      </c>
      <c r="K218" s="206" t="s">
        <v>147</v>
      </c>
      <c r="L218" s="40"/>
      <c r="M218" s="211" t="s">
        <v>1</v>
      </c>
      <c r="N218" s="212" t="s">
        <v>41</v>
      </c>
      <c r="O218" s="72"/>
      <c r="P218" s="213">
        <f>O218*H218</f>
        <v>0</v>
      </c>
      <c r="Q218" s="213">
        <v>1.54E-2</v>
      </c>
      <c r="R218" s="213">
        <f>Q218*H218</f>
        <v>5.6376628000000002</v>
      </c>
      <c r="S218" s="213">
        <v>0</v>
      </c>
      <c r="T218" s="21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5" t="s">
        <v>148</v>
      </c>
      <c r="AT218" s="215" t="s">
        <v>143</v>
      </c>
      <c r="AU218" s="215" t="s">
        <v>86</v>
      </c>
      <c r="AY218" s="18" t="s">
        <v>140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8" t="s">
        <v>84</v>
      </c>
      <c r="BK218" s="216">
        <f>ROUND(I218*H218,2)</f>
        <v>0</v>
      </c>
      <c r="BL218" s="18" t="s">
        <v>148</v>
      </c>
      <c r="BM218" s="215" t="s">
        <v>681</v>
      </c>
    </row>
    <row r="219" spans="1:65" s="2" customFormat="1" ht="19.5">
      <c r="A219" s="35"/>
      <c r="B219" s="36"/>
      <c r="C219" s="37"/>
      <c r="D219" s="217" t="s">
        <v>150</v>
      </c>
      <c r="E219" s="37"/>
      <c r="F219" s="218" t="s">
        <v>682</v>
      </c>
      <c r="G219" s="37"/>
      <c r="H219" s="37"/>
      <c r="I219" s="116"/>
      <c r="J219" s="37"/>
      <c r="K219" s="37"/>
      <c r="L219" s="40"/>
      <c r="M219" s="219"/>
      <c r="N219" s="220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150</v>
      </c>
      <c r="AU219" s="18" t="s">
        <v>86</v>
      </c>
    </row>
    <row r="220" spans="1:65" s="2" customFormat="1" ht="21.75" customHeight="1">
      <c r="A220" s="35"/>
      <c r="B220" s="36"/>
      <c r="C220" s="204" t="s">
        <v>214</v>
      </c>
      <c r="D220" s="204" t="s">
        <v>143</v>
      </c>
      <c r="E220" s="205" t="s">
        <v>683</v>
      </c>
      <c r="F220" s="206" t="s">
        <v>684</v>
      </c>
      <c r="G220" s="207" t="s">
        <v>167</v>
      </c>
      <c r="H220" s="208">
        <v>366.08199999999999</v>
      </c>
      <c r="I220" s="209"/>
      <c r="J220" s="210">
        <f>ROUND(I220*H220,2)</f>
        <v>0</v>
      </c>
      <c r="K220" s="206" t="s">
        <v>147</v>
      </c>
      <c r="L220" s="40"/>
      <c r="M220" s="211" t="s">
        <v>1</v>
      </c>
      <c r="N220" s="212" t="s">
        <v>41</v>
      </c>
      <c r="O220" s="72"/>
      <c r="P220" s="213">
        <f>O220*H220</f>
        <v>0</v>
      </c>
      <c r="Q220" s="213">
        <v>7.9000000000000008E-3</v>
      </c>
      <c r="R220" s="213">
        <f>Q220*H220</f>
        <v>2.8920478000000003</v>
      </c>
      <c r="S220" s="213">
        <v>0</v>
      </c>
      <c r="T220" s="21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5" t="s">
        <v>148</v>
      </c>
      <c r="AT220" s="215" t="s">
        <v>143</v>
      </c>
      <c r="AU220" s="215" t="s">
        <v>86</v>
      </c>
      <c r="AY220" s="18" t="s">
        <v>140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8" t="s">
        <v>84</v>
      </c>
      <c r="BK220" s="216">
        <f>ROUND(I220*H220,2)</f>
        <v>0</v>
      </c>
      <c r="BL220" s="18" t="s">
        <v>148</v>
      </c>
      <c r="BM220" s="215" t="s">
        <v>685</v>
      </c>
    </row>
    <row r="221" spans="1:65" s="2" customFormat="1" ht="29.25">
      <c r="A221" s="35"/>
      <c r="B221" s="36"/>
      <c r="C221" s="37"/>
      <c r="D221" s="217" t="s">
        <v>150</v>
      </c>
      <c r="E221" s="37"/>
      <c r="F221" s="218" t="s">
        <v>686</v>
      </c>
      <c r="G221" s="37"/>
      <c r="H221" s="37"/>
      <c r="I221" s="116"/>
      <c r="J221" s="37"/>
      <c r="K221" s="37"/>
      <c r="L221" s="40"/>
      <c r="M221" s="219"/>
      <c r="N221" s="220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150</v>
      </c>
      <c r="AU221" s="18" t="s">
        <v>86</v>
      </c>
    </row>
    <row r="222" spans="1:65" s="2" customFormat="1" ht="21.75" customHeight="1">
      <c r="A222" s="35"/>
      <c r="B222" s="36"/>
      <c r="C222" s="204" t="s">
        <v>219</v>
      </c>
      <c r="D222" s="204" t="s">
        <v>143</v>
      </c>
      <c r="E222" s="205" t="s">
        <v>687</v>
      </c>
      <c r="F222" s="206" t="s">
        <v>688</v>
      </c>
      <c r="G222" s="207" t="s">
        <v>167</v>
      </c>
      <c r="H222" s="208">
        <v>135.94</v>
      </c>
      <c r="I222" s="209"/>
      <c r="J222" s="210">
        <f>ROUND(I222*H222,2)</f>
        <v>0</v>
      </c>
      <c r="K222" s="206" t="s">
        <v>147</v>
      </c>
      <c r="L222" s="40"/>
      <c r="M222" s="211" t="s">
        <v>1</v>
      </c>
      <c r="N222" s="212" t="s">
        <v>41</v>
      </c>
      <c r="O222" s="72"/>
      <c r="P222" s="213">
        <f>O222*H222</f>
        <v>0</v>
      </c>
      <c r="Q222" s="213">
        <v>4.3800000000000002E-3</v>
      </c>
      <c r="R222" s="213">
        <f>Q222*H222</f>
        <v>0.59541719999999998</v>
      </c>
      <c r="S222" s="213">
        <v>0</v>
      </c>
      <c r="T222" s="21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5" t="s">
        <v>148</v>
      </c>
      <c r="AT222" s="215" t="s">
        <v>143</v>
      </c>
      <c r="AU222" s="215" t="s">
        <v>86</v>
      </c>
      <c r="AY222" s="18" t="s">
        <v>140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8" t="s">
        <v>84</v>
      </c>
      <c r="BK222" s="216">
        <f>ROUND(I222*H222,2)</f>
        <v>0</v>
      </c>
      <c r="BL222" s="18" t="s">
        <v>148</v>
      </c>
      <c r="BM222" s="215" t="s">
        <v>689</v>
      </c>
    </row>
    <row r="223" spans="1:65" s="2" customFormat="1" ht="19.5">
      <c r="A223" s="35"/>
      <c r="B223" s="36"/>
      <c r="C223" s="37"/>
      <c r="D223" s="217" t="s">
        <v>150</v>
      </c>
      <c r="E223" s="37"/>
      <c r="F223" s="218" t="s">
        <v>690</v>
      </c>
      <c r="G223" s="37"/>
      <c r="H223" s="37"/>
      <c r="I223" s="116"/>
      <c r="J223" s="37"/>
      <c r="K223" s="37"/>
      <c r="L223" s="40"/>
      <c r="M223" s="219"/>
      <c r="N223" s="220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150</v>
      </c>
      <c r="AU223" s="18" t="s">
        <v>86</v>
      </c>
    </row>
    <row r="224" spans="1:65" s="14" customFormat="1" ht="11.25">
      <c r="B224" s="231"/>
      <c r="C224" s="232"/>
      <c r="D224" s="217" t="s">
        <v>152</v>
      </c>
      <c r="E224" s="233" t="s">
        <v>1</v>
      </c>
      <c r="F224" s="234" t="s">
        <v>691</v>
      </c>
      <c r="G224" s="232"/>
      <c r="H224" s="235">
        <v>143.03200000000001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152</v>
      </c>
      <c r="AU224" s="241" t="s">
        <v>86</v>
      </c>
      <c r="AV224" s="14" t="s">
        <v>86</v>
      </c>
      <c r="AW224" s="14" t="s">
        <v>32</v>
      </c>
      <c r="AX224" s="14" t="s">
        <v>76</v>
      </c>
      <c r="AY224" s="241" t="s">
        <v>140</v>
      </c>
    </row>
    <row r="225" spans="1:65" s="14" customFormat="1" ht="11.25">
      <c r="B225" s="231"/>
      <c r="C225" s="232"/>
      <c r="D225" s="217" t="s">
        <v>152</v>
      </c>
      <c r="E225" s="233" t="s">
        <v>1</v>
      </c>
      <c r="F225" s="234" t="s">
        <v>320</v>
      </c>
      <c r="G225" s="232"/>
      <c r="H225" s="235">
        <v>-7.0919999999999996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152</v>
      </c>
      <c r="AU225" s="241" t="s">
        <v>86</v>
      </c>
      <c r="AV225" s="14" t="s">
        <v>86</v>
      </c>
      <c r="AW225" s="14" t="s">
        <v>32</v>
      </c>
      <c r="AX225" s="14" t="s">
        <v>76</v>
      </c>
      <c r="AY225" s="241" t="s">
        <v>140</v>
      </c>
    </row>
    <row r="226" spans="1:65" s="15" customFormat="1" ht="11.25">
      <c r="B226" s="242"/>
      <c r="C226" s="243"/>
      <c r="D226" s="217" t="s">
        <v>152</v>
      </c>
      <c r="E226" s="244" t="s">
        <v>1</v>
      </c>
      <c r="F226" s="245" t="s">
        <v>172</v>
      </c>
      <c r="G226" s="243"/>
      <c r="H226" s="246">
        <v>135.94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AT226" s="252" t="s">
        <v>152</v>
      </c>
      <c r="AU226" s="252" t="s">
        <v>86</v>
      </c>
      <c r="AV226" s="15" t="s">
        <v>148</v>
      </c>
      <c r="AW226" s="15" t="s">
        <v>32</v>
      </c>
      <c r="AX226" s="15" t="s">
        <v>84</v>
      </c>
      <c r="AY226" s="252" t="s">
        <v>140</v>
      </c>
    </row>
    <row r="227" spans="1:65" s="2" customFormat="1" ht="21.75" customHeight="1">
      <c r="A227" s="35"/>
      <c r="B227" s="36"/>
      <c r="C227" s="204" t="s">
        <v>224</v>
      </c>
      <c r="D227" s="204" t="s">
        <v>143</v>
      </c>
      <c r="E227" s="205" t="s">
        <v>692</v>
      </c>
      <c r="F227" s="206" t="s">
        <v>693</v>
      </c>
      <c r="G227" s="207" t="s">
        <v>167</v>
      </c>
      <c r="H227" s="208">
        <v>2138.636</v>
      </c>
      <c r="I227" s="209"/>
      <c r="J227" s="210">
        <f>ROUND(I227*H227,2)</f>
        <v>0</v>
      </c>
      <c r="K227" s="206" t="s">
        <v>147</v>
      </c>
      <c r="L227" s="40"/>
      <c r="M227" s="211" t="s">
        <v>1</v>
      </c>
      <c r="N227" s="212" t="s">
        <v>41</v>
      </c>
      <c r="O227" s="72"/>
      <c r="P227" s="213">
        <f>O227*H227</f>
        <v>0</v>
      </c>
      <c r="Q227" s="213">
        <v>2.5999999999999998E-4</v>
      </c>
      <c r="R227" s="213">
        <f>Q227*H227</f>
        <v>0.55604535999999993</v>
      </c>
      <c r="S227" s="213">
        <v>0</v>
      </c>
      <c r="T227" s="21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5" t="s">
        <v>148</v>
      </c>
      <c r="AT227" s="215" t="s">
        <v>143</v>
      </c>
      <c r="AU227" s="215" t="s">
        <v>86</v>
      </c>
      <c r="AY227" s="18" t="s">
        <v>140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8" t="s">
        <v>84</v>
      </c>
      <c r="BK227" s="216">
        <f>ROUND(I227*H227,2)</f>
        <v>0</v>
      </c>
      <c r="BL227" s="18" t="s">
        <v>148</v>
      </c>
      <c r="BM227" s="215" t="s">
        <v>694</v>
      </c>
    </row>
    <row r="228" spans="1:65" s="2" customFormat="1" ht="19.5">
      <c r="A228" s="35"/>
      <c r="B228" s="36"/>
      <c r="C228" s="37"/>
      <c r="D228" s="217" t="s">
        <v>150</v>
      </c>
      <c r="E228" s="37"/>
      <c r="F228" s="218" t="s">
        <v>695</v>
      </c>
      <c r="G228" s="37"/>
      <c r="H228" s="37"/>
      <c r="I228" s="116"/>
      <c r="J228" s="37"/>
      <c r="K228" s="37"/>
      <c r="L228" s="40"/>
      <c r="M228" s="219"/>
      <c r="N228" s="220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150</v>
      </c>
      <c r="AU228" s="18" t="s">
        <v>86</v>
      </c>
    </row>
    <row r="229" spans="1:65" s="14" customFormat="1" ht="11.25">
      <c r="B229" s="231"/>
      <c r="C229" s="232"/>
      <c r="D229" s="217" t="s">
        <v>152</v>
      </c>
      <c r="E229" s="233" t="s">
        <v>1</v>
      </c>
      <c r="F229" s="234" t="s">
        <v>696</v>
      </c>
      <c r="G229" s="232"/>
      <c r="H229" s="235">
        <v>2138.636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152</v>
      </c>
      <c r="AU229" s="241" t="s">
        <v>86</v>
      </c>
      <c r="AV229" s="14" t="s">
        <v>86</v>
      </c>
      <c r="AW229" s="14" t="s">
        <v>32</v>
      </c>
      <c r="AX229" s="14" t="s">
        <v>84</v>
      </c>
      <c r="AY229" s="241" t="s">
        <v>140</v>
      </c>
    </row>
    <row r="230" spans="1:65" s="2" customFormat="1" ht="21.75" customHeight="1">
      <c r="A230" s="35"/>
      <c r="B230" s="36"/>
      <c r="C230" s="204" t="s">
        <v>238</v>
      </c>
      <c r="D230" s="204" t="s">
        <v>143</v>
      </c>
      <c r="E230" s="205" t="s">
        <v>697</v>
      </c>
      <c r="F230" s="206" t="s">
        <v>698</v>
      </c>
      <c r="G230" s="207" t="s">
        <v>167</v>
      </c>
      <c r="H230" s="208">
        <v>2138.636</v>
      </c>
      <c r="I230" s="209"/>
      <c r="J230" s="210">
        <f>ROUND(I230*H230,2)</f>
        <v>0</v>
      </c>
      <c r="K230" s="206" t="s">
        <v>147</v>
      </c>
      <c r="L230" s="40"/>
      <c r="M230" s="211" t="s">
        <v>1</v>
      </c>
      <c r="N230" s="212" t="s">
        <v>41</v>
      </c>
      <c r="O230" s="72"/>
      <c r="P230" s="213">
        <f>O230*H230</f>
        <v>0</v>
      </c>
      <c r="Q230" s="213">
        <v>3.0000000000000001E-3</v>
      </c>
      <c r="R230" s="213">
        <f>Q230*H230</f>
        <v>6.4159079999999999</v>
      </c>
      <c r="S230" s="213">
        <v>0</v>
      </c>
      <c r="T230" s="21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5" t="s">
        <v>148</v>
      </c>
      <c r="AT230" s="215" t="s">
        <v>143</v>
      </c>
      <c r="AU230" s="215" t="s">
        <v>86</v>
      </c>
      <c r="AY230" s="18" t="s">
        <v>140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8" t="s">
        <v>84</v>
      </c>
      <c r="BK230" s="216">
        <f>ROUND(I230*H230,2)</f>
        <v>0</v>
      </c>
      <c r="BL230" s="18" t="s">
        <v>148</v>
      </c>
      <c r="BM230" s="215" t="s">
        <v>699</v>
      </c>
    </row>
    <row r="231" spans="1:65" s="2" customFormat="1" ht="19.5">
      <c r="A231" s="35"/>
      <c r="B231" s="36"/>
      <c r="C231" s="37"/>
      <c r="D231" s="217" t="s">
        <v>150</v>
      </c>
      <c r="E231" s="37"/>
      <c r="F231" s="218" t="s">
        <v>700</v>
      </c>
      <c r="G231" s="37"/>
      <c r="H231" s="37"/>
      <c r="I231" s="116"/>
      <c r="J231" s="37"/>
      <c r="K231" s="37"/>
      <c r="L231" s="40"/>
      <c r="M231" s="219"/>
      <c r="N231" s="220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150</v>
      </c>
      <c r="AU231" s="18" t="s">
        <v>86</v>
      </c>
    </row>
    <row r="232" spans="1:65" s="2" customFormat="1" ht="21.75" customHeight="1">
      <c r="A232" s="35"/>
      <c r="B232" s="36"/>
      <c r="C232" s="204" t="s">
        <v>8</v>
      </c>
      <c r="D232" s="204" t="s">
        <v>143</v>
      </c>
      <c r="E232" s="205" t="s">
        <v>701</v>
      </c>
      <c r="F232" s="206" t="s">
        <v>702</v>
      </c>
      <c r="G232" s="207" t="s">
        <v>167</v>
      </c>
      <c r="H232" s="208">
        <v>856.21199999999999</v>
      </c>
      <c r="I232" s="209"/>
      <c r="J232" s="210">
        <f>ROUND(I232*H232,2)</f>
        <v>0</v>
      </c>
      <c r="K232" s="206" t="s">
        <v>147</v>
      </c>
      <c r="L232" s="40"/>
      <c r="M232" s="211" t="s">
        <v>1</v>
      </c>
      <c r="N232" s="212" t="s">
        <v>41</v>
      </c>
      <c r="O232" s="72"/>
      <c r="P232" s="213">
        <f>O232*H232</f>
        <v>0</v>
      </c>
      <c r="Q232" s="213">
        <v>2.0400000000000001E-2</v>
      </c>
      <c r="R232" s="213">
        <f>Q232*H232</f>
        <v>17.466724800000001</v>
      </c>
      <c r="S232" s="213">
        <v>0</v>
      </c>
      <c r="T232" s="21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5" t="s">
        <v>148</v>
      </c>
      <c r="AT232" s="215" t="s">
        <v>143</v>
      </c>
      <c r="AU232" s="215" t="s">
        <v>86</v>
      </c>
      <c r="AY232" s="18" t="s">
        <v>140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8" t="s">
        <v>84</v>
      </c>
      <c r="BK232" s="216">
        <f>ROUND(I232*H232,2)</f>
        <v>0</v>
      </c>
      <c r="BL232" s="18" t="s">
        <v>148</v>
      </c>
      <c r="BM232" s="215" t="s">
        <v>703</v>
      </c>
    </row>
    <row r="233" spans="1:65" s="2" customFormat="1" ht="19.5">
      <c r="A233" s="35"/>
      <c r="B233" s="36"/>
      <c r="C233" s="37"/>
      <c r="D233" s="217" t="s">
        <v>150</v>
      </c>
      <c r="E233" s="37"/>
      <c r="F233" s="218" t="s">
        <v>702</v>
      </c>
      <c r="G233" s="37"/>
      <c r="H233" s="37"/>
      <c r="I233" s="116"/>
      <c r="J233" s="37"/>
      <c r="K233" s="37"/>
      <c r="L233" s="40"/>
      <c r="M233" s="219"/>
      <c r="N233" s="220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150</v>
      </c>
      <c r="AU233" s="18" t="s">
        <v>86</v>
      </c>
    </row>
    <row r="234" spans="1:65" s="14" customFormat="1" ht="11.25">
      <c r="B234" s="231"/>
      <c r="C234" s="232"/>
      <c r="D234" s="217" t="s">
        <v>152</v>
      </c>
      <c r="E234" s="233" t="s">
        <v>1</v>
      </c>
      <c r="F234" s="234" t="s">
        <v>704</v>
      </c>
      <c r="G234" s="232"/>
      <c r="H234" s="235">
        <v>856.21199999999999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152</v>
      </c>
      <c r="AU234" s="241" t="s">
        <v>86</v>
      </c>
      <c r="AV234" s="14" t="s">
        <v>86</v>
      </c>
      <c r="AW234" s="14" t="s">
        <v>32</v>
      </c>
      <c r="AX234" s="14" t="s">
        <v>84</v>
      </c>
      <c r="AY234" s="241" t="s">
        <v>140</v>
      </c>
    </row>
    <row r="235" spans="1:65" s="12" customFormat="1" ht="22.9" customHeight="1">
      <c r="B235" s="188"/>
      <c r="C235" s="189"/>
      <c r="D235" s="190" t="s">
        <v>75</v>
      </c>
      <c r="E235" s="202" t="s">
        <v>155</v>
      </c>
      <c r="F235" s="202" t="s">
        <v>156</v>
      </c>
      <c r="G235" s="189"/>
      <c r="H235" s="189"/>
      <c r="I235" s="192"/>
      <c r="J235" s="203">
        <f>BK235</f>
        <v>0</v>
      </c>
      <c r="K235" s="189"/>
      <c r="L235" s="194"/>
      <c r="M235" s="195"/>
      <c r="N235" s="196"/>
      <c r="O235" s="196"/>
      <c r="P235" s="197">
        <f>SUM(P236:P261)</f>
        <v>0</v>
      </c>
      <c r="Q235" s="196"/>
      <c r="R235" s="197">
        <f>SUM(R236:R261)</f>
        <v>1.6806640400000001</v>
      </c>
      <c r="S235" s="196"/>
      <c r="T235" s="198">
        <f>SUM(T236:T261)</f>
        <v>0.3952</v>
      </c>
      <c r="AR235" s="199" t="s">
        <v>84</v>
      </c>
      <c r="AT235" s="200" t="s">
        <v>75</v>
      </c>
      <c r="AU235" s="200" t="s">
        <v>84</v>
      </c>
      <c r="AY235" s="199" t="s">
        <v>140</v>
      </c>
      <c r="BK235" s="201">
        <f>SUM(BK236:BK261)</f>
        <v>0</v>
      </c>
    </row>
    <row r="236" spans="1:65" s="2" customFormat="1" ht="21.75" customHeight="1">
      <c r="A236" s="35"/>
      <c r="B236" s="36"/>
      <c r="C236" s="204" t="s">
        <v>253</v>
      </c>
      <c r="D236" s="204" t="s">
        <v>143</v>
      </c>
      <c r="E236" s="205" t="s">
        <v>705</v>
      </c>
      <c r="F236" s="206" t="s">
        <v>706</v>
      </c>
      <c r="G236" s="207" t="s">
        <v>439</v>
      </c>
      <c r="H236" s="208">
        <v>1</v>
      </c>
      <c r="I236" s="209"/>
      <c r="J236" s="210">
        <f>ROUND(I236*H236,2)</f>
        <v>0</v>
      </c>
      <c r="K236" s="206" t="s">
        <v>1</v>
      </c>
      <c r="L236" s="40"/>
      <c r="M236" s="211" t="s">
        <v>1</v>
      </c>
      <c r="N236" s="212" t="s">
        <v>41</v>
      </c>
      <c r="O236" s="72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5" t="s">
        <v>148</v>
      </c>
      <c r="AT236" s="215" t="s">
        <v>143</v>
      </c>
      <c r="AU236" s="215" t="s">
        <v>86</v>
      </c>
      <c r="AY236" s="18" t="s">
        <v>140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8" t="s">
        <v>84</v>
      </c>
      <c r="BK236" s="216">
        <f>ROUND(I236*H236,2)</f>
        <v>0</v>
      </c>
      <c r="BL236" s="18" t="s">
        <v>148</v>
      </c>
      <c r="BM236" s="215" t="s">
        <v>707</v>
      </c>
    </row>
    <row r="237" spans="1:65" s="2" customFormat="1" ht="11.25">
      <c r="A237" s="35"/>
      <c r="B237" s="36"/>
      <c r="C237" s="37"/>
      <c r="D237" s="217" t="s">
        <v>150</v>
      </c>
      <c r="E237" s="37"/>
      <c r="F237" s="218" t="s">
        <v>706</v>
      </c>
      <c r="G237" s="37"/>
      <c r="H237" s="37"/>
      <c r="I237" s="116"/>
      <c r="J237" s="37"/>
      <c r="K237" s="37"/>
      <c r="L237" s="40"/>
      <c r="M237" s="219"/>
      <c r="N237" s="220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150</v>
      </c>
      <c r="AU237" s="18" t="s">
        <v>86</v>
      </c>
    </row>
    <row r="238" spans="1:65" s="2" customFormat="1" ht="21.75" customHeight="1">
      <c r="A238" s="35"/>
      <c r="B238" s="36"/>
      <c r="C238" s="204" t="s">
        <v>260</v>
      </c>
      <c r="D238" s="204" t="s">
        <v>143</v>
      </c>
      <c r="E238" s="205" t="s">
        <v>161</v>
      </c>
      <c r="F238" s="206" t="s">
        <v>708</v>
      </c>
      <c r="G238" s="207" t="s">
        <v>159</v>
      </c>
      <c r="H238" s="208">
        <v>1</v>
      </c>
      <c r="I238" s="209"/>
      <c r="J238" s="210">
        <f>ROUND(I238*H238,2)</f>
        <v>0</v>
      </c>
      <c r="K238" s="206" t="s">
        <v>1</v>
      </c>
      <c r="L238" s="40"/>
      <c r="M238" s="211" t="s">
        <v>1</v>
      </c>
      <c r="N238" s="212" t="s">
        <v>41</v>
      </c>
      <c r="O238" s="72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5" t="s">
        <v>148</v>
      </c>
      <c r="AT238" s="215" t="s">
        <v>143</v>
      </c>
      <c r="AU238" s="215" t="s">
        <v>86</v>
      </c>
      <c r="AY238" s="18" t="s">
        <v>140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8" t="s">
        <v>84</v>
      </c>
      <c r="BK238" s="216">
        <f>ROUND(I238*H238,2)</f>
        <v>0</v>
      </c>
      <c r="BL238" s="18" t="s">
        <v>148</v>
      </c>
      <c r="BM238" s="215" t="s">
        <v>709</v>
      </c>
    </row>
    <row r="239" spans="1:65" s="2" customFormat="1" ht="19.5">
      <c r="A239" s="35"/>
      <c r="B239" s="36"/>
      <c r="C239" s="37"/>
      <c r="D239" s="217" t="s">
        <v>150</v>
      </c>
      <c r="E239" s="37"/>
      <c r="F239" s="218" t="s">
        <v>708</v>
      </c>
      <c r="G239" s="37"/>
      <c r="H239" s="37"/>
      <c r="I239" s="116"/>
      <c r="J239" s="37"/>
      <c r="K239" s="37"/>
      <c r="L239" s="40"/>
      <c r="M239" s="219"/>
      <c r="N239" s="220"/>
      <c r="O239" s="72"/>
      <c r="P239" s="72"/>
      <c r="Q239" s="72"/>
      <c r="R239" s="72"/>
      <c r="S239" s="72"/>
      <c r="T239" s="73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150</v>
      </c>
      <c r="AU239" s="18" t="s">
        <v>86</v>
      </c>
    </row>
    <row r="240" spans="1:65" s="2" customFormat="1" ht="16.5" customHeight="1">
      <c r="A240" s="35"/>
      <c r="B240" s="36"/>
      <c r="C240" s="204" t="s">
        <v>267</v>
      </c>
      <c r="D240" s="204" t="s">
        <v>143</v>
      </c>
      <c r="E240" s="205" t="s">
        <v>710</v>
      </c>
      <c r="F240" s="206" t="s">
        <v>711</v>
      </c>
      <c r="G240" s="207" t="s">
        <v>439</v>
      </c>
      <c r="H240" s="208">
        <v>2</v>
      </c>
      <c r="I240" s="209"/>
      <c r="J240" s="210">
        <f>ROUND(I240*H240,2)</f>
        <v>0</v>
      </c>
      <c r="K240" s="206" t="s">
        <v>147</v>
      </c>
      <c r="L240" s="40"/>
      <c r="M240" s="211" t="s">
        <v>1</v>
      </c>
      <c r="N240" s="212" t="s">
        <v>41</v>
      </c>
      <c r="O240" s="72"/>
      <c r="P240" s="213">
        <f>O240*H240</f>
        <v>0</v>
      </c>
      <c r="Q240" s="213">
        <v>9.3600000000000003E-3</v>
      </c>
      <c r="R240" s="213">
        <f>Q240*H240</f>
        <v>1.8720000000000001E-2</v>
      </c>
      <c r="S240" s="213">
        <v>0</v>
      </c>
      <c r="T240" s="21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5" t="s">
        <v>148</v>
      </c>
      <c r="AT240" s="215" t="s">
        <v>143</v>
      </c>
      <c r="AU240" s="215" t="s">
        <v>86</v>
      </c>
      <c r="AY240" s="18" t="s">
        <v>140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8" t="s">
        <v>84</v>
      </c>
      <c r="BK240" s="216">
        <f>ROUND(I240*H240,2)</f>
        <v>0</v>
      </c>
      <c r="BL240" s="18" t="s">
        <v>148</v>
      </c>
      <c r="BM240" s="215" t="s">
        <v>712</v>
      </c>
    </row>
    <row r="241" spans="1:65" s="2" customFormat="1" ht="39">
      <c r="A241" s="35"/>
      <c r="B241" s="36"/>
      <c r="C241" s="37"/>
      <c r="D241" s="217" t="s">
        <v>150</v>
      </c>
      <c r="E241" s="37"/>
      <c r="F241" s="218" t="s">
        <v>713</v>
      </c>
      <c r="G241" s="37"/>
      <c r="H241" s="37"/>
      <c r="I241" s="116"/>
      <c r="J241" s="37"/>
      <c r="K241" s="37"/>
      <c r="L241" s="40"/>
      <c r="M241" s="219"/>
      <c r="N241" s="220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150</v>
      </c>
      <c r="AU241" s="18" t="s">
        <v>86</v>
      </c>
    </row>
    <row r="242" spans="1:65" s="2" customFormat="1" ht="16.5" customHeight="1">
      <c r="A242" s="35"/>
      <c r="B242" s="36"/>
      <c r="C242" s="267" t="s">
        <v>273</v>
      </c>
      <c r="D242" s="267" t="s">
        <v>714</v>
      </c>
      <c r="E242" s="268" t="s">
        <v>715</v>
      </c>
      <c r="F242" s="269" t="s">
        <v>716</v>
      </c>
      <c r="G242" s="270" t="s">
        <v>439</v>
      </c>
      <c r="H242" s="271">
        <v>2</v>
      </c>
      <c r="I242" s="272"/>
      <c r="J242" s="273">
        <f>ROUND(I242*H242,2)</f>
        <v>0</v>
      </c>
      <c r="K242" s="269" t="s">
        <v>1</v>
      </c>
      <c r="L242" s="274"/>
      <c r="M242" s="275" t="s">
        <v>1</v>
      </c>
      <c r="N242" s="276" t="s">
        <v>41</v>
      </c>
      <c r="O242" s="72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5" t="s">
        <v>197</v>
      </c>
      <c r="AT242" s="215" t="s">
        <v>714</v>
      </c>
      <c r="AU242" s="215" t="s">
        <v>86</v>
      </c>
      <c r="AY242" s="18" t="s">
        <v>140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8" t="s">
        <v>84</v>
      </c>
      <c r="BK242" s="216">
        <f>ROUND(I242*H242,2)</f>
        <v>0</v>
      </c>
      <c r="BL242" s="18" t="s">
        <v>148</v>
      </c>
      <c r="BM242" s="215" t="s">
        <v>717</v>
      </c>
    </row>
    <row r="243" spans="1:65" s="2" customFormat="1" ht="11.25">
      <c r="A243" s="35"/>
      <c r="B243" s="36"/>
      <c r="C243" s="37"/>
      <c r="D243" s="217" t="s">
        <v>150</v>
      </c>
      <c r="E243" s="37"/>
      <c r="F243" s="218" t="s">
        <v>716</v>
      </c>
      <c r="G243" s="37"/>
      <c r="H243" s="37"/>
      <c r="I243" s="116"/>
      <c r="J243" s="37"/>
      <c r="K243" s="37"/>
      <c r="L243" s="40"/>
      <c r="M243" s="219"/>
      <c r="N243" s="220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150</v>
      </c>
      <c r="AU243" s="18" t="s">
        <v>86</v>
      </c>
    </row>
    <row r="244" spans="1:65" s="2" customFormat="1" ht="21.75" customHeight="1">
      <c r="A244" s="35"/>
      <c r="B244" s="36"/>
      <c r="C244" s="204" t="s">
        <v>280</v>
      </c>
      <c r="D244" s="204" t="s">
        <v>143</v>
      </c>
      <c r="E244" s="205" t="s">
        <v>718</v>
      </c>
      <c r="F244" s="206" t="s">
        <v>719</v>
      </c>
      <c r="G244" s="207" t="s">
        <v>241</v>
      </c>
      <c r="H244" s="208">
        <v>748</v>
      </c>
      <c r="I244" s="209"/>
      <c r="J244" s="210">
        <f>ROUND(I244*H244,2)</f>
        <v>0</v>
      </c>
      <c r="K244" s="206" t="s">
        <v>147</v>
      </c>
      <c r="L244" s="40"/>
      <c r="M244" s="211" t="s">
        <v>1</v>
      </c>
      <c r="N244" s="212" t="s">
        <v>41</v>
      </c>
      <c r="O244" s="72"/>
      <c r="P244" s="213">
        <f>O244*H244</f>
        <v>0</v>
      </c>
      <c r="Q244" s="213">
        <v>2.9E-4</v>
      </c>
      <c r="R244" s="213">
        <f>Q244*H244</f>
        <v>0.21692</v>
      </c>
      <c r="S244" s="213">
        <v>0</v>
      </c>
      <c r="T244" s="21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5" t="s">
        <v>148</v>
      </c>
      <c r="AT244" s="215" t="s">
        <v>143</v>
      </c>
      <c r="AU244" s="215" t="s">
        <v>86</v>
      </c>
      <c r="AY244" s="18" t="s">
        <v>140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8" t="s">
        <v>84</v>
      </c>
      <c r="BK244" s="216">
        <f>ROUND(I244*H244,2)</f>
        <v>0</v>
      </c>
      <c r="BL244" s="18" t="s">
        <v>148</v>
      </c>
      <c r="BM244" s="215" t="s">
        <v>720</v>
      </c>
    </row>
    <row r="245" spans="1:65" s="2" customFormat="1" ht="29.25">
      <c r="A245" s="35"/>
      <c r="B245" s="36"/>
      <c r="C245" s="37"/>
      <c r="D245" s="217" t="s">
        <v>150</v>
      </c>
      <c r="E245" s="37"/>
      <c r="F245" s="218" t="s">
        <v>721</v>
      </c>
      <c r="G245" s="37"/>
      <c r="H245" s="37"/>
      <c r="I245" s="116"/>
      <c r="J245" s="37"/>
      <c r="K245" s="37"/>
      <c r="L245" s="40"/>
      <c r="M245" s="219"/>
      <c r="N245" s="220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150</v>
      </c>
      <c r="AU245" s="18" t="s">
        <v>86</v>
      </c>
    </row>
    <row r="246" spans="1:65" s="13" customFormat="1" ht="11.25">
      <c r="B246" s="221"/>
      <c r="C246" s="222"/>
      <c r="D246" s="217" t="s">
        <v>152</v>
      </c>
      <c r="E246" s="223" t="s">
        <v>1</v>
      </c>
      <c r="F246" s="224" t="s">
        <v>722</v>
      </c>
      <c r="G246" s="222"/>
      <c r="H246" s="223" t="s">
        <v>1</v>
      </c>
      <c r="I246" s="225"/>
      <c r="J246" s="222"/>
      <c r="K246" s="222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152</v>
      </c>
      <c r="AU246" s="230" t="s">
        <v>86</v>
      </c>
      <c r="AV246" s="13" t="s">
        <v>84</v>
      </c>
      <c r="AW246" s="13" t="s">
        <v>32</v>
      </c>
      <c r="AX246" s="13" t="s">
        <v>76</v>
      </c>
      <c r="AY246" s="230" t="s">
        <v>140</v>
      </c>
    </row>
    <row r="247" spans="1:65" s="14" customFormat="1" ht="11.25">
      <c r="B247" s="231"/>
      <c r="C247" s="232"/>
      <c r="D247" s="217" t="s">
        <v>152</v>
      </c>
      <c r="E247" s="233" t="s">
        <v>1</v>
      </c>
      <c r="F247" s="234" t="s">
        <v>723</v>
      </c>
      <c r="G247" s="232"/>
      <c r="H247" s="235">
        <v>748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152</v>
      </c>
      <c r="AU247" s="241" t="s">
        <v>86</v>
      </c>
      <c r="AV247" s="14" t="s">
        <v>86</v>
      </c>
      <c r="AW247" s="14" t="s">
        <v>32</v>
      </c>
      <c r="AX247" s="14" t="s">
        <v>84</v>
      </c>
      <c r="AY247" s="241" t="s">
        <v>140</v>
      </c>
    </row>
    <row r="248" spans="1:65" s="2" customFormat="1" ht="21.75" customHeight="1">
      <c r="A248" s="35"/>
      <c r="B248" s="36"/>
      <c r="C248" s="267" t="s">
        <v>7</v>
      </c>
      <c r="D248" s="267" t="s">
        <v>714</v>
      </c>
      <c r="E248" s="268" t="s">
        <v>724</v>
      </c>
      <c r="F248" s="269" t="s">
        <v>725</v>
      </c>
      <c r="G248" s="270" t="s">
        <v>241</v>
      </c>
      <c r="H248" s="271">
        <v>785.4</v>
      </c>
      <c r="I248" s="272"/>
      <c r="J248" s="273">
        <f>ROUND(I248*H248,2)</f>
        <v>0</v>
      </c>
      <c r="K248" s="269" t="s">
        <v>147</v>
      </c>
      <c r="L248" s="274"/>
      <c r="M248" s="275" t="s">
        <v>1</v>
      </c>
      <c r="N248" s="276" t="s">
        <v>41</v>
      </c>
      <c r="O248" s="72"/>
      <c r="P248" s="213">
        <f>O248*H248</f>
        <v>0</v>
      </c>
      <c r="Q248" s="213">
        <v>6.0000000000000002E-5</v>
      </c>
      <c r="R248" s="213">
        <f>Q248*H248</f>
        <v>4.7123999999999999E-2</v>
      </c>
      <c r="S248" s="213">
        <v>0</v>
      </c>
      <c r="T248" s="21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5" t="s">
        <v>197</v>
      </c>
      <c r="AT248" s="215" t="s">
        <v>714</v>
      </c>
      <c r="AU248" s="215" t="s">
        <v>86</v>
      </c>
      <c r="AY248" s="18" t="s">
        <v>140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8" t="s">
        <v>84</v>
      </c>
      <c r="BK248" s="216">
        <f>ROUND(I248*H248,2)</f>
        <v>0</v>
      </c>
      <c r="BL248" s="18" t="s">
        <v>148</v>
      </c>
      <c r="BM248" s="215" t="s">
        <v>726</v>
      </c>
    </row>
    <row r="249" spans="1:65" s="2" customFormat="1" ht="11.25">
      <c r="A249" s="35"/>
      <c r="B249" s="36"/>
      <c r="C249" s="37"/>
      <c r="D249" s="217" t="s">
        <v>150</v>
      </c>
      <c r="E249" s="37"/>
      <c r="F249" s="218" t="s">
        <v>725</v>
      </c>
      <c r="G249" s="37"/>
      <c r="H249" s="37"/>
      <c r="I249" s="116"/>
      <c r="J249" s="37"/>
      <c r="K249" s="37"/>
      <c r="L249" s="40"/>
      <c r="M249" s="219"/>
      <c r="N249" s="220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150</v>
      </c>
      <c r="AU249" s="18" t="s">
        <v>86</v>
      </c>
    </row>
    <row r="250" spans="1:65" s="14" customFormat="1" ht="11.25">
      <c r="B250" s="231"/>
      <c r="C250" s="232"/>
      <c r="D250" s="217" t="s">
        <v>152</v>
      </c>
      <c r="E250" s="232"/>
      <c r="F250" s="234" t="s">
        <v>727</v>
      </c>
      <c r="G250" s="232"/>
      <c r="H250" s="235">
        <v>785.4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152</v>
      </c>
      <c r="AU250" s="241" t="s">
        <v>86</v>
      </c>
      <c r="AV250" s="14" t="s">
        <v>86</v>
      </c>
      <c r="AW250" s="14" t="s">
        <v>4</v>
      </c>
      <c r="AX250" s="14" t="s">
        <v>84</v>
      </c>
      <c r="AY250" s="241" t="s">
        <v>140</v>
      </c>
    </row>
    <row r="251" spans="1:65" s="2" customFormat="1" ht="21.75" customHeight="1">
      <c r="A251" s="35"/>
      <c r="B251" s="36"/>
      <c r="C251" s="204" t="s">
        <v>312</v>
      </c>
      <c r="D251" s="204" t="s">
        <v>143</v>
      </c>
      <c r="E251" s="205" t="s">
        <v>728</v>
      </c>
      <c r="F251" s="206" t="s">
        <v>729</v>
      </c>
      <c r="G251" s="207" t="s">
        <v>241</v>
      </c>
      <c r="H251" s="208">
        <v>395.2</v>
      </c>
      <c r="I251" s="209"/>
      <c r="J251" s="210">
        <f>ROUND(I251*H251,2)</f>
        <v>0</v>
      </c>
      <c r="K251" s="206" t="s">
        <v>147</v>
      </c>
      <c r="L251" s="40"/>
      <c r="M251" s="211" t="s">
        <v>1</v>
      </c>
      <c r="N251" s="212" t="s">
        <v>41</v>
      </c>
      <c r="O251" s="72"/>
      <c r="P251" s="213">
        <f>O251*H251</f>
        <v>0</v>
      </c>
      <c r="Q251" s="213">
        <v>9.7000000000000005E-4</v>
      </c>
      <c r="R251" s="213">
        <f>Q251*H251</f>
        <v>0.38334400000000002</v>
      </c>
      <c r="S251" s="213">
        <v>1E-3</v>
      </c>
      <c r="T251" s="214">
        <f>S251*H251</f>
        <v>0.3952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5" t="s">
        <v>148</v>
      </c>
      <c r="AT251" s="215" t="s">
        <v>143</v>
      </c>
      <c r="AU251" s="215" t="s">
        <v>86</v>
      </c>
      <c r="AY251" s="18" t="s">
        <v>140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8" t="s">
        <v>84</v>
      </c>
      <c r="BK251" s="216">
        <f>ROUND(I251*H251,2)</f>
        <v>0</v>
      </c>
      <c r="BL251" s="18" t="s">
        <v>148</v>
      </c>
      <c r="BM251" s="215" t="s">
        <v>730</v>
      </c>
    </row>
    <row r="252" spans="1:65" s="2" customFormat="1" ht="29.25">
      <c r="A252" s="35"/>
      <c r="B252" s="36"/>
      <c r="C252" s="37"/>
      <c r="D252" s="217" t="s">
        <v>150</v>
      </c>
      <c r="E252" s="37"/>
      <c r="F252" s="218" t="s">
        <v>731</v>
      </c>
      <c r="G252" s="37"/>
      <c r="H252" s="37"/>
      <c r="I252" s="116"/>
      <c r="J252" s="37"/>
      <c r="K252" s="37"/>
      <c r="L252" s="40"/>
      <c r="M252" s="219"/>
      <c r="N252" s="220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150</v>
      </c>
      <c r="AU252" s="18" t="s">
        <v>86</v>
      </c>
    </row>
    <row r="253" spans="1:65" s="13" customFormat="1" ht="11.25">
      <c r="B253" s="221"/>
      <c r="C253" s="222"/>
      <c r="D253" s="217" t="s">
        <v>152</v>
      </c>
      <c r="E253" s="223" t="s">
        <v>1</v>
      </c>
      <c r="F253" s="224" t="s">
        <v>732</v>
      </c>
      <c r="G253" s="222"/>
      <c r="H253" s="223" t="s">
        <v>1</v>
      </c>
      <c r="I253" s="225"/>
      <c r="J253" s="222"/>
      <c r="K253" s="222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152</v>
      </c>
      <c r="AU253" s="230" t="s">
        <v>86</v>
      </c>
      <c r="AV253" s="13" t="s">
        <v>84</v>
      </c>
      <c r="AW253" s="13" t="s">
        <v>32</v>
      </c>
      <c r="AX253" s="13" t="s">
        <v>76</v>
      </c>
      <c r="AY253" s="230" t="s">
        <v>140</v>
      </c>
    </row>
    <row r="254" spans="1:65" s="14" customFormat="1" ht="11.25">
      <c r="B254" s="231"/>
      <c r="C254" s="232"/>
      <c r="D254" s="217" t="s">
        <v>152</v>
      </c>
      <c r="E254" s="233" t="s">
        <v>1</v>
      </c>
      <c r="F254" s="234" t="s">
        <v>733</v>
      </c>
      <c r="G254" s="232"/>
      <c r="H254" s="235">
        <v>395.2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152</v>
      </c>
      <c r="AU254" s="241" t="s">
        <v>86</v>
      </c>
      <c r="AV254" s="14" t="s">
        <v>86</v>
      </c>
      <c r="AW254" s="14" t="s">
        <v>32</v>
      </c>
      <c r="AX254" s="14" t="s">
        <v>84</v>
      </c>
      <c r="AY254" s="241" t="s">
        <v>140</v>
      </c>
    </row>
    <row r="255" spans="1:65" s="2" customFormat="1" ht="21.75" customHeight="1">
      <c r="A255" s="35"/>
      <c r="B255" s="36"/>
      <c r="C255" s="267" t="s">
        <v>323</v>
      </c>
      <c r="D255" s="267" t="s">
        <v>714</v>
      </c>
      <c r="E255" s="268" t="s">
        <v>734</v>
      </c>
      <c r="F255" s="269" t="s">
        <v>735</v>
      </c>
      <c r="G255" s="270" t="s">
        <v>146</v>
      </c>
      <c r="H255" s="271">
        <v>0.86899999999999999</v>
      </c>
      <c r="I255" s="272"/>
      <c r="J255" s="273">
        <f>ROUND(I255*H255,2)</f>
        <v>0</v>
      </c>
      <c r="K255" s="269" t="s">
        <v>147</v>
      </c>
      <c r="L255" s="274"/>
      <c r="M255" s="275" t="s">
        <v>1</v>
      </c>
      <c r="N255" s="276" t="s">
        <v>41</v>
      </c>
      <c r="O255" s="72"/>
      <c r="P255" s="213">
        <f>O255*H255</f>
        <v>0</v>
      </c>
      <c r="Q255" s="213">
        <v>1</v>
      </c>
      <c r="R255" s="213">
        <f>Q255*H255</f>
        <v>0.86899999999999999</v>
      </c>
      <c r="S255" s="213">
        <v>0</v>
      </c>
      <c r="T255" s="21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5" t="s">
        <v>197</v>
      </c>
      <c r="AT255" s="215" t="s">
        <v>714</v>
      </c>
      <c r="AU255" s="215" t="s">
        <v>86</v>
      </c>
      <c r="AY255" s="18" t="s">
        <v>140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8" t="s">
        <v>84</v>
      </c>
      <c r="BK255" s="216">
        <f>ROUND(I255*H255,2)</f>
        <v>0</v>
      </c>
      <c r="BL255" s="18" t="s">
        <v>148</v>
      </c>
      <c r="BM255" s="215" t="s">
        <v>736</v>
      </c>
    </row>
    <row r="256" spans="1:65" s="2" customFormat="1" ht="11.25">
      <c r="A256" s="35"/>
      <c r="B256" s="36"/>
      <c r="C256" s="37"/>
      <c r="D256" s="217" t="s">
        <v>150</v>
      </c>
      <c r="E256" s="37"/>
      <c r="F256" s="218" t="s">
        <v>735</v>
      </c>
      <c r="G256" s="37"/>
      <c r="H256" s="37"/>
      <c r="I256" s="116"/>
      <c r="J256" s="37"/>
      <c r="K256" s="37"/>
      <c r="L256" s="40"/>
      <c r="M256" s="219"/>
      <c r="N256" s="220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150</v>
      </c>
      <c r="AU256" s="18" t="s">
        <v>86</v>
      </c>
    </row>
    <row r="257" spans="1:65" s="14" customFormat="1" ht="11.25">
      <c r="B257" s="231"/>
      <c r="C257" s="232"/>
      <c r="D257" s="217" t="s">
        <v>152</v>
      </c>
      <c r="E257" s="233" t="s">
        <v>1</v>
      </c>
      <c r="F257" s="234" t="s">
        <v>737</v>
      </c>
      <c r="G257" s="232"/>
      <c r="H257" s="235">
        <v>0.86899999999999999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152</v>
      </c>
      <c r="AU257" s="241" t="s">
        <v>86</v>
      </c>
      <c r="AV257" s="14" t="s">
        <v>86</v>
      </c>
      <c r="AW257" s="14" t="s">
        <v>32</v>
      </c>
      <c r="AX257" s="14" t="s">
        <v>84</v>
      </c>
      <c r="AY257" s="241" t="s">
        <v>140</v>
      </c>
    </row>
    <row r="258" spans="1:65" s="2" customFormat="1" ht="21.75" customHeight="1">
      <c r="A258" s="35"/>
      <c r="B258" s="36"/>
      <c r="C258" s="204" t="s">
        <v>329</v>
      </c>
      <c r="D258" s="204" t="s">
        <v>143</v>
      </c>
      <c r="E258" s="205" t="s">
        <v>343</v>
      </c>
      <c r="F258" s="206" t="s">
        <v>344</v>
      </c>
      <c r="G258" s="207" t="s">
        <v>167</v>
      </c>
      <c r="H258" s="208">
        <v>856.21199999999999</v>
      </c>
      <c r="I258" s="209"/>
      <c r="J258" s="210">
        <f>ROUND(I258*H258,2)</f>
        <v>0</v>
      </c>
      <c r="K258" s="206" t="s">
        <v>147</v>
      </c>
      <c r="L258" s="40"/>
      <c r="M258" s="211" t="s">
        <v>1</v>
      </c>
      <c r="N258" s="212" t="s">
        <v>41</v>
      </c>
      <c r="O258" s="72"/>
      <c r="P258" s="213">
        <f>O258*H258</f>
        <v>0</v>
      </c>
      <c r="Q258" s="213">
        <v>1.2999999999999999E-4</v>
      </c>
      <c r="R258" s="213">
        <f>Q258*H258</f>
        <v>0.11130755999999999</v>
      </c>
      <c r="S258" s="213">
        <v>0</v>
      </c>
      <c r="T258" s="21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5" t="s">
        <v>148</v>
      </c>
      <c r="AT258" s="215" t="s">
        <v>143</v>
      </c>
      <c r="AU258" s="215" t="s">
        <v>86</v>
      </c>
      <c r="AY258" s="18" t="s">
        <v>140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8" t="s">
        <v>84</v>
      </c>
      <c r="BK258" s="216">
        <f>ROUND(I258*H258,2)</f>
        <v>0</v>
      </c>
      <c r="BL258" s="18" t="s">
        <v>148</v>
      </c>
      <c r="BM258" s="215" t="s">
        <v>738</v>
      </c>
    </row>
    <row r="259" spans="1:65" s="2" customFormat="1" ht="19.5">
      <c r="A259" s="35"/>
      <c r="B259" s="36"/>
      <c r="C259" s="37"/>
      <c r="D259" s="217" t="s">
        <v>150</v>
      </c>
      <c r="E259" s="37"/>
      <c r="F259" s="218" t="s">
        <v>346</v>
      </c>
      <c r="G259" s="37"/>
      <c r="H259" s="37"/>
      <c r="I259" s="116"/>
      <c r="J259" s="37"/>
      <c r="K259" s="37"/>
      <c r="L259" s="40"/>
      <c r="M259" s="219"/>
      <c r="N259" s="220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150</v>
      </c>
      <c r="AU259" s="18" t="s">
        <v>86</v>
      </c>
    </row>
    <row r="260" spans="1:65" s="2" customFormat="1" ht="21.75" customHeight="1">
      <c r="A260" s="35"/>
      <c r="B260" s="36"/>
      <c r="C260" s="204" t="s">
        <v>335</v>
      </c>
      <c r="D260" s="204" t="s">
        <v>143</v>
      </c>
      <c r="E260" s="205" t="s">
        <v>739</v>
      </c>
      <c r="F260" s="206" t="s">
        <v>740</v>
      </c>
      <c r="G260" s="207" t="s">
        <v>167</v>
      </c>
      <c r="H260" s="208">
        <v>856.21199999999999</v>
      </c>
      <c r="I260" s="209"/>
      <c r="J260" s="210">
        <f>ROUND(I260*H260,2)</f>
        <v>0</v>
      </c>
      <c r="K260" s="206" t="s">
        <v>147</v>
      </c>
      <c r="L260" s="40"/>
      <c r="M260" s="211" t="s">
        <v>1</v>
      </c>
      <c r="N260" s="212" t="s">
        <v>41</v>
      </c>
      <c r="O260" s="72"/>
      <c r="P260" s="213">
        <f>O260*H260</f>
        <v>0</v>
      </c>
      <c r="Q260" s="213">
        <v>4.0000000000000003E-5</v>
      </c>
      <c r="R260" s="213">
        <f>Q260*H260</f>
        <v>3.4248480000000005E-2</v>
      </c>
      <c r="S260" s="213">
        <v>0</v>
      </c>
      <c r="T260" s="21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5" t="s">
        <v>148</v>
      </c>
      <c r="AT260" s="215" t="s">
        <v>143</v>
      </c>
      <c r="AU260" s="215" t="s">
        <v>86</v>
      </c>
      <c r="AY260" s="18" t="s">
        <v>140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8" t="s">
        <v>84</v>
      </c>
      <c r="BK260" s="216">
        <f>ROUND(I260*H260,2)</f>
        <v>0</v>
      </c>
      <c r="BL260" s="18" t="s">
        <v>148</v>
      </c>
      <c r="BM260" s="215" t="s">
        <v>741</v>
      </c>
    </row>
    <row r="261" spans="1:65" s="2" customFormat="1" ht="19.5">
      <c r="A261" s="35"/>
      <c r="B261" s="36"/>
      <c r="C261" s="37"/>
      <c r="D261" s="217" t="s">
        <v>150</v>
      </c>
      <c r="E261" s="37"/>
      <c r="F261" s="218" t="s">
        <v>742</v>
      </c>
      <c r="G261" s="37"/>
      <c r="H261" s="37"/>
      <c r="I261" s="116"/>
      <c r="J261" s="37"/>
      <c r="K261" s="37"/>
      <c r="L261" s="40"/>
      <c r="M261" s="219"/>
      <c r="N261" s="220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150</v>
      </c>
      <c r="AU261" s="18" t="s">
        <v>86</v>
      </c>
    </row>
    <row r="262" spans="1:65" s="12" customFormat="1" ht="22.9" customHeight="1">
      <c r="B262" s="188"/>
      <c r="C262" s="189"/>
      <c r="D262" s="190" t="s">
        <v>75</v>
      </c>
      <c r="E262" s="202" t="s">
        <v>348</v>
      </c>
      <c r="F262" s="202" t="s">
        <v>349</v>
      </c>
      <c r="G262" s="189"/>
      <c r="H262" s="189"/>
      <c r="I262" s="192"/>
      <c r="J262" s="203">
        <f>BK262</f>
        <v>0</v>
      </c>
      <c r="K262" s="189"/>
      <c r="L262" s="194"/>
      <c r="M262" s="195"/>
      <c r="N262" s="196"/>
      <c r="O262" s="196"/>
      <c r="P262" s="197">
        <f>SUM(P263:P273)</f>
        <v>0</v>
      </c>
      <c r="Q262" s="196"/>
      <c r="R262" s="197">
        <f>SUM(R263:R273)</f>
        <v>0</v>
      </c>
      <c r="S262" s="196"/>
      <c r="T262" s="198">
        <f>SUM(T263:T273)</f>
        <v>0</v>
      </c>
      <c r="AR262" s="199" t="s">
        <v>84</v>
      </c>
      <c r="AT262" s="200" t="s">
        <v>75</v>
      </c>
      <c r="AU262" s="200" t="s">
        <v>84</v>
      </c>
      <c r="AY262" s="199" t="s">
        <v>140</v>
      </c>
      <c r="BK262" s="201">
        <f>SUM(BK263:BK273)</f>
        <v>0</v>
      </c>
    </row>
    <row r="263" spans="1:65" s="2" customFormat="1" ht="21.75" customHeight="1">
      <c r="A263" s="35"/>
      <c r="B263" s="36"/>
      <c r="C263" s="204" t="s">
        <v>342</v>
      </c>
      <c r="D263" s="204" t="s">
        <v>143</v>
      </c>
      <c r="E263" s="205" t="s">
        <v>351</v>
      </c>
      <c r="F263" s="206" t="s">
        <v>352</v>
      </c>
      <c r="G263" s="207" t="s">
        <v>146</v>
      </c>
      <c r="H263" s="208">
        <v>0.39900000000000002</v>
      </c>
      <c r="I263" s="209"/>
      <c r="J263" s="210">
        <f>ROUND(I263*H263,2)</f>
        <v>0</v>
      </c>
      <c r="K263" s="206" t="s">
        <v>147</v>
      </c>
      <c r="L263" s="40"/>
      <c r="M263" s="211" t="s">
        <v>1</v>
      </c>
      <c r="N263" s="212" t="s">
        <v>41</v>
      </c>
      <c r="O263" s="72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5" t="s">
        <v>148</v>
      </c>
      <c r="AT263" s="215" t="s">
        <v>143</v>
      </c>
      <c r="AU263" s="215" t="s">
        <v>86</v>
      </c>
      <c r="AY263" s="18" t="s">
        <v>140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8" t="s">
        <v>84</v>
      </c>
      <c r="BK263" s="216">
        <f>ROUND(I263*H263,2)</f>
        <v>0</v>
      </c>
      <c r="BL263" s="18" t="s">
        <v>148</v>
      </c>
      <c r="BM263" s="215" t="s">
        <v>743</v>
      </c>
    </row>
    <row r="264" spans="1:65" s="2" customFormat="1" ht="19.5">
      <c r="A264" s="35"/>
      <c r="B264" s="36"/>
      <c r="C264" s="37"/>
      <c r="D264" s="217" t="s">
        <v>150</v>
      </c>
      <c r="E264" s="37"/>
      <c r="F264" s="218" t="s">
        <v>354</v>
      </c>
      <c r="G264" s="37"/>
      <c r="H264" s="37"/>
      <c r="I264" s="116"/>
      <c r="J264" s="37"/>
      <c r="K264" s="37"/>
      <c r="L264" s="40"/>
      <c r="M264" s="219"/>
      <c r="N264" s="220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150</v>
      </c>
      <c r="AU264" s="18" t="s">
        <v>86</v>
      </c>
    </row>
    <row r="265" spans="1:65" s="2" customFormat="1" ht="16.5" customHeight="1">
      <c r="A265" s="35"/>
      <c r="B265" s="36"/>
      <c r="C265" s="204" t="s">
        <v>350</v>
      </c>
      <c r="D265" s="204" t="s">
        <v>143</v>
      </c>
      <c r="E265" s="205" t="s">
        <v>356</v>
      </c>
      <c r="F265" s="206" t="s">
        <v>357</v>
      </c>
      <c r="G265" s="207" t="s">
        <v>146</v>
      </c>
      <c r="H265" s="208">
        <v>0.39900000000000002</v>
      </c>
      <c r="I265" s="209"/>
      <c r="J265" s="210">
        <f>ROUND(I265*H265,2)</f>
        <v>0</v>
      </c>
      <c r="K265" s="206" t="s">
        <v>147</v>
      </c>
      <c r="L265" s="40"/>
      <c r="M265" s="211" t="s">
        <v>1</v>
      </c>
      <c r="N265" s="212" t="s">
        <v>41</v>
      </c>
      <c r="O265" s="72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5" t="s">
        <v>148</v>
      </c>
      <c r="AT265" s="215" t="s">
        <v>143</v>
      </c>
      <c r="AU265" s="215" t="s">
        <v>86</v>
      </c>
      <c r="AY265" s="18" t="s">
        <v>140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8" t="s">
        <v>84</v>
      </c>
      <c r="BK265" s="216">
        <f>ROUND(I265*H265,2)</f>
        <v>0</v>
      </c>
      <c r="BL265" s="18" t="s">
        <v>148</v>
      </c>
      <c r="BM265" s="215" t="s">
        <v>744</v>
      </c>
    </row>
    <row r="266" spans="1:65" s="2" customFormat="1" ht="19.5">
      <c r="A266" s="35"/>
      <c r="B266" s="36"/>
      <c r="C266" s="37"/>
      <c r="D266" s="217" t="s">
        <v>150</v>
      </c>
      <c r="E266" s="37"/>
      <c r="F266" s="218" t="s">
        <v>359</v>
      </c>
      <c r="G266" s="37"/>
      <c r="H266" s="37"/>
      <c r="I266" s="116"/>
      <c r="J266" s="37"/>
      <c r="K266" s="37"/>
      <c r="L266" s="40"/>
      <c r="M266" s="219"/>
      <c r="N266" s="220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150</v>
      </c>
      <c r="AU266" s="18" t="s">
        <v>86</v>
      </c>
    </row>
    <row r="267" spans="1:65" s="2" customFormat="1" ht="21.75" customHeight="1">
      <c r="A267" s="35"/>
      <c r="B267" s="36"/>
      <c r="C267" s="204" t="s">
        <v>355</v>
      </c>
      <c r="D267" s="204" t="s">
        <v>143</v>
      </c>
      <c r="E267" s="205" t="s">
        <v>361</v>
      </c>
      <c r="F267" s="206" t="s">
        <v>362</v>
      </c>
      <c r="G267" s="207" t="s">
        <v>146</v>
      </c>
      <c r="H267" s="208">
        <v>0.39900000000000002</v>
      </c>
      <c r="I267" s="209"/>
      <c r="J267" s="210">
        <f>ROUND(I267*H267,2)</f>
        <v>0</v>
      </c>
      <c r="K267" s="206" t="s">
        <v>147</v>
      </c>
      <c r="L267" s="40"/>
      <c r="M267" s="211" t="s">
        <v>1</v>
      </c>
      <c r="N267" s="212" t="s">
        <v>41</v>
      </c>
      <c r="O267" s="72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5" t="s">
        <v>148</v>
      </c>
      <c r="AT267" s="215" t="s">
        <v>143</v>
      </c>
      <c r="AU267" s="215" t="s">
        <v>86</v>
      </c>
      <c r="AY267" s="18" t="s">
        <v>140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8" t="s">
        <v>84</v>
      </c>
      <c r="BK267" s="216">
        <f>ROUND(I267*H267,2)</f>
        <v>0</v>
      </c>
      <c r="BL267" s="18" t="s">
        <v>148</v>
      </c>
      <c r="BM267" s="215" t="s">
        <v>745</v>
      </c>
    </row>
    <row r="268" spans="1:65" s="2" customFormat="1" ht="19.5">
      <c r="A268" s="35"/>
      <c r="B268" s="36"/>
      <c r="C268" s="37"/>
      <c r="D268" s="217" t="s">
        <v>150</v>
      </c>
      <c r="E268" s="37"/>
      <c r="F268" s="218" t="s">
        <v>364</v>
      </c>
      <c r="G268" s="37"/>
      <c r="H268" s="37"/>
      <c r="I268" s="116"/>
      <c r="J268" s="37"/>
      <c r="K268" s="37"/>
      <c r="L268" s="40"/>
      <c r="M268" s="219"/>
      <c r="N268" s="220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150</v>
      </c>
      <c r="AU268" s="18" t="s">
        <v>86</v>
      </c>
    </row>
    <row r="269" spans="1:65" s="2" customFormat="1" ht="21.75" customHeight="1">
      <c r="A269" s="35"/>
      <c r="B269" s="36"/>
      <c r="C269" s="204" t="s">
        <v>360</v>
      </c>
      <c r="D269" s="204" t="s">
        <v>143</v>
      </c>
      <c r="E269" s="205" t="s">
        <v>366</v>
      </c>
      <c r="F269" s="206" t="s">
        <v>367</v>
      </c>
      <c r="G269" s="207" t="s">
        <v>146</v>
      </c>
      <c r="H269" s="208">
        <v>2.3940000000000001</v>
      </c>
      <c r="I269" s="209"/>
      <c r="J269" s="210">
        <f>ROUND(I269*H269,2)</f>
        <v>0</v>
      </c>
      <c r="K269" s="206" t="s">
        <v>147</v>
      </c>
      <c r="L269" s="40"/>
      <c r="M269" s="211" t="s">
        <v>1</v>
      </c>
      <c r="N269" s="212" t="s">
        <v>41</v>
      </c>
      <c r="O269" s="72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5" t="s">
        <v>148</v>
      </c>
      <c r="AT269" s="215" t="s">
        <v>143</v>
      </c>
      <c r="AU269" s="215" t="s">
        <v>86</v>
      </c>
      <c r="AY269" s="18" t="s">
        <v>140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8" t="s">
        <v>84</v>
      </c>
      <c r="BK269" s="216">
        <f>ROUND(I269*H269,2)</f>
        <v>0</v>
      </c>
      <c r="BL269" s="18" t="s">
        <v>148</v>
      </c>
      <c r="BM269" s="215" t="s">
        <v>746</v>
      </c>
    </row>
    <row r="270" spans="1:65" s="2" customFormat="1" ht="29.25">
      <c r="A270" s="35"/>
      <c r="B270" s="36"/>
      <c r="C270" s="37"/>
      <c r="D270" s="217" t="s">
        <v>150</v>
      </c>
      <c r="E270" s="37"/>
      <c r="F270" s="218" t="s">
        <v>369</v>
      </c>
      <c r="G270" s="37"/>
      <c r="H270" s="37"/>
      <c r="I270" s="116"/>
      <c r="J270" s="37"/>
      <c r="K270" s="37"/>
      <c r="L270" s="40"/>
      <c r="M270" s="219"/>
      <c r="N270" s="220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150</v>
      </c>
      <c r="AU270" s="18" t="s">
        <v>86</v>
      </c>
    </row>
    <row r="271" spans="1:65" s="14" customFormat="1" ht="11.25">
      <c r="B271" s="231"/>
      <c r="C271" s="232"/>
      <c r="D271" s="217" t="s">
        <v>152</v>
      </c>
      <c r="E271" s="233" t="s">
        <v>1</v>
      </c>
      <c r="F271" s="234" t="s">
        <v>747</v>
      </c>
      <c r="G271" s="232"/>
      <c r="H271" s="235">
        <v>2.3940000000000001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152</v>
      </c>
      <c r="AU271" s="241" t="s">
        <v>86</v>
      </c>
      <c r="AV271" s="14" t="s">
        <v>86</v>
      </c>
      <c r="AW271" s="14" t="s">
        <v>32</v>
      </c>
      <c r="AX271" s="14" t="s">
        <v>84</v>
      </c>
      <c r="AY271" s="241" t="s">
        <v>140</v>
      </c>
    </row>
    <row r="272" spans="1:65" s="2" customFormat="1" ht="21.75" customHeight="1">
      <c r="A272" s="35"/>
      <c r="B272" s="36"/>
      <c r="C272" s="204" t="s">
        <v>365</v>
      </c>
      <c r="D272" s="204" t="s">
        <v>143</v>
      </c>
      <c r="E272" s="205" t="s">
        <v>382</v>
      </c>
      <c r="F272" s="206" t="s">
        <v>383</v>
      </c>
      <c r="G272" s="207" t="s">
        <v>146</v>
      </c>
      <c r="H272" s="208">
        <v>0.39900000000000002</v>
      </c>
      <c r="I272" s="209"/>
      <c r="J272" s="210">
        <f>ROUND(I272*H272,2)</f>
        <v>0</v>
      </c>
      <c r="K272" s="206" t="s">
        <v>147</v>
      </c>
      <c r="L272" s="40"/>
      <c r="M272" s="211" t="s">
        <v>1</v>
      </c>
      <c r="N272" s="212" t="s">
        <v>41</v>
      </c>
      <c r="O272" s="72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5" t="s">
        <v>148</v>
      </c>
      <c r="AT272" s="215" t="s">
        <v>143</v>
      </c>
      <c r="AU272" s="215" t="s">
        <v>86</v>
      </c>
      <c r="AY272" s="18" t="s">
        <v>140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8" t="s">
        <v>84</v>
      </c>
      <c r="BK272" s="216">
        <f>ROUND(I272*H272,2)</f>
        <v>0</v>
      </c>
      <c r="BL272" s="18" t="s">
        <v>148</v>
      </c>
      <c r="BM272" s="215" t="s">
        <v>748</v>
      </c>
    </row>
    <row r="273" spans="1:65" s="2" customFormat="1" ht="19.5">
      <c r="A273" s="35"/>
      <c r="B273" s="36"/>
      <c r="C273" s="37"/>
      <c r="D273" s="217" t="s">
        <v>150</v>
      </c>
      <c r="E273" s="37"/>
      <c r="F273" s="218" t="s">
        <v>385</v>
      </c>
      <c r="G273" s="37"/>
      <c r="H273" s="37"/>
      <c r="I273" s="116"/>
      <c r="J273" s="37"/>
      <c r="K273" s="37"/>
      <c r="L273" s="40"/>
      <c r="M273" s="219"/>
      <c r="N273" s="220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150</v>
      </c>
      <c r="AU273" s="18" t="s">
        <v>86</v>
      </c>
    </row>
    <row r="274" spans="1:65" s="12" customFormat="1" ht="22.9" customHeight="1">
      <c r="B274" s="188"/>
      <c r="C274" s="189"/>
      <c r="D274" s="190" t="s">
        <v>75</v>
      </c>
      <c r="E274" s="202" t="s">
        <v>401</v>
      </c>
      <c r="F274" s="202" t="s">
        <v>402</v>
      </c>
      <c r="G274" s="189"/>
      <c r="H274" s="189"/>
      <c r="I274" s="192"/>
      <c r="J274" s="203">
        <f>BK274</f>
        <v>0</v>
      </c>
      <c r="K274" s="189"/>
      <c r="L274" s="194"/>
      <c r="M274" s="195"/>
      <c r="N274" s="196"/>
      <c r="O274" s="196"/>
      <c r="P274" s="197">
        <f>SUM(P275:P276)</f>
        <v>0</v>
      </c>
      <c r="Q274" s="196"/>
      <c r="R274" s="197">
        <f>SUM(R275:R276)</f>
        <v>0</v>
      </c>
      <c r="S274" s="196"/>
      <c r="T274" s="198">
        <f>SUM(T275:T276)</f>
        <v>0</v>
      </c>
      <c r="AR274" s="199" t="s">
        <v>84</v>
      </c>
      <c r="AT274" s="200" t="s">
        <v>75</v>
      </c>
      <c r="AU274" s="200" t="s">
        <v>84</v>
      </c>
      <c r="AY274" s="199" t="s">
        <v>140</v>
      </c>
      <c r="BK274" s="201">
        <f>SUM(BK275:BK276)</f>
        <v>0</v>
      </c>
    </row>
    <row r="275" spans="1:65" s="2" customFormat="1" ht="16.5" customHeight="1">
      <c r="A275" s="35"/>
      <c r="B275" s="36"/>
      <c r="C275" s="204" t="s">
        <v>371</v>
      </c>
      <c r="D275" s="204" t="s">
        <v>143</v>
      </c>
      <c r="E275" s="205" t="s">
        <v>404</v>
      </c>
      <c r="F275" s="206" t="s">
        <v>405</v>
      </c>
      <c r="G275" s="207" t="s">
        <v>146</v>
      </c>
      <c r="H275" s="208">
        <v>68.221000000000004</v>
      </c>
      <c r="I275" s="209"/>
      <c r="J275" s="210">
        <f>ROUND(I275*H275,2)</f>
        <v>0</v>
      </c>
      <c r="K275" s="206" t="s">
        <v>147</v>
      </c>
      <c r="L275" s="40"/>
      <c r="M275" s="211" t="s">
        <v>1</v>
      </c>
      <c r="N275" s="212" t="s">
        <v>41</v>
      </c>
      <c r="O275" s="72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5" t="s">
        <v>148</v>
      </c>
      <c r="AT275" s="215" t="s">
        <v>143</v>
      </c>
      <c r="AU275" s="215" t="s">
        <v>86</v>
      </c>
      <c r="AY275" s="18" t="s">
        <v>140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8" t="s">
        <v>84</v>
      </c>
      <c r="BK275" s="216">
        <f>ROUND(I275*H275,2)</f>
        <v>0</v>
      </c>
      <c r="BL275" s="18" t="s">
        <v>148</v>
      </c>
      <c r="BM275" s="215" t="s">
        <v>749</v>
      </c>
    </row>
    <row r="276" spans="1:65" s="2" customFormat="1" ht="39">
      <c r="A276" s="35"/>
      <c r="B276" s="36"/>
      <c r="C276" s="37"/>
      <c r="D276" s="217" t="s">
        <v>150</v>
      </c>
      <c r="E276" s="37"/>
      <c r="F276" s="218" t="s">
        <v>407</v>
      </c>
      <c r="G276" s="37"/>
      <c r="H276" s="37"/>
      <c r="I276" s="116"/>
      <c r="J276" s="37"/>
      <c r="K276" s="37"/>
      <c r="L276" s="40"/>
      <c r="M276" s="219"/>
      <c r="N276" s="220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150</v>
      </c>
      <c r="AU276" s="18" t="s">
        <v>86</v>
      </c>
    </row>
    <row r="277" spans="1:65" s="12" customFormat="1" ht="25.9" customHeight="1">
      <c r="B277" s="188"/>
      <c r="C277" s="189"/>
      <c r="D277" s="190" t="s">
        <v>75</v>
      </c>
      <c r="E277" s="191" t="s">
        <v>408</v>
      </c>
      <c r="F277" s="191" t="s">
        <v>409</v>
      </c>
      <c r="G277" s="189"/>
      <c r="H277" s="189"/>
      <c r="I277" s="192"/>
      <c r="J277" s="193">
        <f>BK277</f>
        <v>0</v>
      </c>
      <c r="K277" s="189"/>
      <c r="L277" s="194"/>
      <c r="M277" s="195"/>
      <c r="N277" s="196"/>
      <c r="O277" s="196"/>
      <c r="P277" s="197">
        <f>P278+P283+P346+P353+P371+P395+P485+P564+P589+P610</f>
        <v>0</v>
      </c>
      <c r="Q277" s="196"/>
      <c r="R277" s="197">
        <f>R278+R283+R346+R353+R371+R395+R485+R564+R589+R610</f>
        <v>43.457523859999995</v>
      </c>
      <c r="S277" s="196"/>
      <c r="T277" s="198">
        <f>T278+T283+T346+T353+T371+T395+T485+T564+T589+T610</f>
        <v>3.82E-3</v>
      </c>
      <c r="AR277" s="199" t="s">
        <v>86</v>
      </c>
      <c r="AT277" s="200" t="s">
        <v>75</v>
      </c>
      <c r="AU277" s="200" t="s">
        <v>76</v>
      </c>
      <c r="AY277" s="199" t="s">
        <v>140</v>
      </c>
      <c r="BK277" s="201">
        <f>BK278+BK283+BK346+BK353+BK371+BK395+BK485+BK564+BK589+BK610</f>
        <v>0</v>
      </c>
    </row>
    <row r="278" spans="1:65" s="12" customFormat="1" ht="22.9" customHeight="1">
      <c r="B278" s="188"/>
      <c r="C278" s="189"/>
      <c r="D278" s="190" t="s">
        <v>75</v>
      </c>
      <c r="E278" s="202" t="s">
        <v>750</v>
      </c>
      <c r="F278" s="202" t="s">
        <v>751</v>
      </c>
      <c r="G278" s="189"/>
      <c r="H278" s="189"/>
      <c r="I278" s="192"/>
      <c r="J278" s="203">
        <f>BK278</f>
        <v>0</v>
      </c>
      <c r="K278" s="189"/>
      <c r="L278" s="194"/>
      <c r="M278" s="195"/>
      <c r="N278" s="196"/>
      <c r="O278" s="196"/>
      <c r="P278" s="197">
        <f>SUM(P279:P282)</f>
        <v>0</v>
      </c>
      <c r="Q278" s="196"/>
      <c r="R278" s="197">
        <f>SUM(R279:R282)</f>
        <v>2.92E-2</v>
      </c>
      <c r="S278" s="196"/>
      <c r="T278" s="198">
        <f>SUM(T279:T282)</f>
        <v>0</v>
      </c>
      <c r="AR278" s="199" t="s">
        <v>86</v>
      </c>
      <c r="AT278" s="200" t="s">
        <v>75</v>
      </c>
      <c r="AU278" s="200" t="s">
        <v>84</v>
      </c>
      <c r="AY278" s="199" t="s">
        <v>140</v>
      </c>
      <c r="BK278" s="201">
        <f>SUM(BK279:BK282)</f>
        <v>0</v>
      </c>
    </row>
    <row r="279" spans="1:65" s="2" customFormat="1" ht="21.75" customHeight="1">
      <c r="A279" s="35"/>
      <c r="B279" s="36"/>
      <c r="C279" s="204" t="s">
        <v>376</v>
      </c>
      <c r="D279" s="204" t="s">
        <v>143</v>
      </c>
      <c r="E279" s="205" t="s">
        <v>752</v>
      </c>
      <c r="F279" s="206" t="s">
        <v>753</v>
      </c>
      <c r="G279" s="207" t="s">
        <v>159</v>
      </c>
      <c r="H279" s="208">
        <v>1</v>
      </c>
      <c r="I279" s="209"/>
      <c r="J279" s="210">
        <f>ROUND(I279*H279,2)</f>
        <v>0</v>
      </c>
      <c r="K279" s="206" t="s">
        <v>147</v>
      </c>
      <c r="L279" s="40"/>
      <c r="M279" s="211" t="s">
        <v>1</v>
      </c>
      <c r="N279" s="212" t="s">
        <v>41</v>
      </c>
      <c r="O279" s="72"/>
      <c r="P279" s="213">
        <f>O279*H279</f>
        <v>0</v>
      </c>
      <c r="Q279" s="213">
        <v>2.92E-2</v>
      </c>
      <c r="R279" s="213">
        <f>Q279*H279</f>
        <v>2.92E-2</v>
      </c>
      <c r="S279" s="213">
        <v>0</v>
      </c>
      <c r="T279" s="21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5" t="s">
        <v>253</v>
      </c>
      <c r="AT279" s="215" t="s">
        <v>143</v>
      </c>
      <c r="AU279" s="215" t="s">
        <v>86</v>
      </c>
      <c r="AY279" s="18" t="s">
        <v>140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8" t="s">
        <v>84</v>
      </c>
      <c r="BK279" s="216">
        <f>ROUND(I279*H279,2)</f>
        <v>0</v>
      </c>
      <c r="BL279" s="18" t="s">
        <v>253</v>
      </c>
      <c r="BM279" s="215" t="s">
        <v>754</v>
      </c>
    </row>
    <row r="280" spans="1:65" s="2" customFormat="1" ht="19.5">
      <c r="A280" s="35"/>
      <c r="B280" s="36"/>
      <c r="C280" s="37"/>
      <c r="D280" s="217" t="s">
        <v>150</v>
      </c>
      <c r="E280" s="37"/>
      <c r="F280" s="218" t="s">
        <v>755</v>
      </c>
      <c r="G280" s="37"/>
      <c r="H280" s="37"/>
      <c r="I280" s="116"/>
      <c r="J280" s="37"/>
      <c r="K280" s="37"/>
      <c r="L280" s="40"/>
      <c r="M280" s="219"/>
      <c r="N280" s="220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150</v>
      </c>
      <c r="AU280" s="18" t="s">
        <v>86</v>
      </c>
    </row>
    <row r="281" spans="1:65" s="2" customFormat="1" ht="21.75" customHeight="1">
      <c r="A281" s="35"/>
      <c r="B281" s="36"/>
      <c r="C281" s="204" t="s">
        <v>381</v>
      </c>
      <c r="D281" s="204" t="s">
        <v>143</v>
      </c>
      <c r="E281" s="205" t="s">
        <v>756</v>
      </c>
      <c r="F281" s="206" t="s">
        <v>757</v>
      </c>
      <c r="G281" s="207" t="s">
        <v>758</v>
      </c>
      <c r="H281" s="277"/>
      <c r="I281" s="209"/>
      <c r="J281" s="210">
        <f>ROUND(I281*H281,2)</f>
        <v>0</v>
      </c>
      <c r="K281" s="206" t="s">
        <v>147</v>
      </c>
      <c r="L281" s="40"/>
      <c r="M281" s="211" t="s">
        <v>1</v>
      </c>
      <c r="N281" s="212" t="s">
        <v>41</v>
      </c>
      <c r="O281" s="72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5" t="s">
        <v>253</v>
      </c>
      <c r="AT281" s="215" t="s">
        <v>143</v>
      </c>
      <c r="AU281" s="215" t="s">
        <v>86</v>
      </c>
      <c r="AY281" s="18" t="s">
        <v>140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8" t="s">
        <v>84</v>
      </c>
      <c r="BK281" s="216">
        <f>ROUND(I281*H281,2)</f>
        <v>0</v>
      </c>
      <c r="BL281" s="18" t="s">
        <v>253</v>
      </c>
      <c r="BM281" s="215" t="s">
        <v>759</v>
      </c>
    </row>
    <row r="282" spans="1:65" s="2" customFormat="1" ht="29.25">
      <c r="A282" s="35"/>
      <c r="B282" s="36"/>
      <c r="C282" s="37"/>
      <c r="D282" s="217" t="s">
        <v>150</v>
      </c>
      <c r="E282" s="37"/>
      <c r="F282" s="218" t="s">
        <v>760</v>
      </c>
      <c r="G282" s="37"/>
      <c r="H282" s="37"/>
      <c r="I282" s="116"/>
      <c r="J282" s="37"/>
      <c r="K282" s="37"/>
      <c r="L282" s="40"/>
      <c r="M282" s="219"/>
      <c r="N282" s="220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150</v>
      </c>
      <c r="AU282" s="18" t="s">
        <v>86</v>
      </c>
    </row>
    <row r="283" spans="1:65" s="12" customFormat="1" ht="22.9" customHeight="1">
      <c r="B283" s="188"/>
      <c r="C283" s="189"/>
      <c r="D283" s="190" t="s">
        <v>75</v>
      </c>
      <c r="E283" s="202" t="s">
        <v>442</v>
      </c>
      <c r="F283" s="202" t="s">
        <v>443</v>
      </c>
      <c r="G283" s="189"/>
      <c r="H283" s="189"/>
      <c r="I283" s="192"/>
      <c r="J283" s="203">
        <f>BK283</f>
        <v>0</v>
      </c>
      <c r="K283" s="189"/>
      <c r="L283" s="194"/>
      <c r="M283" s="195"/>
      <c r="N283" s="196"/>
      <c r="O283" s="196"/>
      <c r="P283" s="197">
        <f>SUM(P284:P345)</f>
        <v>0</v>
      </c>
      <c r="Q283" s="196"/>
      <c r="R283" s="197">
        <f>SUM(R284:R345)</f>
        <v>31.830015339999999</v>
      </c>
      <c r="S283" s="196"/>
      <c r="T283" s="198">
        <f>SUM(T284:T345)</f>
        <v>0</v>
      </c>
      <c r="AR283" s="199" t="s">
        <v>86</v>
      </c>
      <c r="AT283" s="200" t="s">
        <v>75</v>
      </c>
      <c r="AU283" s="200" t="s">
        <v>84</v>
      </c>
      <c r="AY283" s="199" t="s">
        <v>140</v>
      </c>
      <c r="BK283" s="201">
        <f>SUM(BK284:BK345)</f>
        <v>0</v>
      </c>
    </row>
    <row r="284" spans="1:65" s="2" customFormat="1" ht="21.75" customHeight="1">
      <c r="A284" s="35"/>
      <c r="B284" s="36"/>
      <c r="C284" s="204" t="s">
        <v>386</v>
      </c>
      <c r="D284" s="204" t="s">
        <v>143</v>
      </c>
      <c r="E284" s="205" t="s">
        <v>761</v>
      </c>
      <c r="F284" s="206" t="s">
        <v>762</v>
      </c>
      <c r="G284" s="207" t="s">
        <v>167</v>
      </c>
      <c r="H284" s="208">
        <v>117.3</v>
      </c>
      <c r="I284" s="209"/>
      <c r="J284" s="210">
        <f>ROUND(I284*H284,2)</f>
        <v>0</v>
      </c>
      <c r="K284" s="206" t="s">
        <v>147</v>
      </c>
      <c r="L284" s="40"/>
      <c r="M284" s="211" t="s">
        <v>1</v>
      </c>
      <c r="N284" s="212" t="s">
        <v>41</v>
      </c>
      <c r="O284" s="72"/>
      <c r="P284" s="213">
        <f>O284*H284</f>
        <v>0</v>
      </c>
      <c r="Q284" s="213">
        <v>5.9819999999999998E-2</v>
      </c>
      <c r="R284" s="213">
        <f>Q284*H284</f>
        <v>7.0168859999999995</v>
      </c>
      <c r="S284" s="213">
        <v>0</v>
      </c>
      <c r="T284" s="21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5" t="s">
        <v>253</v>
      </c>
      <c r="AT284" s="215" t="s">
        <v>143</v>
      </c>
      <c r="AU284" s="215" t="s">
        <v>86</v>
      </c>
      <c r="AY284" s="18" t="s">
        <v>140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8" t="s">
        <v>84</v>
      </c>
      <c r="BK284" s="216">
        <f>ROUND(I284*H284,2)</f>
        <v>0</v>
      </c>
      <c r="BL284" s="18" t="s">
        <v>253</v>
      </c>
      <c r="BM284" s="215" t="s">
        <v>763</v>
      </c>
    </row>
    <row r="285" spans="1:65" s="2" customFormat="1" ht="48.75">
      <c r="A285" s="35"/>
      <c r="B285" s="36"/>
      <c r="C285" s="37"/>
      <c r="D285" s="217" t="s">
        <v>150</v>
      </c>
      <c r="E285" s="37"/>
      <c r="F285" s="218" t="s">
        <v>764</v>
      </c>
      <c r="G285" s="37"/>
      <c r="H285" s="37"/>
      <c r="I285" s="116"/>
      <c r="J285" s="37"/>
      <c r="K285" s="37"/>
      <c r="L285" s="40"/>
      <c r="M285" s="219"/>
      <c r="N285" s="220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150</v>
      </c>
      <c r="AU285" s="18" t="s">
        <v>86</v>
      </c>
    </row>
    <row r="286" spans="1:65" s="14" customFormat="1" ht="11.25">
      <c r="B286" s="231"/>
      <c r="C286" s="232"/>
      <c r="D286" s="217" t="s">
        <v>152</v>
      </c>
      <c r="E286" s="233" t="s">
        <v>1</v>
      </c>
      <c r="F286" s="234" t="s">
        <v>765</v>
      </c>
      <c r="G286" s="232"/>
      <c r="H286" s="235">
        <v>119.07299999999999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152</v>
      </c>
      <c r="AU286" s="241" t="s">
        <v>86</v>
      </c>
      <c r="AV286" s="14" t="s">
        <v>86</v>
      </c>
      <c r="AW286" s="14" t="s">
        <v>32</v>
      </c>
      <c r="AX286" s="14" t="s">
        <v>76</v>
      </c>
      <c r="AY286" s="241" t="s">
        <v>140</v>
      </c>
    </row>
    <row r="287" spans="1:65" s="14" customFormat="1" ht="11.25">
      <c r="B287" s="231"/>
      <c r="C287" s="232"/>
      <c r="D287" s="217" t="s">
        <v>152</v>
      </c>
      <c r="E287" s="233" t="s">
        <v>1</v>
      </c>
      <c r="F287" s="234" t="s">
        <v>458</v>
      </c>
      <c r="G287" s="232"/>
      <c r="H287" s="235">
        <v>-1.7729999999999999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152</v>
      </c>
      <c r="AU287" s="241" t="s">
        <v>86</v>
      </c>
      <c r="AV287" s="14" t="s">
        <v>86</v>
      </c>
      <c r="AW287" s="14" t="s">
        <v>32</v>
      </c>
      <c r="AX287" s="14" t="s">
        <v>76</v>
      </c>
      <c r="AY287" s="241" t="s">
        <v>140</v>
      </c>
    </row>
    <row r="288" spans="1:65" s="15" customFormat="1" ht="11.25">
      <c r="B288" s="242"/>
      <c r="C288" s="243"/>
      <c r="D288" s="217" t="s">
        <v>152</v>
      </c>
      <c r="E288" s="244" t="s">
        <v>1</v>
      </c>
      <c r="F288" s="245" t="s">
        <v>172</v>
      </c>
      <c r="G288" s="243"/>
      <c r="H288" s="246">
        <v>117.3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AT288" s="252" t="s">
        <v>152</v>
      </c>
      <c r="AU288" s="252" t="s">
        <v>86</v>
      </c>
      <c r="AV288" s="15" t="s">
        <v>148</v>
      </c>
      <c r="AW288" s="15" t="s">
        <v>32</v>
      </c>
      <c r="AX288" s="15" t="s">
        <v>84</v>
      </c>
      <c r="AY288" s="252" t="s">
        <v>140</v>
      </c>
    </row>
    <row r="289" spans="1:65" s="2" customFormat="1" ht="21.75" customHeight="1">
      <c r="A289" s="35"/>
      <c r="B289" s="36"/>
      <c r="C289" s="204" t="s">
        <v>391</v>
      </c>
      <c r="D289" s="204" t="s">
        <v>143</v>
      </c>
      <c r="E289" s="205" t="s">
        <v>766</v>
      </c>
      <c r="F289" s="206" t="s">
        <v>767</v>
      </c>
      <c r="G289" s="207" t="s">
        <v>167</v>
      </c>
      <c r="H289" s="208">
        <v>95.38</v>
      </c>
      <c r="I289" s="209"/>
      <c r="J289" s="210">
        <f>ROUND(I289*H289,2)</f>
        <v>0</v>
      </c>
      <c r="K289" s="206" t="s">
        <v>147</v>
      </c>
      <c r="L289" s="40"/>
      <c r="M289" s="211" t="s">
        <v>1</v>
      </c>
      <c r="N289" s="212" t="s">
        <v>41</v>
      </c>
      <c r="O289" s="72"/>
      <c r="P289" s="213">
        <f>O289*H289</f>
        <v>0</v>
      </c>
      <c r="Q289" s="213">
        <v>2.7869999999999999E-2</v>
      </c>
      <c r="R289" s="213">
        <f>Q289*H289</f>
        <v>2.6582405999999996</v>
      </c>
      <c r="S289" s="213">
        <v>0</v>
      </c>
      <c r="T289" s="21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5" t="s">
        <v>253</v>
      </c>
      <c r="AT289" s="215" t="s">
        <v>143</v>
      </c>
      <c r="AU289" s="215" t="s">
        <v>86</v>
      </c>
      <c r="AY289" s="18" t="s">
        <v>140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8" t="s">
        <v>84</v>
      </c>
      <c r="BK289" s="216">
        <f>ROUND(I289*H289,2)</f>
        <v>0</v>
      </c>
      <c r="BL289" s="18" t="s">
        <v>253</v>
      </c>
      <c r="BM289" s="215" t="s">
        <v>768</v>
      </c>
    </row>
    <row r="290" spans="1:65" s="2" customFormat="1" ht="39">
      <c r="A290" s="35"/>
      <c r="B290" s="36"/>
      <c r="C290" s="37"/>
      <c r="D290" s="217" t="s">
        <v>150</v>
      </c>
      <c r="E290" s="37"/>
      <c r="F290" s="218" t="s">
        <v>769</v>
      </c>
      <c r="G290" s="37"/>
      <c r="H290" s="37"/>
      <c r="I290" s="116"/>
      <c r="J290" s="37"/>
      <c r="K290" s="37"/>
      <c r="L290" s="40"/>
      <c r="M290" s="219"/>
      <c r="N290" s="220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150</v>
      </c>
      <c r="AU290" s="18" t="s">
        <v>86</v>
      </c>
    </row>
    <row r="291" spans="1:65" s="14" customFormat="1" ht="11.25">
      <c r="B291" s="231"/>
      <c r="C291" s="232"/>
      <c r="D291" s="217" t="s">
        <v>152</v>
      </c>
      <c r="E291" s="233" t="s">
        <v>1</v>
      </c>
      <c r="F291" s="234" t="s">
        <v>770</v>
      </c>
      <c r="G291" s="232"/>
      <c r="H291" s="235">
        <v>95.38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AT291" s="241" t="s">
        <v>152</v>
      </c>
      <c r="AU291" s="241" t="s">
        <v>86</v>
      </c>
      <c r="AV291" s="14" t="s">
        <v>86</v>
      </c>
      <c r="AW291" s="14" t="s">
        <v>32</v>
      </c>
      <c r="AX291" s="14" t="s">
        <v>84</v>
      </c>
      <c r="AY291" s="241" t="s">
        <v>140</v>
      </c>
    </row>
    <row r="292" spans="1:65" s="2" customFormat="1" ht="21.75" customHeight="1">
      <c r="A292" s="35"/>
      <c r="B292" s="36"/>
      <c r="C292" s="204" t="s">
        <v>396</v>
      </c>
      <c r="D292" s="204" t="s">
        <v>143</v>
      </c>
      <c r="E292" s="205" t="s">
        <v>771</v>
      </c>
      <c r="F292" s="206" t="s">
        <v>772</v>
      </c>
      <c r="G292" s="207" t="s">
        <v>167</v>
      </c>
      <c r="H292" s="208">
        <v>848.70600000000002</v>
      </c>
      <c r="I292" s="209"/>
      <c r="J292" s="210">
        <f>ROUND(I292*H292,2)</f>
        <v>0</v>
      </c>
      <c r="K292" s="206" t="s">
        <v>147</v>
      </c>
      <c r="L292" s="40"/>
      <c r="M292" s="211" t="s">
        <v>1</v>
      </c>
      <c r="N292" s="212" t="s">
        <v>41</v>
      </c>
      <c r="O292" s="72"/>
      <c r="P292" s="213">
        <f>O292*H292</f>
        <v>0</v>
      </c>
      <c r="Q292" s="213">
        <v>2.487E-2</v>
      </c>
      <c r="R292" s="213">
        <f>Q292*H292</f>
        <v>21.10731822</v>
      </c>
      <c r="S292" s="213">
        <v>0</v>
      </c>
      <c r="T292" s="21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5" t="s">
        <v>253</v>
      </c>
      <c r="AT292" s="215" t="s">
        <v>143</v>
      </c>
      <c r="AU292" s="215" t="s">
        <v>86</v>
      </c>
      <c r="AY292" s="18" t="s">
        <v>140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8" t="s">
        <v>84</v>
      </c>
      <c r="BK292" s="216">
        <f>ROUND(I292*H292,2)</f>
        <v>0</v>
      </c>
      <c r="BL292" s="18" t="s">
        <v>253</v>
      </c>
      <c r="BM292" s="215" t="s">
        <v>773</v>
      </c>
    </row>
    <row r="293" spans="1:65" s="2" customFormat="1" ht="29.25">
      <c r="A293" s="35"/>
      <c r="B293" s="36"/>
      <c r="C293" s="37"/>
      <c r="D293" s="217" t="s">
        <v>150</v>
      </c>
      <c r="E293" s="37"/>
      <c r="F293" s="218" t="s">
        <v>774</v>
      </c>
      <c r="G293" s="37"/>
      <c r="H293" s="37"/>
      <c r="I293" s="116"/>
      <c r="J293" s="37"/>
      <c r="K293" s="37"/>
      <c r="L293" s="40"/>
      <c r="M293" s="219"/>
      <c r="N293" s="220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150</v>
      </c>
      <c r="AU293" s="18" t="s">
        <v>86</v>
      </c>
    </row>
    <row r="294" spans="1:65" s="14" customFormat="1" ht="11.25">
      <c r="B294" s="231"/>
      <c r="C294" s="232"/>
      <c r="D294" s="217" t="s">
        <v>152</v>
      </c>
      <c r="E294" s="233" t="s">
        <v>1</v>
      </c>
      <c r="F294" s="234" t="s">
        <v>775</v>
      </c>
      <c r="G294" s="232"/>
      <c r="H294" s="235">
        <v>41.253999999999998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152</v>
      </c>
      <c r="AU294" s="241" t="s">
        <v>86</v>
      </c>
      <c r="AV294" s="14" t="s">
        <v>86</v>
      </c>
      <c r="AW294" s="14" t="s">
        <v>32</v>
      </c>
      <c r="AX294" s="14" t="s">
        <v>76</v>
      </c>
      <c r="AY294" s="241" t="s">
        <v>140</v>
      </c>
    </row>
    <row r="295" spans="1:65" s="14" customFormat="1" ht="11.25">
      <c r="B295" s="231"/>
      <c r="C295" s="232"/>
      <c r="D295" s="217" t="s">
        <v>152</v>
      </c>
      <c r="E295" s="233" t="s">
        <v>1</v>
      </c>
      <c r="F295" s="234" t="s">
        <v>776</v>
      </c>
      <c r="G295" s="232"/>
      <c r="H295" s="235">
        <v>54.179000000000002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AT295" s="241" t="s">
        <v>152</v>
      </c>
      <c r="AU295" s="241" t="s">
        <v>86</v>
      </c>
      <c r="AV295" s="14" t="s">
        <v>86</v>
      </c>
      <c r="AW295" s="14" t="s">
        <v>32</v>
      </c>
      <c r="AX295" s="14" t="s">
        <v>76</v>
      </c>
      <c r="AY295" s="241" t="s">
        <v>140</v>
      </c>
    </row>
    <row r="296" spans="1:65" s="14" customFormat="1" ht="11.25">
      <c r="B296" s="231"/>
      <c r="C296" s="232"/>
      <c r="D296" s="217" t="s">
        <v>152</v>
      </c>
      <c r="E296" s="233" t="s">
        <v>1</v>
      </c>
      <c r="F296" s="234" t="s">
        <v>777</v>
      </c>
      <c r="G296" s="232"/>
      <c r="H296" s="235">
        <v>16.885000000000002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152</v>
      </c>
      <c r="AU296" s="241" t="s">
        <v>86</v>
      </c>
      <c r="AV296" s="14" t="s">
        <v>86</v>
      </c>
      <c r="AW296" s="14" t="s">
        <v>32</v>
      </c>
      <c r="AX296" s="14" t="s">
        <v>76</v>
      </c>
      <c r="AY296" s="241" t="s">
        <v>140</v>
      </c>
    </row>
    <row r="297" spans="1:65" s="14" customFormat="1" ht="11.25">
      <c r="B297" s="231"/>
      <c r="C297" s="232"/>
      <c r="D297" s="217" t="s">
        <v>152</v>
      </c>
      <c r="E297" s="233" t="s">
        <v>1</v>
      </c>
      <c r="F297" s="234" t="s">
        <v>778</v>
      </c>
      <c r="G297" s="232"/>
      <c r="H297" s="235">
        <v>20.585999999999999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152</v>
      </c>
      <c r="AU297" s="241" t="s">
        <v>86</v>
      </c>
      <c r="AV297" s="14" t="s">
        <v>86</v>
      </c>
      <c r="AW297" s="14" t="s">
        <v>32</v>
      </c>
      <c r="AX297" s="14" t="s">
        <v>76</v>
      </c>
      <c r="AY297" s="241" t="s">
        <v>140</v>
      </c>
    </row>
    <row r="298" spans="1:65" s="14" customFormat="1" ht="11.25">
      <c r="B298" s="231"/>
      <c r="C298" s="232"/>
      <c r="D298" s="217" t="s">
        <v>152</v>
      </c>
      <c r="E298" s="233" t="s">
        <v>1</v>
      </c>
      <c r="F298" s="234" t="s">
        <v>779</v>
      </c>
      <c r="G298" s="232"/>
      <c r="H298" s="235">
        <v>19.047000000000001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152</v>
      </c>
      <c r="AU298" s="241" t="s">
        <v>86</v>
      </c>
      <c r="AV298" s="14" t="s">
        <v>86</v>
      </c>
      <c r="AW298" s="14" t="s">
        <v>32</v>
      </c>
      <c r="AX298" s="14" t="s">
        <v>76</v>
      </c>
      <c r="AY298" s="241" t="s">
        <v>140</v>
      </c>
    </row>
    <row r="299" spans="1:65" s="14" customFormat="1" ht="11.25">
      <c r="B299" s="231"/>
      <c r="C299" s="232"/>
      <c r="D299" s="217" t="s">
        <v>152</v>
      </c>
      <c r="E299" s="233" t="s">
        <v>1</v>
      </c>
      <c r="F299" s="234" t="s">
        <v>780</v>
      </c>
      <c r="G299" s="232"/>
      <c r="H299" s="235">
        <v>15.525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152</v>
      </c>
      <c r="AU299" s="241" t="s">
        <v>86</v>
      </c>
      <c r="AV299" s="14" t="s">
        <v>86</v>
      </c>
      <c r="AW299" s="14" t="s">
        <v>32</v>
      </c>
      <c r="AX299" s="14" t="s">
        <v>76</v>
      </c>
      <c r="AY299" s="241" t="s">
        <v>140</v>
      </c>
    </row>
    <row r="300" spans="1:65" s="14" customFormat="1" ht="11.25">
      <c r="B300" s="231"/>
      <c r="C300" s="232"/>
      <c r="D300" s="217" t="s">
        <v>152</v>
      </c>
      <c r="E300" s="233" t="s">
        <v>1</v>
      </c>
      <c r="F300" s="234" t="s">
        <v>781</v>
      </c>
      <c r="G300" s="232"/>
      <c r="H300" s="235">
        <v>20.006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152</v>
      </c>
      <c r="AU300" s="241" t="s">
        <v>86</v>
      </c>
      <c r="AV300" s="14" t="s">
        <v>86</v>
      </c>
      <c r="AW300" s="14" t="s">
        <v>32</v>
      </c>
      <c r="AX300" s="14" t="s">
        <v>76</v>
      </c>
      <c r="AY300" s="241" t="s">
        <v>140</v>
      </c>
    </row>
    <row r="301" spans="1:65" s="14" customFormat="1" ht="11.25">
      <c r="B301" s="231"/>
      <c r="C301" s="232"/>
      <c r="D301" s="217" t="s">
        <v>152</v>
      </c>
      <c r="E301" s="233" t="s">
        <v>1</v>
      </c>
      <c r="F301" s="234" t="s">
        <v>782</v>
      </c>
      <c r="G301" s="232"/>
      <c r="H301" s="235">
        <v>74.466999999999999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152</v>
      </c>
      <c r="AU301" s="241" t="s">
        <v>86</v>
      </c>
      <c r="AV301" s="14" t="s">
        <v>86</v>
      </c>
      <c r="AW301" s="14" t="s">
        <v>32</v>
      </c>
      <c r="AX301" s="14" t="s">
        <v>76</v>
      </c>
      <c r="AY301" s="241" t="s">
        <v>140</v>
      </c>
    </row>
    <row r="302" spans="1:65" s="14" customFormat="1" ht="11.25">
      <c r="B302" s="231"/>
      <c r="C302" s="232"/>
      <c r="D302" s="217" t="s">
        <v>152</v>
      </c>
      <c r="E302" s="233" t="s">
        <v>1</v>
      </c>
      <c r="F302" s="234" t="s">
        <v>783</v>
      </c>
      <c r="G302" s="232"/>
      <c r="H302" s="235">
        <v>37.595999999999997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152</v>
      </c>
      <c r="AU302" s="241" t="s">
        <v>86</v>
      </c>
      <c r="AV302" s="14" t="s">
        <v>86</v>
      </c>
      <c r="AW302" s="14" t="s">
        <v>32</v>
      </c>
      <c r="AX302" s="14" t="s">
        <v>76</v>
      </c>
      <c r="AY302" s="241" t="s">
        <v>140</v>
      </c>
    </row>
    <row r="303" spans="1:65" s="14" customFormat="1" ht="11.25">
      <c r="B303" s="231"/>
      <c r="C303" s="232"/>
      <c r="D303" s="217" t="s">
        <v>152</v>
      </c>
      <c r="E303" s="233" t="s">
        <v>1</v>
      </c>
      <c r="F303" s="234" t="s">
        <v>784</v>
      </c>
      <c r="G303" s="232"/>
      <c r="H303" s="235">
        <v>18.856999999999999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152</v>
      </c>
      <c r="AU303" s="241" t="s">
        <v>86</v>
      </c>
      <c r="AV303" s="14" t="s">
        <v>86</v>
      </c>
      <c r="AW303" s="14" t="s">
        <v>32</v>
      </c>
      <c r="AX303" s="14" t="s">
        <v>76</v>
      </c>
      <c r="AY303" s="241" t="s">
        <v>140</v>
      </c>
    </row>
    <row r="304" spans="1:65" s="14" customFormat="1" ht="11.25">
      <c r="B304" s="231"/>
      <c r="C304" s="232"/>
      <c r="D304" s="217" t="s">
        <v>152</v>
      </c>
      <c r="E304" s="233" t="s">
        <v>1</v>
      </c>
      <c r="F304" s="234" t="s">
        <v>785</v>
      </c>
      <c r="G304" s="232"/>
      <c r="H304" s="235">
        <v>57.15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152</v>
      </c>
      <c r="AU304" s="241" t="s">
        <v>86</v>
      </c>
      <c r="AV304" s="14" t="s">
        <v>86</v>
      </c>
      <c r="AW304" s="14" t="s">
        <v>32</v>
      </c>
      <c r="AX304" s="14" t="s">
        <v>76</v>
      </c>
      <c r="AY304" s="241" t="s">
        <v>140</v>
      </c>
    </row>
    <row r="305" spans="2:51" s="14" customFormat="1" ht="11.25">
      <c r="B305" s="231"/>
      <c r="C305" s="232"/>
      <c r="D305" s="217" t="s">
        <v>152</v>
      </c>
      <c r="E305" s="233" t="s">
        <v>1</v>
      </c>
      <c r="F305" s="234" t="s">
        <v>786</v>
      </c>
      <c r="G305" s="232"/>
      <c r="H305" s="235">
        <v>29.951000000000001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152</v>
      </c>
      <c r="AU305" s="241" t="s">
        <v>86</v>
      </c>
      <c r="AV305" s="14" t="s">
        <v>86</v>
      </c>
      <c r="AW305" s="14" t="s">
        <v>32</v>
      </c>
      <c r="AX305" s="14" t="s">
        <v>76</v>
      </c>
      <c r="AY305" s="241" t="s">
        <v>140</v>
      </c>
    </row>
    <row r="306" spans="2:51" s="14" customFormat="1" ht="11.25">
      <c r="B306" s="231"/>
      <c r="C306" s="232"/>
      <c r="D306" s="217" t="s">
        <v>152</v>
      </c>
      <c r="E306" s="233" t="s">
        <v>1</v>
      </c>
      <c r="F306" s="234" t="s">
        <v>787</v>
      </c>
      <c r="G306" s="232"/>
      <c r="H306" s="235">
        <v>0.39400000000000002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152</v>
      </c>
      <c r="AU306" s="241" t="s">
        <v>86</v>
      </c>
      <c r="AV306" s="14" t="s">
        <v>86</v>
      </c>
      <c r="AW306" s="14" t="s">
        <v>32</v>
      </c>
      <c r="AX306" s="14" t="s">
        <v>76</v>
      </c>
      <c r="AY306" s="241" t="s">
        <v>140</v>
      </c>
    </row>
    <row r="307" spans="2:51" s="14" customFormat="1" ht="11.25">
      <c r="B307" s="231"/>
      <c r="C307" s="232"/>
      <c r="D307" s="217" t="s">
        <v>152</v>
      </c>
      <c r="E307" s="233" t="s">
        <v>1</v>
      </c>
      <c r="F307" s="234" t="s">
        <v>788</v>
      </c>
      <c r="G307" s="232"/>
      <c r="H307" s="235">
        <v>2.6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AT307" s="241" t="s">
        <v>152</v>
      </c>
      <c r="AU307" s="241" t="s">
        <v>86</v>
      </c>
      <c r="AV307" s="14" t="s">
        <v>86</v>
      </c>
      <c r="AW307" s="14" t="s">
        <v>32</v>
      </c>
      <c r="AX307" s="14" t="s">
        <v>76</v>
      </c>
      <c r="AY307" s="241" t="s">
        <v>140</v>
      </c>
    </row>
    <row r="308" spans="2:51" s="14" customFormat="1" ht="11.25">
      <c r="B308" s="231"/>
      <c r="C308" s="232"/>
      <c r="D308" s="217" t="s">
        <v>152</v>
      </c>
      <c r="E308" s="233" t="s">
        <v>1</v>
      </c>
      <c r="F308" s="234" t="s">
        <v>789</v>
      </c>
      <c r="G308" s="232"/>
      <c r="H308" s="235">
        <v>0.48199999999999998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152</v>
      </c>
      <c r="AU308" s="241" t="s">
        <v>86</v>
      </c>
      <c r="AV308" s="14" t="s">
        <v>86</v>
      </c>
      <c r="AW308" s="14" t="s">
        <v>32</v>
      </c>
      <c r="AX308" s="14" t="s">
        <v>76</v>
      </c>
      <c r="AY308" s="241" t="s">
        <v>140</v>
      </c>
    </row>
    <row r="309" spans="2:51" s="14" customFormat="1" ht="11.25">
      <c r="B309" s="231"/>
      <c r="C309" s="232"/>
      <c r="D309" s="217" t="s">
        <v>152</v>
      </c>
      <c r="E309" s="233" t="s">
        <v>1</v>
      </c>
      <c r="F309" s="234" t="s">
        <v>790</v>
      </c>
      <c r="G309" s="232"/>
      <c r="H309" s="235">
        <v>0.86799999999999999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152</v>
      </c>
      <c r="AU309" s="241" t="s">
        <v>86</v>
      </c>
      <c r="AV309" s="14" t="s">
        <v>86</v>
      </c>
      <c r="AW309" s="14" t="s">
        <v>32</v>
      </c>
      <c r="AX309" s="14" t="s">
        <v>76</v>
      </c>
      <c r="AY309" s="241" t="s">
        <v>140</v>
      </c>
    </row>
    <row r="310" spans="2:51" s="14" customFormat="1" ht="11.25">
      <c r="B310" s="231"/>
      <c r="C310" s="232"/>
      <c r="D310" s="217" t="s">
        <v>152</v>
      </c>
      <c r="E310" s="233" t="s">
        <v>1</v>
      </c>
      <c r="F310" s="234" t="s">
        <v>775</v>
      </c>
      <c r="G310" s="232"/>
      <c r="H310" s="235">
        <v>41.253999999999998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152</v>
      </c>
      <c r="AU310" s="241" t="s">
        <v>86</v>
      </c>
      <c r="AV310" s="14" t="s">
        <v>86</v>
      </c>
      <c r="AW310" s="14" t="s">
        <v>32</v>
      </c>
      <c r="AX310" s="14" t="s">
        <v>76</v>
      </c>
      <c r="AY310" s="241" t="s">
        <v>140</v>
      </c>
    </row>
    <row r="311" spans="2:51" s="14" customFormat="1" ht="11.25">
      <c r="B311" s="231"/>
      <c r="C311" s="232"/>
      <c r="D311" s="217" t="s">
        <v>152</v>
      </c>
      <c r="E311" s="233" t="s">
        <v>1</v>
      </c>
      <c r="F311" s="234" t="s">
        <v>791</v>
      </c>
      <c r="G311" s="232"/>
      <c r="H311" s="235">
        <v>18.291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152</v>
      </c>
      <c r="AU311" s="241" t="s">
        <v>86</v>
      </c>
      <c r="AV311" s="14" t="s">
        <v>86</v>
      </c>
      <c r="AW311" s="14" t="s">
        <v>32</v>
      </c>
      <c r="AX311" s="14" t="s">
        <v>76</v>
      </c>
      <c r="AY311" s="241" t="s">
        <v>140</v>
      </c>
    </row>
    <row r="312" spans="2:51" s="14" customFormat="1" ht="11.25">
      <c r="B312" s="231"/>
      <c r="C312" s="232"/>
      <c r="D312" s="217" t="s">
        <v>152</v>
      </c>
      <c r="E312" s="233" t="s">
        <v>1</v>
      </c>
      <c r="F312" s="234" t="s">
        <v>792</v>
      </c>
      <c r="G312" s="232"/>
      <c r="H312" s="235">
        <v>55.125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152</v>
      </c>
      <c r="AU312" s="241" t="s">
        <v>86</v>
      </c>
      <c r="AV312" s="14" t="s">
        <v>86</v>
      </c>
      <c r="AW312" s="14" t="s">
        <v>32</v>
      </c>
      <c r="AX312" s="14" t="s">
        <v>76</v>
      </c>
      <c r="AY312" s="241" t="s">
        <v>140</v>
      </c>
    </row>
    <row r="313" spans="2:51" s="14" customFormat="1" ht="11.25">
      <c r="B313" s="231"/>
      <c r="C313" s="232"/>
      <c r="D313" s="217" t="s">
        <v>152</v>
      </c>
      <c r="E313" s="233" t="s">
        <v>1</v>
      </c>
      <c r="F313" s="234" t="s">
        <v>793</v>
      </c>
      <c r="G313" s="232"/>
      <c r="H313" s="235">
        <v>17.344999999999999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152</v>
      </c>
      <c r="AU313" s="241" t="s">
        <v>86</v>
      </c>
      <c r="AV313" s="14" t="s">
        <v>86</v>
      </c>
      <c r="AW313" s="14" t="s">
        <v>32</v>
      </c>
      <c r="AX313" s="14" t="s">
        <v>76</v>
      </c>
      <c r="AY313" s="241" t="s">
        <v>140</v>
      </c>
    </row>
    <row r="314" spans="2:51" s="14" customFormat="1" ht="11.25">
      <c r="B314" s="231"/>
      <c r="C314" s="232"/>
      <c r="D314" s="217" t="s">
        <v>152</v>
      </c>
      <c r="E314" s="233" t="s">
        <v>1</v>
      </c>
      <c r="F314" s="234" t="s">
        <v>779</v>
      </c>
      <c r="G314" s="232"/>
      <c r="H314" s="235">
        <v>19.047000000000001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152</v>
      </c>
      <c r="AU314" s="241" t="s">
        <v>86</v>
      </c>
      <c r="AV314" s="14" t="s">
        <v>86</v>
      </c>
      <c r="AW314" s="14" t="s">
        <v>32</v>
      </c>
      <c r="AX314" s="14" t="s">
        <v>76</v>
      </c>
      <c r="AY314" s="241" t="s">
        <v>140</v>
      </c>
    </row>
    <row r="315" spans="2:51" s="14" customFormat="1" ht="11.25">
      <c r="B315" s="231"/>
      <c r="C315" s="232"/>
      <c r="D315" s="217" t="s">
        <v>152</v>
      </c>
      <c r="E315" s="233" t="s">
        <v>1</v>
      </c>
      <c r="F315" s="234" t="s">
        <v>780</v>
      </c>
      <c r="G315" s="232"/>
      <c r="H315" s="235">
        <v>15.525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152</v>
      </c>
      <c r="AU315" s="241" t="s">
        <v>86</v>
      </c>
      <c r="AV315" s="14" t="s">
        <v>86</v>
      </c>
      <c r="AW315" s="14" t="s">
        <v>32</v>
      </c>
      <c r="AX315" s="14" t="s">
        <v>76</v>
      </c>
      <c r="AY315" s="241" t="s">
        <v>140</v>
      </c>
    </row>
    <row r="316" spans="2:51" s="14" customFormat="1" ht="11.25">
      <c r="B316" s="231"/>
      <c r="C316" s="232"/>
      <c r="D316" s="217" t="s">
        <v>152</v>
      </c>
      <c r="E316" s="233" t="s">
        <v>1</v>
      </c>
      <c r="F316" s="234" t="s">
        <v>794</v>
      </c>
      <c r="G316" s="232"/>
      <c r="H316" s="235">
        <v>40.841000000000001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152</v>
      </c>
      <c r="AU316" s="241" t="s">
        <v>86</v>
      </c>
      <c r="AV316" s="14" t="s">
        <v>86</v>
      </c>
      <c r="AW316" s="14" t="s">
        <v>32</v>
      </c>
      <c r="AX316" s="14" t="s">
        <v>76</v>
      </c>
      <c r="AY316" s="241" t="s">
        <v>140</v>
      </c>
    </row>
    <row r="317" spans="2:51" s="14" customFormat="1" ht="11.25">
      <c r="B317" s="231"/>
      <c r="C317" s="232"/>
      <c r="D317" s="217" t="s">
        <v>152</v>
      </c>
      <c r="E317" s="233" t="s">
        <v>1</v>
      </c>
      <c r="F317" s="234" t="s">
        <v>795</v>
      </c>
      <c r="G317" s="232"/>
      <c r="H317" s="235">
        <v>53.637999999999998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152</v>
      </c>
      <c r="AU317" s="241" t="s">
        <v>86</v>
      </c>
      <c r="AV317" s="14" t="s">
        <v>86</v>
      </c>
      <c r="AW317" s="14" t="s">
        <v>32</v>
      </c>
      <c r="AX317" s="14" t="s">
        <v>76</v>
      </c>
      <c r="AY317" s="241" t="s">
        <v>140</v>
      </c>
    </row>
    <row r="318" spans="2:51" s="14" customFormat="1" ht="11.25">
      <c r="B318" s="231"/>
      <c r="C318" s="232"/>
      <c r="D318" s="217" t="s">
        <v>152</v>
      </c>
      <c r="E318" s="233" t="s">
        <v>1</v>
      </c>
      <c r="F318" s="234" t="s">
        <v>783</v>
      </c>
      <c r="G318" s="232"/>
      <c r="H318" s="235">
        <v>37.595999999999997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152</v>
      </c>
      <c r="AU318" s="241" t="s">
        <v>86</v>
      </c>
      <c r="AV318" s="14" t="s">
        <v>86</v>
      </c>
      <c r="AW318" s="14" t="s">
        <v>32</v>
      </c>
      <c r="AX318" s="14" t="s">
        <v>76</v>
      </c>
      <c r="AY318" s="241" t="s">
        <v>140</v>
      </c>
    </row>
    <row r="319" spans="2:51" s="14" customFormat="1" ht="11.25">
      <c r="B319" s="231"/>
      <c r="C319" s="232"/>
      <c r="D319" s="217" t="s">
        <v>152</v>
      </c>
      <c r="E319" s="233" t="s">
        <v>1</v>
      </c>
      <c r="F319" s="234" t="s">
        <v>784</v>
      </c>
      <c r="G319" s="232"/>
      <c r="H319" s="235">
        <v>18.856999999999999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152</v>
      </c>
      <c r="AU319" s="241" t="s">
        <v>86</v>
      </c>
      <c r="AV319" s="14" t="s">
        <v>86</v>
      </c>
      <c r="AW319" s="14" t="s">
        <v>32</v>
      </c>
      <c r="AX319" s="14" t="s">
        <v>76</v>
      </c>
      <c r="AY319" s="241" t="s">
        <v>140</v>
      </c>
    </row>
    <row r="320" spans="2:51" s="14" customFormat="1" ht="11.25">
      <c r="B320" s="231"/>
      <c r="C320" s="232"/>
      <c r="D320" s="217" t="s">
        <v>152</v>
      </c>
      <c r="E320" s="233" t="s">
        <v>1</v>
      </c>
      <c r="F320" s="234" t="s">
        <v>785</v>
      </c>
      <c r="G320" s="232"/>
      <c r="H320" s="235">
        <v>57.15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AT320" s="241" t="s">
        <v>152</v>
      </c>
      <c r="AU320" s="241" t="s">
        <v>86</v>
      </c>
      <c r="AV320" s="14" t="s">
        <v>86</v>
      </c>
      <c r="AW320" s="14" t="s">
        <v>32</v>
      </c>
      <c r="AX320" s="14" t="s">
        <v>76</v>
      </c>
      <c r="AY320" s="241" t="s">
        <v>140</v>
      </c>
    </row>
    <row r="321" spans="1:65" s="14" customFormat="1" ht="11.25">
      <c r="B321" s="231"/>
      <c r="C321" s="232"/>
      <c r="D321" s="217" t="s">
        <v>152</v>
      </c>
      <c r="E321" s="233" t="s">
        <v>1</v>
      </c>
      <c r="F321" s="234" t="s">
        <v>786</v>
      </c>
      <c r="G321" s="232"/>
      <c r="H321" s="235">
        <v>29.951000000000001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152</v>
      </c>
      <c r="AU321" s="241" t="s">
        <v>86</v>
      </c>
      <c r="AV321" s="14" t="s">
        <v>86</v>
      </c>
      <c r="AW321" s="14" t="s">
        <v>32</v>
      </c>
      <c r="AX321" s="14" t="s">
        <v>76</v>
      </c>
      <c r="AY321" s="241" t="s">
        <v>140</v>
      </c>
    </row>
    <row r="322" spans="1:65" s="14" customFormat="1" ht="11.25">
      <c r="B322" s="231"/>
      <c r="C322" s="232"/>
      <c r="D322" s="217" t="s">
        <v>152</v>
      </c>
      <c r="E322" s="233" t="s">
        <v>1</v>
      </c>
      <c r="F322" s="234" t="s">
        <v>787</v>
      </c>
      <c r="G322" s="232"/>
      <c r="H322" s="235">
        <v>0.39400000000000002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152</v>
      </c>
      <c r="AU322" s="241" t="s">
        <v>86</v>
      </c>
      <c r="AV322" s="14" t="s">
        <v>86</v>
      </c>
      <c r="AW322" s="14" t="s">
        <v>32</v>
      </c>
      <c r="AX322" s="14" t="s">
        <v>76</v>
      </c>
      <c r="AY322" s="241" t="s">
        <v>140</v>
      </c>
    </row>
    <row r="323" spans="1:65" s="14" customFormat="1" ht="11.25">
      <c r="B323" s="231"/>
      <c r="C323" s="232"/>
      <c r="D323" s="217" t="s">
        <v>152</v>
      </c>
      <c r="E323" s="233" t="s">
        <v>1</v>
      </c>
      <c r="F323" s="234" t="s">
        <v>788</v>
      </c>
      <c r="G323" s="232"/>
      <c r="H323" s="235">
        <v>2.6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152</v>
      </c>
      <c r="AU323" s="241" t="s">
        <v>86</v>
      </c>
      <c r="AV323" s="14" t="s">
        <v>86</v>
      </c>
      <c r="AW323" s="14" t="s">
        <v>32</v>
      </c>
      <c r="AX323" s="14" t="s">
        <v>76</v>
      </c>
      <c r="AY323" s="241" t="s">
        <v>140</v>
      </c>
    </row>
    <row r="324" spans="1:65" s="14" customFormat="1" ht="11.25">
      <c r="B324" s="231"/>
      <c r="C324" s="232"/>
      <c r="D324" s="217" t="s">
        <v>152</v>
      </c>
      <c r="E324" s="233" t="s">
        <v>1</v>
      </c>
      <c r="F324" s="234" t="s">
        <v>789</v>
      </c>
      <c r="G324" s="232"/>
      <c r="H324" s="235">
        <v>0.48199999999999998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152</v>
      </c>
      <c r="AU324" s="241" t="s">
        <v>86</v>
      </c>
      <c r="AV324" s="14" t="s">
        <v>86</v>
      </c>
      <c r="AW324" s="14" t="s">
        <v>32</v>
      </c>
      <c r="AX324" s="14" t="s">
        <v>76</v>
      </c>
      <c r="AY324" s="241" t="s">
        <v>140</v>
      </c>
    </row>
    <row r="325" spans="1:65" s="14" customFormat="1" ht="11.25">
      <c r="B325" s="231"/>
      <c r="C325" s="232"/>
      <c r="D325" s="217" t="s">
        <v>152</v>
      </c>
      <c r="E325" s="233" t="s">
        <v>1</v>
      </c>
      <c r="F325" s="234" t="s">
        <v>796</v>
      </c>
      <c r="G325" s="232"/>
      <c r="H325" s="235">
        <v>16.045999999999999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152</v>
      </c>
      <c r="AU325" s="241" t="s">
        <v>86</v>
      </c>
      <c r="AV325" s="14" t="s">
        <v>86</v>
      </c>
      <c r="AW325" s="14" t="s">
        <v>32</v>
      </c>
      <c r="AX325" s="14" t="s">
        <v>76</v>
      </c>
      <c r="AY325" s="241" t="s">
        <v>140</v>
      </c>
    </row>
    <row r="326" spans="1:65" s="14" customFormat="1" ht="11.25">
      <c r="B326" s="231"/>
      <c r="C326" s="232"/>
      <c r="D326" s="217" t="s">
        <v>152</v>
      </c>
      <c r="E326" s="233" t="s">
        <v>1</v>
      </c>
      <c r="F326" s="234" t="s">
        <v>797</v>
      </c>
      <c r="G326" s="232"/>
      <c r="H326" s="235">
        <v>8.5120000000000005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152</v>
      </c>
      <c r="AU326" s="241" t="s">
        <v>86</v>
      </c>
      <c r="AV326" s="14" t="s">
        <v>86</v>
      </c>
      <c r="AW326" s="14" t="s">
        <v>32</v>
      </c>
      <c r="AX326" s="14" t="s">
        <v>76</v>
      </c>
      <c r="AY326" s="241" t="s">
        <v>140</v>
      </c>
    </row>
    <row r="327" spans="1:65" s="14" customFormat="1" ht="11.25">
      <c r="B327" s="231"/>
      <c r="C327" s="232"/>
      <c r="D327" s="217" t="s">
        <v>152</v>
      </c>
      <c r="E327" s="233" t="s">
        <v>1</v>
      </c>
      <c r="F327" s="234" t="s">
        <v>798</v>
      </c>
      <c r="G327" s="232"/>
      <c r="H327" s="235">
        <v>6.2050000000000001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152</v>
      </c>
      <c r="AU327" s="241" t="s">
        <v>86</v>
      </c>
      <c r="AV327" s="14" t="s">
        <v>86</v>
      </c>
      <c r="AW327" s="14" t="s">
        <v>32</v>
      </c>
      <c r="AX327" s="14" t="s">
        <v>76</v>
      </c>
      <c r="AY327" s="241" t="s">
        <v>140</v>
      </c>
    </row>
    <row r="328" spans="1:65" s="15" customFormat="1" ht="11.25">
      <c r="B328" s="242"/>
      <c r="C328" s="243"/>
      <c r="D328" s="217" t="s">
        <v>152</v>
      </c>
      <c r="E328" s="244" t="s">
        <v>1</v>
      </c>
      <c r="F328" s="245" t="s">
        <v>172</v>
      </c>
      <c r="G328" s="243"/>
      <c r="H328" s="246">
        <v>848.70600000000024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152</v>
      </c>
      <c r="AU328" s="252" t="s">
        <v>86</v>
      </c>
      <c r="AV328" s="15" t="s">
        <v>148</v>
      </c>
      <c r="AW328" s="15" t="s">
        <v>32</v>
      </c>
      <c r="AX328" s="15" t="s">
        <v>84</v>
      </c>
      <c r="AY328" s="252" t="s">
        <v>140</v>
      </c>
    </row>
    <row r="329" spans="1:65" s="2" customFormat="1" ht="21.75" customHeight="1">
      <c r="A329" s="35"/>
      <c r="B329" s="36"/>
      <c r="C329" s="204" t="s">
        <v>403</v>
      </c>
      <c r="D329" s="204" t="s">
        <v>143</v>
      </c>
      <c r="E329" s="205" t="s">
        <v>799</v>
      </c>
      <c r="F329" s="206" t="s">
        <v>800</v>
      </c>
      <c r="G329" s="207" t="s">
        <v>167</v>
      </c>
      <c r="H329" s="208">
        <v>40.268000000000001</v>
      </c>
      <c r="I329" s="209"/>
      <c r="J329" s="210">
        <f>ROUND(I329*H329,2)</f>
        <v>0</v>
      </c>
      <c r="K329" s="206" t="s">
        <v>147</v>
      </c>
      <c r="L329" s="40"/>
      <c r="M329" s="211" t="s">
        <v>1</v>
      </c>
      <c r="N329" s="212" t="s">
        <v>41</v>
      </c>
      <c r="O329" s="72"/>
      <c r="P329" s="213">
        <f>O329*H329</f>
        <v>0</v>
      </c>
      <c r="Q329" s="213">
        <v>2.4889999999999999E-2</v>
      </c>
      <c r="R329" s="213">
        <f>Q329*H329</f>
        <v>1.0022705199999999</v>
      </c>
      <c r="S329" s="213">
        <v>0</v>
      </c>
      <c r="T329" s="21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5" t="s">
        <v>253</v>
      </c>
      <c r="AT329" s="215" t="s">
        <v>143</v>
      </c>
      <c r="AU329" s="215" t="s">
        <v>86</v>
      </c>
      <c r="AY329" s="18" t="s">
        <v>140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8" t="s">
        <v>84</v>
      </c>
      <c r="BK329" s="216">
        <f>ROUND(I329*H329,2)</f>
        <v>0</v>
      </c>
      <c r="BL329" s="18" t="s">
        <v>253</v>
      </c>
      <c r="BM329" s="215" t="s">
        <v>801</v>
      </c>
    </row>
    <row r="330" spans="1:65" s="2" customFormat="1" ht="39">
      <c r="A330" s="35"/>
      <c r="B330" s="36"/>
      <c r="C330" s="37"/>
      <c r="D330" s="217" t="s">
        <v>150</v>
      </c>
      <c r="E330" s="37"/>
      <c r="F330" s="218" t="s">
        <v>802</v>
      </c>
      <c r="G330" s="37"/>
      <c r="H330" s="37"/>
      <c r="I330" s="116"/>
      <c r="J330" s="37"/>
      <c r="K330" s="37"/>
      <c r="L330" s="40"/>
      <c r="M330" s="219"/>
      <c r="N330" s="220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150</v>
      </c>
      <c r="AU330" s="18" t="s">
        <v>86</v>
      </c>
    </row>
    <row r="331" spans="1:65" s="13" customFormat="1" ht="11.25">
      <c r="B331" s="221"/>
      <c r="C331" s="222"/>
      <c r="D331" s="217" t="s">
        <v>152</v>
      </c>
      <c r="E331" s="223" t="s">
        <v>1</v>
      </c>
      <c r="F331" s="224" t="s">
        <v>803</v>
      </c>
      <c r="G331" s="222"/>
      <c r="H331" s="223" t="s">
        <v>1</v>
      </c>
      <c r="I331" s="225"/>
      <c r="J331" s="222"/>
      <c r="K331" s="222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152</v>
      </c>
      <c r="AU331" s="230" t="s">
        <v>86</v>
      </c>
      <c r="AV331" s="13" t="s">
        <v>84</v>
      </c>
      <c r="AW331" s="13" t="s">
        <v>32</v>
      </c>
      <c r="AX331" s="13" t="s">
        <v>76</v>
      </c>
      <c r="AY331" s="230" t="s">
        <v>140</v>
      </c>
    </row>
    <row r="332" spans="1:65" s="14" customFormat="1" ht="11.25">
      <c r="B332" s="231"/>
      <c r="C332" s="232"/>
      <c r="D332" s="217" t="s">
        <v>152</v>
      </c>
      <c r="E332" s="233" t="s">
        <v>1</v>
      </c>
      <c r="F332" s="234" t="s">
        <v>471</v>
      </c>
      <c r="G332" s="232"/>
      <c r="H332" s="235">
        <v>25.93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AT332" s="241" t="s">
        <v>152</v>
      </c>
      <c r="AU332" s="241" t="s">
        <v>86</v>
      </c>
      <c r="AV332" s="14" t="s">
        <v>86</v>
      </c>
      <c r="AW332" s="14" t="s">
        <v>32</v>
      </c>
      <c r="AX332" s="14" t="s">
        <v>76</v>
      </c>
      <c r="AY332" s="241" t="s">
        <v>140</v>
      </c>
    </row>
    <row r="333" spans="1:65" s="13" customFormat="1" ht="11.25">
      <c r="B333" s="221"/>
      <c r="C333" s="222"/>
      <c r="D333" s="217" t="s">
        <v>152</v>
      </c>
      <c r="E333" s="223" t="s">
        <v>1</v>
      </c>
      <c r="F333" s="224" t="s">
        <v>804</v>
      </c>
      <c r="G333" s="222"/>
      <c r="H333" s="223" t="s">
        <v>1</v>
      </c>
      <c r="I333" s="225"/>
      <c r="J333" s="222"/>
      <c r="K333" s="222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152</v>
      </c>
      <c r="AU333" s="230" t="s">
        <v>86</v>
      </c>
      <c r="AV333" s="13" t="s">
        <v>84</v>
      </c>
      <c r="AW333" s="13" t="s">
        <v>32</v>
      </c>
      <c r="AX333" s="13" t="s">
        <v>76</v>
      </c>
      <c r="AY333" s="230" t="s">
        <v>140</v>
      </c>
    </row>
    <row r="334" spans="1:65" s="14" customFormat="1" ht="11.25">
      <c r="B334" s="231"/>
      <c r="C334" s="232"/>
      <c r="D334" s="217" t="s">
        <v>152</v>
      </c>
      <c r="E334" s="233" t="s">
        <v>1</v>
      </c>
      <c r="F334" s="234" t="s">
        <v>472</v>
      </c>
      <c r="G334" s="232"/>
      <c r="H334" s="235">
        <v>2.8620000000000001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AT334" s="241" t="s">
        <v>152</v>
      </c>
      <c r="AU334" s="241" t="s">
        <v>86</v>
      </c>
      <c r="AV334" s="14" t="s">
        <v>86</v>
      </c>
      <c r="AW334" s="14" t="s">
        <v>32</v>
      </c>
      <c r="AX334" s="14" t="s">
        <v>76</v>
      </c>
      <c r="AY334" s="241" t="s">
        <v>140</v>
      </c>
    </row>
    <row r="335" spans="1:65" s="13" customFormat="1" ht="11.25">
      <c r="B335" s="221"/>
      <c r="C335" s="222"/>
      <c r="D335" s="217" t="s">
        <v>152</v>
      </c>
      <c r="E335" s="223" t="s">
        <v>1</v>
      </c>
      <c r="F335" s="224" t="s">
        <v>805</v>
      </c>
      <c r="G335" s="222"/>
      <c r="H335" s="223" t="s">
        <v>1</v>
      </c>
      <c r="I335" s="225"/>
      <c r="J335" s="222"/>
      <c r="K335" s="222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152</v>
      </c>
      <c r="AU335" s="230" t="s">
        <v>86</v>
      </c>
      <c r="AV335" s="13" t="s">
        <v>84</v>
      </c>
      <c r="AW335" s="13" t="s">
        <v>32</v>
      </c>
      <c r="AX335" s="13" t="s">
        <v>76</v>
      </c>
      <c r="AY335" s="230" t="s">
        <v>140</v>
      </c>
    </row>
    <row r="336" spans="1:65" s="14" customFormat="1" ht="11.25">
      <c r="B336" s="231"/>
      <c r="C336" s="232"/>
      <c r="D336" s="217" t="s">
        <v>152</v>
      </c>
      <c r="E336" s="233" t="s">
        <v>1</v>
      </c>
      <c r="F336" s="234" t="s">
        <v>806</v>
      </c>
      <c r="G336" s="232"/>
      <c r="H336" s="235">
        <v>11.476000000000001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152</v>
      </c>
      <c r="AU336" s="241" t="s">
        <v>86</v>
      </c>
      <c r="AV336" s="14" t="s">
        <v>86</v>
      </c>
      <c r="AW336" s="14" t="s">
        <v>32</v>
      </c>
      <c r="AX336" s="14" t="s">
        <v>76</v>
      </c>
      <c r="AY336" s="241" t="s">
        <v>140</v>
      </c>
    </row>
    <row r="337" spans="1:65" s="15" customFormat="1" ht="11.25">
      <c r="B337" s="242"/>
      <c r="C337" s="243"/>
      <c r="D337" s="217" t="s">
        <v>152</v>
      </c>
      <c r="E337" s="244" t="s">
        <v>1</v>
      </c>
      <c r="F337" s="245" t="s">
        <v>172</v>
      </c>
      <c r="G337" s="243"/>
      <c r="H337" s="246">
        <v>40.268000000000001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AT337" s="252" t="s">
        <v>152</v>
      </c>
      <c r="AU337" s="252" t="s">
        <v>86</v>
      </c>
      <c r="AV337" s="15" t="s">
        <v>148</v>
      </c>
      <c r="AW337" s="15" t="s">
        <v>32</v>
      </c>
      <c r="AX337" s="15" t="s">
        <v>84</v>
      </c>
      <c r="AY337" s="252" t="s">
        <v>140</v>
      </c>
    </row>
    <row r="338" spans="1:65" s="2" customFormat="1" ht="21.75" customHeight="1">
      <c r="A338" s="35"/>
      <c r="B338" s="36"/>
      <c r="C338" s="204" t="s">
        <v>412</v>
      </c>
      <c r="D338" s="204" t="s">
        <v>143</v>
      </c>
      <c r="E338" s="205" t="s">
        <v>807</v>
      </c>
      <c r="F338" s="206" t="s">
        <v>808</v>
      </c>
      <c r="G338" s="207" t="s">
        <v>439</v>
      </c>
      <c r="H338" s="208">
        <v>10</v>
      </c>
      <c r="I338" s="209"/>
      <c r="J338" s="210">
        <f>ROUND(I338*H338,2)</f>
        <v>0</v>
      </c>
      <c r="K338" s="206" t="s">
        <v>147</v>
      </c>
      <c r="L338" s="40"/>
      <c r="M338" s="211" t="s">
        <v>1</v>
      </c>
      <c r="N338" s="212" t="s">
        <v>41</v>
      </c>
      <c r="O338" s="72"/>
      <c r="P338" s="213">
        <f>O338*H338</f>
        <v>0</v>
      </c>
      <c r="Q338" s="213">
        <v>3.0000000000000001E-5</v>
      </c>
      <c r="R338" s="213">
        <f>Q338*H338</f>
        <v>3.0000000000000003E-4</v>
      </c>
      <c r="S338" s="213">
        <v>0</v>
      </c>
      <c r="T338" s="21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15" t="s">
        <v>253</v>
      </c>
      <c r="AT338" s="215" t="s">
        <v>143</v>
      </c>
      <c r="AU338" s="215" t="s">
        <v>86</v>
      </c>
      <c r="AY338" s="18" t="s">
        <v>140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8" t="s">
        <v>84</v>
      </c>
      <c r="BK338" s="216">
        <f>ROUND(I338*H338,2)</f>
        <v>0</v>
      </c>
      <c r="BL338" s="18" t="s">
        <v>253</v>
      </c>
      <c r="BM338" s="215" t="s">
        <v>809</v>
      </c>
    </row>
    <row r="339" spans="1:65" s="2" customFormat="1" ht="19.5">
      <c r="A339" s="35"/>
      <c r="B339" s="36"/>
      <c r="C339" s="37"/>
      <c r="D339" s="217" t="s">
        <v>150</v>
      </c>
      <c r="E339" s="37"/>
      <c r="F339" s="218" t="s">
        <v>810</v>
      </c>
      <c r="G339" s="37"/>
      <c r="H339" s="37"/>
      <c r="I339" s="116"/>
      <c r="J339" s="37"/>
      <c r="K339" s="37"/>
      <c r="L339" s="40"/>
      <c r="M339" s="219"/>
      <c r="N339" s="220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150</v>
      </c>
      <c r="AU339" s="18" t="s">
        <v>86</v>
      </c>
    </row>
    <row r="340" spans="1:65" s="2" customFormat="1" ht="21.75" customHeight="1">
      <c r="A340" s="35"/>
      <c r="B340" s="36"/>
      <c r="C340" s="267" t="s">
        <v>421</v>
      </c>
      <c r="D340" s="267" t="s">
        <v>714</v>
      </c>
      <c r="E340" s="268" t="s">
        <v>811</v>
      </c>
      <c r="F340" s="269" t="s">
        <v>812</v>
      </c>
      <c r="G340" s="270" t="s">
        <v>439</v>
      </c>
      <c r="H340" s="271">
        <v>10</v>
      </c>
      <c r="I340" s="272"/>
      <c r="J340" s="273">
        <f>ROUND(I340*H340,2)</f>
        <v>0</v>
      </c>
      <c r="K340" s="269" t="s">
        <v>1</v>
      </c>
      <c r="L340" s="274"/>
      <c r="M340" s="275" t="s">
        <v>1</v>
      </c>
      <c r="N340" s="276" t="s">
        <v>41</v>
      </c>
      <c r="O340" s="72"/>
      <c r="P340" s="213">
        <f>O340*H340</f>
        <v>0</v>
      </c>
      <c r="Q340" s="213">
        <v>4.4999999999999997E-3</v>
      </c>
      <c r="R340" s="213">
        <f>Q340*H340</f>
        <v>4.4999999999999998E-2</v>
      </c>
      <c r="S340" s="213">
        <v>0</v>
      </c>
      <c r="T340" s="21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5" t="s">
        <v>376</v>
      </c>
      <c r="AT340" s="215" t="s">
        <v>714</v>
      </c>
      <c r="AU340" s="215" t="s">
        <v>86</v>
      </c>
      <c r="AY340" s="18" t="s">
        <v>140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8" t="s">
        <v>84</v>
      </c>
      <c r="BK340" s="216">
        <f>ROUND(I340*H340,2)</f>
        <v>0</v>
      </c>
      <c r="BL340" s="18" t="s">
        <v>253</v>
      </c>
      <c r="BM340" s="215" t="s">
        <v>813</v>
      </c>
    </row>
    <row r="341" spans="1:65" s="2" customFormat="1" ht="19.5">
      <c r="A341" s="35"/>
      <c r="B341" s="36"/>
      <c r="C341" s="37"/>
      <c r="D341" s="217" t="s">
        <v>150</v>
      </c>
      <c r="E341" s="37"/>
      <c r="F341" s="218" t="s">
        <v>812</v>
      </c>
      <c r="G341" s="37"/>
      <c r="H341" s="37"/>
      <c r="I341" s="116"/>
      <c r="J341" s="37"/>
      <c r="K341" s="37"/>
      <c r="L341" s="40"/>
      <c r="M341" s="219"/>
      <c r="N341" s="220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150</v>
      </c>
      <c r="AU341" s="18" t="s">
        <v>86</v>
      </c>
    </row>
    <row r="342" spans="1:65" s="2" customFormat="1" ht="21.75" customHeight="1">
      <c r="A342" s="35"/>
      <c r="B342" s="36"/>
      <c r="C342" s="204" t="s">
        <v>426</v>
      </c>
      <c r="D342" s="204" t="s">
        <v>143</v>
      </c>
      <c r="E342" s="205" t="s">
        <v>814</v>
      </c>
      <c r="F342" s="206" t="s">
        <v>815</v>
      </c>
      <c r="G342" s="207" t="s">
        <v>167</v>
      </c>
      <c r="H342" s="208">
        <v>15</v>
      </c>
      <c r="I342" s="209"/>
      <c r="J342" s="210">
        <f>ROUND(I342*H342,2)</f>
        <v>0</v>
      </c>
      <c r="K342" s="206" t="s">
        <v>1</v>
      </c>
      <c r="L342" s="40"/>
      <c r="M342" s="211" t="s">
        <v>1</v>
      </c>
      <c r="N342" s="212" t="s">
        <v>41</v>
      </c>
      <c r="O342" s="72"/>
      <c r="P342" s="213">
        <f>O342*H342</f>
        <v>0</v>
      </c>
      <c r="Q342" s="213">
        <v>0</v>
      </c>
      <c r="R342" s="213">
        <f>Q342*H342</f>
        <v>0</v>
      </c>
      <c r="S342" s="213">
        <v>0</v>
      </c>
      <c r="T342" s="21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5" t="s">
        <v>253</v>
      </c>
      <c r="AT342" s="215" t="s">
        <v>143</v>
      </c>
      <c r="AU342" s="215" t="s">
        <v>86</v>
      </c>
      <c r="AY342" s="18" t="s">
        <v>140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8" t="s">
        <v>84</v>
      </c>
      <c r="BK342" s="216">
        <f>ROUND(I342*H342,2)</f>
        <v>0</v>
      </c>
      <c r="BL342" s="18" t="s">
        <v>253</v>
      </c>
      <c r="BM342" s="215" t="s">
        <v>816</v>
      </c>
    </row>
    <row r="343" spans="1:65" s="2" customFormat="1" ht="19.5">
      <c r="A343" s="35"/>
      <c r="B343" s="36"/>
      <c r="C343" s="37"/>
      <c r="D343" s="217" t="s">
        <v>150</v>
      </c>
      <c r="E343" s="37"/>
      <c r="F343" s="218" t="s">
        <v>815</v>
      </c>
      <c r="G343" s="37"/>
      <c r="H343" s="37"/>
      <c r="I343" s="116"/>
      <c r="J343" s="37"/>
      <c r="K343" s="37"/>
      <c r="L343" s="40"/>
      <c r="M343" s="219"/>
      <c r="N343" s="220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150</v>
      </c>
      <c r="AU343" s="18" t="s">
        <v>86</v>
      </c>
    </row>
    <row r="344" spans="1:65" s="2" customFormat="1" ht="21.75" customHeight="1">
      <c r="A344" s="35"/>
      <c r="B344" s="36"/>
      <c r="C344" s="204" t="s">
        <v>431</v>
      </c>
      <c r="D344" s="204" t="s">
        <v>143</v>
      </c>
      <c r="E344" s="205" t="s">
        <v>817</v>
      </c>
      <c r="F344" s="206" t="s">
        <v>818</v>
      </c>
      <c r="G344" s="207" t="s">
        <v>758</v>
      </c>
      <c r="H344" s="277"/>
      <c r="I344" s="209"/>
      <c r="J344" s="210">
        <f>ROUND(I344*H344,2)</f>
        <v>0</v>
      </c>
      <c r="K344" s="206" t="s">
        <v>147</v>
      </c>
      <c r="L344" s="40"/>
      <c r="M344" s="211" t="s">
        <v>1</v>
      </c>
      <c r="N344" s="212" t="s">
        <v>41</v>
      </c>
      <c r="O344" s="72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5" t="s">
        <v>253</v>
      </c>
      <c r="AT344" s="215" t="s">
        <v>143</v>
      </c>
      <c r="AU344" s="215" t="s">
        <v>86</v>
      </c>
      <c r="AY344" s="18" t="s">
        <v>140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8" t="s">
        <v>84</v>
      </c>
      <c r="BK344" s="216">
        <f>ROUND(I344*H344,2)</f>
        <v>0</v>
      </c>
      <c r="BL344" s="18" t="s">
        <v>253</v>
      </c>
      <c r="BM344" s="215" t="s">
        <v>819</v>
      </c>
    </row>
    <row r="345" spans="1:65" s="2" customFormat="1" ht="29.25">
      <c r="A345" s="35"/>
      <c r="B345" s="36"/>
      <c r="C345" s="37"/>
      <c r="D345" s="217" t="s">
        <v>150</v>
      </c>
      <c r="E345" s="37"/>
      <c r="F345" s="218" t="s">
        <v>820</v>
      </c>
      <c r="G345" s="37"/>
      <c r="H345" s="37"/>
      <c r="I345" s="116"/>
      <c r="J345" s="37"/>
      <c r="K345" s="37"/>
      <c r="L345" s="40"/>
      <c r="M345" s="219"/>
      <c r="N345" s="220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150</v>
      </c>
      <c r="AU345" s="18" t="s">
        <v>86</v>
      </c>
    </row>
    <row r="346" spans="1:65" s="12" customFormat="1" ht="22.9" customHeight="1">
      <c r="B346" s="188"/>
      <c r="C346" s="189"/>
      <c r="D346" s="190" t="s">
        <v>75</v>
      </c>
      <c r="E346" s="202" t="s">
        <v>821</v>
      </c>
      <c r="F346" s="202" t="s">
        <v>822</v>
      </c>
      <c r="G346" s="189"/>
      <c r="H346" s="189"/>
      <c r="I346" s="192"/>
      <c r="J346" s="203">
        <f>BK346</f>
        <v>0</v>
      </c>
      <c r="K346" s="189"/>
      <c r="L346" s="194"/>
      <c r="M346" s="195"/>
      <c r="N346" s="196"/>
      <c r="O346" s="196"/>
      <c r="P346" s="197">
        <f>SUM(P347:P352)</f>
        <v>0</v>
      </c>
      <c r="Q346" s="196"/>
      <c r="R346" s="197">
        <f>SUM(R347:R352)</f>
        <v>8.9599999999999992E-3</v>
      </c>
      <c r="S346" s="196"/>
      <c r="T346" s="198">
        <f>SUM(T347:T352)</f>
        <v>3.82E-3</v>
      </c>
      <c r="AR346" s="199" t="s">
        <v>86</v>
      </c>
      <c r="AT346" s="200" t="s">
        <v>75</v>
      </c>
      <c r="AU346" s="200" t="s">
        <v>84</v>
      </c>
      <c r="AY346" s="199" t="s">
        <v>140</v>
      </c>
      <c r="BK346" s="201">
        <f>SUM(BK347:BK352)</f>
        <v>0</v>
      </c>
    </row>
    <row r="347" spans="1:65" s="2" customFormat="1" ht="21.75" customHeight="1">
      <c r="A347" s="35"/>
      <c r="B347" s="36"/>
      <c r="C347" s="204" t="s">
        <v>436</v>
      </c>
      <c r="D347" s="204" t="s">
        <v>143</v>
      </c>
      <c r="E347" s="205" t="s">
        <v>823</v>
      </c>
      <c r="F347" s="206" t="s">
        <v>824</v>
      </c>
      <c r="G347" s="207" t="s">
        <v>241</v>
      </c>
      <c r="H347" s="208">
        <v>2</v>
      </c>
      <c r="I347" s="209"/>
      <c r="J347" s="210">
        <f>ROUND(I347*H347,2)</f>
        <v>0</v>
      </c>
      <c r="K347" s="206" t="s">
        <v>147</v>
      </c>
      <c r="L347" s="40"/>
      <c r="M347" s="211" t="s">
        <v>1</v>
      </c>
      <c r="N347" s="212" t="s">
        <v>41</v>
      </c>
      <c r="O347" s="72"/>
      <c r="P347" s="213">
        <f>O347*H347</f>
        <v>0</v>
      </c>
      <c r="Q347" s="213">
        <v>0</v>
      </c>
      <c r="R347" s="213">
        <f>Q347*H347</f>
        <v>0</v>
      </c>
      <c r="S347" s="213">
        <v>1.91E-3</v>
      </c>
      <c r="T347" s="214">
        <f>S347*H347</f>
        <v>3.82E-3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5" t="s">
        <v>253</v>
      </c>
      <c r="AT347" s="215" t="s">
        <v>143</v>
      </c>
      <c r="AU347" s="215" t="s">
        <v>86</v>
      </c>
      <c r="AY347" s="18" t="s">
        <v>140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8" t="s">
        <v>84</v>
      </c>
      <c r="BK347" s="216">
        <f>ROUND(I347*H347,2)</f>
        <v>0</v>
      </c>
      <c r="BL347" s="18" t="s">
        <v>253</v>
      </c>
      <c r="BM347" s="215" t="s">
        <v>825</v>
      </c>
    </row>
    <row r="348" spans="1:65" s="2" customFormat="1" ht="19.5">
      <c r="A348" s="35"/>
      <c r="B348" s="36"/>
      <c r="C348" s="37"/>
      <c r="D348" s="217" t="s">
        <v>150</v>
      </c>
      <c r="E348" s="37"/>
      <c r="F348" s="218" t="s">
        <v>826</v>
      </c>
      <c r="G348" s="37"/>
      <c r="H348" s="37"/>
      <c r="I348" s="116"/>
      <c r="J348" s="37"/>
      <c r="K348" s="37"/>
      <c r="L348" s="40"/>
      <c r="M348" s="219"/>
      <c r="N348" s="220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150</v>
      </c>
      <c r="AU348" s="18" t="s">
        <v>86</v>
      </c>
    </row>
    <row r="349" spans="1:65" s="2" customFormat="1" ht="21.75" customHeight="1">
      <c r="A349" s="35"/>
      <c r="B349" s="36"/>
      <c r="C349" s="204" t="s">
        <v>444</v>
      </c>
      <c r="D349" s="204" t="s">
        <v>143</v>
      </c>
      <c r="E349" s="205" t="s">
        <v>827</v>
      </c>
      <c r="F349" s="206" t="s">
        <v>828</v>
      </c>
      <c r="G349" s="207" t="s">
        <v>241</v>
      </c>
      <c r="H349" s="208">
        <v>2</v>
      </c>
      <c r="I349" s="209"/>
      <c r="J349" s="210">
        <f>ROUND(I349*H349,2)</f>
        <v>0</v>
      </c>
      <c r="K349" s="206" t="s">
        <v>147</v>
      </c>
      <c r="L349" s="40"/>
      <c r="M349" s="211" t="s">
        <v>1</v>
      </c>
      <c r="N349" s="212" t="s">
        <v>41</v>
      </c>
      <c r="O349" s="72"/>
      <c r="P349" s="213">
        <f>O349*H349</f>
        <v>0</v>
      </c>
      <c r="Q349" s="213">
        <v>4.4799999999999996E-3</v>
      </c>
      <c r="R349" s="213">
        <f>Q349*H349</f>
        <v>8.9599999999999992E-3</v>
      </c>
      <c r="S349" s="213">
        <v>0</v>
      </c>
      <c r="T349" s="21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15" t="s">
        <v>253</v>
      </c>
      <c r="AT349" s="215" t="s">
        <v>143</v>
      </c>
      <c r="AU349" s="215" t="s">
        <v>86</v>
      </c>
      <c r="AY349" s="18" t="s">
        <v>140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8" t="s">
        <v>84</v>
      </c>
      <c r="BK349" s="216">
        <f>ROUND(I349*H349,2)</f>
        <v>0</v>
      </c>
      <c r="BL349" s="18" t="s">
        <v>253</v>
      </c>
      <c r="BM349" s="215" t="s">
        <v>829</v>
      </c>
    </row>
    <row r="350" spans="1:65" s="2" customFormat="1" ht="19.5">
      <c r="A350" s="35"/>
      <c r="B350" s="36"/>
      <c r="C350" s="37"/>
      <c r="D350" s="217" t="s">
        <v>150</v>
      </c>
      <c r="E350" s="37"/>
      <c r="F350" s="218" t="s">
        <v>830</v>
      </c>
      <c r="G350" s="37"/>
      <c r="H350" s="37"/>
      <c r="I350" s="116"/>
      <c r="J350" s="37"/>
      <c r="K350" s="37"/>
      <c r="L350" s="40"/>
      <c r="M350" s="219"/>
      <c r="N350" s="220"/>
      <c r="O350" s="72"/>
      <c r="P350" s="72"/>
      <c r="Q350" s="72"/>
      <c r="R350" s="72"/>
      <c r="S350" s="72"/>
      <c r="T350" s="73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150</v>
      </c>
      <c r="AU350" s="18" t="s">
        <v>86</v>
      </c>
    </row>
    <row r="351" spans="1:65" s="2" customFormat="1" ht="21.75" customHeight="1">
      <c r="A351" s="35"/>
      <c r="B351" s="36"/>
      <c r="C351" s="204" t="s">
        <v>452</v>
      </c>
      <c r="D351" s="204" t="s">
        <v>143</v>
      </c>
      <c r="E351" s="205" t="s">
        <v>831</v>
      </c>
      <c r="F351" s="206" t="s">
        <v>832</v>
      </c>
      <c r="G351" s="207" t="s">
        <v>758</v>
      </c>
      <c r="H351" s="277"/>
      <c r="I351" s="209"/>
      <c r="J351" s="210">
        <f>ROUND(I351*H351,2)</f>
        <v>0</v>
      </c>
      <c r="K351" s="206" t="s">
        <v>147</v>
      </c>
      <c r="L351" s="40"/>
      <c r="M351" s="211" t="s">
        <v>1</v>
      </c>
      <c r="N351" s="212" t="s">
        <v>41</v>
      </c>
      <c r="O351" s="72"/>
      <c r="P351" s="213">
        <f>O351*H351</f>
        <v>0</v>
      </c>
      <c r="Q351" s="213">
        <v>0</v>
      </c>
      <c r="R351" s="213">
        <f>Q351*H351</f>
        <v>0</v>
      </c>
      <c r="S351" s="213">
        <v>0</v>
      </c>
      <c r="T351" s="21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5" t="s">
        <v>253</v>
      </c>
      <c r="AT351" s="215" t="s">
        <v>143</v>
      </c>
      <c r="AU351" s="215" t="s">
        <v>86</v>
      </c>
      <c r="AY351" s="18" t="s">
        <v>140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8" t="s">
        <v>84</v>
      </c>
      <c r="BK351" s="216">
        <f>ROUND(I351*H351,2)</f>
        <v>0</v>
      </c>
      <c r="BL351" s="18" t="s">
        <v>253</v>
      </c>
      <c r="BM351" s="215" t="s">
        <v>833</v>
      </c>
    </row>
    <row r="352" spans="1:65" s="2" customFormat="1" ht="29.25">
      <c r="A352" s="35"/>
      <c r="B352" s="36"/>
      <c r="C352" s="37"/>
      <c r="D352" s="217" t="s">
        <v>150</v>
      </c>
      <c r="E352" s="37"/>
      <c r="F352" s="218" t="s">
        <v>834</v>
      </c>
      <c r="G352" s="37"/>
      <c r="H352" s="37"/>
      <c r="I352" s="116"/>
      <c r="J352" s="37"/>
      <c r="K352" s="37"/>
      <c r="L352" s="40"/>
      <c r="M352" s="219"/>
      <c r="N352" s="220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150</v>
      </c>
      <c r="AU352" s="18" t="s">
        <v>86</v>
      </c>
    </row>
    <row r="353" spans="1:65" s="12" customFormat="1" ht="22.9" customHeight="1">
      <c r="B353" s="188"/>
      <c r="C353" s="189"/>
      <c r="D353" s="190" t="s">
        <v>75</v>
      </c>
      <c r="E353" s="202" t="s">
        <v>450</v>
      </c>
      <c r="F353" s="202" t="s">
        <v>451</v>
      </c>
      <c r="G353" s="189"/>
      <c r="H353" s="189"/>
      <c r="I353" s="192"/>
      <c r="J353" s="203">
        <f>BK353</f>
        <v>0</v>
      </c>
      <c r="K353" s="189"/>
      <c r="L353" s="194"/>
      <c r="M353" s="195"/>
      <c r="N353" s="196"/>
      <c r="O353" s="196"/>
      <c r="P353" s="197">
        <f>SUM(P354:P370)</f>
        <v>0</v>
      </c>
      <c r="Q353" s="196"/>
      <c r="R353" s="197">
        <f>SUM(R354:R370)</f>
        <v>0</v>
      </c>
      <c r="S353" s="196"/>
      <c r="T353" s="198">
        <f>SUM(T354:T370)</f>
        <v>0</v>
      </c>
      <c r="AR353" s="199" t="s">
        <v>86</v>
      </c>
      <c r="AT353" s="200" t="s">
        <v>75</v>
      </c>
      <c r="AU353" s="200" t="s">
        <v>84</v>
      </c>
      <c r="AY353" s="199" t="s">
        <v>140</v>
      </c>
      <c r="BK353" s="201">
        <f>SUM(BK354:BK370)</f>
        <v>0</v>
      </c>
    </row>
    <row r="354" spans="1:65" s="2" customFormat="1" ht="21.75" customHeight="1">
      <c r="A354" s="35"/>
      <c r="B354" s="36"/>
      <c r="C354" s="204" t="s">
        <v>461</v>
      </c>
      <c r="D354" s="204" t="s">
        <v>143</v>
      </c>
      <c r="E354" s="205" t="s">
        <v>835</v>
      </c>
      <c r="F354" s="206" t="s">
        <v>836</v>
      </c>
      <c r="G354" s="207" t="s">
        <v>159</v>
      </c>
      <c r="H354" s="208">
        <v>1</v>
      </c>
      <c r="I354" s="209"/>
      <c r="J354" s="210">
        <f>ROUND(I354*H354,2)</f>
        <v>0</v>
      </c>
      <c r="K354" s="206" t="s">
        <v>1</v>
      </c>
      <c r="L354" s="40"/>
      <c r="M354" s="211" t="s">
        <v>1</v>
      </c>
      <c r="N354" s="212" t="s">
        <v>41</v>
      </c>
      <c r="O354" s="72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5" t="s">
        <v>253</v>
      </c>
      <c r="AT354" s="215" t="s">
        <v>143</v>
      </c>
      <c r="AU354" s="215" t="s">
        <v>86</v>
      </c>
      <c r="AY354" s="18" t="s">
        <v>140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8" t="s">
        <v>84</v>
      </c>
      <c r="BK354" s="216">
        <f>ROUND(I354*H354,2)</f>
        <v>0</v>
      </c>
      <c r="BL354" s="18" t="s">
        <v>253</v>
      </c>
      <c r="BM354" s="215" t="s">
        <v>837</v>
      </c>
    </row>
    <row r="355" spans="1:65" s="2" customFormat="1" ht="19.5">
      <c r="A355" s="35"/>
      <c r="B355" s="36"/>
      <c r="C355" s="37"/>
      <c r="D355" s="217" t="s">
        <v>150</v>
      </c>
      <c r="E355" s="37"/>
      <c r="F355" s="218" t="s">
        <v>836</v>
      </c>
      <c r="G355" s="37"/>
      <c r="H355" s="37"/>
      <c r="I355" s="116"/>
      <c r="J355" s="37"/>
      <c r="K355" s="37"/>
      <c r="L355" s="40"/>
      <c r="M355" s="219"/>
      <c r="N355" s="220"/>
      <c r="O355" s="72"/>
      <c r="P355" s="72"/>
      <c r="Q355" s="72"/>
      <c r="R355" s="72"/>
      <c r="S355" s="72"/>
      <c r="T355" s="73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150</v>
      </c>
      <c r="AU355" s="18" t="s">
        <v>86</v>
      </c>
    </row>
    <row r="356" spans="1:65" s="2" customFormat="1" ht="33" customHeight="1">
      <c r="A356" s="35"/>
      <c r="B356" s="36"/>
      <c r="C356" s="204" t="s">
        <v>466</v>
      </c>
      <c r="D356" s="204" t="s">
        <v>143</v>
      </c>
      <c r="E356" s="205" t="s">
        <v>838</v>
      </c>
      <c r="F356" s="206" t="s">
        <v>839</v>
      </c>
      <c r="G356" s="207" t="s">
        <v>159</v>
      </c>
      <c r="H356" s="208">
        <v>2</v>
      </c>
      <c r="I356" s="209"/>
      <c r="J356" s="210">
        <f>ROUND(I356*H356,2)</f>
        <v>0</v>
      </c>
      <c r="K356" s="206" t="s">
        <v>1</v>
      </c>
      <c r="L356" s="40"/>
      <c r="M356" s="211" t="s">
        <v>1</v>
      </c>
      <c r="N356" s="212" t="s">
        <v>41</v>
      </c>
      <c r="O356" s="72"/>
      <c r="P356" s="213">
        <f>O356*H356</f>
        <v>0</v>
      </c>
      <c r="Q356" s="213">
        <v>0</v>
      </c>
      <c r="R356" s="213">
        <f>Q356*H356</f>
        <v>0</v>
      </c>
      <c r="S356" s="213">
        <v>0</v>
      </c>
      <c r="T356" s="214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15" t="s">
        <v>253</v>
      </c>
      <c r="AT356" s="215" t="s">
        <v>143</v>
      </c>
      <c r="AU356" s="215" t="s">
        <v>86</v>
      </c>
      <c r="AY356" s="18" t="s">
        <v>140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8" t="s">
        <v>84</v>
      </c>
      <c r="BK356" s="216">
        <f>ROUND(I356*H356,2)</f>
        <v>0</v>
      </c>
      <c r="BL356" s="18" t="s">
        <v>253</v>
      </c>
      <c r="BM356" s="215" t="s">
        <v>840</v>
      </c>
    </row>
    <row r="357" spans="1:65" s="2" customFormat="1" ht="19.5">
      <c r="A357" s="35"/>
      <c r="B357" s="36"/>
      <c r="C357" s="37"/>
      <c r="D357" s="217" t="s">
        <v>150</v>
      </c>
      <c r="E357" s="37"/>
      <c r="F357" s="218" t="s">
        <v>839</v>
      </c>
      <c r="G357" s="37"/>
      <c r="H357" s="37"/>
      <c r="I357" s="116"/>
      <c r="J357" s="37"/>
      <c r="K357" s="37"/>
      <c r="L357" s="40"/>
      <c r="M357" s="219"/>
      <c r="N357" s="220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150</v>
      </c>
      <c r="AU357" s="18" t="s">
        <v>86</v>
      </c>
    </row>
    <row r="358" spans="1:65" s="2" customFormat="1" ht="21.75" customHeight="1">
      <c r="A358" s="35"/>
      <c r="B358" s="36"/>
      <c r="C358" s="204" t="s">
        <v>474</v>
      </c>
      <c r="D358" s="204" t="s">
        <v>143</v>
      </c>
      <c r="E358" s="205" t="s">
        <v>841</v>
      </c>
      <c r="F358" s="206" t="s">
        <v>842</v>
      </c>
      <c r="G358" s="207" t="s">
        <v>439</v>
      </c>
      <c r="H358" s="208">
        <v>2</v>
      </c>
      <c r="I358" s="209"/>
      <c r="J358" s="210">
        <f>ROUND(I358*H358,2)</f>
        <v>0</v>
      </c>
      <c r="K358" s="206" t="s">
        <v>1</v>
      </c>
      <c r="L358" s="40"/>
      <c r="M358" s="211" t="s">
        <v>1</v>
      </c>
      <c r="N358" s="212" t="s">
        <v>41</v>
      </c>
      <c r="O358" s="72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5" t="s">
        <v>253</v>
      </c>
      <c r="AT358" s="215" t="s">
        <v>143</v>
      </c>
      <c r="AU358" s="215" t="s">
        <v>86</v>
      </c>
      <c r="AY358" s="18" t="s">
        <v>140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8" t="s">
        <v>84</v>
      </c>
      <c r="BK358" s="216">
        <f>ROUND(I358*H358,2)</f>
        <v>0</v>
      </c>
      <c r="BL358" s="18" t="s">
        <v>253</v>
      </c>
      <c r="BM358" s="215" t="s">
        <v>843</v>
      </c>
    </row>
    <row r="359" spans="1:65" s="2" customFormat="1" ht="19.5">
      <c r="A359" s="35"/>
      <c r="B359" s="36"/>
      <c r="C359" s="37"/>
      <c r="D359" s="217" t="s">
        <v>150</v>
      </c>
      <c r="E359" s="37"/>
      <c r="F359" s="218" t="s">
        <v>842</v>
      </c>
      <c r="G359" s="37"/>
      <c r="H359" s="37"/>
      <c r="I359" s="116"/>
      <c r="J359" s="37"/>
      <c r="K359" s="37"/>
      <c r="L359" s="40"/>
      <c r="M359" s="219"/>
      <c r="N359" s="220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150</v>
      </c>
      <c r="AU359" s="18" t="s">
        <v>86</v>
      </c>
    </row>
    <row r="360" spans="1:65" s="2" customFormat="1" ht="33" customHeight="1">
      <c r="A360" s="35"/>
      <c r="B360" s="36"/>
      <c r="C360" s="204" t="s">
        <v>479</v>
      </c>
      <c r="D360" s="204" t="s">
        <v>143</v>
      </c>
      <c r="E360" s="205" t="s">
        <v>844</v>
      </c>
      <c r="F360" s="206" t="s">
        <v>845</v>
      </c>
      <c r="G360" s="207" t="s">
        <v>439</v>
      </c>
      <c r="H360" s="208">
        <v>3</v>
      </c>
      <c r="I360" s="209"/>
      <c r="J360" s="210">
        <f>ROUND(I360*H360,2)</f>
        <v>0</v>
      </c>
      <c r="K360" s="206" t="s">
        <v>1</v>
      </c>
      <c r="L360" s="40"/>
      <c r="M360" s="211" t="s">
        <v>1</v>
      </c>
      <c r="N360" s="212" t="s">
        <v>41</v>
      </c>
      <c r="O360" s="72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5" t="s">
        <v>253</v>
      </c>
      <c r="AT360" s="215" t="s">
        <v>143</v>
      </c>
      <c r="AU360" s="215" t="s">
        <v>86</v>
      </c>
      <c r="AY360" s="18" t="s">
        <v>140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8" t="s">
        <v>84</v>
      </c>
      <c r="BK360" s="216">
        <f>ROUND(I360*H360,2)</f>
        <v>0</v>
      </c>
      <c r="BL360" s="18" t="s">
        <v>253</v>
      </c>
      <c r="BM360" s="215" t="s">
        <v>846</v>
      </c>
    </row>
    <row r="361" spans="1:65" s="2" customFormat="1" ht="19.5">
      <c r="A361" s="35"/>
      <c r="B361" s="36"/>
      <c r="C361" s="37"/>
      <c r="D361" s="217" t="s">
        <v>150</v>
      </c>
      <c r="E361" s="37"/>
      <c r="F361" s="218" t="s">
        <v>845</v>
      </c>
      <c r="G361" s="37"/>
      <c r="H361" s="37"/>
      <c r="I361" s="116"/>
      <c r="J361" s="37"/>
      <c r="K361" s="37"/>
      <c r="L361" s="40"/>
      <c r="M361" s="219"/>
      <c r="N361" s="220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150</v>
      </c>
      <c r="AU361" s="18" t="s">
        <v>86</v>
      </c>
    </row>
    <row r="362" spans="1:65" s="2" customFormat="1" ht="21.75" customHeight="1">
      <c r="A362" s="35"/>
      <c r="B362" s="36"/>
      <c r="C362" s="204" t="s">
        <v>484</v>
      </c>
      <c r="D362" s="204" t="s">
        <v>143</v>
      </c>
      <c r="E362" s="205" t="s">
        <v>847</v>
      </c>
      <c r="F362" s="206" t="s">
        <v>848</v>
      </c>
      <c r="G362" s="207" t="s">
        <v>439</v>
      </c>
      <c r="H362" s="208">
        <v>4</v>
      </c>
      <c r="I362" s="209"/>
      <c r="J362" s="210">
        <f>ROUND(I362*H362,2)</f>
        <v>0</v>
      </c>
      <c r="K362" s="206" t="s">
        <v>1</v>
      </c>
      <c r="L362" s="40"/>
      <c r="M362" s="211" t="s">
        <v>1</v>
      </c>
      <c r="N362" s="212" t="s">
        <v>41</v>
      </c>
      <c r="O362" s="72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5" t="s">
        <v>253</v>
      </c>
      <c r="AT362" s="215" t="s">
        <v>143</v>
      </c>
      <c r="AU362" s="215" t="s">
        <v>86</v>
      </c>
      <c r="AY362" s="18" t="s">
        <v>140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8" t="s">
        <v>84</v>
      </c>
      <c r="BK362" s="216">
        <f>ROUND(I362*H362,2)</f>
        <v>0</v>
      </c>
      <c r="BL362" s="18" t="s">
        <v>253</v>
      </c>
      <c r="BM362" s="215" t="s">
        <v>849</v>
      </c>
    </row>
    <row r="363" spans="1:65" s="2" customFormat="1" ht="19.5">
      <c r="A363" s="35"/>
      <c r="B363" s="36"/>
      <c r="C363" s="37"/>
      <c r="D363" s="217" t="s">
        <v>150</v>
      </c>
      <c r="E363" s="37"/>
      <c r="F363" s="218" t="s">
        <v>848</v>
      </c>
      <c r="G363" s="37"/>
      <c r="H363" s="37"/>
      <c r="I363" s="116"/>
      <c r="J363" s="37"/>
      <c r="K363" s="37"/>
      <c r="L363" s="40"/>
      <c r="M363" s="219"/>
      <c r="N363" s="220"/>
      <c r="O363" s="72"/>
      <c r="P363" s="72"/>
      <c r="Q363" s="72"/>
      <c r="R363" s="72"/>
      <c r="S363" s="72"/>
      <c r="T363" s="7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150</v>
      </c>
      <c r="AU363" s="18" t="s">
        <v>86</v>
      </c>
    </row>
    <row r="364" spans="1:65" s="2" customFormat="1" ht="33" customHeight="1">
      <c r="A364" s="35"/>
      <c r="B364" s="36"/>
      <c r="C364" s="204" t="s">
        <v>489</v>
      </c>
      <c r="D364" s="204" t="s">
        <v>143</v>
      </c>
      <c r="E364" s="205" t="s">
        <v>850</v>
      </c>
      <c r="F364" s="206" t="s">
        <v>851</v>
      </c>
      <c r="G364" s="207" t="s">
        <v>439</v>
      </c>
      <c r="H364" s="208">
        <v>6</v>
      </c>
      <c r="I364" s="209"/>
      <c r="J364" s="210">
        <f>ROUND(I364*H364,2)</f>
        <v>0</v>
      </c>
      <c r="K364" s="206" t="s">
        <v>1</v>
      </c>
      <c r="L364" s="40"/>
      <c r="M364" s="211" t="s">
        <v>1</v>
      </c>
      <c r="N364" s="212" t="s">
        <v>41</v>
      </c>
      <c r="O364" s="72"/>
      <c r="P364" s="213">
        <f>O364*H364</f>
        <v>0</v>
      </c>
      <c r="Q364" s="213">
        <v>0</v>
      </c>
      <c r="R364" s="213">
        <f>Q364*H364</f>
        <v>0</v>
      </c>
      <c r="S364" s="213">
        <v>0</v>
      </c>
      <c r="T364" s="214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5" t="s">
        <v>253</v>
      </c>
      <c r="AT364" s="215" t="s">
        <v>143</v>
      </c>
      <c r="AU364" s="215" t="s">
        <v>86</v>
      </c>
      <c r="AY364" s="18" t="s">
        <v>140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8" t="s">
        <v>84</v>
      </c>
      <c r="BK364" s="216">
        <f>ROUND(I364*H364,2)</f>
        <v>0</v>
      </c>
      <c r="BL364" s="18" t="s">
        <v>253</v>
      </c>
      <c r="BM364" s="215" t="s">
        <v>852</v>
      </c>
    </row>
    <row r="365" spans="1:65" s="2" customFormat="1" ht="19.5">
      <c r="A365" s="35"/>
      <c r="B365" s="36"/>
      <c r="C365" s="37"/>
      <c r="D365" s="217" t="s">
        <v>150</v>
      </c>
      <c r="E365" s="37"/>
      <c r="F365" s="218" t="s">
        <v>851</v>
      </c>
      <c r="G365" s="37"/>
      <c r="H365" s="37"/>
      <c r="I365" s="116"/>
      <c r="J365" s="37"/>
      <c r="K365" s="37"/>
      <c r="L365" s="40"/>
      <c r="M365" s="219"/>
      <c r="N365" s="220"/>
      <c r="O365" s="72"/>
      <c r="P365" s="72"/>
      <c r="Q365" s="72"/>
      <c r="R365" s="72"/>
      <c r="S365" s="72"/>
      <c r="T365" s="73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150</v>
      </c>
      <c r="AU365" s="18" t="s">
        <v>86</v>
      </c>
    </row>
    <row r="366" spans="1:65" s="2" customFormat="1" ht="33" customHeight="1">
      <c r="A366" s="35"/>
      <c r="B366" s="36"/>
      <c r="C366" s="204" t="s">
        <v>496</v>
      </c>
      <c r="D366" s="204" t="s">
        <v>143</v>
      </c>
      <c r="E366" s="205" t="s">
        <v>853</v>
      </c>
      <c r="F366" s="206" t="s">
        <v>854</v>
      </c>
      <c r="G366" s="207" t="s">
        <v>241</v>
      </c>
      <c r="H366" s="208">
        <v>96.417000000000002</v>
      </c>
      <c r="I366" s="209"/>
      <c r="J366" s="210">
        <f>ROUND(I366*H366,2)</f>
        <v>0</v>
      </c>
      <c r="K366" s="206" t="s">
        <v>1</v>
      </c>
      <c r="L366" s="40"/>
      <c r="M366" s="211" t="s">
        <v>1</v>
      </c>
      <c r="N366" s="212" t="s">
        <v>41</v>
      </c>
      <c r="O366" s="72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5" t="s">
        <v>253</v>
      </c>
      <c r="AT366" s="215" t="s">
        <v>143</v>
      </c>
      <c r="AU366" s="215" t="s">
        <v>86</v>
      </c>
      <c r="AY366" s="18" t="s">
        <v>140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8" t="s">
        <v>84</v>
      </c>
      <c r="BK366" s="216">
        <f>ROUND(I366*H366,2)</f>
        <v>0</v>
      </c>
      <c r="BL366" s="18" t="s">
        <v>253</v>
      </c>
      <c r="BM366" s="215" t="s">
        <v>855</v>
      </c>
    </row>
    <row r="367" spans="1:65" s="2" customFormat="1" ht="19.5">
      <c r="A367" s="35"/>
      <c r="B367" s="36"/>
      <c r="C367" s="37"/>
      <c r="D367" s="217" t="s">
        <v>150</v>
      </c>
      <c r="E367" s="37"/>
      <c r="F367" s="218" t="s">
        <v>854</v>
      </c>
      <c r="G367" s="37"/>
      <c r="H367" s="37"/>
      <c r="I367" s="116"/>
      <c r="J367" s="37"/>
      <c r="K367" s="37"/>
      <c r="L367" s="40"/>
      <c r="M367" s="219"/>
      <c r="N367" s="220"/>
      <c r="O367" s="72"/>
      <c r="P367" s="72"/>
      <c r="Q367" s="72"/>
      <c r="R367" s="72"/>
      <c r="S367" s="72"/>
      <c r="T367" s="73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150</v>
      </c>
      <c r="AU367" s="18" t="s">
        <v>86</v>
      </c>
    </row>
    <row r="368" spans="1:65" s="14" customFormat="1" ht="33.75">
      <c r="B368" s="231"/>
      <c r="C368" s="232"/>
      <c r="D368" s="217" t="s">
        <v>152</v>
      </c>
      <c r="E368" s="233" t="s">
        <v>1</v>
      </c>
      <c r="F368" s="234" t="s">
        <v>856</v>
      </c>
      <c r="G368" s="232"/>
      <c r="H368" s="235">
        <v>96.417000000000002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152</v>
      </c>
      <c r="AU368" s="241" t="s">
        <v>86</v>
      </c>
      <c r="AV368" s="14" t="s">
        <v>86</v>
      </c>
      <c r="AW368" s="14" t="s">
        <v>32</v>
      </c>
      <c r="AX368" s="14" t="s">
        <v>84</v>
      </c>
      <c r="AY368" s="241" t="s">
        <v>140</v>
      </c>
    </row>
    <row r="369" spans="1:65" s="2" customFormat="1" ht="21.75" customHeight="1">
      <c r="A369" s="35"/>
      <c r="B369" s="36"/>
      <c r="C369" s="204" t="s">
        <v>503</v>
      </c>
      <c r="D369" s="204" t="s">
        <v>143</v>
      </c>
      <c r="E369" s="205" t="s">
        <v>857</v>
      </c>
      <c r="F369" s="206" t="s">
        <v>858</v>
      </c>
      <c r="G369" s="207" t="s">
        <v>758</v>
      </c>
      <c r="H369" s="277"/>
      <c r="I369" s="209"/>
      <c r="J369" s="210">
        <f>ROUND(I369*H369,2)</f>
        <v>0</v>
      </c>
      <c r="K369" s="206" t="s">
        <v>147</v>
      </c>
      <c r="L369" s="40"/>
      <c r="M369" s="211" t="s">
        <v>1</v>
      </c>
      <c r="N369" s="212" t="s">
        <v>41</v>
      </c>
      <c r="O369" s="72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15" t="s">
        <v>253</v>
      </c>
      <c r="AT369" s="215" t="s">
        <v>143</v>
      </c>
      <c r="AU369" s="215" t="s">
        <v>86</v>
      </c>
      <c r="AY369" s="18" t="s">
        <v>140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8" t="s">
        <v>84</v>
      </c>
      <c r="BK369" s="216">
        <f>ROUND(I369*H369,2)</f>
        <v>0</v>
      </c>
      <c r="BL369" s="18" t="s">
        <v>253</v>
      </c>
      <c r="BM369" s="215" t="s">
        <v>859</v>
      </c>
    </row>
    <row r="370" spans="1:65" s="2" customFormat="1" ht="29.25">
      <c r="A370" s="35"/>
      <c r="B370" s="36"/>
      <c r="C370" s="37"/>
      <c r="D370" s="217" t="s">
        <v>150</v>
      </c>
      <c r="E370" s="37"/>
      <c r="F370" s="218" t="s">
        <v>860</v>
      </c>
      <c r="G370" s="37"/>
      <c r="H370" s="37"/>
      <c r="I370" s="116"/>
      <c r="J370" s="37"/>
      <c r="K370" s="37"/>
      <c r="L370" s="40"/>
      <c r="M370" s="219"/>
      <c r="N370" s="220"/>
      <c r="O370" s="72"/>
      <c r="P370" s="72"/>
      <c r="Q370" s="72"/>
      <c r="R370" s="72"/>
      <c r="S370" s="72"/>
      <c r="T370" s="73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150</v>
      </c>
      <c r="AU370" s="18" t="s">
        <v>86</v>
      </c>
    </row>
    <row r="371" spans="1:65" s="12" customFormat="1" ht="22.9" customHeight="1">
      <c r="B371" s="188"/>
      <c r="C371" s="189"/>
      <c r="D371" s="190" t="s">
        <v>75</v>
      </c>
      <c r="E371" s="202" t="s">
        <v>494</v>
      </c>
      <c r="F371" s="202" t="s">
        <v>495</v>
      </c>
      <c r="G371" s="189"/>
      <c r="H371" s="189"/>
      <c r="I371" s="192"/>
      <c r="J371" s="203">
        <f>BK371</f>
        <v>0</v>
      </c>
      <c r="K371" s="189"/>
      <c r="L371" s="194"/>
      <c r="M371" s="195"/>
      <c r="N371" s="196"/>
      <c r="O371" s="196"/>
      <c r="P371" s="197">
        <f>SUM(P372:P394)</f>
        <v>0</v>
      </c>
      <c r="Q371" s="196"/>
      <c r="R371" s="197">
        <f>SUM(R372:R394)</f>
        <v>0</v>
      </c>
      <c r="S371" s="196"/>
      <c r="T371" s="198">
        <f>SUM(T372:T394)</f>
        <v>0</v>
      </c>
      <c r="AR371" s="199" t="s">
        <v>86</v>
      </c>
      <c r="AT371" s="200" t="s">
        <v>75</v>
      </c>
      <c r="AU371" s="200" t="s">
        <v>84</v>
      </c>
      <c r="AY371" s="199" t="s">
        <v>140</v>
      </c>
      <c r="BK371" s="201">
        <f>SUM(BK372:BK394)</f>
        <v>0</v>
      </c>
    </row>
    <row r="372" spans="1:65" s="2" customFormat="1" ht="21.75" customHeight="1">
      <c r="A372" s="35"/>
      <c r="B372" s="36"/>
      <c r="C372" s="204" t="s">
        <v>508</v>
      </c>
      <c r="D372" s="204" t="s">
        <v>143</v>
      </c>
      <c r="E372" s="205" t="s">
        <v>517</v>
      </c>
      <c r="F372" s="206" t="s">
        <v>861</v>
      </c>
      <c r="G372" s="207" t="s">
        <v>159</v>
      </c>
      <c r="H372" s="208">
        <v>1</v>
      </c>
      <c r="I372" s="209"/>
      <c r="J372" s="210">
        <f>ROUND(I372*H372,2)</f>
        <v>0</v>
      </c>
      <c r="K372" s="206" t="s">
        <v>1</v>
      </c>
      <c r="L372" s="40"/>
      <c r="M372" s="211" t="s">
        <v>1</v>
      </c>
      <c r="N372" s="212" t="s">
        <v>41</v>
      </c>
      <c r="O372" s="72"/>
      <c r="P372" s="213">
        <f>O372*H372</f>
        <v>0</v>
      </c>
      <c r="Q372" s="213">
        <v>0</v>
      </c>
      <c r="R372" s="213">
        <f>Q372*H372</f>
        <v>0</v>
      </c>
      <c r="S372" s="213">
        <v>0</v>
      </c>
      <c r="T372" s="21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5" t="s">
        <v>253</v>
      </c>
      <c r="AT372" s="215" t="s">
        <v>143</v>
      </c>
      <c r="AU372" s="215" t="s">
        <v>86</v>
      </c>
      <c r="AY372" s="18" t="s">
        <v>140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8" t="s">
        <v>84</v>
      </c>
      <c r="BK372" s="216">
        <f>ROUND(I372*H372,2)</f>
        <v>0</v>
      </c>
      <c r="BL372" s="18" t="s">
        <v>253</v>
      </c>
      <c r="BM372" s="215" t="s">
        <v>862</v>
      </c>
    </row>
    <row r="373" spans="1:65" s="2" customFormat="1" ht="19.5">
      <c r="A373" s="35"/>
      <c r="B373" s="36"/>
      <c r="C373" s="37"/>
      <c r="D373" s="217" t="s">
        <v>150</v>
      </c>
      <c r="E373" s="37"/>
      <c r="F373" s="218" t="s">
        <v>861</v>
      </c>
      <c r="G373" s="37"/>
      <c r="H373" s="37"/>
      <c r="I373" s="116"/>
      <c r="J373" s="37"/>
      <c r="K373" s="37"/>
      <c r="L373" s="40"/>
      <c r="M373" s="219"/>
      <c r="N373" s="220"/>
      <c r="O373" s="72"/>
      <c r="P373" s="72"/>
      <c r="Q373" s="72"/>
      <c r="R373" s="72"/>
      <c r="S373" s="72"/>
      <c r="T373" s="73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150</v>
      </c>
      <c r="AU373" s="18" t="s">
        <v>86</v>
      </c>
    </row>
    <row r="374" spans="1:65" s="2" customFormat="1" ht="33" customHeight="1">
      <c r="A374" s="35"/>
      <c r="B374" s="36"/>
      <c r="C374" s="204" t="s">
        <v>516</v>
      </c>
      <c r="D374" s="204" t="s">
        <v>143</v>
      </c>
      <c r="E374" s="205" t="s">
        <v>863</v>
      </c>
      <c r="F374" s="206" t="s">
        <v>864</v>
      </c>
      <c r="G374" s="207" t="s">
        <v>439</v>
      </c>
      <c r="H374" s="208">
        <v>1</v>
      </c>
      <c r="I374" s="209"/>
      <c r="J374" s="210">
        <f>ROUND(I374*H374,2)</f>
        <v>0</v>
      </c>
      <c r="K374" s="206" t="s">
        <v>1</v>
      </c>
      <c r="L374" s="40"/>
      <c r="M374" s="211" t="s">
        <v>1</v>
      </c>
      <c r="N374" s="212" t="s">
        <v>41</v>
      </c>
      <c r="O374" s="72"/>
      <c r="P374" s="213">
        <f>O374*H374</f>
        <v>0</v>
      </c>
      <c r="Q374" s="213">
        <v>0</v>
      </c>
      <c r="R374" s="213">
        <f>Q374*H374</f>
        <v>0</v>
      </c>
      <c r="S374" s="213">
        <v>0</v>
      </c>
      <c r="T374" s="21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5" t="s">
        <v>253</v>
      </c>
      <c r="AT374" s="215" t="s">
        <v>143</v>
      </c>
      <c r="AU374" s="215" t="s">
        <v>86</v>
      </c>
      <c r="AY374" s="18" t="s">
        <v>140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8" t="s">
        <v>84</v>
      </c>
      <c r="BK374" s="216">
        <f>ROUND(I374*H374,2)</f>
        <v>0</v>
      </c>
      <c r="BL374" s="18" t="s">
        <v>253</v>
      </c>
      <c r="BM374" s="215" t="s">
        <v>865</v>
      </c>
    </row>
    <row r="375" spans="1:65" s="2" customFormat="1" ht="19.5">
      <c r="A375" s="35"/>
      <c r="B375" s="36"/>
      <c r="C375" s="37"/>
      <c r="D375" s="217" t="s">
        <v>150</v>
      </c>
      <c r="E375" s="37"/>
      <c r="F375" s="218" t="s">
        <v>864</v>
      </c>
      <c r="G375" s="37"/>
      <c r="H375" s="37"/>
      <c r="I375" s="116"/>
      <c r="J375" s="37"/>
      <c r="K375" s="37"/>
      <c r="L375" s="40"/>
      <c r="M375" s="219"/>
      <c r="N375" s="220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150</v>
      </c>
      <c r="AU375" s="18" t="s">
        <v>86</v>
      </c>
    </row>
    <row r="376" spans="1:65" s="2" customFormat="1" ht="33" customHeight="1">
      <c r="A376" s="35"/>
      <c r="B376" s="36"/>
      <c r="C376" s="204" t="s">
        <v>522</v>
      </c>
      <c r="D376" s="204" t="s">
        <v>143</v>
      </c>
      <c r="E376" s="205" t="s">
        <v>866</v>
      </c>
      <c r="F376" s="206" t="s">
        <v>867</v>
      </c>
      <c r="G376" s="207" t="s">
        <v>439</v>
      </c>
      <c r="H376" s="208">
        <v>1</v>
      </c>
      <c r="I376" s="209"/>
      <c r="J376" s="210">
        <f>ROUND(I376*H376,2)</f>
        <v>0</v>
      </c>
      <c r="K376" s="206" t="s">
        <v>1</v>
      </c>
      <c r="L376" s="40"/>
      <c r="M376" s="211" t="s">
        <v>1</v>
      </c>
      <c r="N376" s="212" t="s">
        <v>41</v>
      </c>
      <c r="O376" s="72"/>
      <c r="P376" s="213">
        <f>O376*H376</f>
        <v>0</v>
      </c>
      <c r="Q376" s="213">
        <v>0</v>
      </c>
      <c r="R376" s="213">
        <f>Q376*H376</f>
        <v>0</v>
      </c>
      <c r="S376" s="213">
        <v>0</v>
      </c>
      <c r="T376" s="21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5" t="s">
        <v>253</v>
      </c>
      <c r="AT376" s="215" t="s">
        <v>143</v>
      </c>
      <c r="AU376" s="215" t="s">
        <v>86</v>
      </c>
      <c r="AY376" s="18" t="s">
        <v>140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8" t="s">
        <v>84</v>
      </c>
      <c r="BK376" s="216">
        <f>ROUND(I376*H376,2)</f>
        <v>0</v>
      </c>
      <c r="BL376" s="18" t="s">
        <v>253</v>
      </c>
      <c r="BM376" s="215" t="s">
        <v>868</v>
      </c>
    </row>
    <row r="377" spans="1:65" s="2" customFormat="1" ht="19.5">
      <c r="A377" s="35"/>
      <c r="B377" s="36"/>
      <c r="C377" s="37"/>
      <c r="D377" s="217" t="s">
        <v>150</v>
      </c>
      <c r="E377" s="37"/>
      <c r="F377" s="218" t="s">
        <v>867</v>
      </c>
      <c r="G377" s="37"/>
      <c r="H377" s="37"/>
      <c r="I377" s="116"/>
      <c r="J377" s="37"/>
      <c r="K377" s="37"/>
      <c r="L377" s="40"/>
      <c r="M377" s="219"/>
      <c r="N377" s="220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150</v>
      </c>
      <c r="AU377" s="18" t="s">
        <v>86</v>
      </c>
    </row>
    <row r="378" spans="1:65" s="2" customFormat="1" ht="33" customHeight="1">
      <c r="A378" s="35"/>
      <c r="B378" s="36"/>
      <c r="C378" s="204" t="s">
        <v>529</v>
      </c>
      <c r="D378" s="204" t="s">
        <v>143</v>
      </c>
      <c r="E378" s="205" t="s">
        <v>869</v>
      </c>
      <c r="F378" s="206" t="s">
        <v>870</v>
      </c>
      <c r="G378" s="207" t="s">
        <v>439</v>
      </c>
      <c r="H378" s="208">
        <v>1</v>
      </c>
      <c r="I378" s="209"/>
      <c r="J378" s="210">
        <f>ROUND(I378*H378,2)</f>
        <v>0</v>
      </c>
      <c r="K378" s="206" t="s">
        <v>1</v>
      </c>
      <c r="L378" s="40"/>
      <c r="M378" s="211" t="s">
        <v>1</v>
      </c>
      <c r="N378" s="212" t="s">
        <v>41</v>
      </c>
      <c r="O378" s="72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5" t="s">
        <v>253</v>
      </c>
      <c r="AT378" s="215" t="s">
        <v>143</v>
      </c>
      <c r="AU378" s="215" t="s">
        <v>86</v>
      </c>
      <c r="AY378" s="18" t="s">
        <v>140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8" t="s">
        <v>84</v>
      </c>
      <c r="BK378" s="216">
        <f>ROUND(I378*H378,2)</f>
        <v>0</v>
      </c>
      <c r="BL378" s="18" t="s">
        <v>253</v>
      </c>
      <c r="BM378" s="215" t="s">
        <v>871</v>
      </c>
    </row>
    <row r="379" spans="1:65" s="2" customFormat="1" ht="19.5">
      <c r="A379" s="35"/>
      <c r="B379" s="36"/>
      <c r="C379" s="37"/>
      <c r="D379" s="217" t="s">
        <v>150</v>
      </c>
      <c r="E379" s="37"/>
      <c r="F379" s="218" t="s">
        <v>870</v>
      </c>
      <c r="G379" s="37"/>
      <c r="H379" s="37"/>
      <c r="I379" s="116"/>
      <c r="J379" s="37"/>
      <c r="K379" s="37"/>
      <c r="L379" s="40"/>
      <c r="M379" s="219"/>
      <c r="N379" s="220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150</v>
      </c>
      <c r="AU379" s="18" t="s">
        <v>86</v>
      </c>
    </row>
    <row r="380" spans="1:65" s="2" customFormat="1" ht="33" customHeight="1">
      <c r="A380" s="35"/>
      <c r="B380" s="36"/>
      <c r="C380" s="204" t="s">
        <v>535</v>
      </c>
      <c r="D380" s="204" t="s">
        <v>143</v>
      </c>
      <c r="E380" s="205" t="s">
        <v>872</v>
      </c>
      <c r="F380" s="206" t="s">
        <v>873</v>
      </c>
      <c r="G380" s="207" t="s">
        <v>439</v>
      </c>
      <c r="H380" s="208">
        <v>1</v>
      </c>
      <c r="I380" s="209"/>
      <c r="J380" s="210">
        <f>ROUND(I380*H380,2)</f>
        <v>0</v>
      </c>
      <c r="K380" s="206" t="s">
        <v>1</v>
      </c>
      <c r="L380" s="40"/>
      <c r="M380" s="211" t="s">
        <v>1</v>
      </c>
      <c r="N380" s="212" t="s">
        <v>41</v>
      </c>
      <c r="O380" s="72"/>
      <c r="P380" s="213">
        <f>O380*H380</f>
        <v>0</v>
      </c>
      <c r="Q380" s="213">
        <v>0</v>
      </c>
      <c r="R380" s="213">
        <f>Q380*H380</f>
        <v>0</v>
      </c>
      <c r="S380" s="213">
        <v>0</v>
      </c>
      <c r="T380" s="21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5" t="s">
        <v>253</v>
      </c>
      <c r="AT380" s="215" t="s">
        <v>143</v>
      </c>
      <c r="AU380" s="215" t="s">
        <v>86</v>
      </c>
      <c r="AY380" s="18" t="s">
        <v>140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8" t="s">
        <v>84</v>
      </c>
      <c r="BK380" s="216">
        <f>ROUND(I380*H380,2)</f>
        <v>0</v>
      </c>
      <c r="BL380" s="18" t="s">
        <v>253</v>
      </c>
      <c r="BM380" s="215" t="s">
        <v>874</v>
      </c>
    </row>
    <row r="381" spans="1:65" s="2" customFormat="1" ht="19.5">
      <c r="A381" s="35"/>
      <c r="B381" s="36"/>
      <c r="C381" s="37"/>
      <c r="D381" s="217" t="s">
        <v>150</v>
      </c>
      <c r="E381" s="37"/>
      <c r="F381" s="218" t="s">
        <v>873</v>
      </c>
      <c r="G381" s="37"/>
      <c r="H381" s="37"/>
      <c r="I381" s="116"/>
      <c r="J381" s="37"/>
      <c r="K381" s="37"/>
      <c r="L381" s="40"/>
      <c r="M381" s="219"/>
      <c r="N381" s="220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150</v>
      </c>
      <c r="AU381" s="18" t="s">
        <v>86</v>
      </c>
    </row>
    <row r="382" spans="1:65" s="2" customFormat="1" ht="21.75" customHeight="1">
      <c r="A382" s="35"/>
      <c r="B382" s="36"/>
      <c r="C382" s="204" t="s">
        <v>543</v>
      </c>
      <c r="D382" s="204" t="s">
        <v>143</v>
      </c>
      <c r="E382" s="205" t="s">
        <v>875</v>
      </c>
      <c r="F382" s="206" t="s">
        <v>876</v>
      </c>
      <c r="G382" s="207" t="s">
        <v>159</v>
      </c>
      <c r="H382" s="208">
        <v>1</v>
      </c>
      <c r="I382" s="209"/>
      <c r="J382" s="210">
        <f>ROUND(I382*H382,2)</f>
        <v>0</v>
      </c>
      <c r="K382" s="206" t="s">
        <v>1</v>
      </c>
      <c r="L382" s="40"/>
      <c r="M382" s="211" t="s">
        <v>1</v>
      </c>
      <c r="N382" s="212" t="s">
        <v>41</v>
      </c>
      <c r="O382" s="72"/>
      <c r="P382" s="213">
        <f>O382*H382</f>
        <v>0</v>
      </c>
      <c r="Q382" s="213">
        <v>0</v>
      </c>
      <c r="R382" s="213">
        <f>Q382*H382</f>
        <v>0</v>
      </c>
      <c r="S382" s="213">
        <v>0</v>
      </c>
      <c r="T382" s="21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5" t="s">
        <v>253</v>
      </c>
      <c r="AT382" s="215" t="s">
        <v>143</v>
      </c>
      <c r="AU382" s="215" t="s">
        <v>86</v>
      </c>
      <c r="AY382" s="18" t="s">
        <v>140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8" t="s">
        <v>84</v>
      </c>
      <c r="BK382" s="216">
        <f>ROUND(I382*H382,2)</f>
        <v>0</v>
      </c>
      <c r="BL382" s="18" t="s">
        <v>253</v>
      </c>
      <c r="BM382" s="215" t="s">
        <v>877</v>
      </c>
    </row>
    <row r="383" spans="1:65" s="2" customFormat="1" ht="11.25">
      <c r="A383" s="35"/>
      <c r="B383" s="36"/>
      <c r="C383" s="37"/>
      <c r="D383" s="217" t="s">
        <v>150</v>
      </c>
      <c r="E383" s="37"/>
      <c r="F383" s="218" t="s">
        <v>876</v>
      </c>
      <c r="G383" s="37"/>
      <c r="H383" s="37"/>
      <c r="I383" s="116"/>
      <c r="J383" s="37"/>
      <c r="K383" s="37"/>
      <c r="L383" s="40"/>
      <c r="M383" s="219"/>
      <c r="N383" s="220"/>
      <c r="O383" s="72"/>
      <c r="P383" s="72"/>
      <c r="Q383" s="72"/>
      <c r="R383" s="72"/>
      <c r="S383" s="72"/>
      <c r="T383" s="73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150</v>
      </c>
      <c r="AU383" s="18" t="s">
        <v>86</v>
      </c>
    </row>
    <row r="384" spans="1:65" s="2" customFormat="1" ht="21.75" customHeight="1">
      <c r="A384" s="35"/>
      <c r="B384" s="36"/>
      <c r="C384" s="204" t="s">
        <v>574</v>
      </c>
      <c r="D384" s="204" t="s">
        <v>143</v>
      </c>
      <c r="E384" s="205" t="s">
        <v>878</v>
      </c>
      <c r="F384" s="206" t="s">
        <v>879</v>
      </c>
      <c r="G384" s="207" t="s">
        <v>159</v>
      </c>
      <c r="H384" s="208">
        <v>1</v>
      </c>
      <c r="I384" s="209"/>
      <c r="J384" s="210">
        <f>ROUND(I384*H384,2)</f>
        <v>0</v>
      </c>
      <c r="K384" s="206" t="s">
        <v>1</v>
      </c>
      <c r="L384" s="40"/>
      <c r="M384" s="211" t="s">
        <v>1</v>
      </c>
      <c r="N384" s="212" t="s">
        <v>41</v>
      </c>
      <c r="O384" s="72"/>
      <c r="P384" s="213">
        <f>O384*H384</f>
        <v>0</v>
      </c>
      <c r="Q384" s="213">
        <v>0</v>
      </c>
      <c r="R384" s="213">
        <f>Q384*H384</f>
        <v>0</v>
      </c>
      <c r="S384" s="213">
        <v>0</v>
      </c>
      <c r="T384" s="21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5" t="s">
        <v>253</v>
      </c>
      <c r="AT384" s="215" t="s">
        <v>143</v>
      </c>
      <c r="AU384" s="215" t="s">
        <v>86</v>
      </c>
      <c r="AY384" s="18" t="s">
        <v>140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8" t="s">
        <v>84</v>
      </c>
      <c r="BK384" s="216">
        <f>ROUND(I384*H384,2)</f>
        <v>0</v>
      </c>
      <c r="BL384" s="18" t="s">
        <v>253</v>
      </c>
      <c r="BM384" s="215" t="s">
        <v>880</v>
      </c>
    </row>
    <row r="385" spans="1:65" s="2" customFormat="1" ht="19.5">
      <c r="A385" s="35"/>
      <c r="B385" s="36"/>
      <c r="C385" s="37"/>
      <c r="D385" s="217" t="s">
        <v>150</v>
      </c>
      <c r="E385" s="37"/>
      <c r="F385" s="218" t="s">
        <v>879</v>
      </c>
      <c r="G385" s="37"/>
      <c r="H385" s="37"/>
      <c r="I385" s="116"/>
      <c r="J385" s="37"/>
      <c r="K385" s="37"/>
      <c r="L385" s="40"/>
      <c r="M385" s="219"/>
      <c r="N385" s="220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150</v>
      </c>
      <c r="AU385" s="18" t="s">
        <v>86</v>
      </c>
    </row>
    <row r="386" spans="1:65" s="2" customFormat="1" ht="16.5" customHeight="1">
      <c r="A386" s="35"/>
      <c r="B386" s="36"/>
      <c r="C386" s="204" t="s">
        <v>584</v>
      </c>
      <c r="D386" s="204" t="s">
        <v>143</v>
      </c>
      <c r="E386" s="205" t="s">
        <v>881</v>
      </c>
      <c r="F386" s="206" t="s">
        <v>882</v>
      </c>
      <c r="G386" s="207" t="s">
        <v>159</v>
      </c>
      <c r="H386" s="208">
        <v>2</v>
      </c>
      <c r="I386" s="209"/>
      <c r="J386" s="210">
        <f>ROUND(I386*H386,2)</f>
        <v>0</v>
      </c>
      <c r="K386" s="206" t="s">
        <v>1</v>
      </c>
      <c r="L386" s="40"/>
      <c r="M386" s="211" t="s">
        <v>1</v>
      </c>
      <c r="N386" s="212" t="s">
        <v>41</v>
      </c>
      <c r="O386" s="72"/>
      <c r="P386" s="213">
        <f>O386*H386</f>
        <v>0</v>
      </c>
      <c r="Q386" s="213">
        <v>0</v>
      </c>
      <c r="R386" s="213">
        <f>Q386*H386</f>
        <v>0</v>
      </c>
      <c r="S386" s="213">
        <v>0</v>
      </c>
      <c r="T386" s="21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5" t="s">
        <v>253</v>
      </c>
      <c r="AT386" s="215" t="s">
        <v>143</v>
      </c>
      <c r="AU386" s="215" t="s">
        <v>86</v>
      </c>
      <c r="AY386" s="18" t="s">
        <v>140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8" t="s">
        <v>84</v>
      </c>
      <c r="BK386" s="216">
        <f>ROUND(I386*H386,2)</f>
        <v>0</v>
      </c>
      <c r="BL386" s="18" t="s">
        <v>253</v>
      </c>
      <c r="BM386" s="215" t="s">
        <v>883</v>
      </c>
    </row>
    <row r="387" spans="1:65" s="2" customFormat="1" ht="11.25">
      <c r="A387" s="35"/>
      <c r="B387" s="36"/>
      <c r="C387" s="37"/>
      <c r="D387" s="217" t="s">
        <v>150</v>
      </c>
      <c r="E387" s="37"/>
      <c r="F387" s="218" t="s">
        <v>882</v>
      </c>
      <c r="G387" s="37"/>
      <c r="H387" s="37"/>
      <c r="I387" s="116"/>
      <c r="J387" s="37"/>
      <c r="K387" s="37"/>
      <c r="L387" s="40"/>
      <c r="M387" s="219"/>
      <c r="N387" s="220"/>
      <c r="O387" s="72"/>
      <c r="P387" s="72"/>
      <c r="Q387" s="72"/>
      <c r="R387" s="72"/>
      <c r="S387" s="72"/>
      <c r="T387" s="73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150</v>
      </c>
      <c r="AU387" s="18" t="s">
        <v>86</v>
      </c>
    </row>
    <row r="388" spans="1:65" s="2" customFormat="1" ht="21.75" customHeight="1">
      <c r="A388" s="35"/>
      <c r="B388" s="36"/>
      <c r="C388" s="204" t="s">
        <v>593</v>
      </c>
      <c r="D388" s="204" t="s">
        <v>143</v>
      </c>
      <c r="E388" s="205" t="s">
        <v>884</v>
      </c>
      <c r="F388" s="206" t="s">
        <v>885</v>
      </c>
      <c r="G388" s="207" t="s">
        <v>241</v>
      </c>
      <c r="H388" s="208">
        <v>48</v>
      </c>
      <c r="I388" s="209"/>
      <c r="J388" s="210">
        <f>ROUND(I388*H388,2)</f>
        <v>0</v>
      </c>
      <c r="K388" s="206" t="s">
        <v>1</v>
      </c>
      <c r="L388" s="40"/>
      <c r="M388" s="211" t="s">
        <v>1</v>
      </c>
      <c r="N388" s="212" t="s">
        <v>41</v>
      </c>
      <c r="O388" s="72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15" t="s">
        <v>253</v>
      </c>
      <c r="AT388" s="215" t="s">
        <v>143</v>
      </c>
      <c r="AU388" s="215" t="s">
        <v>86</v>
      </c>
      <c r="AY388" s="18" t="s">
        <v>140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8" t="s">
        <v>84</v>
      </c>
      <c r="BK388" s="216">
        <f>ROUND(I388*H388,2)</f>
        <v>0</v>
      </c>
      <c r="BL388" s="18" t="s">
        <v>253</v>
      </c>
      <c r="BM388" s="215" t="s">
        <v>886</v>
      </c>
    </row>
    <row r="389" spans="1:65" s="2" customFormat="1" ht="11.25">
      <c r="A389" s="35"/>
      <c r="B389" s="36"/>
      <c r="C389" s="37"/>
      <c r="D389" s="217" t="s">
        <v>150</v>
      </c>
      <c r="E389" s="37"/>
      <c r="F389" s="218" t="s">
        <v>885</v>
      </c>
      <c r="G389" s="37"/>
      <c r="H389" s="37"/>
      <c r="I389" s="116"/>
      <c r="J389" s="37"/>
      <c r="K389" s="37"/>
      <c r="L389" s="40"/>
      <c r="M389" s="219"/>
      <c r="N389" s="220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150</v>
      </c>
      <c r="AU389" s="18" t="s">
        <v>86</v>
      </c>
    </row>
    <row r="390" spans="1:65" s="14" customFormat="1" ht="11.25">
      <c r="B390" s="231"/>
      <c r="C390" s="232"/>
      <c r="D390" s="217" t="s">
        <v>152</v>
      </c>
      <c r="E390" s="233" t="s">
        <v>1</v>
      </c>
      <c r="F390" s="234" t="s">
        <v>887</v>
      </c>
      <c r="G390" s="232"/>
      <c r="H390" s="235">
        <v>48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152</v>
      </c>
      <c r="AU390" s="241" t="s">
        <v>86</v>
      </c>
      <c r="AV390" s="14" t="s">
        <v>86</v>
      </c>
      <c r="AW390" s="14" t="s">
        <v>32</v>
      </c>
      <c r="AX390" s="14" t="s">
        <v>84</v>
      </c>
      <c r="AY390" s="241" t="s">
        <v>140</v>
      </c>
    </row>
    <row r="391" spans="1:65" s="2" customFormat="1" ht="33" customHeight="1">
      <c r="A391" s="35"/>
      <c r="B391" s="36"/>
      <c r="C391" s="204" t="s">
        <v>888</v>
      </c>
      <c r="D391" s="204" t="s">
        <v>143</v>
      </c>
      <c r="E391" s="205" t="s">
        <v>889</v>
      </c>
      <c r="F391" s="206" t="s">
        <v>890</v>
      </c>
      <c r="G391" s="207" t="s">
        <v>159</v>
      </c>
      <c r="H391" s="208">
        <v>1</v>
      </c>
      <c r="I391" s="209"/>
      <c r="J391" s="210">
        <f>ROUND(I391*H391,2)</f>
        <v>0</v>
      </c>
      <c r="K391" s="206" t="s">
        <v>1</v>
      </c>
      <c r="L391" s="40"/>
      <c r="M391" s="211" t="s">
        <v>1</v>
      </c>
      <c r="N391" s="212" t="s">
        <v>41</v>
      </c>
      <c r="O391" s="72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15" t="s">
        <v>253</v>
      </c>
      <c r="AT391" s="215" t="s">
        <v>143</v>
      </c>
      <c r="AU391" s="215" t="s">
        <v>86</v>
      </c>
      <c r="AY391" s="18" t="s">
        <v>140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8" t="s">
        <v>84</v>
      </c>
      <c r="BK391" s="216">
        <f>ROUND(I391*H391,2)</f>
        <v>0</v>
      </c>
      <c r="BL391" s="18" t="s">
        <v>253</v>
      </c>
      <c r="BM391" s="215" t="s">
        <v>891</v>
      </c>
    </row>
    <row r="392" spans="1:65" s="2" customFormat="1" ht="29.25">
      <c r="A392" s="35"/>
      <c r="B392" s="36"/>
      <c r="C392" s="37"/>
      <c r="D392" s="217" t="s">
        <v>150</v>
      </c>
      <c r="E392" s="37"/>
      <c r="F392" s="218" t="s">
        <v>890</v>
      </c>
      <c r="G392" s="37"/>
      <c r="H392" s="37"/>
      <c r="I392" s="116"/>
      <c r="J392" s="37"/>
      <c r="K392" s="37"/>
      <c r="L392" s="40"/>
      <c r="M392" s="219"/>
      <c r="N392" s="220"/>
      <c r="O392" s="72"/>
      <c r="P392" s="72"/>
      <c r="Q392" s="72"/>
      <c r="R392" s="72"/>
      <c r="S392" s="72"/>
      <c r="T392" s="73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150</v>
      </c>
      <c r="AU392" s="18" t="s">
        <v>86</v>
      </c>
    </row>
    <row r="393" spans="1:65" s="2" customFormat="1" ht="21.75" customHeight="1">
      <c r="A393" s="35"/>
      <c r="B393" s="36"/>
      <c r="C393" s="204" t="s">
        <v>892</v>
      </c>
      <c r="D393" s="204" t="s">
        <v>143</v>
      </c>
      <c r="E393" s="205" t="s">
        <v>893</v>
      </c>
      <c r="F393" s="206" t="s">
        <v>894</v>
      </c>
      <c r="G393" s="207" t="s">
        <v>758</v>
      </c>
      <c r="H393" s="277"/>
      <c r="I393" s="209"/>
      <c r="J393" s="210">
        <f>ROUND(I393*H393,2)</f>
        <v>0</v>
      </c>
      <c r="K393" s="206" t="s">
        <v>147</v>
      </c>
      <c r="L393" s="40"/>
      <c r="M393" s="211" t="s">
        <v>1</v>
      </c>
      <c r="N393" s="212" t="s">
        <v>41</v>
      </c>
      <c r="O393" s="72"/>
      <c r="P393" s="213">
        <f>O393*H393</f>
        <v>0</v>
      </c>
      <c r="Q393" s="213">
        <v>0</v>
      </c>
      <c r="R393" s="213">
        <f>Q393*H393</f>
        <v>0</v>
      </c>
      <c r="S393" s="213">
        <v>0</v>
      </c>
      <c r="T393" s="21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15" t="s">
        <v>253</v>
      </c>
      <c r="AT393" s="215" t="s">
        <v>143</v>
      </c>
      <c r="AU393" s="215" t="s">
        <v>86</v>
      </c>
      <c r="AY393" s="18" t="s">
        <v>140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8" t="s">
        <v>84</v>
      </c>
      <c r="BK393" s="216">
        <f>ROUND(I393*H393,2)</f>
        <v>0</v>
      </c>
      <c r="BL393" s="18" t="s">
        <v>253</v>
      </c>
      <c r="BM393" s="215" t="s">
        <v>895</v>
      </c>
    </row>
    <row r="394" spans="1:65" s="2" customFormat="1" ht="29.25">
      <c r="A394" s="35"/>
      <c r="B394" s="36"/>
      <c r="C394" s="37"/>
      <c r="D394" s="217" t="s">
        <v>150</v>
      </c>
      <c r="E394" s="37"/>
      <c r="F394" s="218" t="s">
        <v>896</v>
      </c>
      <c r="G394" s="37"/>
      <c r="H394" s="37"/>
      <c r="I394" s="116"/>
      <c r="J394" s="37"/>
      <c r="K394" s="37"/>
      <c r="L394" s="40"/>
      <c r="M394" s="219"/>
      <c r="N394" s="220"/>
      <c r="O394" s="72"/>
      <c r="P394" s="72"/>
      <c r="Q394" s="72"/>
      <c r="R394" s="72"/>
      <c r="S394" s="72"/>
      <c r="T394" s="73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150</v>
      </c>
      <c r="AU394" s="18" t="s">
        <v>86</v>
      </c>
    </row>
    <row r="395" spans="1:65" s="12" customFormat="1" ht="22.9" customHeight="1">
      <c r="B395" s="188"/>
      <c r="C395" s="189"/>
      <c r="D395" s="190" t="s">
        <v>75</v>
      </c>
      <c r="E395" s="202" t="s">
        <v>520</v>
      </c>
      <c r="F395" s="202" t="s">
        <v>521</v>
      </c>
      <c r="G395" s="189"/>
      <c r="H395" s="189"/>
      <c r="I395" s="192"/>
      <c r="J395" s="203">
        <f>BK395</f>
        <v>0</v>
      </c>
      <c r="K395" s="189"/>
      <c r="L395" s="194"/>
      <c r="M395" s="195"/>
      <c r="N395" s="196"/>
      <c r="O395" s="196"/>
      <c r="P395" s="197">
        <f>SUM(P396:P484)</f>
        <v>0</v>
      </c>
      <c r="Q395" s="196"/>
      <c r="R395" s="197">
        <f>SUM(R396:R484)</f>
        <v>6.4789443499999999</v>
      </c>
      <c r="S395" s="196"/>
      <c r="T395" s="198">
        <f>SUM(T396:T484)</f>
        <v>0</v>
      </c>
      <c r="AR395" s="199" t="s">
        <v>86</v>
      </c>
      <c r="AT395" s="200" t="s">
        <v>75</v>
      </c>
      <c r="AU395" s="200" t="s">
        <v>84</v>
      </c>
      <c r="AY395" s="199" t="s">
        <v>140</v>
      </c>
      <c r="BK395" s="201">
        <f>SUM(BK396:BK484)</f>
        <v>0</v>
      </c>
    </row>
    <row r="396" spans="1:65" s="2" customFormat="1" ht="16.5" customHeight="1">
      <c r="A396" s="35"/>
      <c r="B396" s="36"/>
      <c r="C396" s="204" t="s">
        <v>897</v>
      </c>
      <c r="D396" s="204" t="s">
        <v>143</v>
      </c>
      <c r="E396" s="205" t="s">
        <v>898</v>
      </c>
      <c r="F396" s="206" t="s">
        <v>899</v>
      </c>
      <c r="G396" s="207" t="s">
        <v>167</v>
      </c>
      <c r="H396" s="208">
        <v>231.93899999999999</v>
      </c>
      <c r="I396" s="209"/>
      <c r="J396" s="210">
        <f>ROUND(I396*H396,2)</f>
        <v>0</v>
      </c>
      <c r="K396" s="206" t="s">
        <v>147</v>
      </c>
      <c r="L396" s="40"/>
      <c r="M396" s="211" t="s">
        <v>1</v>
      </c>
      <c r="N396" s="212" t="s">
        <v>41</v>
      </c>
      <c r="O396" s="72"/>
      <c r="P396" s="213">
        <f>O396*H396</f>
        <v>0</v>
      </c>
      <c r="Q396" s="213">
        <v>2.9999999999999997E-4</v>
      </c>
      <c r="R396" s="213">
        <f>Q396*H396</f>
        <v>6.9581699999999996E-2</v>
      </c>
      <c r="S396" s="213">
        <v>0</v>
      </c>
      <c r="T396" s="21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5" t="s">
        <v>253</v>
      </c>
      <c r="AT396" s="215" t="s">
        <v>143</v>
      </c>
      <c r="AU396" s="215" t="s">
        <v>86</v>
      </c>
      <c r="AY396" s="18" t="s">
        <v>140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8" t="s">
        <v>84</v>
      </c>
      <c r="BK396" s="216">
        <f>ROUND(I396*H396,2)</f>
        <v>0</v>
      </c>
      <c r="BL396" s="18" t="s">
        <v>253</v>
      </c>
      <c r="BM396" s="215" t="s">
        <v>900</v>
      </c>
    </row>
    <row r="397" spans="1:65" s="2" customFormat="1" ht="19.5">
      <c r="A397" s="35"/>
      <c r="B397" s="36"/>
      <c r="C397" s="37"/>
      <c r="D397" s="217" t="s">
        <v>150</v>
      </c>
      <c r="E397" s="37"/>
      <c r="F397" s="218" t="s">
        <v>901</v>
      </c>
      <c r="G397" s="37"/>
      <c r="H397" s="37"/>
      <c r="I397" s="116"/>
      <c r="J397" s="37"/>
      <c r="K397" s="37"/>
      <c r="L397" s="40"/>
      <c r="M397" s="219"/>
      <c r="N397" s="220"/>
      <c r="O397" s="72"/>
      <c r="P397" s="72"/>
      <c r="Q397" s="72"/>
      <c r="R397" s="72"/>
      <c r="S397" s="72"/>
      <c r="T397" s="73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150</v>
      </c>
      <c r="AU397" s="18" t="s">
        <v>86</v>
      </c>
    </row>
    <row r="398" spans="1:65" s="13" customFormat="1" ht="11.25">
      <c r="B398" s="221"/>
      <c r="C398" s="222"/>
      <c r="D398" s="217" t="s">
        <v>152</v>
      </c>
      <c r="E398" s="223" t="s">
        <v>1</v>
      </c>
      <c r="F398" s="224" t="s">
        <v>902</v>
      </c>
      <c r="G398" s="222"/>
      <c r="H398" s="223" t="s">
        <v>1</v>
      </c>
      <c r="I398" s="225"/>
      <c r="J398" s="222"/>
      <c r="K398" s="222"/>
      <c r="L398" s="226"/>
      <c r="M398" s="227"/>
      <c r="N398" s="228"/>
      <c r="O398" s="228"/>
      <c r="P398" s="228"/>
      <c r="Q398" s="228"/>
      <c r="R398" s="228"/>
      <c r="S398" s="228"/>
      <c r="T398" s="229"/>
      <c r="AT398" s="230" t="s">
        <v>152</v>
      </c>
      <c r="AU398" s="230" t="s">
        <v>86</v>
      </c>
      <c r="AV398" s="13" t="s">
        <v>84</v>
      </c>
      <c r="AW398" s="13" t="s">
        <v>32</v>
      </c>
      <c r="AX398" s="13" t="s">
        <v>76</v>
      </c>
      <c r="AY398" s="230" t="s">
        <v>140</v>
      </c>
    </row>
    <row r="399" spans="1:65" s="14" customFormat="1" ht="11.25">
      <c r="B399" s="231"/>
      <c r="C399" s="232"/>
      <c r="D399" s="217" t="s">
        <v>152</v>
      </c>
      <c r="E399" s="233" t="s">
        <v>1</v>
      </c>
      <c r="F399" s="234" t="s">
        <v>903</v>
      </c>
      <c r="G399" s="232"/>
      <c r="H399" s="235">
        <v>114.3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152</v>
      </c>
      <c r="AU399" s="241" t="s">
        <v>86</v>
      </c>
      <c r="AV399" s="14" t="s">
        <v>86</v>
      </c>
      <c r="AW399" s="14" t="s">
        <v>32</v>
      </c>
      <c r="AX399" s="14" t="s">
        <v>76</v>
      </c>
      <c r="AY399" s="241" t="s">
        <v>140</v>
      </c>
    </row>
    <row r="400" spans="1:65" s="14" customFormat="1" ht="11.25">
      <c r="B400" s="231"/>
      <c r="C400" s="232"/>
      <c r="D400" s="217" t="s">
        <v>152</v>
      </c>
      <c r="E400" s="233" t="s">
        <v>1</v>
      </c>
      <c r="F400" s="234" t="s">
        <v>904</v>
      </c>
      <c r="G400" s="232"/>
      <c r="H400" s="235">
        <v>4.68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152</v>
      </c>
      <c r="AU400" s="241" t="s">
        <v>86</v>
      </c>
      <c r="AV400" s="14" t="s">
        <v>86</v>
      </c>
      <c r="AW400" s="14" t="s">
        <v>32</v>
      </c>
      <c r="AX400" s="14" t="s">
        <v>76</v>
      </c>
      <c r="AY400" s="241" t="s">
        <v>140</v>
      </c>
    </row>
    <row r="401" spans="2:51" s="14" customFormat="1" ht="11.25">
      <c r="B401" s="231"/>
      <c r="C401" s="232"/>
      <c r="D401" s="217" t="s">
        <v>152</v>
      </c>
      <c r="E401" s="233" t="s">
        <v>1</v>
      </c>
      <c r="F401" s="234" t="s">
        <v>905</v>
      </c>
      <c r="G401" s="232"/>
      <c r="H401" s="235">
        <v>11.476000000000001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AT401" s="241" t="s">
        <v>152</v>
      </c>
      <c r="AU401" s="241" t="s">
        <v>86</v>
      </c>
      <c r="AV401" s="14" t="s">
        <v>86</v>
      </c>
      <c r="AW401" s="14" t="s">
        <v>32</v>
      </c>
      <c r="AX401" s="14" t="s">
        <v>76</v>
      </c>
      <c r="AY401" s="241" t="s">
        <v>140</v>
      </c>
    </row>
    <row r="402" spans="2:51" s="14" customFormat="1" ht="11.25">
      <c r="B402" s="231"/>
      <c r="C402" s="232"/>
      <c r="D402" s="217" t="s">
        <v>152</v>
      </c>
      <c r="E402" s="233" t="s">
        <v>1</v>
      </c>
      <c r="F402" s="234" t="s">
        <v>906</v>
      </c>
      <c r="G402" s="232"/>
      <c r="H402" s="235">
        <v>0.14000000000000001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152</v>
      </c>
      <c r="AU402" s="241" t="s">
        <v>86</v>
      </c>
      <c r="AV402" s="14" t="s">
        <v>86</v>
      </c>
      <c r="AW402" s="14" t="s">
        <v>32</v>
      </c>
      <c r="AX402" s="14" t="s">
        <v>76</v>
      </c>
      <c r="AY402" s="241" t="s">
        <v>140</v>
      </c>
    </row>
    <row r="403" spans="2:51" s="14" customFormat="1" ht="11.25">
      <c r="B403" s="231"/>
      <c r="C403" s="232"/>
      <c r="D403" s="217" t="s">
        <v>152</v>
      </c>
      <c r="E403" s="233" t="s">
        <v>1</v>
      </c>
      <c r="F403" s="234" t="s">
        <v>907</v>
      </c>
      <c r="G403" s="232"/>
      <c r="H403" s="235">
        <v>64.713999999999999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AT403" s="241" t="s">
        <v>152</v>
      </c>
      <c r="AU403" s="241" t="s">
        <v>86</v>
      </c>
      <c r="AV403" s="14" t="s">
        <v>86</v>
      </c>
      <c r="AW403" s="14" t="s">
        <v>32</v>
      </c>
      <c r="AX403" s="14" t="s">
        <v>76</v>
      </c>
      <c r="AY403" s="241" t="s">
        <v>140</v>
      </c>
    </row>
    <row r="404" spans="2:51" s="14" customFormat="1" ht="11.25">
      <c r="B404" s="231"/>
      <c r="C404" s="232"/>
      <c r="D404" s="217" t="s">
        <v>152</v>
      </c>
      <c r="E404" s="233" t="s">
        <v>1</v>
      </c>
      <c r="F404" s="234" t="s">
        <v>908</v>
      </c>
      <c r="G404" s="232"/>
      <c r="H404" s="235">
        <v>-0.59399999999999997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AT404" s="241" t="s">
        <v>152</v>
      </c>
      <c r="AU404" s="241" t="s">
        <v>86</v>
      </c>
      <c r="AV404" s="14" t="s">
        <v>86</v>
      </c>
      <c r="AW404" s="14" t="s">
        <v>32</v>
      </c>
      <c r="AX404" s="14" t="s">
        <v>76</v>
      </c>
      <c r="AY404" s="241" t="s">
        <v>140</v>
      </c>
    </row>
    <row r="405" spans="2:51" s="14" customFormat="1" ht="11.25">
      <c r="B405" s="231"/>
      <c r="C405" s="232"/>
      <c r="D405" s="217" t="s">
        <v>152</v>
      </c>
      <c r="E405" s="233" t="s">
        <v>1</v>
      </c>
      <c r="F405" s="234" t="s">
        <v>909</v>
      </c>
      <c r="G405" s="232"/>
      <c r="H405" s="235">
        <v>1.736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152</v>
      </c>
      <c r="AU405" s="241" t="s">
        <v>86</v>
      </c>
      <c r="AV405" s="14" t="s">
        <v>86</v>
      </c>
      <c r="AW405" s="14" t="s">
        <v>32</v>
      </c>
      <c r="AX405" s="14" t="s">
        <v>76</v>
      </c>
      <c r="AY405" s="241" t="s">
        <v>140</v>
      </c>
    </row>
    <row r="406" spans="2:51" s="14" customFormat="1" ht="11.25">
      <c r="B406" s="231"/>
      <c r="C406" s="232"/>
      <c r="D406" s="217" t="s">
        <v>152</v>
      </c>
      <c r="E406" s="233" t="s">
        <v>1</v>
      </c>
      <c r="F406" s="234" t="s">
        <v>910</v>
      </c>
      <c r="G406" s="232"/>
      <c r="H406" s="235">
        <v>5.3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AT406" s="241" t="s">
        <v>152</v>
      </c>
      <c r="AU406" s="241" t="s">
        <v>86</v>
      </c>
      <c r="AV406" s="14" t="s">
        <v>86</v>
      </c>
      <c r="AW406" s="14" t="s">
        <v>32</v>
      </c>
      <c r="AX406" s="14" t="s">
        <v>76</v>
      </c>
      <c r="AY406" s="241" t="s">
        <v>140</v>
      </c>
    </row>
    <row r="407" spans="2:51" s="14" customFormat="1" ht="11.25">
      <c r="B407" s="231"/>
      <c r="C407" s="232"/>
      <c r="D407" s="217" t="s">
        <v>152</v>
      </c>
      <c r="E407" s="233" t="s">
        <v>1</v>
      </c>
      <c r="F407" s="234" t="s">
        <v>911</v>
      </c>
      <c r="G407" s="232"/>
      <c r="H407" s="235">
        <v>0.12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152</v>
      </c>
      <c r="AU407" s="241" t="s">
        <v>86</v>
      </c>
      <c r="AV407" s="14" t="s">
        <v>86</v>
      </c>
      <c r="AW407" s="14" t="s">
        <v>32</v>
      </c>
      <c r="AX407" s="14" t="s">
        <v>76</v>
      </c>
      <c r="AY407" s="241" t="s">
        <v>140</v>
      </c>
    </row>
    <row r="408" spans="2:51" s="14" customFormat="1" ht="11.25">
      <c r="B408" s="231"/>
      <c r="C408" s="232"/>
      <c r="D408" s="217" t="s">
        <v>152</v>
      </c>
      <c r="E408" s="233" t="s">
        <v>1</v>
      </c>
      <c r="F408" s="234" t="s">
        <v>912</v>
      </c>
      <c r="G408" s="232"/>
      <c r="H408" s="235">
        <v>9.4380000000000006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AT408" s="241" t="s">
        <v>152</v>
      </c>
      <c r="AU408" s="241" t="s">
        <v>86</v>
      </c>
      <c r="AV408" s="14" t="s">
        <v>86</v>
      </c>
      <c r="AW408" s="14" t="s">
        <v>32</v>
      </c>
      <c r="AX408" s="14" t="s">
        <v>76</v>
      </c>
      <c r="AY408" s="241" t="s">
        <v>140</v>
      </c>
    </row>
    <row r="409" spans="2:51" s="14" customFormat="1" ht="11.25">
      <c r="B409" s="231"/>
      <c r="C409" s="232"/>
      <c r="D409" s="217" t="s">
        <v>152</v>
      </c>
      <c r="E409" s="233" t="s">
        <v>1</v>
      </c>
      <c r="F409" s="234" t="s">
        <v>913</v>
      </c>
      <c r="G409" s="232"/>
      <c r="H409" s="235">
        <v>6.8639999999999999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152</v>
      </c>
      <c r="AU409" s="241" t="s">
        <v>86</v>
      </c>
      <c r="AV409" s="14" t="s">
        <v>86</v>
      </c>
      <c r="AW409" s="14" t="s">
        <v>32</v>
      </c>
      <c r="AX409" s="14" t="s">
        <v>76</v>
      </c>
      <c r="AY409" s="241" t="s">
        <v>140</v>
      </c>
    </row>
    <row r="410" spans="2:51" s="13" customFormat="1" ht="11.25">
      <c r="B410" s="221"/>
      <c r="C410" s="222"/>
      <c r="D410" s="217" t="s">
        <v>152</v>
      </c>
      <c r="E410" s="223" t="s">
        <v>1</v>
      </c>
      <c r="F410" s="224" t="s">
        <v>914</v>
      </c>
      <c r="G410" s="222"/>
      <c r="H410" s="223" t="s">
        <v>1</v>
      </c>
      <c r="I410" s="225"/>
      <c r="J410" s="222"/>
      <c r="K410" s="222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152</v>
      </c>
      <c r="AU410" s="230" t="s">
        <v>86</v>
      </c>
      <c r="AV410" s="13" t="s">
        <v>84</v>
      </c>
      <c r="AW410" s="13" t="s">
        <v>32</v>
      </c>
      <c r="AX410" s="13" t="s">
        <v>76</v>
      </c>
      <c r="AY410" s="230" t="s">
        <v>140</v>
      </c>
    </row>
    <row r="411" spans="2:51" s="14" customFormat="1" ht="11.25">
      <c r="B411" s="231"/>
      <c r="C411" s="232"/>
      <c r="D411" s="217" t="s">
        <v>152</v>
      </c>
      <c r="E411" s="233" t="s">
        <v>1</v>
      </c>
      <c r="F411" s="234" t="s">
        <v>540</v>
      </c>
      <c r="G411" s="232"/>
      <c r="H411" s="235">
        <v>2.25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152</v>
      </c>
      <c r="AU411" s="241" t="s">
        <v>86</v>
      </c>
      <c r="AV411" s="14" t="s">
        <v>86</v>
      </c>
      <c r="AW411" s="14" t="s">
        <v>32</v>
      </c>
      <c r="AX411" s="14" t="s">
        <v>76</v>
      </c>
      <c r="AY411" s="241" t="s">
        <v>140</v>
      </c>
    </row>
    <row r="412" spans="2:51" s="14" customFormat="1" ht="11.25">
      <c r="B412" s="231"/>
      <c r="C412" s="232"/>
      <c r="D412" s="217" t="s">
        <v>152</v>
      </c>
      <c r="E412" s="233" t="s">
        <v>1</v>
      </c>
      <c r="F412" s="234" t="s">
        <v>915</v>
      </c>
      <c r="G412" s="232"/>
      <c r="H412" s="235">
        <v>-0.9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AT412" s="241" t="s">
        <v>152</v>
      </c>
      <c r="AU412" s="241" t="s">
        <v>86</v>
      </c>
      <c r="AV412" s="14" t="s">
        <v>86</v>
      </c>
      <c r="AW412" s="14" t="s">
        <v>32</v>
      </c>
      <c r="AX412" s="14" t="s">
        <v>76</v>
      </c>
      <c r="AY412" s="241" t="s">
        <v>140</v>
      </c>
    </row>
    <row r="413" spans="2:51" s="14" customFormat="1" ht="11.25">
      <c r="B413" s="231"/>
      <c r="C413" s="232"/>
      <c r="D413" s="217" t="s">
        <v>152</v>
      </c>
      <c r="E413" s="233" t="s">
        <v>1</v>
      </c>
      <c r="F413" s="234" t="s">
        <v>916</v>
      </c>
      <c r="G413" s="232"/>
      <c r="H413" s="235">
        <v>1.35</v>
      </c>
      <c r="I413" s="236"/>
      <c r="J413" s="232"/>
      <c r="K413" s="232"/>
      <c r="L413" s="237"/>
      <c r="M413" s="238"/>
      <c r="N413" s="239"/>
      <c r="O413" s="239"/>
      <c r="P413" s="239"/>
      <c r="Q413" s="239"/>
      <c r="R413" s="239"/>
      <c r="S413" s="239"/>
      <c r="T413" s="240"/>
      <c r="AT413" s="241" t="s">
        <v>152</v>
      </c>
      <c r="AU413" s="241" t="s">
        <v>86</v>
      </c>
      <c r="AV413" s="14" t="s">
        <v>86</v>
      </c>
      <c r="AW413" s="14" t="s">
        <v>32</v>
      </c>
      <c r="AX413" s="14" t="s">
        <v>76</v>
      </c>
      <c r="AY413" s="241" t="s">
        <v>140</v>
      </c>
    </row>
    <row r="414" spans="2:51" s="14" customFormat="1" ht="11.25">
      <c r="B414" s="231"/>
      <c r="C414" s="232"/>
      <c r="D414" s="217" t="s">
        <v>152</v>
      </c>
      <c r="E414" s="233" t="s">
        <v>1</v>
      </c>
      <c r="F414" s="234" t="s">
        <v>917</v>
      </c>
      <c r="G414" s="232"/>
      <c r="H414" s="235">
        <v>1.2150000000000001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152</v>
      </c>
      <c r="AU414" s="241" t="s">
        <v>86</v>
      </c>
      <c r="AV414" s="14" t="s">
        <v>86</v>
      </c>
      <c r="AW414" s="14" t="s">
        <v>32</v>
      </c>
      <c r="AX414" s="14" t="s">
        <v>76</v>
      </c>
      <c r="AY414" s="241" t="s">
        <v>140</v>
      </c>
    </row>
    <row r="415" spans="2:51" s="13" customFormat="1" ht="11.25">
      <c r="B415" s="221"/>
      <c r="C415" s="222"/>
      <c r="D415" s="217" t="s">
        <v>152</v>
      </c>
      <c r="E415" s="223" t="s">
        <v>1</v>
      </c>
      <c r="F415" s="224" t="s">
        <v>918</v>
      </c>
      <c r="G415" s="222"/>
      <c r="H415" s="223" t="s">
        <v>1</v>
      </c>
      <c r="I415" s="225"/>
      <c r="J415" s="222"/>
      <c r="K415" s="222"/>
      <c r="L415" s="226"/>
      <c r="M415" s="227"/>
      <c r="N415" s="228"/>
      <c r="O415" s="228"/>
      <c r="P415" s="228"/>
      <c r="Q415" s="228"/>
      <c r="R415" s="228"/>
      <c r="S415" s="228"/>
      <c r="T415" s="229"/>
      <c r="AT415" s="230" t="s">
        <v>152</v>
      </c>
      <c r="AU415" s="230" t="s">
        <v>86</v>
      </c>
      <c r="AV415" s="13" t="s">
        <v>84</v>
      </c>
      <c r="AW415" s="13" t="s">
        <v>32</v>
      </c>
      <c r="AX415" s="13" t="s">
        <v>76</v>
      </c>
      <c r="AY415" s="230" t="s">
        <v>140</v>
      </c>
    </row>
    <row r="416" spans="2:51" s="14" customFormat="1" ht="11.25">
      <c r="B416" s="231"/>
      <c r="C416" s="232"/>
      <c r="D416" s="217" t="s">
        <v>152</v>
      </c>
      <c r="E416" s="233" t="s">
        <v>1</v>
      </c>
      <c r="F416" s="234" t="s">
        <v>919</v>
      </c>
      <c r="G416" s="232"/>
      <c r="H416" s="235">
        <v>9.75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AT416" s="241" t="s">
        <v>152</v>
      </c>
      <c r="AU416" s="241" t="s">
        <v>86</v>
      </c>
      <c r="AV416" s="14" t="s">
        <v>86</v>
      </c>
      <c r="AW416" s="14" t="s">
        <v>32</v>
      </c>
      <c r="AX416" s="14" t="s">
        <v>76</v>
      </c>
      <c r="AY416" s="241" t="s">
        <v>140</v>
      </c>
    </row>
    <row r="417" spans="1:65" s="14" customFormat="1" ht="11.25">
      <c r="B417" s="231"/>
      <c r="C417" s="232"/>
      <c r="D417" s="217" t="s">
        <v>152</v>
      </c>
      <c r="E417" s="233" t="s">
        <v>1</v>
      </c>
      <c r="F417" s="234" t="s">
        <v>920</v>
      </c>
      <c r="G417" s="232"/>
      <c r="H417" s="235">
        <v>-1.5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152</v>
      </c>
      <c r="AU417" s="241" t="s">
        <v>86</v>
      </c>
      <c r="AV417" s="14" t="s">
        <v>86</v>
      </c>
      <c r="AW417" s="14" t="s">
        <v>32</v>
      </c>
      <c r="AX417" s="14" t="s">
        <v>76</v>
      </c>
      <c r="AY417" s="241" t="s">
        <v>140</v>
      </c>
    </row>
    <row r="418" spans="1:65" s="14" customFormat="1" ht="11.25">
      <c r="B418" s="231"/>
      <c r="C418" s="232"/>
      <c r="D418" s="217" t="s">
        <v>152</v>
      </c>
      <c r="E418" s="233" t="s">
        <v>1</v>
      </c>
      <c r="F418" s="234" t="s">
        <v>921</v>
      </c>
      <c r="G418" s="232"/>
      <c r="H418" s="235">
        <v>1.6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152</v>
      </c>
      <c r="AU418" s="241" t="s">
        <v>86</v>
      </c>
      <c r="AV418" s="14" t="s">
        <v>86</v>
      </c>
      <c r="AW418" s="14" t="s">
        <v>32</v>
      </c>
      <c r="AX418" s="14" t="s">
        <v>76</v>
      </c>
      <c r="AY418" s="241" t="s">
        <v>140</v>
      </c>
    </row>
    <row r="419" spans="1:65" s="15" customFormat="1" ht="11.25">
      <c r="B419" s="242"/>
      <c r="C419" s="243"/>
      <c r="D419" s="217" t="s">
        <v>152</v>
      </c>
      <c r="E419" s="244" t="s">
        <v>1</v>
      </c>
      <c r="F419" s="245" t="s">
        <v>172</v>
      </c>
      <c r="G419" s="243"/>
      <c r="H419" s="246">
        <v>231.93899999999996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AT419" s="252" t="s">
        <v>152</v>
      </c>
      <c r="AU419" s="252" t="s">
        <v>86</v>
      </c>
      <c r="AV419" s="15" t="s">
        <v>148</v>
      </c>
      <c r="AW419" s="15" t="s">
        <v>32</v>
      </c>
      <c r="AX419" s="15" t="s">
        <v>84</v>
      </c>
      <c r="AY419" s="252" t="s">
        <v>140</v>
      </c>
    </row>
    <row r="420" spans="1:65" s="2" customFormat="1" ht="21.75" customHeight="1">
      <c r="A420" s="35"/>
      <c r="B420" s="36"/>
      <c r="C420" s="204" t="s">
        <v>922</v>
      </c>
      <c r="D420" s="204" t="s">
        <v>143</v>
      </c>
      <c r="E420" s="205" t="s">
        <v>923</v>
      </c>
      <c r="F420" s="206" t="s">
        <v>924</v>
      </c>
      <c r="G420" s="207" t="s">
        <v>241</v>
      </c>
      <c r="H420" s="208">
        <v>35.96</v>
      </c>
      <c r="I420" s="209"/>
      <c r="J420" s="210">
        <f>ROUND(I420*H420,2)</f>
        <v>0</v>
      </c>
      <c r="K420" s="206" t="s">
        <v>147</v>
      </c>
      <c r="L420" s="40"/>
      <c r="M420" s="211" t="s">
        <v>1</v>
      </c>
      <c r="N420" s="212" t="s">
        <v>41</v>
      </c>
      <c r="O420" s="72"/>
      <c r="P420" s="213">
        <f>O420*H420</f>
        <v>0</v>
      </c>
      <c r="Q420" s="213">
        <v>1.5299999999999999E-3</v>
      </c>
      <c r="R420" s="213">
        <f>Q420*H420</f>
        <v>5.50188E-2</v>
      </c>
      <c r="S420" s="213">
        <v>0</v>
      </c>
      <c r="T420" s="21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15" t="s">
        <v>253</v>
      </c>
      <c r="AT420" s="215" t="s">
        <v>143</v>
      </c>
      <c r="AU420" s="215" t="s">
        <v>86</v>
      </c>
      <c r="AY420" s="18" t="s">
        <v>140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8" t="s">
        <v>84</v>
      </c>
      <c r="BK420" s="216">
        <f>ROUND(I420*H420,2)</f>
        <v>0</v>
      </c>
      <c r="BL420" s="18" t="s">
        <v>253</v>
      </c>
      <c r="BM420" s="215" t="s">
        <v>925</v>
      </c>
    </row>
    <row r="421" spans="1:65" s="2" customFormat="1" ht="19.5">
      <c r="A421" s="35"/>
      <c r="B421" s="36"/>
      <c r="C421" s="37"/>
      <c r="D421" s="217" t="s">
        <v>150</v>
      </c>
      <c r="E421" s="37"/>
      <c r="F421" s="218" t="s">
        <v>926</v>
      </c>
      <c r="G421" s="37"/>
      <c r="H421" s="37"/>
      <c r="I421" s="116"/>
      <c r="J421" s="37"/>
      <c r="K421" s="37"/>
      <c r="L421" s="40"/>
      <c r="M421" s="219"/>
      <c r="N421" s="220"/>
      <c r="O421" s="72"/>
      <c r="P421" s="72"/>
      <c r="Q421" s="72"/>
      <c r="R421" s="72"/>
      <c r="S421" s="72"/>
      <c r="T421" s="73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150</v>
      </c>
      <c r="AU421" s="18" t="s">
        <v>86</v>
      </c>
    </row>
    <row r="422" spans="1:65" s="13" customFormat="1" ht="11.25">
      <c r="B422" s="221"/>
      <c r="C422" s="222"/>
      <c r="D422" s="217" t="s">
        <v>152</v>
      </c>
      <c r="E422" s="223" t="s">
        <v>1</v>
      </c>
      <c r="F422" s="224" t="s">
        <v>927</v>
      </c>
      <c r="G422" s="222"/>
      <c r="H422" s="223" t="s">
        <v>1</v>
      </c>
      <c r="I422" s="225"/>
      <c r="J422" s="222"/>
      <c r="K422" s="222"/>
      <c r="L422" s="226"/>
      <c r="M422" s="227"/>
      <c r="N422" s="228"/>
      <c r="O422" s="228"/>
      <c r="P422" s="228"/>
      <c r="Q422" s="228"/>
      <c r="R422" s="228"/>
      <c r="S422" s="228"/>
      <c r="T422" s="229"/>
      <c r="AT422" s="230" t="s">
        <v>152</v>
      </c>
      <c r="AU422" s="230" t="s">
        <v>86</v>
      </c>
      <c r="AV422" s="13" t="s">
        <v>84</v>
      </c>
      <c r="AW422" s="13" t="s">
        <v>32</v>
      </c>
      <c r="AX422" s="13" t="s">
        <v>76</v>
      </c>
      <c r="AY422" s="230" t="s">
        <v>140</v>
      </c>
    </row>
    <row r="423" spans="1:65" s="14" customFormat="1" ht="11.25">
      <c r="B423" s="231"/>
      <c r="C423" s="232"/>
      <c r="D423" s="217" t="s">
        <v>152</v>
      </c>
      <c r="E423" s="233" t="s">
        <v>1</v>
      </c>
      <c r="F423" s="234" t="s">
        <v>928</v>
      </c>
      <c r="G423" s="232"/>
      <c r="H423" s="235">
        <v>31.46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AT423" s="241" t="s">
        <v>152</v>
      </c>
      <c r="AU423" s="241" t="s">
        <v>86</v>
      </c>
      <c r="AV423" s="14" t="s">
        <v>86</v>
      </c>
      <c r="AW423" s="14" t="s">
        <v>32</v>
      </c>
      <c r="AX423" s="14" t="s">
        <v>76</v>
      </c>
      <c r="AY423" s="241" t="s">
        <v>140</v>
      </c>
    </row>
    <row r="424" spans="1:65" s="13" customFormat="1" ht="11.25">
      <c r="B424" s="221"/>
      <c r="C424" s="222"/>
      <c r="D424" s="217" t="s">
        <v>152</v>
      </c>
      <c r="E424" s="223" t="s">
        <v>1</v>
      </c>
      <c r="F424" s="224" t="s">
        <v>527</v>
      </c>
      <c r="G424" s="222"/>
      <c r="H424" s="223" t="s">
        <v>1</v>
      </c>
      <c r="I424" s="225"/>
      <c r="J424" s="222"/>
      <c r="K424" s="222"/>
      <c r="L424" s="226"/>
      <c r="M424" s="227"/>
      <c r="N424" s="228"/>
      <c r="O424" s="228"/>
      <c r="P424" s="228"/>
      <c r="Q424" s="228"/>
      <c r="R424" s="228"/>
      <c r="S424" s="228"/>
      <c r="T424" s="229"/>
      <c r="AT424" s="230" t="s">
        <v>152</v>
      </c>
      <c r="AU424" s="230" t="s">
        <v>86</v>
      </c>
      <c r="AV424" s="13" t="s">
        <v>84</v>
      </c>
      <c r="AW424" s="13" t="s">
        <v>32</v>
      </c>
      <c r="AX424" s="13" t="s">
        <v>76</v>
      </c>
      <c r="AY424" s="230" t="s">
        <v>140</v>
      </c>
    </row>
    <row r="425" spans="1:65" s="14" customFormat="1" ht="11.25">
      <c r="B425" s="231"/>
      <c r="C425" s="232"/>
      <c r="D425" s="217" t="s">
        <v>152</v>
      </c>
      <c r="E425" s="233" t="s">
        <v>1</v>
      </c>
      <c r="F425" s="234" t="s">
        <v>528</v>
      </c>
      <c r="G425" s="232"/>
      <c r="H425" s="235">
        <v>4.5</v>
      </c>
      <c r="I425" s="236"/>
      <c r="J425" s="232"/>
      <c r="K425" s="232"/>
      <c r="L425" s="237"/>
      <c r="M425" s="238"/>
      <c r="N425" s="239"/>
      <c r="O425" s="239"/>
      <c r="P425" s="239"/>
      <c r="Q425" s="239"/>
      <c r="R425" s="239"/>
      <c r="S425" s="239"/>
      <c r="T425" s="240"/>
      <c r="AT425" s="241" t="s">
        <v>152</v>
      </c>
      <c r="AU425" s="241" t="s">
        <v>86</v>
      </c>
      <c r="AV425" s="14" t="s">
        <v>86</v>
      </c>
      <c r="AW425" s="14" t="s">
        <v>32</v>
      </c>
      <c r="AX425" s="14" t="s">
        <v>76</v>
      </c>
      <c r="AY425" s="241" t="s">
        <v>140</v>
      </c>
    </row>
    <row r="426" spans="1:65" s="15" customFormat="1" ht="11.25">
      <c r="B426" s="242"/>
      <c r="C426" s="243"/>
      <c r="D426" s="217" t="s">
        <v>152</v>
      </c>
      <c r="E426" s="244" t="s">
        <v>1</v>
      </c>
      <c r="F426" s="245" t="s">
        <v>172</v>
      </c>
      <c r="G426" s="243"/>
      <c r="H426" s="246">
        <v>35.96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AT426" s="252" t="s">
        <v>152</v>
      </c>
      <c r="AU426" s="252" t="s">
        <v>86</v>
      </c>
      <c r="AV426" s="15" t="s">
        <v>148</v>
      </c>
      <c r="AW426" s="15" t="s">
        <v>32</v>
      </c>
      <c r="AX426" s="15" t="s">
        <v>84</v>
      </c>
      <c r="AY426" s="252" t="s">
        <v>140</v>
      </c>
    </row>
    <row r="427" spans="1:65" s="2" customFormat="1" ht="21.75" customHeight="1">
      <c r="A427" s="35"/>
      <c r="B427" s="36"/>
      <c r="C427" s="204" t="s">
        <v>929</v>
      </c>
      <c r="D427" s="204" t="s">
        <v>143</v>
      </c>
      <c r="E427" s="205" t="s">
        <v>930</v>
      </c>
      <c r="F427" s="206" t="s">
        <v>931</v>
      </c>
      <c r="G427" s="207" t="s">
        <v>241</v>
      </c>
      <c r="H427" s="208">
        <v>41.07</v>
      </c>
      <c r="I427" s="209"/>
      <c r="J427" s="210">
        <f>ROUND(I427*H427,2)</f>
        <v>0</v>
      </c>
      <c r="K427" s="206" t="s">
        <v>147</v>
      </c>
      <c r="L427" s="40"/>
      <c r="M427" s="211" t="s">
        <v>1</v>
      </c>
      <c r="N427" s="212" t="s">
        <v>41</v>
      </c>
      <c r="O427" s="72"/>
      <c r="P427" s="213">
        <f>O427*H427</f>
        <v>0</v>
      </c>
      <c r="Q427" s="213">
        <v>1.0200000000000001E-3</v>
      </c>
      <c r="R427" s="213">
        <f>Q427*H427</f>
        <v>4.1891400000000002E-2</v>
      </c>
      <c r="S427" s="213">
        <v>0</v>
      </c>
      <c r="T427" s="21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15" t="s">
        <v>253</v>
      </c>
      <c r="AT427" s="215" t="s">
        <v>143</v>
      </c>
      <c r="AU427" s="215" t="s">
        <v>86</v>
      </c>
      <c r="AY427" s="18" t="s">
        <v>140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8" t="s">
        <v>84</v>
      </c>
      <c r="BK427" s="216">
        <f>ROUND(I427*H427,2)</f>
        <v>0</v>
      </c>
      <c r="BL427" s="18" t="s">
        <v>253</v>
      </c>
      <c r="BM427" s="215" t="s">
        <v>932</v>
      </c>
    </row>
    <row r="428" spans="1:65" s="2" customFormat="1" ht="19.5">
      <c r="A428" s="35"/>
      <c r="B428" s="36"/>
      <c r="C428" s="37"/>
      <c r="D428" s="217" t="s">
        <v>150</v>
      </c>
      <c r="E428" s="37"/>
      <c r="F428" s="218" t="s">
        <v>933</v>
      </c>
      <c r="G428" s="37"/>
      <c r="H428" s="37"/>
      <c r="I428" s="116"/>
      <c r="J428" s="37"/>
      <c r="K428" s="37"/>
      <c r="L428" s="40"/>
      <c r="M428" s="219"/>
      <c r="N428" s="220"/>
      <c r="O428" s="72"/>
      <c r="P428" s="72"/>
      <c r="Q428" s="72"/>
      <c r="R428" s="72"/>
      <c r="S428" s="72"/>
      <c r="T428" s="73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150</v>
      </c>
      <c r="AU428" s="18" t="s">
        <v>86</v>
      </c>
    </row>
    <row r="429" spans="1:65" s="13" customFormat="1" ht="11.25">
      <c r="B429" s="221"/>
      <c r="C429" s="222"/>
      <c r="D429" s="217" t="s">
        <v>152</v>
      </c>
      <c r="E429" s="223" t="s">
        <v>1</v>
      </c>
      <c r="F429" s="224" t="s">
        <v>927</v>
      </c>
      <c r="G429" s="222"/>
      <c r="H429" s="223" t="s">
        <v>1</v>
      </c>
      <c r="I429" s="225"/>
      <c r="J429" s="222"/>
      <c r="K429" s="222"/>
      <c r="L429" s="226"/>
      <c r="M429" s="227"/>
      <c r="N429" s="228"/>
      <c r="O429" s="228"/>
      <c r="P429" s="228"/>
      <c r="Q429" s="228"/>
      <c r="R429" s="228"/>
      <c r="S429" s="228"/>
      <c r="T429" s="229"/>
      <c r="AT429" s="230" t="s">
        <v>152</v>
      </c>
      <c r="AU429" s="230" t="s">
        <v>86</v>
      </c>
      <c r="AV429" s="13" t="s">
        <v>84</v>
      </c>
      <c r="AW429" s="13" t="s">
        <v>32</v>
      </c>
      <c r="AX429" s="13" t="s">
        <v>76</v>
      </c>
      <c r="AY429" s="230" t="s">
        <v>140</v>
      </c>
    </row>
    <row r="430" spans="1:65" s="14" customFormat="1" ht="11.25">
      <c r="B430" s="231"/>
      <c r="C430" s="232"/>
      <c r="D430" s="217" t="s">
        <v>152</v>
      </c>
      <c r="E430" s="233" t="s">
        <v>1</v>
      </c>
      <c r="F430" s="234" t="s">
        <v>934</v>
      </c>
      <c r="G430" s="232"/>
      <c r="H430" s="235">
        <v>34.32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AT430" s="241" t="s">
        <v>152</v>
      </c>
      <c r="AU430" s="241" t="s">
        <v>86</v>
      </c>
      <c r="AV430" s="14" t="s">
        <v>86</v>
      </c>
      <c r="AW430" s="14" t="s">
        <v>32</v>
      </c>
      <c r="AX430" s="14" t="s">
        <v>76</v>
      </c>
      <c r="AY430" s="241" t="s">
        <v>140</v>
      </c>
    </row>
    <row r="431" spans="1:65" s="13" customFormat="1" ht="11.25">
      <c r="B431" s="221"/>
      <c r="C431" s="222"/>
      <c r="D431" s="217" t="s">
        <v>152</v>
      </c>
      <c r="E431" s="223" t="s">
        <v>1</v>
      </c>
      <c r="F431" s="224" t="s">
        <v>527</v>
      </c>
      <c r="G431" s="222"/>
      <c r="H431" s="223" t="s">
        <v>1</v>
      </c>
      <c r="I431" s="225"/>
      <c r="J431" s="222"/>
      <c r="K431" s="222"/>
      <c r="L431" s="226"/>
      <c r="M431" s="227"/>
      <c r="N431" s="228"/>
      <c r="O431" s="228"/>
      <c r="P431" s="228"/>
      <c r="Q431" s="228"/>
      <c r="R431" s="228"/>
      <c r="S431" s="228"/>
      <c r="T431" s="229"/>
      <c r="AT431" s="230" t="s">
        <v>152</v>
      </c>
      <c r="AU431" s="230" t="s">
        <v>86</v>
      </c>
      <c r="AV431" s="13" t="s">
        <v>84</v>
      </c>
      <c r="AW431" s="13" t="s">
        <v>32</v>
      </c>
      <c r="AX431" s="13" t="s">
        <v>76</v>
      </c>
      <c r="AY431" s="230" t="s">
        <v>140</v>
      </c>
    </row>
    <row r="432" spans="1:65" s="14" customFormat="1" ht="11.25">
      <c r="B432" s="231"/>
      <c r="C432" s="232"/>
      <c r="D432" s="217" t="s">
        <v>152</v>
      </c>
      <c r="E432" s="233" t="s">
        <v>1</v>
      </c>
      <c r="F432" s="234" t="s">
        <v>935</v>
      </c>
      <c r="G432" s="232"/>
      <c r="H432" s="235">
        <v>6.75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AT432" s="241" t="s">
        <v>152</v>
      </c>
      <c r="AU432" s="241" t="s">
        <v>86</v>
      </c>
      <c r="AV432" s="14" t="s">
        <v>86</v>
      </c>
      <c r="AW432" s="14" t="s">
        <v>32</v>
      </c>
      <c r="AX432" s="14" t="s">
        <v>76</v>
      </c>
      <c r="AY432" s="241" t="s">
        <v>140</v>
      </c>
    </row>
    <row r="433" spans="1:65" s="15" customFormat="1" ht="11.25">
      <c r="B433" s="242"/>
      <c r="C433" s="243"/>
      <c r="D433" s="217" t="s">
        <v>152</v>
      </c>
      <c r="E433" s="244" t="s">
        <v>1</v>
      </c>
      <c r="F433" s="245" t="s">
        <v>172</v>
      </c>
      <c r="G433" s="243"/>
      <c r="H433" s="246">
        <v>41.07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AT433" s="252" t="s">
        <v>152</v>
      </c>
      <c r="AU433" s="252" t="s">
        <v>86</v>
      </c>
      <c r="AV433" s="15" t="s">
        <v>148</v>
      </c>
      <c r="AW433" s="15" t="s">
        <v>32</v>
      </c>
      <c r="AX433" s="15" t="s">
        <v>84</v>
      </c>
      <c r="AY433" s="252" t="s">
        <v>140</v>
      </c>
    </row>
    <row r="434" spans="1:65" s="2" customFormat="1" ht="21.75" customHeight="1">
      <c r="A434" s="35"/>
      <c r="B434" s="36"/>
      <c r="C434" s="204" t="s">
        <v>936</v>
      </c>
      <c r="D434" s="204" t="s">
        <v>143</v>
      </c>
      <c r="E434" s="205" t="s">
        <v>937</v>
      </c>
      <c r="F434" s="206" t="s">
        <v>938</v>
      </c>
      <c r="G434" s="207" t="s">
        <v>167</v>
      </c>
      <c r="H434" s="208">
        <v>214.572</v>
      </c>
      <c r="I434" s="209"/>
      <c r="J434" s="210">
        <f>ROUND(I434*H434,2)</f>
        <v>0</v>
      </c>
      <c r="K434" s="206" t="s">
        <v>147</v>
      </c>
      <c r="L434" s="40"/>
      <c r="M434" s="211" t="s">
        <v>1</v>
      </c>
      <c r="N434" s="212" t="s">
        <v>41</v>
      </c>
      <c r="O434" s="72"/>
      <c r="P434" s="213">
        <f>O434*H434</f>
        <v>0</v>
      </c>
      <c r="Q434" s="213">
        <v>6.3E-3</v>
      </c>
      <c r="R434" s="213">
        <f>Q434*H434</f>
        <v>1.3518036</v>
      </c>
      <c r="S434" s="213">
        <v>0</v>
      </c>
      <c r="T434" s="214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15" t="s">
        <v>253</v>
      </c>
      <c r="AT434" s="215" t="s">
        <v>143</v>
      </c>
      <c r="AU434" s="215" t="s">
        <v>86</v>
      </c>
      <c r="AY434" s="18" t="s">
        <v>140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8" t="s">
        <v>84</v>
      </c>
      <c r="BK434" s="216">
        <f>ROUND(I434*H434,2)</f>
        <v>0</v>
      </c>
      <c r="BL434" s="18" t="s">
        <v>253</v>
      </c>
      <c r="BM434" s="215" t="s">
        <v>939</v>
      </c>
    </row>
    <row r="435" spans="1:65" s="2" customFormat="1" ht="19.5">
      <c r="A435" s="35"/>
      <c r="B435" s="36"/>
      <c r="C435" s="37"/>
      <c r="D435" s="217" t="s">
        <v>150</v>
      </c>
      <c r="E435" s="37"/>
      <c r="F435" s="218" t="s">
        <v>940</v>
      </c>
      <c r="G435" s="37"/>
      <c r="H435" s="37"/>
      <c r="I435" s="116"/>
      <c r="J435" s="37"/>
      <c r="K435" s="37"/>
      <c r="L435" s="40"/>
      <c r="M435" s="219"/>
      <c r="N435" s="220"/>
      <c r="O435" s="72"/>
      <c r="P435" s="72"/>
      <c r="Q435" s="72"/>
      <c r="R435" s="72"/>
      <c r="S435" s="72"/>
      <c r="T435" s="73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150</v>
      </c>
      <c r="AU435" s="18" t="s">
        <v>86</v>
      </c>
    </row>
    <row r="436" spans="1:65" s="13" customFormat="1" ht="11.25">
      <c r="B436" s="221"/>
      <c r="C436" s="222"/>
      <c r="D436" s="217" t="s">
        <v>152</v>
      </c>
      <c r="E436" s="223" t="s">
        <v>1</v>
      </c>
      <c r="F436" s="224" t="s">
        <v>941</v>
      </c>
      <c r="G436" s="222"/>
      <c r="H436" s="223" t="s">
        <v>1</v>
      </c>
      <c r="I436" s="225"/>
      <c r="J436" s="222"/>
      <c r="K436" s="222"/>
      <c r="L436" s="226"/>
      <c r="M436" s="227"/>
      <c r="N436" s="228"/>
      <c r="O436" s="228"/>
      <c r="P436" s="228"/>
      <c r="Q436" s="228"/>
      <c r="R436" s="228"/>
      <c r="S436" s="228"/>
      <c r="T436" s="229"/>
      <c r="AT436" s="230" t="s">
        <v>152</v>
      </c>
      <c r="AU436" s="230" t="s">
        <v>86</v>
      </c>
      <c r="AV436" s="13" t="s">
        <v>84</v>
      </c>
      <c r="AW436" s="13" t="s">
        <v>32</v>
      </c>
      <c r="AX436" s="13" t="s">
        <v>76</v>
      </c>
      <c r="AY436" s="230" t="s">
        <v>140</v>
      </c>
    </row>
    <row r="437" spans="1:65" s="14" customFormat="1" ht="11.25">
      <c r="B437" s="231"/>
      <c r="C437" s="232"/>
      <c r="D437" s="217" t="s">
        <v>152</v>
      </c>
      <c r="E437" s="233" t="s">
        <v>1</v>
      </c>
      <c r="F437" s="234" t="s">
        <v>942</v>
      </c>
      <c r="G437" s="232"/>
      <c r="H437" s="235">
        <v>201.87200000000001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AT437" s="241" t="s">
        <v>152</v>
      </c>
      <c r="AU437" s="241" t="s">
        <v>86</v>
      </c>
      <c r="AV437" s="14" t="s">
        <v>86</v>
      </c>
      <c r="AW437" s="14" t="s">
        <v>32</v>
      </c>
      <c r="AX437" s="14" t="s">
        <v>76</v>
      </c>
      <c r="AY437" s="241" t="s">
        <v>140</v>
      </c>
    </row>
    <row r="438" spans="1:65" s="13" customFormat="1" ht="11.25">
      <c r="B438" s="221"/>
      <c r="C438" s="222"/>
      <c r="D438" s="217" t="s">
        <v>152</v>
      </c>
      <c r="E438" s="223" t="s">
        <v>1</v>
      </c>
      <c r="F438" s="224" t="s">
        <v>943</v>
      </c>
      <c r="G438" s="222"/>
      <c r="H438" s="223" t="s">
        <v>1</v>
      </c>
      <c r="I438" s="225"/>
      <c r="J438" s="222"/>
      <c r="K438" s="222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152</v>
      </c>
      <c r="AU438" s="230" t="s">
        <v>86</v>
      </c>
      <c r="AV438" s="13" t="s">
        <v>84</v>
      </c>
      <c r="AW438" s="13" t="s">
        <v>32</v>
      </c>
      <c r="AX438" s="13" t="s">
        <v>76</v>
      </c>
      <c r="AY438" s="230" t="s">
        <v>140</v>
      </c>
    </row>
    <row r="439" spans="1:65" s="14" customFormat="1" ht="11.25">
      <c r="B439" s="231"/>
      <c r="C439" s="232"/>
      <c r="D439" s="217" t="s">
        <v>152</v>
      </c>
      <c r="E439" s="233" t="s">
        <v>1</v>
      </c>
      <c r="F439" s="234" t="s">
        <v>540</v>
      </c>
      <c r="G439" s="232"/>
      <c r="H439" s="235">
        <v>2.25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AT439" s="241" t="s">
        <v>152</v>
      </c>
      <c r="AU439" s="241" t="s">
        <v>86</v>
      </c>
      <c r="AV439" s="14" t="s">
        <v>86</v>
      </c>
      <c r="AW439" s="14" t="s">
        <v>32</v>
      </c>
      <c r="AX439" s="14" t="s">
        <v>76</v>
      </c>
      <c r="AY439" s="241" t="s">
        <v>140</v>
      </c>
    </row>
    <row r="440" spans="1:65" s="14" customFormat="1" ht="11.25">
      <c r="B440" s="231"/>
      <c r="C440" s="232"/>
      <c r="D440" s="217" t="s">
        <v>152</v>
      </c>
      <c r="E440" s="233" t="s">
        <v>1</v>
      </c>
      <c r="F440" s="234" t="s">
        <v>915</v>
      </c>
      <c r="G440" s="232"/>
      <c r="H440" s="235">
        <v>-0.9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152</v>
      </c>
      <c r="AU440" s="241" t="s">
        <v>86</v>
      </c>
      <c r="AV440" s="14" t="s">
        <v>86</v>
      </c>
      <c r="AW440" s="14" t="s">
        <v>32</v>
      </c>
      <c r="AX440" s="14" t="s">
        <v>76</v>
      </c>
      <c r="AY440" s="241" t="s">
        <v>140</v>
      </c>
    </row>
    <row r="441" spans="1:65" s="13" customFormat="1" ht="22.5">
      <c r="B441" s="221"/>
      <c r="C441" s="222"/>
      <c r="D441" s="217" t="s">
        <v>152</v>
      </c>
      <c r="E441" s="223" t="s">
        <v>1</v>
      </c>
      <c r="F441" s="224" t="s">
        <v>944</v>
      </c>
      <c r="G441" s="222"/>
      <c r="H441" s="223" t="s">
        <v>1</v>
      </c>
      <c r="I441" s="225"/>
      <c r="J441" s="222"/>
      <c r="K441" s="222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152</v>
      </c>
      <c r="AU441" s="230" t="s">
        <v>86</v>
      </c>
      <c r="AV441" s="13" t="s">
        <v>84</v>
      </c>
      <c r="AW441" s="13" t="s">
        <v>32</v>
      </c>
      <c r="AX441" s="13" t="s">
        <v>76</v>
      </c>
      <c r="AY441" s="230" t="s">
        <v>140</v>
      </c>
    </row>
    <row r="442" spans="1:65" s="14" customFormat="1" ht="11.25">
      <c r="B442" s="231"/>
      <c r="C442" s="232"/>
      <c r="D442" s="217" t="s">
        <v>152</v>
      </c>
      <c r="E442" s="233" t="s">
        <v>1</v>
      </c>
      <c r="F442" s="234" t="s">
        <v>919</v>
      </c>
      <c r="G442" s="232"/>
      <c r="H442" s="235">
        <v>9.75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152</v>
      </c>
      <c r="AU442" s="241" t="s">
        <v>86</v>
      </c>
      <c r="AV442" s="14" t="s">
        <v>86</v>
      </c>
      <c r="AW442" s="14" t="s">
        <v>32</v>
      </c>
      <c r="AX442" s="14" t="s">
        <v>76</v>
      </c>
      <c r="AY442" s="241" t="s">
        <v>140</v>
      </c>
    </row>
    <row r="443" spans="1:65" s="14" customFormat="1" ht="11.25">
      <c r="B443" s="231"/>
      <c r="C443" s="232"/>
      <c r="D443" s="217" t="s">
        <v>152</v>
      </c>
      <c r="E443" s="233" t="s">
        <v>1</v>
      </c>
      <c r="F443" s="234" t="s">
        <v>921</v>
      </c>
      <c r="G443" s="232"/>
      <c r="H443" s="235">
        <v>1.6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AT443" s="241" t="s">
        <v>152</v>
      </c>
      <c r="AU443" s="241" t="s">
        <v>86</v>
      </c>
      <c r="AV443" s="14" t="s">
        <v>86</v>
      </c>
      <c r="AW443" s="14" t="s">
        <v>32</v>
      </c>
      <c r="AX443" s="14" t="s">
        <v>76</v>
      </c>
      <c r="AY443" s="241" t="s">
        <v>140</v>
      </c>
    </row>
    <row r="444" spans="1:65" s="15" customFormat="1" ht="11.25">
      <c r="B444" s="242"/>
      <c r="C444" s="243"/>
      <c r="D444" s="217" t="s">
        <v>152</v>
      </c>
      <c r="E444" s="244" t="s">
        <v>1</v>
      </c>
      <c r="F444" s="245" t="s">
        <v>172</v>
      </c>
      <c r="G444" s="243"/>
      <c r="H444" s="246">
        <v>214.572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AT444" s="252" t="s">
        <v>152</v>
      </c>
      <c r="AU444" s="252" t="s">
        <v>86</v>
      </c>
      <c r="AV444" s="15" t="s">
        <v>148</v>
      </c>
      <c r="AW444" s="15" t="s">
        <v>32</v>
      </c>
      <c r="AX444" s="15" t="s">
        <v>84</v>
      </c>
      <c r="AY444" s="252" t="s">
        <v>140</v>
      </c>
    </row>
    <row r="445" spans="1:65" s="2" customFormat="1" ht="21.75" customHeight="1">
      <c r="A445" s="35"/>
      <c r="B445" s="36"/>
      <c r="C445" s="267" t="s">
        <v>945</v>
      </c>
      <c r="D445" s="267" t="s">
        <v>714</v>
      </c>
      <c r="E445" s="268" t="s">
        <v>946</v>
      </c>
      <c r="F445" s="269" t="s">
        <v>947</v>
      </c>
      <c r="G445" s="270" t="s">
        <v>167</v>
      </c>
      <c r="H445" s="271">
        <v>239.99100000000001</v>
      </c>
      <c r="I445" s="272"/>
      <c r="J445" s="273">
        <f>ROUND(I445*H445,2)</f>
        <v>0</v>
      </c>
      <c r="K445" s="269" t="s">
        <v>147</v>
      </c>
      <c r="L445" s="274"/>
      <c r="M445" s="275" t="s">
        <v>1</v>
      </c>
      <c r="N445" s="276" t="s">
        <v>41</v>
      </c>
      <c r="O445" s="72"/>
      <c r="P445" s="213">
        <f>O445*H445</f>
        <v>0</v>
      </c>
      <c r="Q445" s="213">
        <v>1.7999999999999999E-2</v>
      </c>
      <c r="R445" s="213">
        <f>Q445*H445</f>
        <v>4.3198379999999998</v>
      </c>
      <c r="S445" s="213">
        <v>0</v>
      </c>
      <c r="T445" s="214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15" t="s">
        <v>376</v>
      </c>
      <c r="AT445" s="215" t="s">
        <v>714</v>
      </c>
      <c r="AU445" s="215" t="s">
        <v>86</v>
      </c>
      <c r="AY445" s="18" t="s">
        <v>140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8" t="s">
        <v>84</v>
      </c>
      <c r="BK445" s="216">
        <f>ROUND(I445*H445,2)</f>
        <v>0</v>
      </c>
      <c r="BL445" s="18" t="s">
        <v>253</v>
      </c>
      <c r="BM445" s="215" t="s">
        <v>948</v>
      </c>
    </row>
    <row r="446" spans="1:65" s="2" customFormat="1" ht="11.25">
      <c r="A446" s="35"/>
      <c r="B446" s="36"/>
      <c r="C446" s="37"/>
      <c r="D446" s="217" t="s">
        <v>150</v>
      </c>
      <c r="E446" s="37"/>
      <c r="F446" s="218" t="s">
        <v>947</v>
      </c>
      <c r="G446" s="37"/>
      <c r="H446" s="37"/>
      <c r="I446" s="116"/>
      <c r="J446" s="37"/>
      <c r="K446" s="37"/>
      <c r="L446" s="40"/>
      <c r="M446" s="219"/>
      <c r="N446" s="220"/>
      <c r="O446" s="72"/>
      <c r="P446" s="72"/>
      <c r="Q446" s="72"/>
      <c r="R446" s="72"/>
      <c r="S446" s="72"/>
      <c r="T446" s="73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150</v>
      </c>
      <c r="AU446" s="18" t="s">
        <v>86</v>
      </c>
    </row>
    <row r="447" spans="1:65" s="13" customFormat="1" ht="11.25">
      <c r="B447" s="221"/>
      <c r="C447" s="222"/>
      <c r="D447" s="217" t="s">
        <v>152</v>
      </c>
      <c r="E447" s="223" t="s">
        <v>1</v>
      </c>
      <c r="F447" s="224" t="s">
        <v>949</v>
      </c>
      <c r="G447" s="222"/>
      <c r="H447" s="223" t="s">
        <v>1</v>
      </c>
      <c r="I447" s="225"/>
      <c r="J447" s="222"/>
      <c r="K447" s="222"/>
      <c r="L447" s="226"/>
      <c r="M447" s="227"/>
      <c r="N447" s="228"/>
      <c r="O447" s="228"/>
      <c r="P447" s="228"/>
      <c r="Q447" s="228"/>
      <c r="R447" s="228"/>
      <c r="S447" s="228"/>
      <c r="T447" s="229"/>
      <c r="AT447" s="230" t="s">
        <v>152</v>
      </c>
      <c r="AU447" s="230" t="s">
        <v>86</v>
      </c>
      <c r="AV447" s="13" t="s">
        <v>84</v>
      </c>
      <c r="AW447" s="13" t="s">
        <v>32</v>
      </c>
      <c r="AX447" s="13" t="s">
        <v>76</v>
      </c>
      <c r="AY447" s="230" t="s">
        <v>140</v>
      </c>
    </row>
    <row r="448" spans="1:65" s="14" customFormat="1" ht="11.25">
      <c r="B448" s="231"/>
      <c r="C448" s="232"/>
      <c r="D448" s="217" t="s">
        <v>152</v>
      </c>
      <c r="E448" s="233" t="s">
        <v>1</v>
      </c>
      <c r="F448" s="234" t="s">
        <v>942</v>
      </c>
      <c r="G448" s="232"/>
      <c r="H448" s="235">
        <v>201.87200000000001</v>
      </c>
      <c r="I448" s="236"/>
      <c r="J448" s="232"/>
      <c r="K448" s="232"/>
      <c r="L448" s="237"/>
      <c r="M448" s="238"/>
      <c r="N448" s="239"/>
      <c r="O448" s="239"/>
      <c r="P448" s="239"/>
      <c r="Q448" s="239"/>
      <c r="R448" s="239"/>
      <c r="S448" s="239"/>
      <c r="T448" s="240"/>
      <c r="AT448" s="241" t="s">
        <v>152</v>
      </c>
      <c r="AU448" s="241" t="s">
        <v>86</v>
      </c>
      <c r="AV448" s="14" t="s">
        <v>86</v>
      </c>
      <c r="AW448" s="14" t="s">
        <v>32</v>
      </c>
      <c r="AX448" s="14" t="s">
        <v>76</v>
      </c>
      <c r="AY448" s="241" t="s">
        <v>140</v>
      </c>
    </row>
    <row r="449" spans="1:65" s="14" customFormat="1" ht="11.25">
      <c r="B449" s="231"/>
      <c r="C449" s="232"/>
      <c r="D449" s="217" t="s">
        <v>152</v>
      </c>
      <c r="E449" s="233" t="s">
        <v>1</v>
      </c>
      <c r="F449" s="234" t="s">
        <v>912</v>
      </c>
      <c r="G449" s="232"/>
      <c r="H449" s="235">
        <v>9.4380000000000006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AT449" s="241" t="s">
        <v>152</v>
      </c>
      <c r="AU449" s="241" t="s">
        <v>86</v>
      </c>
      <c r="AV449" s="14" t="s">
        <v>86</v>
      </c>
      <c r="AW449" s="14" t="s">
        <v>32</v>
      </c>
      <c r="AX449" s="14" t="s">
        <v>76</v>
      </c>
      <c r="AY449" s="241" t="s">
        <v>140</v>
      </c>
    </row>
    <row r="450" spans="1:65" s="14" customFormat="1" ht="11.25">
      <c r="B450" s="231"/>
      <c r="C450" s="232"/>
      <c r="D450" s="217" t="s">
        <v>152</v>
      </c>
      <c r="E450" s="233" t="s">
        <v>1</v>
      </c>
      <c r="F450" s="234" t="s">
        <v>913</v>
      </c>
      <c r="G450" s="232"/>
      <c r="H450" s="235">
        <v>6.8639999999999999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AT450" s="241" t="s">
        <v>152</v>
      </c>
      <c r="AU450" s="241" t="s">
        <v>86</v>
      </c>
      <c r="AV450" s="14" t="s">
        <v>86</v>
      </c>
      <c r="AW450" s="14" t="s">
        <v>32</v>
      </c>
      <c r="AX450" s="14" t="s">
        <v>76</v>
      </c>
      <c r="AY450" s="241" t="s">
        <v>140</v>
      </c>
    </row>
    <row r="451" spans="1:65" s="15" customFormat="1" ht="11.25">
      <c r="B451" s="242"/>
      <c r="C451" s="243"/>
      <c r="D451" s="217" t="s">
        <v>152</v>
      </c>
      <c r="E451" s="244" t="s">
        <v>1</v>
      </c>
      <c r="F451" s="245" t="s">
        <v>172</v>
      </c>
      <c r="G451" s="243"/>
      <c r="H451" s="246">
        <v>218.17400000000001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AT451" s="252" t="s">
        <v>152</v>
      </c>
      <c r="AU451" s="252" t="s">
        <v>86</v>
      </c>
      <c r="AV451" s="15" t="s">
        <v>148</v>
      </c>
      <c r="AW451" s="15" t="s">
        <v>32</v>
      </c>
      <c r="AX451" s="15" t="s">
        <v>84</v>
      </c>
      <c r="AY451" s="252" t="s">
        <v>140</v>
      </c>
    </row>
    <row r="452" spans="1:65" s="14" customFormat="1" ht="11.25">
      <c r="B452" s="231"/>
      <c r="C452" s="232"/>
      <c r="D452" s="217" t="s">
        <v>152</v>
      </c>
      <c r="E452" s="232"/>
      <c r="F452" s="234" t="s">
        <v>950</v>
      </c>
      <c r="G452" s="232"/>
      <c r="H452" s="235">
        <v>239.99100000000001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AT452" s="241" t="s">
        <v>152</v>
      </c>
      <c r="AU452" s="241" t="s">
        <v>86</v>
      </c>
      <c r="AV452" s="14" t="s">
        <v>86</v>
      </c>
      <c r="AW452" s="14" t="s">
        <v>4</v>
      </c>
      <c r="AX452" s="14" t="s">
        <v>84</v>
      </c>
      <c r="AY452" s="241" t="s">
        <v>140</v>
      </c>
    </row>
    <row r="453" spans="1:65" s="2" customFormat="1" ht="21.75" customHeight="1">
      <c r="A453" s="35"/>
      <c r="B453" s="36"/>
      <c r="C453" s="267" t="s">
        <v>951</v>
      </c>
      <c r="D453" s="267" t="s">
        <v>714</v>
      </c>
      <c r="E453" s="268" t="s">
        <v>952</v>
      </c>
      <c r="F453" s="269" t="s">
        <v>953</v>
      </c>
      <c r="G453" s="270" t="s">
        <v>167</v>
      </c>
      <c r="H453" s="271">
        <v>16.792000000000002</v>
      </c>
      <c r="I453" s="272"/>
      <c r="J453" s="273">
        <f>ROUND(I453*H453,2)</f>
        <v>0</v>
      </c>
      <c r="K453" s="269" t="s">
        <v>147</v>
      </c>
      <c r="L453" s="274"/>
      <c r="M453" s="275" t="s">
        <v>1</v>
      </c>
      <c r="N453" s="276" t="s">
        <v>41</v>
      </c>
      <c r="O453" s="72"/>
      <c r="P453" s="213">
        <f>O453*H453</f>
        <v>0</v>
      </c>
      <c r="Q453" s="213">
        <v>1.9199999999999998E-2</v>
      </c>
      <c r="R453" s="213">
        <f>Q453*H453</f>
        <v>0.32240639999999998</v>
      </c>
      <c r="S453" s="213">
        <v>0</v>
      </c>
      <c r="T453" s="214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15" t="s">
        <v>376</v>
      </c>
      <c r="AT453" s="215" t="s">
        <v>714</v>
      </c>
      <c r="AU453" s="215" t="s">
        <v>86</v>
      </c>
      <c r="AY453" s="18" t="s">
        <v>140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8" t="s">
        <v>84</v>
      </c>
      <c r="BK453" s="216">
        <f>ROUND(I453*H453,2)</f>
        <v>0</v>
      </c>
      <c r="BL453" s="18" t="s">
        <v>253</v>
      </c>
      <c r="BM453" s="215" t="s">
        <v>954</v>
      </c>
    </row>
    <row r="454" spans="1:65" s="2" customFormat="1" ht="19.5">
      <c r="A454" s="35"/>
      <c r="B454" s="36"/>
      <c r="C454" s="37"/>
      <c r="D454" s="217" t="s">
        <v>150</v>
      </c>
      <c r="E454" s="37"/>
      <c r="F454" s="218" t="s">
        <v>953</v>
      </c>
      <c r="G454" s="37"/>
      <c r="H454" s="37"/>
      <c r="I454" s="116"/>
      <c r="J454" s="37"/>
      <c r="K454" s="37"/>
      <c r="L454" s="40"/>
      <c r="M454" s="219"/>
      <c r="N454" s="220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150</v>
      </c>
      <c r="AU454" s="18" t="s">
        <v>86</v>
      </c>
    </row>
    <row r="455" spans="1:65" s="13" customFormat="1" ht="11.25">
      <c r="B455" s="221"/>
      <c r="C455" s="222"/>
      <c r="D455" s="217" t="s">
        <v>152</v>
      </c>
      <c r="E455" s="223" t="s">
        <v>1</v>
      </c>
      <c r="F455" s="224" t="s">
        <v>955</v>
      </c>
      <c r="G455" s="222"/>
      <c r="H455" s="223" t="s">
        <v>1</v>
      </c>
      <c r="I455" s="225"/>
      <c r="J455" s="222"/>
      <c r="K455" s="222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152</v>
      </c>
      <c r="AU455" s="230" t="s">
        <v>86</v>
      </c>
      <c r="AV455" s="13" t="s">
        <v>84</v>
      </c>
      <c r="AW455" s="13" t="s">
        <v>32</v>
      </c>
      <c r="AX455" s="13" t="s">
        <v>76</v>
      </c>
      <c r="AY455" s="230" t="s">
        <v>140</v>
      </c>
    </row>
    <row r="456" spans="1:65" s="14" customFormat="1" ht="11.25">
      <c r="B456" s="231"/>
      <c r="C456" s="232"/>
      <c r="D456" s="217" t="s">
        <v>152</v>
      </c>
      <c r="E456" s="233" t="s">
        <v>1</v>
      </c>
      <c r="F456" s="234" t="s">
        <v>540</v>
      </c>
      <c r="G456" s="232"/>
      <c r="H456" s="235">
        <v>2.25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AT456" s="241" t="s">
        <v>152</v>
      </c>
      <c r="AU456" s="241" t="s">
        <v>86</v>
      </c>
      <c r="AV456" s="14" t="s">
        <v>86</v>
      </c>
      <c r="AW456" s="14" t="s">
        <v>32</v>
      </c>
      <c r="AX456" s="14" t="s">
        <v>76</v>
      </c>
      <c r="AY456" s="241" t="s">
        <v>140</v>
      </c>
    </row>
    <row r="457" spans="1:65" s="14" customFormat="1" ht="11.25">
      <c r="B457" s="231"/>
      <c r="C457" s="232"/>
      <c r="D457" s="217" t="s">
        <v>152</v>
      </c>
      <c r="E457" s="233" t="s">
        <v>1</v>
      </c>
      <c r="F457" s="234" t="s">
        <v>916</v>
      </c>
      <c r="G457" s="232"/>
      <c r="H457" s="235">
        <v>1.35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AT457" s="241" t="s">
        <v>152</v>
      </c>
      <c r="AU457" s="241" t="s">
        <v>86</v>
      </c>
      <c r="AV457" s="14" t="s">
        <v>86</v>
      </c>
      <c r="AW457" s="14" t="s">
        <v>32</v>
      </c>
      <c r="AX457" s="14" t="s">
        <v>76</v>
      </c>
      <c r="AY457" s="241" t="s">
        <v>140</v>
      </c>
    </row>
    <row r="458" spans="1:65" s="14" customFormat="1" ht="11.25">
      <c r="B458" s="231"/>
      <c r="C458" s="232"/>
      <c r="D458" s="217" t="s">
        <v>152</v>
      </c>
      <c r="E458" s="233" t="s">
        <v>1</v>
      </c>
      <c r="F458" s="234" t="s">
        <v>917</v>
      </c>
      <c r="G458" s="232"/>
      <c r="H458" s="235">
        <v>1.2150000000000001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AT458" s="241" t="s">
        <v>152</v>
      </c>
      <c r="AU458" s="241" t="s">
        <v>86</v>
      </c>
      <c r="AV458" s="14" t="s">
        <v>86</v>
      </c>
      <c r="AW458" s="14" t="s">
        <v>32</v>
      </c>
      <c r="AX458" s="14" t="s">
        <v>76</v>
      </c>
      <c r="AY458" s="241" t="s">
        <v>140</v>
      </c>
    </row>
    <row r="459" spans="1:65" s="14" customFormat="1" ht="11.25">
      <c r="B459" s="231"/>
      <c r="C459" s="232"/>
      <c r="D459" s="217" t="s">
        <v>152</v>
      </c>
      <c r="E459" s="233" t="s">
        <v>1</v>
      </c>
      <c r="F459" s="234" t="s">
        <v>915</v>
      </c>
      <c r="G459" s="232"/>
      <c r="H459" s="235">
        <v>-0.9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AT459" s="241" t="s">
        <v>152</v>
      </c>
      <c r="AU459" s="241" t="s">
        <v>86</v>
      </c>
      <c r="AV459" s="14" t="s">
        <v>86</v>
      </c>
      <c r="AW459" s="14" t="s">
        <v>32</v>
      </c>
      <c r="AX459" s="14" t="s">
        <v>76</v>
      </c>
      <c r="AY459" s="241" t="s">
        <v>140</v>
      </c>
    </row>
    <row r="460" spans="1:65" s="13" customFormat="1" ht="11.25">
      <c r="B460" s="221"/>
      <c r="C460" s="222"/>
      <c r="D460" s="217" t="s">
        <v>152</v>
      </c>
      <c r="E460" s="223" t="s">
        <v>1</v>
      </c>
      <c r="F460" s="224" t="s">
        <v>918</v>
      </c>
      <c r="G460" s="222"/>
      <c r="H460" s="223" t="s">
        <v>1</v>
      </c>
      <c r="I460" s="225"/>
      <c r="J460" s="222"/>
      <c r="K460" s="222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152</v>
      </c>
      <c r="AU460" s="230" t="s">
        <v>86</v>
      </c>
      <c r="AV460" s="13" t="s">
        <v>84</v>
      </c>
      <c r="AW460" s="13" t="s">
        <v>32</v>
      </c>
      <c r="AX460" s="13" t="s">
        <v>76</v>
      </c>
      <c r="AY460" s="230" t="s">
        <v>140</v>
      </c>
    </row>
    <row r="461" spans="1:65" s="14" customFormat="1" ht="11.25">
      <c r="B461" s="231"/>
      <c r="C461" s="232"/>
      <c r="D461" s="217" t="s">
        <v>152</v>
      </c>
      <c r="E461" s="233" t="s">
        <v>1</v>
      </c>
      <c r="F461" s="234" t="s">
        <v>919</v>
      </c>
      <c r="G461" s="232"/>
      <c r="H461" s="235">
        <v>9.75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AT461" s="241" t="s">
        <v>152</v>
      </c>
      <c r="AU461" s="241" t="s">
        <v>86</v>
      </c>
      <c r="AV461" s="14" t="s">
        <v>86</v>
      </c>
      <c r="AW461" s="14" t="s">
        <v>32</v>
      </c>
      <c r="AX461" s="14" t="s">
        <v>76</v>
      </c>
      <c r="AY461" s="241" t="s">
        <v>140</v>
      </c>
    </row>
    <row r="462" spans="1:65" s="14" customFormat="1" ht="11.25">
      <c r="B462" s="231"/>
      <c r="C462" s="232"/>
      <c r="D462" s="217" t="s">
        <v>152</v>
      </c>
      <c r="E462" s="233" t="s">
        <v>1</v>
      </c>
      <c r="F462" s="234" t="s">
        <v>921</v>
      </c>
      <c r="G462" s="232"/>
      <c r="H462" s="235">
        <v>1.6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AT462" s="241" t="s">
        <v>152</v>
      </c>
      <c r="AU462" s="241" t="s">
        <v>86</v>
      </c>
      <c r="AV462" s="14" t="s">
        <v>86</v>
      </c>
      <c r="AW462" s="14" t="s">
        <v>32</v>
      </c>
      <c r="AX462" s="14" t="s">
        <v>76</v>
      </c>
      <c r="AY462" s="241" t="s">
        <v>140</v>
      </c>
    </row>
    <row r="463" spans="1:65" s="15" customFormat="1" ht="11.25">
      <c r="B463" s="242"/>
      <c r="C463" s="243"/>
      <c r="D463" s="217" t="s">
        <v>152</v>
      </c>
      <c r="E463" s="244" t="s">
        <v>1</v>
      </c>
      <c r="F463" s="245" t="s">
        <v>172</v>
      </c>
      <c r="G463" s="243"/>
      <c r="H463" s="246">
        <v>15.265000000000001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AT463" s="252" t="s">
        <v>152</v>
      </c>
      <c r="AU463" s="252" t="s">
        <v>86</v>
      </c>
      <c r="AV463" s="15" t="s">
        <v>148</v>
      </c>
      <c r="AW463" s="15" t="s">
        <v>32</v>
      </c>
      <c r="AX463" s="15" t="s">
        <v>84</v>
      </c>
      <c r="AY463" s="252" t="s">
        <v>140</v>
      </c>
    </row>
    <row r="464" spans="1:65" s="14" customFormat="1" ht="11.25">
      <c r="B464" s="231"/>
      <c r="C464" s="232"/>
      <c r="D464" s="217" t="s">
        <v>152</v>
      </c>
      <c r="E464" s="232"/>
      <c r="F464" s="234" t="s">
        <v>956</v>
      </c>
      <c r="G464" s="232"/>
      <c r="H464" s="235">
        <v>16.792000000000002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AT464" s="241" t="s">
        <v>152</v>
      </c>
      <c r="AU464" s="241" t="s">
        <v>86</v>
      </c>
      <c r="AV464" s="14" t="s">
        <v>86</v>
      </c>
      <c r="AW464" s="14" t="s">
        <v>4</v>
      </c>
      <c r="AX464" s="14" t="s">
        <v>84</v>
      </c>
      <c r="AY464" s="241" t="s">
        <v>140</v>
      </c>
    </row>
    <row r="465" spans="1:65" s="2" customFormat="1" ht="21.75" customHeight="1">
      <c r="A465" s="35"/>
      <c r="B465" s="36"/>
      <c r="C465" s="204" t="s">
        <v>957</v>
      </c>
      <c r="D465" s="204" t="s">
        <v>143</v>
      </c>
      <c r="E465" s="205" t="s">
        <v>958</v>
      </c>
      <c r="F465" s="206" t="s">
        <v>959</v>
      </c>
      <c r="G465" s="207" t="s">
        <v>241</v>
      </c>
      <c r="H465" s="208">
        <v>133.98500000000001</v>
      </c>
      <c r="I465" s="209"/>
      <c r="J465" s="210">
        <f>ROUND(I465*H465,2)</f>
        <v>0</v>
      </c>
      <c r="K465" s="206" t="s">
        <v>147</v>
      </c>
      <c r="L465" s="40"/>
      <c r="M465" s="211" t="s">
        <v>1</v>
      </c>
      <c r="N465" s="212" t="s">
        <v>41</v>
      </c>
      <c r="O465" s="72"/>
      <c r="P465" s="213">
        <f>O465*H465</f>
        <v>0</v>
      </c>
      <c r="Q465" s="213">
        <v>4.2999999999999999E-4</v>
      </c>
      <c r="R465" s="213">
        <f>Q465*H465</f>
        <v>5.7613550000000006E-2</v>
      </c>
      <c r="S465" s="213">
        <v>0</v>
      </c>
      <c r="T465" s="214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15" t="s">
        <v>253</v>
      </c>
      <c r="AT465" s="215" t="s">
        <v>143</v>
      </c>
      <c r="AU465" s="215" t="s">
        <v>86</v>
      </c>
      <c r="AY465" s="18" t="s">
        <v>140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8" t="s">
        <v>84</v>
      </c>
      <c r="BK465" s="216">
        <f>ROUND(I465*H465,2)</f>
        <v>0</v>
      </c>
      <c r="BL465" s="18" t="s">
        <v>253</v>
      </c>
      <c r="BM465" s="215" t="s">
        <v>960</v>
      </c>
    </row>
    <row r="466" spans="1:65" s="2" customFormat="1" ht="19.5">
      <c r="A466" s="35"/>
      <c r="B466" s="36"/>
      <c r="C466" s="37"/>
      <c r="D466" s="217" t="s">
        <v>150</v>
      </c>
      <c r="E466" s="37"/>
      <c r="F466" s="218" t="s">
        <v>961</v>
      </c>
      <c r="G466" s="37"/>
      <c r="H466" s="37"/>
      <c r="I466" s="116"/>
      <c r="J466" s="37"/>
      <c r="K466" s="37"/>
      <c r="L466" s="40"/>
      <c r="M466" s="219"/>
      <c r="N466" s="220"/>
      <c r="O466" s="72"/>
      <c r="P466" s="72"/>
      <c r="Q466" s="72"/>
      <c r="R466" s="72"/>
      <c r="S466" s="72"/>
      <c r="T466" s="73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150</v>
      </c>
      <c r="AU466" s="18" t="s">
        <v>86</v>
      </c>
    </row>
    <row r="467" spans="1:65" s="14" customFormat="1" ht="33.75">
      <c r="B467" s="231"/>
      <c r="C467" s="232"/>
      <c r="D467" s="217" t="s">
        <v>152</v>
      </c>
      <c r="E467" s="233" t="s">
        <v>1</v>
      </c>
      <c r="F467" s="234" t="s">
        <v>962</v>
      </c>
      <c r="G467" s="232"/>
      <c r="H467" s="235">
        <v>50.83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AT467" s="241" t="s">
        <v>152</v>
      </c>
      <c r="AU467" s="241" t="s">
        <v>86</v>
      </c>
      <c r="AV467" s="14" t="s">
        <v>86</v>
      </c>
      <c r="AW467" s="14" t="s">
        <v>32</v>
      </c>
      <c r="AX467" s="14" t="s">
        <v>76</v>
      </c>
      <c r="AY467" s="241" t="s">
        <v>140</v>
      </c>
    </row>
    <row r="468" spans="1:65" s="14" customFormat="1" ht="45">
      <c r="B468" s="231"/>
      <c r="C468" s="232"/>
      <c r="D468" s="217" t="s">
        <v>152</v>
      </c>
      <c r="E468" s="233" t="s">
        <v>1</v>
      </c>
      <c r="F468" s="234" t="s">
        <v>963</v>
      </c>
      <c r="G468" s="232"/>
      <c r="H468" s="235">
        <v>61.354999999999997</v>
      </c>
      <c r="I468" s="236"/>
      <c r="J468" s="232"/>
      <c r="K468" s="232"/>
      <c r="L468" s="237"/>
      <c r="M468" s="238"/>
      <c r="N468" s="239"/>
      <c r="O468" s="239"/>
      <c r="P468" s="239"/>
      <c r="Q468" s="239"/>
      <c r="R468" s="239"/>
      <c r="S468" s="239"/>
      <c r="T468" s="240"/>
      <c r="AT468" s="241" t="s">
        <v>152</v>
      </c>
      <c r="AU468" s="241" t="s">
        <v>86</v>
      </c>
      <c r="AV468" s="14" t="s">
        <v>86</v>
      </c>
      <c r="AW468" s="14" t="s">
        <v>32</v>
      </c>
      <c r="AX468" s="14" t="s">
        <v>76</v>
      </c>
      <c r="AY468" s="241" t="s">
        <v>140</v>
      </c>
    </row>
    <row r="469" spans="1:65" s="14" customFormat="1" ht="33.75">
      <c r="B469" s="231"/>
      <c r="C469" s="232"/>
      <c r="D469" s="217" t="s">
        <v>152</v>
      </c>
      <c r="E469" s="233" t="s">
        <v>1</v>
      </c>
      <c r="F469" s="234" t="s">
        <v>964</v>
      </c>
      <c r="G469" s="232"/>
      <c r="H469" s="235">
        <v>21.77</v>
      </c>
      <c r="I469" s="236"/>
      <c r="J469" s="232"/>
      <c r="K469" s="232"/>
      <c r="L469" s="237"/>
      <c r="M469" s="238"/>
      <c r="N469" s="239"/>
      <c r="O469" s="239"/>
      <c r="P469" s="239"/>
      <c r="Q469" s="239"/>
      <c r="R469" s="239"/>
      <c r="S469" s="239"/>
      <c r="T469" s="240"/>
      <c r="AT469" s="241" t="s">
        <v>152</v>
      </c>
      <c r="AU469" s="241" t="s">
        <v>86</v>
      </c>
      <c r="AV469" s="14" t="s">
        <v>86</v>
      </c>
      <c r="AW469" s="14" t="s">
        <v>32</v>
      </c>
      <c r="AX469" s="14" t="s">
        <v>76</v>
      </c>
      <c r="AY469" s="241" t="s">
        <v>140</v>
      </c>
    </row>
    <row r="470" spans="1:65" s="14" customFormat="1" ht="11.25">
      <c r="B470" s="231"/>
      <c r="C470" s="232"/>
      <c r="D470" s="217" t="s">
        <v>152</v>
      </c>
      <c r="E470" s="233" t="s">
        <v>1</v>
      </c>
      <c r="F470" s="234" t="s">
        <v>965</v>
      </c>
      <c r="G470" s="232"/>
      <c r="H470" s="235">
        <v>0.03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AT470" s="241" t="s">
        <v>152</v>
      </c>
      <c r="AU470" s="241" t="s">
        <v>86</v>
      </c>
      <c r="AV470" s="14" t="s">
        <v>86</v>
      </c>
      <c r="AW470" s="14" t="s">
        <v>32</v>
      </c>
      <c r="AX470" s="14" t="s">
        <v>76</v>
      </c>
      <c r="AY470" s="241" t="s">
        <v>140</v>
      </c>
    </row>
    <row r="471" spans="1:65" s="15" customFormat="1" ht="11.25">
      <c r="B471" s="242"/>
      <c r="C471" s="243"/>
      <c r="D471" s="217" t="s">
        <v>152</v>
      </c>
      <c r="E471" s="244" t="s">
        <v>1</v>
      </c>
      <c r="F471" s="245" t="s">
        <v>172</v>
      </c>
      <c r="G471" s="243"/>
      <c r="H471" s="246">
        <v>133.98500000000001</v>
      </c>
      <c r="I471" s="247"/>
      <c r="J471" s="243"/>
      <c r="K471" s="243"/>
      <c r="L471" s="248"/>
      <c r="M471" s="249"/>
      <c r="N471" s="250"/>
      <c r="O471" s="250"/>
      <c r="P471" s="250"/>
      <c r="Q471" s="250"/>
      <c r="R471" s="250"/>
      <c r="S471" s="250"/>
      <c r="T471" s="251"/>
      <c r="AT471" s="252" t="s">
        <v>152</v>
      </c>
      <c r="AU471" s="252" t="s">
        <v>86</v>
      </c>
      <c r="AV471" s="15" t="s">
        <v>148</v>
      </c>
      <c r="AW471" s="15" t="s">
        <v>32</v>
      </c>
      <c r="AX471" s="15" t="s">
        <v>84</v>
      </c>
      <c r="AY471" s="252" t="s">
        <v>140</v>
      </c>
    </row>
    <row r="472" spans="1:65" s="2" customFormat="1" ht="21.75" customHeight="1">
      <c r="A472" s="35"/>
      <c r="B472" s="36"/>
      <c r="C472" s="204" t="s">
        <v>966</v>
      </c>
      <c r="D472" s="204" t="s">
        <v>143</v>
      </c>
      <c r="E472" s="205" t="s">
        <v>967</v>
      </c>
      <c r="F472" s="206" t="s">
        <v>968</v>
      </c>
      <c r="G472" s="207" t="s">
        <v>241</v>
      </c>
      <c r="H472" s="208">
        <v>11.76</v>
      </c>
      <c r="I472" s="209"/>
      <c r="J472" s="210">
        <f>ROUND(I472*H472,2)</f>
        <v>0</v>
      </c>
      <c r="K472" s="206" t="s">
        <v>147</v>
      </c>
      <c r="L472" s="40"/>
      <c r="M472" s="211" t="s">
        <v>1</v>
      </c>
      <c r="N472" s="212" t="s">
        <v>41</v>
      </c>
      <c r="O472" s="72"/>
      <c r="P472" s="213">
        <f>O472*H472</f>
        <v>0</v>
      </c>
      <c r="Q472" s="213">
        <v>4.2999999999999999E-4</v>
      </c>
      <c r="R472" s="213">
        <f>Q472*H472</f>
        <v>5.0568000000000002E-3</v>
      </c>
      <c r="S472" s="213">
        <v>0</v>
      </c>
      <c r="T472" s="21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15" t="s">
        <v>253</v>
      </c>
      <c r="AT472" s="215" t="s">
        <v>143</v>
      </c>
      <c r="AU472" s="215" t="s">
        <v>86</v>
      </c>
      <c r="AY472" s="18" t="s">
        <v>140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8" t="s">
        <v>84</v>
      </c>
      <c r="BK472" s="216">
        <f>ROUND(I472*H472,2)</f>
        <v>0</v>
      </c>
      <c r="BL472" s="18" t="s">
        <v>253</v>
      </c>
      <c r="BM472" s="215" t="s">
        <v>969</v>
      </c>
    </row>
    <row r="473" spans="1:65" s="2" customFormat="1" ht="19.5">
      <c r="A473" s="35"/>
      <c r="B473" s="36"/>
      <c r="C473" s="37"/>
      <c r="D473" s="217" t="s">
        <v>150</v>
      </c>
      <c r="E473" s="37"/>
      <c r="F473" s="218" t="s">
        <v>970</v>
      </c>
      <c r="G473" s="37"/>
      <c r="H473" s="37"/>
      <c r="I473" s="116"/>
      <c r="J473" s="37"/>
      <c r="K473" s="37"/>
      <c r="L473" s="40"/>
      <c r="M473" s="219"/>
      <c r="N473" s="220"/>
      <c r="O473" s="72"/>
      <c r="P473" s="72"/>
      <c r="Q473" s="72"/>
      <c r="R473" s="72"/>
      <c r="S473" s="72"/>
      <c r="T473" s="73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150</v>
      </c>
      <c r="AU473" s="18" t="s">
        <v>86</v>
      </c>
    </row>
    <row r="474" spans="1:65" s="2" customFormat="1" ht="21.75" customHeight="1">
      <c r="A474" s="35"/>
      <c r="B474" s="36"/>
      <c r="C474" s="267" t="s">
        <v>971</v>
      </c>
      <c r="D474" s="267" t="s">
        <v>714</v>
      </c>
      <c r="E474" s="268" t="s">
        <v>972</v>
      </c>
      <c r="F474" s="269" t="s">
        <v>973</v>
      </c>
      <c r="G474" s="270" t="s">
        <v>439</v>
      </c>
      <c r="H474" s="271">
        <v>534.34500000000003</v>
      </c>
      <c r="I474" s="272"/>
      <c r="J474" s="273">
        <f>ROUND(I474*H474,2)</f>
        <v>0</v>
      </c>
      <c r="K474" s="269" t="s">
        <v>147</v>
      </c>
      <c r="L474" s="274"/>
      <c r="M474" s="275" t="s">
        <v>1</v>
      </c>
      <c r="N474" s="276" t="s">
        <v>41</v>
      </c>
      <c r="O474" s="72"/>
      <c r="P474" s="213">
        <f>O474*H474</f>
        <v>0</v>
      </c>
      <c r="Q474" s="213">
        <v>4.6999999999999999E-4</v>
      </c>
      <c r="R474" s="213">
        <f>Q474*H474</f>
        <v>0.25114215000000001</v>
      </c>
      <c r="S474" s="213">
        <v>0</v>
      </c>
      <c r="T474" s="21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15" t="s">
        <v>376</v>
      </c>
      <c r="AT474" s="215" t="s">
        <v>714</v>
      </c>
      <c r="AU474" s="215" t="s">
        <v>86</v>
      </c>
      <c r="AY474" s="18" t="s">
        <v>140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18" t="s">
        <v>84</v>
      </c>
      <c r="BK474" s="216">
        <f>ROUND(I474*H474,2)</f>
        <v>0</v>
      </c>
      <c r="BL474" s="18" t="s">
        <v>253</v>
      </c>
      <c r="BM474" s="215" t="s">
        <v>974</v>
      </c>
    </row>
    <row r="475" spans="1:65" s="2" customFormat="1" ht="19.5">
      <c r="A475" s="35"/>
      <c r="B475" s="36"/>
      <c r="C475" s="37"/>
      <c r="D475" s="217" t="s">
        <v>150</v>
      </c>
      <c r="E475" s="37"/>
      <c r="F475" s="218" t="s">
        <v>973</v>
      </c>
      <c r="G475" s="37"/>
      <c r="H475" s="37"/>
      <c r="I475" s="116"/>
      <c r="J475" s="37"/>
      <c r="K475" s="37"/>
      <c r="L475" s="40"/>
      <c r="M475" s="219"/>
      <c r="N475" s="220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150</v>
      </c>
      <c r="AU475" s="18" t="s">
        <v>86</v>
      </c>
    </row>
    <row r="476" spans="1:65" s="14" customFormat="1" ht="11.25">
      <c r="B476" s="231"/>
      <c r="C476" s="232"/>
      <c r="D476" s="217" t="s">
        <v>152</v>
      </c>
      <c r="E476" s="233" t="s">
        <v>1</v>
      </c>
      <c r="F476" s="234" t="s">
        <v>975</v>
      </c>
      <c r="G476" s="232"/>
      <c r="H476" s="235">
        <v>446.572</v>
      </c>
      <c r="I476" s="236"/>
      <c r="J476" s="232"/>
      <c r="K476" s="232"/>
      <c r="L476" s="237"/>
      <c r="M476" s="238"/>
      <c r="N476" s="239"/>
      <c r="O476" s="239"/>
      <c r="P476" s="239"/>
      <c r="Q476" s="239"/>
      <c r="R476" s="239"/>
      <c r="S476" s="239"/>
      <c r="T476" s="240"/>
      <c r="AT476" s="241" t="s">
        <v>152</v>
      </c>
      <c r="AU476" s="241" t="s">
        <v>86</v>
      </c>
      <c r="AV476" s="14" t="s">
        <v>86</v>
      </c>
      <c r="AW476" s="14" t="s">
        <v>32</v>
      </c>
      <c r="AX476" s="14" t="s">
        <v>76</v>
      </c>
      <c r="AY476" s="241" t="s">
        <v>140</v>
      </c>
    </row>
    <row r="477" spans="1:65" s="14" customFormat="1" ht="11.25">
      <c r="B477" s="231"/>
      <c r="C477" s="232"/>
      <c r="D477" s="217" t="s">
        <v>152</v>
      </c>
      <c r="E477" s="233" t="s">
        <v>1</v>
      </c>
      <c r="F477" s="234" t="s">
        <v>976</v>
      </c>
      <c r="G477" s="232"/>
      <c r="H477" s="235">
        <v>39.195999999999998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AT477" s="241" t="s">
        <v>152</v>
      </c>
      <c r="AU477" s="241" t="s">
        <v>86</v>
      </c>
      <c r="AV477" s="14" t="s">
        <v>86</v>
      </c>
      <c r="AW477" s="14" t="s">
        <v>32</v>
      </c>
      <c r="AX477" s="14" t="s">
        <v>76</v>
      </c>
      <c r="AY477" s="241" t="s">
        <v>140</v>
      </c>
    </row>
    <row r="478" spans="1:65" s="15" customFormat="1" ht="11.25">
      <c r="B478" s="242"/>
      <c r="C478" s="243"/>
      <c r="D478" s="217" t="s">
        <v>152</v>
      </c>
      <c r="E478" s="244" t="s">
        <v>1</v>
      </c>
      <c r="F478" s="245" t="s">
        <v>172</v>
      </c>
      <c r="G478" s="243"/>
      <c r="H478" s="246">
        <v>485.76800000000003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AT478" s="252" t="s">
        <v>152</v>
      </c>
      <c r="AU478" s="252" t="s">
        <v>86</v>
      </c>
      <c r="AV478" s="15" t="s">
        <v>148</v>
      </c>
      <c r="AW478" s="15" t="s">
        <v>32</v>
      </c>
      <c r="AX478" s="15" t="s">
        <v>84</v>
      </c>
      <c r="AY478" s="252" t="s">
        <v>140</v>
      </c>
    </row>
    <row r="479" spans="1:65" s="14" customFormat="1" ht="11.25">
      <c r="B479" s="231"/>
      <c r="C479" s="232"/>
      <c r="D479" s="217" t="s">
        <v>152</v>
      </c>
      <c r="E479" s="232"/>
      <c r="F479" s="234" t="s">
        <v>977</v>
      </c>
      <c r="G479" s="232"/>
      <c r="H479" s="235">
        <v>534.34500000000003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152</v>
      </c>
      <c r="AU479" s="241" t="s">
        <v>86</v>
      </c>
      <c r="AV479" s="14" t="s">
        <v>86</v>
      </c>
      <c r="AW479" s="14" t="s">
        <v>4</v>
      </c>
      <c r="AX479" s="14" t="s">
        <v>84</v>
      </c>
      <c r="AY479" s="241" t="s">
        <v>140</v>
      </c>
    </row>
    <row r="480" spans="1:65" s="2" customFormat="1" ht="16.5" customHeight="1">
      <c r="A480" s="35"/>
      <c r="B480" s="36"/>
      <c r="C480" s="204" t="s">
        <v>978</v>
      </c>
      <c r="D480" s="204" t="s">
        <v>143</v>
      </c>
      <c r="E480" s="205" t="s">
        <v>979</v>
      </c>
      <c r="F480" s="206" t="s">
        <v>980</v>
      </c>
      <c r="G480" s="207" t="s">
        <v>241</v>
      </c>
      <c r="H480" s="208">
        <v>153.065</v>
      </c>
      <c r="I480" s="209"/>
      <c r="J480" s="210">
        <f>ROUND(I480*H480,2)</f>
        <v>0</v>
      </c>
      <c r="K480" s="206" t="s">
        <v>147</v>
      </c>
      <c r="L480" s="40"/>
      <c r="M480" s="211" t="s">
        <v>1</v>
      </c>
      <c r="N480" s="212" t="s">
        <v>41</v>
      </c>
      <c r="O480" s="72"/>
      <c r="P480" s="213">
        <f>O480*H480</f>
        <v>0</v>
      </c>
      <c r="Q480" s="213">
        <v>3.0000000000000001E-5</v>
      </c>
      <c r="R480" s="213">
        <f>Q480*H480</f>
        <v>4.59195E-3</v>
      </c>
      <c r="S480" s="213">
        <v>0</v>
      </c>
      <c r="T480" s="214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15" t="s">
        <v>253</v>
      </c>
      <c r="AT480" s="215" t="s">
        <v>143</v>
      </c>
      <c r="AU480" s="215" t="s">
        <v>86</v>
      </c>
      <c r="AY480" s="18" t="s">
        <v>140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18" t="s">
        <v>84</v>
      </c>
      <c r="BK480" s="216">
        <f>ROUND(I480*H480,2)</f>
        <v>0</v>
      </c>
      <c r="BL480" s="18" t="s">
        <v>253</v>
      </c>
      <c r="BM480" s="215" t="s">
        <v>981</v>
      </c>
    </row>
    <row r="481" spans="1:65" s="2" customFormat="1" ht="11.25">
      <c r="A481" s="35"/>
      <c r="B481" s="36"/>
      <c r="C481" s="37"/>
      <c r="D481" s="217" t="s">
        <v>150</v>
      </c>
      <c r="E481" s="37"/>
      <c r="F481" s="218" t="s">
        <v>982</v>
      </c>
      <c r="G481" s="37"/>
      <c r="H481" s="37"/>
      <c r="I481" s="116"/>
      <c r="J481" s="37"/>
      <c r="K481" s="37"/>
      <c r="L481" s="40"/>
      <c r="M481" s="219"/>
      <c r="N481" s="220"/>
      <c r="O481" s="72"/>
      <c r="P481" s="72"/>
      <c r="Q481" s="72"/>
      <c r="R481" s="72"/>
      <c r="S481" s="72"/>
      <c r="T481" s="73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150</v>
      </c>
      <c r="AU481" s="18" t="s">
        <v>86</v>
      </c>
    </row>
    <row r="482" spans="1:65" s="14" customFormat="1" ht="22.5">
      <c r="B482" s="231"/>
      <c r="C482" s="232"/>
      <c r="D482" s="217" t="s">
        <v>152</v>
      </c>
      <c r="E482" s="233" t="s">
        <v>1</v>
      </c>
      <c r="F482" s="234" t="s">
        <v>983</v>
      </c>
      <c r="G482" s="232"/>
      <c r="H482" s="235">
        <v>153.065</v>
      </c>
      <c r="I482" s="236"/>
      <c r="J482" s="232"/>
      <c r="K482" s="232"/>
      <c r="L482" s="237"/>
      <c r="M482" s="238"/>
      <c r="N482" s="239"/>
      <c r="O482" s="239"/>
      <c r="P482" s="239"/>
      <c r="Q482" s="239"/>
      <c r="R482" s="239"/>
      <c r="S482" s="239"/>
      <c r="T482" s="240"/>
      <c r="AT482" s="241" t="s">
        <v>152</v>
      </c>
      <c r="AU482" s="241" t="s">
        <v>86</v>
      </c>
      <c r="AV482" s="14" t="s">
        <v>86</v>
      </c>
      <c r="AW482" s="14" t="s">
        <v>32</v>
      </c>
      <c r="AX482" s="14" t="s">
        <v>84</v>
      </c>
      <c r="AY482" s="241" t="s">
        <v>140</v>
      </c>
    </row>
    <row r="483" spans="1:65" s="2" customFormat="1" ht="21.75" customHeight="1">
      <c r="A483" s="35"/>
      <c r="B483" s="36"/>
      <c r="C483" s="204" t="s">
        <v>984</v>
      </c>
      <c r="D483" s="204" t="s">
        <v>143</v>
      </c>
      <c r="E483" s="205" t="s">
        <v>985</v>
      </c>
      <c r="F483" s="206" t="s">
        <v>986</v>
      </c>
      <c r="G483" s="207" t="s">
        <v>758</v>
      </c>
      <c r="H483" s="277"/>
      <c r="I483" s="209"/>
      <c r="J483" s="210">
        <f>ROUND(I483*H483,2)</f>
        <v>0</v>
      </c>
      <c r="K483" s="206" t="s">
        <v>147</v>
      </c>
      <c r="L483" s="40"/>
      <c r="M483" s="211" t="s">
        <v>1</v>
      </c>
      <c r="N483" s="212" t="s">
        <v>41</v>
      </c>
      <c r="O483" s="72"/>
      <c r="P483" s="213">
        <f>O483*H483</f>
        <v>0</v>
      </c>
      <c r="Q483" s="213">
        <v>0</v>
      </c>
      <c r="R483" s="213">
        <f>Q483*H483</f>
        <v>0</v>
      </c>
      <c r="S483" s="213">
        <v>0</v>
      </c>
      <c r="T483" s="214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15" t="s">
        <v>253</v>
      </c>
      <c r="AT483" s="215" t="s">
        <v>143</v>
      </c>
      <c r="AU483" s="215" t="s">
        <v>86</v>
      </c>
      <c r="AY483" s="18" t="s">
        <v>140</v>
      </c>
      <c r="BE483" s="216">
        <f>IF(N483="základní",J483,0)</f>
        <v>0</v>
      </c>
      <c r="BF483" s="216">
        <f>IF(N483="snížená",J483,0)</f>
        <v>0</v>
      </c>
      <c r="BG483" s="216">
        <f>IF(N483="zákl. přenesená",J483,0)</f>
        <v>0</v>
      </c>
      <c r="BH483" s="216">
        <f>IF(N483="sníž. přenesená",J483,0)</f>
        <v>0</v>
      </c>
      <c r="BI483" s="216">
        <f>IF(N483="nulová",J483,0)</f>
        <v>0</v>
      </c>
      <c r="BJ483" s="18" t="s">
        <v>84</v>
      </c>
      <c r="BK483" s="216">
        <f>ROUND(I483*H483,2)</f>
        <v>0</v>
      </c>
      <c r="BL483" s="18" t="s">
        <v>253</v>
      </c>
      <c r="BM483" s="215" t="s">
        <v>987</v>
      </c>
    </row>
    <row r="484" spans="1:65" s="2" customFormat="1" ht="29.25">
      <c r="A484" s="35"/>
      <c r="B484" s="36"/>
      <c r="C484" s="37"/>
      <c r="D484" s="217" t="s">
        <v>150</v>
      </c>
      <c r="E484" s="37"/>
      <c r="F484" s="218" t="s">
        <v>988</v>
      </c>
      <c r="G484" s="37"/>
      <c r="H484" s="37"/>
      <c r="I484" s="116"/>
      <c r="J484" s="37"/>
      <c r="K484" s="37"/>
      <c r="L484" s="40"/>
      <c r="M484" s="219"/>
      <c r="N484" s="220"/>
      <c r="O484" s="72"/>
      <c r="P484" s="72"/>
      <c r="Q484" s="72"/>
      <c r="R484" s="72"/>
      <c r="S484" s="72"/>
      <c r="T484" s="73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150</v>
      </c>
      <c r="AU484" s="18" t="s">
        <v>86</v>
      </c>
    </row>
    <row r="485" spans="1:65" s="12" customFormat="1" ht="22.9" customHeight="1">
      <c r="B485" s="188"/>
      <c r="C485" s="189"/>
      <c r="D485" s="190" t="s">
        <v>75</v>
      </c>
      <c r="E485" s="202" t="s">
        <v>541</v>
      </c>
      <c r="F485" s="202" t="s">
        <v>542</v>
      </c>
      <c r="G485" s="189"/>
      <c r="H485" s="189"/>
      <c r="I485" s="192"/>
      <c r="J485" s="203">
        <f>BK485</f>
        <v>0</v>
      </c>
      <c r="K485" s="189"/>
      <c r="L485" s="194"/>
      <c r="M485" s="195"/>
      <c r="N485" s="196"/>
      <c r="O485" s="196"/>
      <c r="P485" s="197">
        <f>SUM(P486:P563)</f>
        <v>0</v>
      </c>
      <c r="Q485" s="196"/>
      <c r="R485" s="197">
        <f>SUM(R486:R563)</f>
        <v>2.4001995700000003</v>
      </c>
      <c r="S485" s="196"/>
      <c r="T485" s="198">
        <f>SUM(T486:T563)</f>
        <v>0</v>
      </c>
      <c r="AR485" s="199" t="s">
        <v>86</v>
      </c>
      <c r="AT485" s="200" t="s">
        <v>75</v>
      </c>
      <c r="AU485" s="200" t="s">
        <v>84</v>
      </c>
      <c r="AY485" s="199" t="s">
        <v>140</v>
      </c>
      <c r="BK485" s="201">
        <f>SUM(BK486:BK563)</f>
        <v>0</v>
      </c>
    </row>
    <row r="486" spans="1:65" s="2" customFormat="1" ht="21.75" customHeight="1">
      <c r="A486" s="35"/>
      <c r="B486" s="36"/>
      <c r="C486" s="204" t="s">
        <v>989</v>
      </c>
      <c r="D486" s="204" t="s">
        <v>143</v>
      </c>
      <c r="E486" s="205" t="s">
        <v>990</v>
      </c>
      <c r="F486" s="206" t="s">
        <v>991</v>
      </c>
      <c r="G486" s="207" t="s">
        <v>167</v>
      </c>
      <c r="H486" s="208">
        <v>654.34</v>
      </c>
      <c r="I486" s="209"/>
      <c r="J486" s="210">
        <f>ROUND(I486*H486,2)</f>
        <v>0</v>
      </c>
      <c r="K486" s="206" t="s">
        <v>147</v>
      </c>
      <c r="L486" s="40"/>
      <c r="M486" s="211" t="s">
        <v>1</v>
      </c>
      <c r="N486" s="212" t="s">
        <v>41</v>
      </c>
      <c r="O486" s="72"/>
      <c r="P486" s="213">
        <f>O486*H486</f>
        <v>0</v>
      </c>
      <c r="Q486" s="213">
        <v>3.0000000000000001E-5</v>
      </c>
      <c r="R486" s="213">
        <f>Q486*H486</f>
        <v>1.96302E-2</v>
      </c>
      <c r="S486" s="213">
        <v>0</v>
      </c>
      <c r="T486" s="214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15" t="s">
        <v>253</v>
      </c>
      <c r="AT486" s="215" t="s">
        <v>143</v>
      </c>
      <c r="AU486" s="215" t="s">
        <v>86</v>
      </c>
      <c r="AY486" s="18" t="s">
        <v>140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8" t="s">
        <v>84</v>
      </c>
      <c r="BK486" s="216">
        <f>ROUND(I486*H486,2)</f>
        <v>0</v>
      </c>
      <c r="BL486" s="18" t="s">
        <v>253</v>
      </c>
      <c r="BM486" s="215" t="s">
        <v>992</v>
      </c>
    </row>
    <row r="487" spans="1:65" s="2" customFormat="1" ht="19.5">
      <c r="A487" s="35"/>
      <c r="B487" s="36"/>
      <c r="C487" s="37"/>
      <c r="D487" s="217" t="s">
        <v>150</v>
      </c>
      <c r="E487" s="37"/>
      <c r="F487" s="218" t="s">
        <v>993</v>
      </c>
      <c r="G487" s="37"/>
      <c r="H487" s="37"/>
      <c r="I487" s="116"/>
      <c r="J487" s="37"/>
      <c r="K487" s="37"/>
      <c r="L487" s="40"/>
      <c r="M487" s="219"/>
      <c r="N487" s="220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150</v>
      </c>
      <c r="AU487" s="18" t="s">
        <v>86</v>
      </c>
    </row>
    <row r="488" spans="1:65" s="14" customFormat="1" ht="11.25">
      <c r="B488" s="231"/>
      <c r="C488" s="232"/>
      <c r="D488" s="217" t="s">
        <v>152</v>
      </c>
      <c r="E488" s="233" t="s">
        <v>1</v>
      </c>
      <c r="F488" s="234" t="s">
        <v>230</v>
      </c>
      <c r="G488" s="232"/>
      <c r="H488" s="235">
        <v>41.267000000000003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AT488" s="241" t="s">
        <v>152</v>
      </c>
      <c r="AU488" s="241" t="s">
        <v>86</v>
      </c>
      <c r="AV488" s="14" t="s">
        <v>86</v>
      </c>
      <c r="AW488" s="14" t="s">
        <v>32</v>
      </c>
      <c r="AX488" s="14" t="s">
        <v>76</v>
      </c>
      <c r="AY488" s="241" t="s">
        <v>140</v>
      </c>
    </row>
    <row r="489" spans="1:65" s="14" customFormat="1" ht="11.25">
      <c r="B489" s="231"/>
      <c r="C489" s="232"/>
      <c r="D489" s="217" t="s">
        <v>152</v>
      </c>
      <c r="E489" s="233" t="s">
        <v>1</v>
      </c>
      <c r="F489" s="234" t="s">
        <v>556</v>
      </c>
      <c r="G489" s="232"/>
      <c r="H489" s="235">
        <v>0.09</v>
      </c>
      <c r="I489" s="236"/>
      <c r="J489" s="232"/>
      <c r="K489" s="232"/>
      <c r="L489" s="237"/>
      <c r="M489" s="238"/>
      <c r="N489" s="239"/>
      <c r="O489" s="239"/>
      <c r="P489" s="239"/>
      <c r="Q489" s="239"/>
      <c r="R489" s="239"/>
      <c r="S489" s="239"/>
      <c r="T489" s="240"/>
      <c r="AT489" s="241" t="s">
        <v>152</v>
      </c>
      <c r="AU489" s="241" t="s">
        <v>86</v>
      </c>
      <c r="AV489" s="14" t="s">
        <v>86</v>
      </c>
      <c r="AW489" s="14" t="s">
        <v>32</v>
      </c>
      <c r="AX489" s="14" t="s">
        <v>76</v>
      </c>
      <c r="AY489" s="241" t="s">
        <v>140</v>
      </c>
    </row>
    <row r="490" spans="1:65" s="14" customFormat="1" ht="11.25">
      <c r="B490" s="231"/>
      <c r="C490" s="232"/>
      <c r="D490" s="217" t="s">
        <v>152</v>
      </c>
      <c r="E490" s="233" t="s">
        <v>1</v>
      </c>
      <c r="F490" s="234" t="s">
        <v>556</v>
      </c>
      <c r="G490" s="232"/>
      <c r="H490" s="235">
        <v>0.09</v>
      </c>
      <c r="I490" s="236"/>
      <c r="J490" s="232"/>
      <c r="K490" s="232"/>
      <c r="L490" s="237"/>
      <c r="M490" s="238"/>
      <c r="N490" s="239"/>
      <c r="O490" s="239"/>
      <c r="P490" s="239"/>
      <c r="Q490" s="239"/>
      <c r="R490" s="239"/>
      <c r="S490" s="239"/>
      <c r="T490" s="240"/>
      <c r="AT490" s="241" t="s">
        <v>152</v>
      </c>
      <c r="AU490" s="241" t="s">
        <v>86</v>
      </c>
      <c r="AV490" s="14" t="s">
        <v>86</v>
      </c>
      <c r="AW490" s="14" t="s">
        <v>32</v>
      </c>
      <c r="AX490" s="14" t="s">
        <v>76</v>
      </c>
      <c r="AY490" s="241" t="s">
        <v>140</v>
      </c>
    </row>
    <row r="491" spans="1:65" s="14" customFormat="1" ht="11.25">
      <c r="B491" s="231"/>
      <c r="C491" s="232"/>
      <c r="D491" s="217" t="s">
        <v>152</v>
      </c>
      <c r="E491" s="233" t="s">
        <v>1</v>
      </c>
      <c r="F491" s="234" t="s">
        <v>994</v>
      </c>
      <c r="G491" s="232"/>
      <c r="H491" s="235">
        <v>54.203000000000003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AT491" s="241" t="s">
        <v>152</v>
      </c>
      <c r="AU491" s="241" t="s">
        <v>86</v>
      </c>
      <c r="AV491" s="14" t="s">
        <v>86</v>
      </c>
      <c r="AW491" s="14" t="s">
        <v>32</v>
      </c>
      <c r="AX491" s="14" t="s">
        <v>76</v>
      </c>
      <c r="AY491" s="241" t="s">
        <v>140</v>
      </c>
    </row>
    <row r="492" spans="1:65" s="14" customFormat="1" ht="11.25">
      <c r="B492" s="231"/>
      <c r="C492" s="232"/>
      <c r="D492" s="217" t="s">
        <v>152</v>
      </c>
      <c r="E492" s="233" t="s">
        <v>1</v>
      </c>
      <c r="F492" s="234" t="s">
        <v>556</v>
      </c>
      <c r="G492" s="232"/>
      <c r="H492" s="235">
        <v>0.09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AT492" s="241" t="s">
        <v>152</v>
      </c>
      <c r="AU492" s="241" t="s">
        <v>86</v>
      </c>
      <c r="AV492" s="14" t="s">
        <v>86</v>
      </c>
      <c r="AW492" s="14" t="s">
        <v>32</v>
      </c>
      <c r="AX492" s="14" t="s">
        <v>76</v>
      </c>
      <c r="AY492" s="241" t="s">
        <v>140</v>
      </c>
    </row>
    <row r="493" spans="1:65" s="14" customFormat="1" ht="11.25">
      <c r="B493" s="231"/>
      <c r="C493" s="232"/>
      <c r="D493" s="217" t="s">
        <v>152</v>
      </c>
      <c r="E493" s="233" t="s">
        <v>1</v>
      </c>
      <c r="F493" s="234" t="s">
        <v>995</v>
      </c>
      <c r="G493" s="232"/>
      <c r="H493" s="235">
        <v>16.911000000000001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AT493" s="241" t="s">
        <v>152</v>
      </c>
      <c r="AU493" s="241" t="s">
        <v>86</v>
      </c>
      <c r="AV493" s="14" t="s">
        <v>86</v>
      </c>
      <c r="AW493" s="14" t="s">
        <v>32</v>
      </c>
      <c r="AX493" s="14" t="s">
        <v>76</v>
      </c>
      <c r="AY493" s="241" t="s">
        <v>140</v>
      </c>
    </row>
    <row r="494" spans="1:65" s="14" customFormat="1" ht="11.25">
      <c r="B494" s="231"/>
      <c r="C494" s="232"/>
      <c r="D494" s="217" t="s">
        <v>152</v>
      </c>
      <c r="E494" s="233" t="s">
        <v>1</v>
      </c>
      <c r="F494" s="234" t="s">
        <v>996</v>
      </c>
      <c r="G494" s="232"/>
      <c r="H494" s="235">
        <v>0.48599999999999999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AT494" s="241" t="s">
        <v>152</v>
      </c>
      <c r="AU494" s="241" t="s">
        <v>86</v>
      </c>
      <c r="AV494" s="14" t="s">
        <v>86</v>
      </c>
      <c r="AW494" s="14" t="s">
        <v>32</v>
      </c>
      <c r="AX494" s="14" t="s">
        <v>76</v>
      </c>
      <c r="AY494" s="241" t="s">
        <v>140</v>
      </c>
    </row>
    <row r="495" spans="1:65" s="14" customFormat="1" ht="11.25">
      <c r="B495" s="231"/>
      <c r="C495" s="232"/>
      <c r="D495" s="217" t="s">
        <v>152</v>
      </c>
      <c r="E495" s="233" t="s">
        <v>1</v>
      </c>
      <c r="F495" s="234" t="s">
        <v>997</v>
      </c>
      <c r="G495" s="232"/>
      <c r="H495" s="235">
        <v>16.553999999999998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AT495" s="241" t="s">
        <v>152</v>
      </c>
      <c r="AU495" s="241" t="s">
        <v>86</v>
      </c>
      <c r="AV495" s="14" t="s">
        <v>86</v>
      </c>
      <c r="AW495" s="14" t="s">
        <v>32</v>
      </c>
      <c r="AX495" s="14" t="s">
        <v>76</v>
      </c>
      <c r="AY495" s="241" t="s">
        <v>140</v>
      </c>
    </row>
    <row r="496" spans="1:65" s="14" customFormat="1" ht="11.25">
      <c r="B496" s="231"/>
      <c r="C496" s="232"/>
      <c r="D496" s="217" t="s">
        <v>152</v>
      </c>
      <c r="E496" s="233" t="s">
        <v>1</v>
      </c>
      <c r="F496" s="234" t="s">
        <v>998</v>
      </c>
      <c r="G496" s="232"/>
      <c r="H496" s="235">
        <v>3.4969999999999999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152</v>
      </c>
      <c r="AU496" s="241" t="s">
        <v>86</v>
      </c>
      <c r="AV496" s="14" t="s">
        <v>86</v>
      </c>
      <c r="AW496" s="14" t="s">
        <v>32</v>
      </c>
      <c r="AX496" s="14" t="s">
        <v>76</v>
      </c>
      <c r="AY496" s="241" t="s">
        <v>140</v>
      </c>
    </row>
    <row r="497" spans="2:51" s="14" customFormat="1" ht="11.25">
      <c r="B497" s="231"/>
      <c r="C497" s="232"/>
      <c r="D497" s="217" t="s">
        <v>152</v>
      </c>
      <c r="E497" s="233" t="s">
        <v>1</v>
      </c>
      <c r="F497" s="234" t="s">
        <v>999</v>
      </c>
      <c r="G497" s="232"/>
      <c r="H497" s="235">
        <v>0.13500000000000001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AT497" s="241" t="s">
        <v>152</v>
      </c>
      <c r="AU497" s="241" t="s">
        <v>86</v>
      </c>
      <c r="AV497" s="14" t="s">
        <v>86</v>
      </c>
      <c r="AW497" s="14" t="s">
        <v>32</v>
      </c>
      <c r="AX497" s="14" t="s">
        <v>76</v>
      </c>
      <c r="AY497" s="241" t="s">
        <v>140</v>
      </c>
    </row>
    <row r="498" spans="2:51" s="14" customFormat="1" ht="11.25">
      <c r="B498" s="231"/>
      <c r="C498" s="232"/>
      <c r="D498" s="217" t="s">
        <v>152</v>
      </c>
      <c r="E498" s="233" t="s">
        <v>1</v>
      </c>
      <c r="F498" s="234" t="s">
        <v>999</v>
      </c>
      <c r="G498" s="232"/>
      <c r="H498" s="235">
        <v>0.13500000000000001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AT498" s="241" t="s">
        <v>152</v>
      </c>
      <c r="AU498" s="241" t="s">
        <v>86</v>
      </c>
      <c r="AV498" s="14" t="s">
        <v>86</v>
      </c>
      <c r="AW498" s="14" t="s">
        <v>32</v>
      </c>
      <c r="AX498" s="14" t="s">
        <v>76</v>
      </c>
      <c r="AY498" s="241" t="s">
        <v>140</v>
      </c>
    </row>
    <row r="499" spans="2:51" s="14" customFormat="1" ht="11.25">
      <c r="B499" s="231"/>
      <c r="C499" s="232"/>
      <c r="D499" s="217" t="s">
        <v>152</v>
      </c>
      <c r="E499" s="233" t="s">
        <v>1</v>
      </c>
      <c r="F499" s="234" t="s">
        <v>556</v>
      </c>
      <c r="G499" s="232"/>
      <c r="H499" s="235">
        <v>0.09</v>
      </c>
      <c r="I499" s="236"/>
      <c r="J499" s="232"/>
      <c r="K499" s="232"/>
      <c r="L499" s="237"/>
      <c r="M499" s="238"/>
      <c r="N499" s="239"/>
      <c r="O499" s="239"/>
      <c r="P499" s="239"/>
      <c r="Q499" s="239"/>
      <c r="R499" s="239"/>
      <c r="S499" s="239"/>
      <c r="T499" s="240"/>
      <c r="AT499" s="241" t="s">
        <v>152</v>
      </c>
      <c r="AU499" s="241" t="s">
        <v>86</v>
      </c>
      <c r="AV499" s="14" t="s">
        <v>86</v>
      </c>
      <c r="AW499" s="14" t="s">
        <v>32</v>
      </c>
      <c r="AX499" s="14" t="s">
        <v>76</v>
      </c>
      <c r="AY499" s="241" t="s">
        <v>140</v>
      </c>
    </row>
    <row r="500" spans="2:51" s="14" customFormat="1" ht="11.25">
      <c r="B500" s="231"/>
      <c r="C500" s="232"/>
      <c r="D500" s="217" t="s">
        <v>152</v>
      </c>
      <c r="E500" s="233" t="s">
        <v>1</v>
      </c>
      <c r="F500" s="234" t="s">
        <v>999</v>
      </c>
      <c r="G500" s="232"/>
      <c r="H500" s="235">
        <v>0.13500000000000001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AT500" s="241" t="s">
        <v>152</v>
      </c>
      <c r="AU500" s="241" t="s">
        <v>86</v>
      </c>
      <c r="AV500" s="14" t="s">
        <v>86</v>
      </c>
      <c r="AW500" s="14" t="s">
        <v>32</v>
      </c>
      <c r="AX500" s="14" t="s">
        <v>76</v>
      </c>
      <c r="AY500" s="241" t="s">
        <v>140</v>
      </c>
    </row>
    <row r="501" spans="2:51" s="14" customFormat="1" ht="11.25">
      <c r="B501" s="231"/>
      <c r="C501" s="232"/>
      <c r="D501" s="217" t="s">
        <v>152</v>
      </c>
      <c r="E501" s="233" t="s">
        <v>1</v>
      </c>
      <c r="F501" s="234" t="s">
        <v>556</v>
      </c>
      <c r="G501" s="232"/>
      <c r="H501" s="235">
        <v>0.09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AT501" s="241" t="s">
        <v>152</v>
      </c>
      <c r="AU501" s="241" t="s">
        <v>86</v>
      </c>
      <c r="AV501" s="14" t="s">
        <v>86</v>
      </c>
      <c r="AW501" s="14" t="s">
        <v>32</v>
      </c>
      <c r="AX501" s="14" t="s">
        <v>76</v>
      </c>
      <c r="AY501" s="241" t="s">
        <v>140</v>
      </c>
    </row>
    <row r="502" spans="2:51" s="14" customFormat="1" ht="11.25">
      <c r="B502" s="231"/>
      <c r="C502" s="232"/>
      <c r="D502" s="217" t="s">
        <v>152</v>
      </c>
      <c r="E502" s="233" t="s">
        <v>1</v>
      </c>
      <c r="F502" s="234" t="s">
        <v>565</v>
      </c>
      <c r="G502" s="232"/>
      <c r="H502" s="235">
        <v>19.056000000000001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AT502" s="241" t="s">
        <v>152</v>
      </c>
      <c r="AU502" s="241" t="s">
        <v>86</v>
      </c>
      <c r="AV502" s="14" t="s">
        <v>86</v>
      </c>
      <c r="AW502" s="14" t="s">
        <v>32</v>
      </c>
      <c r="AX502" s="14" t="s">
        <v>76</v>
      </c>
      <c r="AY502" s="241" t="s">
        <v>140</v>
      </c>
    </row>
    <row r="503" spans="2:51" s="14" customFormat="1" ht="11.25">
      <c r="B503" s="231"/>
      <c r="C503" s="232"/>
      <c r="D503" s="217" t="s">
        <v>152</v>
      </c>
      <c r="E503" s="233" t="s">
        <v>1</v>
      </c>
      <c r="F503" s="234" t="s">
        <v>229</v>
      </c>
      <c r="G503" s="232"/>
      <c r="H503" s="235">
        <v>15.542999999999999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AT503" s="241" t="s">
        <v>152</v>
      </c>
      <c r="AU503" s="241" t="s">
        <v>86</v>
      </c>
      <c r="AV503" s="14" t="s">
        <v>86</v>
      </c>
      <c r="AW503" s="14" t="s">
        <v>32</v>
      </c>
      <c r="AX503" s="14" t="s">
        <v>76</v>
      </c>
      <c r="AY503" s="241" t="s">
        <v>140</v>
      </c>
    </row>
    <row r="504" spans="2:51" s="14" customFormat="1" ht="11.25">
      <c r="B504" s="231"/>
      <c r="C504" s="232"/>
      <c r="D504" s="217" t="s">
        <v>152</v>
      </c>
      <c r="E504" s="233" t="s">
        <v>1</v>
      </c>
      <c r="F504" s="234" t="s">
        <v>999</v>
      </c>
      <c r="G504" s="232"/>
      <c r="H504" s="235">
        <v>0.13500000000000001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AT504" s="241" t="s">
        <v>152</v>
      </c>
      <c r="AU504" s="241" t="s">
        <v>86</v>
      </c>
      <c r="AV504" s="14" t="s">
        <v>86</v>
      </c>
      <c r="AW504" s="14" t="s">
        <v>32</v>
      </c>
      <c r="AX504" s="14" t="s">
        <v>76</v>
      </c>
      <c r="AY504" s="241" t="s">
        <v>140</v>
      </c>
    </row>
    <row r="505" spans="2:51" s="14" customFormat="1" ht="11.25">
      <c r="B505" s="231"/>
      <c r="C505" s="232"/>
      <c r="D505" s="217" t="s">
        <v>152</v>
      </c>
      <c r="E505" s="233" t="s">
        <v>1</v>
      </c>
      <c r="F505" s="234" t="s">
        <v>231</v>
      </c>
      <c r="G505" s="232"/>
      <c r="H505" s="235">
        <v>20.03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AT505" s="241" t="s">
        <v>152</v>
      </c>
      <c r="AU505" s="241" t="s">
        <v>86</v>
      </c>
      <c r="AV505" s="14" t="s">
        <v>86</v>
      </c>
      <c r="AW505" s="14" t="s">
        <v>32</v>
      </c>
      <c r="AX505" s="14" t="s">
        <v>76</v>
      </c>
      <c r="AY505" s="241" t="s">
        <v>140</v>
      </c>
    </row>
    <row r="506" spans="2:51" s="14" customFormat="1" ht="11.25">
      <c r="B506" s="231"/>
      <c r="C506" s="232"/>
      <c r="D506" s="217" t="s">
        <v>152</v>
      </c>
      <c r="E506" s="233" t="s">
        <v>1</v>
      </c>
      <c r="F506" s="234" t="s">
        <v>556</v>
      </c>
      <c r="G506" s="232"/>
      <c r="H506" s="235">
        <v>0.09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AT506" s="241" t="s">
        <v>152</v>
      </c>
      <c r="AU506" s="241" t="s">
        <v>86</v>
      </c>
      <c r="AV506" s="14" t="s">
        <v>86</v>
      </c>
      <c r="AW506" s="14" t="s">
        <v>32</v>
      </c>
      <c r="AX506" s="14" t="s">
        <v>76</v>
      </c>
      <c r="AY506" s="241" t="s">
        <v>140</v>
      </c>
    </row>
    <row r="507" spans="2:51" s="14" customFormat="1" ht="11.25">
      <c r="B507" s="231"/>
      <c r="C507" s="232"/>
      <c r="D507" s="217" t="s">
        <v>152</v>
      </c>
      <c r="E507" s="233" t="s">
        <v>1</v>
      </c>
      <c r="F507" s="234" t="s">
        <v>232</v>
      </c>
      <c r="G507" s="232"/>
      <c r="H507" s="235">
        <v>74.442999999999998</v>
      </c>
      <c r="I507" s="236"/>
      <c r="J507" s="232"/>
      <c r="K507" s="232"/>
      <c r="L507" s="237"/>
      <c r="M507" s="238"/>
      <c r="N507" s="239"/>
      <c r="O507" s="239"/>
      <c r="P507" s="239"/>
      <c r="Q507" s="239"/>
      <c r="R507" s="239"/>
      <c r="S507" s="239"/>
      <c r="T507" s="240"/>
      <c r="AT507" s="241" t="s">
        <v>152</v>
      </c>
      <c r="AU507" s="241" t="s">
        <v>86</v>
      </c>
      <c r="AV507" s="14" t="s">
        <v>86</v>
      </c>
      <c r="AW507" s="14" t="s">
        <v>32</v>
      </c>
      <c r="AX507" s="14" t="s">
        <v>76</v>
      </c>
      <c r="AY507" s="241" t="s">
        <v>140</v>
      </c>
    </row>
    <row r="508" spans="2:51" s="14" customFormat="1" ht="11.25">
      <c r="B508" s="231"/>
      <c r="C508" s="232"/>
      <c r="D508" s="217" t="s">
        <v>152</v>
      </c>
      <c r="E508" s="233" t="s">
        <v>1</v>
      </c>
      <c r="F508" s="234" t="s">
        <v>556</v>
      </c>
      <c r="G508" s="232"/>
      <c r="H508" s="235">
        <v>0.09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AT508" s="241" t="s">
        <v>152</v>
      </c>
      <c r="AU508" s="241" t="s">
        <v>86</v>
      </c>
      <c r="AV508" s="14" t="s">
        <v>86</v>
      </c>
      <c r="AW508" s="14" t="s">
        <v>32</v>
      </c>
      <c r="AX508" s="14" t="s">
        <v>76</v>
      </c>
      <c r="AY508" s="241" t="s">
        <v>140</v>
      </c>
    </row>
    <row r="509" spans="2:51" s="14" customFormat="1" ht="11.25">
      <c r="B509" s="231"/>
      <c r="C509" s="232"/>
      <c r="D509" s="217" t="s">
        <v>152</v>
      </c>
      <c r="E509" s="233" t="s">
        <v>1</v>
      </c>
      <c r="F509" s="234" t="s">
        <v>556</v>
      </c>
      <c r="G509" s="232"/>
      <c r="H509" s="235">
        <v>0.09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AT509" s="241" t="s">
        <v>152</v>
      </c>
      <c r="AU509" s="241" t="s">
        <v>86</v>
      </c>
      <c r="AV509" s="14" t="s">
        <v>86</v>
      </c>
      <c r="AW509" s="14" t="s">
        <v>32</v>
      </c>
      <c r="AX509" s="14" t="s">
        <v>76</v>
      </c>
      <c r="AY509" s="241" t="s">
        <v>140</v>
      </c>
    </row>
    <row r="510" spans="2:51" s="14" customFormat="1" ht="11.25">
      <c r="B510" s="231"/>
      <c r="C510" s="232"/>
      <c r="D510" s="217" t="s">
        <v>152</v>
      </c>
      <c r="E510" s="233" t="s">
        <v>1</v>
      </c>
      <c r="F510" s="234" t="s">
        <v>1000</v>
      </c>
      <c r="G510" s="232"/>
      <c r="H510" s="235">
        <v>37.564999999999998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AT510" s="241" t="s">
        <v>152</v>
      </c>
      <c r="AU510" s="241" t="s">
        <v>86</v>
      </c>
      <c r="AV510" s="14" t="s">
        <v>86</v>
      </c>
      <c r="AW510" s="14" t="s">
        <v>32</v>
      </c>
      <c r="AX510" s="14" t="s">
        <v>76</v>
      </c>
      <c r="AY510" s="241" t="s">
        <v>140</v>
      </c>
    </row>
    <row r="511" spans="2:51" s="14" customFormat="1" ht="11.25">
      <c r="B511" s="231"/>
      <c r="C511" s="232"/>
      <c r="D511" s="217" t="s">
        <v>152</v>
      </c>
      <c r="E511" s="233" t="s">
        <v>1</v>
      </c>
      <c r="F511" s="234" t="s">
        <v>556</v>
      </c>
      <c r="G511" s="232"/>
      <c r="H511" s="235">
        <v>0.09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152</v>
      </c>
      <c r="AU511" s="241" t="s">
        <v>86</v>
      </c>
      <c r="AV511" s="14" t="s">
        <v>86</v>
      </c>
      <c r="AW511" s="14" t="s">
        <v>32</v>
      </c>
      <c r="AX511" s="14" t="s">
        <v>76</v>
      </c>
      <c r="AY511" s="241" t="s">
        <v>140</v>
      </c>
    </row>
    <row r="512" spans="2:51" s="14" customFormat="1" ht="11.25">
      <c r="B512" s="231"/>
      <c r="C512" s="232"/>
      <c r="D512" s="217" t="s">
        <v>152</v>
      </c>
      <c r="E512" s="233" t="s">
        <v>1</v>
      </c>
      <c r="F512" s="234" t="s">
        <v>1001</v>
      </c>
      <c r="G512" s="232"/>
      <c r="H512" s="235">
        <v>18.844999999999999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AT512" s="241" t="s">
        <v>152</v>
      </c>
      <c r="AU512" s="241" t="s">
        <v>86</v>
      </c>
      <c r="AV512" s="14" t="s">
        <v>86</v>
      </c>
      <c r="AW512" s="14" t="s">
        <v>32</v>
      </c>
      <c r="AX512" s="14" t="s">
        <v>76</v>
      </c>
      <c r="AY512" s="241" t="s">
        <v>140</v>
      </c>
    </row>
    <row r="513" spans="2:51" s="14" customFormat="1" ht="11.25">
      <c r="B513" s="231"/>
      <c r="C513" s="232"/>
      <c r="D513" s="217" t="s">
        <v>152</v>
      </c>
      <c r="E513" s="233" t="s">
        <v>1</v>
      </c>
      <c r="F513" s="234" t="s">
        <v>563</v>
      </c>
      <c r="G513" s="232"/>
      <c r="H513" s="235">
        <v>0.28299999999999997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152</v>
      </c>
      <c r="AU513" s="241" t="s">
        <v>86</v>
      </c>
      <c r="AV513" s="14" t="s">
        <v>86</v>
      </c>
      <c r="AW513" s="14" t="s">
        <v>32</v>
      </c>
      <c r="AX513" s="14" t="s">
        <v>76</v>
      </c>
      <c r="AY513" s="241" t="s">
        <v>140</v>
      </c>
    </row>
    <row r="514" spans="2:51" s="14" customFormat="1" ht="11.25">
      <c r="B514" s="231"/>
      <c r="C514" s="232"/>
      <c r="D514" s="217" t="s">
        <v>152</v>
      </c>
      <c r="E514" s="233" t="s">
        <v>1</v>
      </c>
      <c r="F514" s="234" t="s">
        <v>557</v>
      </c>
      <c r="G514" s="232"/>
      <c r="H514" s="235">
        <v>0.08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AT514" s="241" t="s">
        <v>152</v>
      </c>
      <c r="AU514" s="241" t="s">
        <v>86</v>
      </c>
      <c r="AV514" s="14" t="s">
        <v>86</v>
      </c>
      <c r="AW514" s="14" t="s">
        <v>32</v>
      </c>
      <c r="AX514" s="14" t="s">
        <v>76</v>
      </c>
      <c r="AY514" s="241" t="s">
        <v>140</v>
      </c>
    </row>
    <row r="515" spans="2:51" s="14" customFormat="1" ht="11.25">
      <c r="B515" s="231"/>
      <c r="C515" s="232"/>
      <c r="D515" s="217" t="s">
        <v>152</v>
      </c>
      <c r="E515" s="233" t="s">
        <v>1</v>
      </c>
      <c r="F515" s="234" t="s">
        <v>1002</v>
      </c>
      <c r="G515" s="232"/>
      <c r="H515" s="235">
        <v>4.2880000000000003</v>
      </c>
      <c r="I515" s="236"/>
      <c r="J515" s="232"/>
      <c r="K515" s="232"/>
      <c r="L515" s="237"/>
      <c r="M515" s="238"/>
      <c r="N515" s="239"/>
      <c r="O515" s="239"/>
      <c r="P515" s="239"/>
      <c r="Q515" s="239"/>
      <c r="R515" s="239"/>
      <c r="S515" s="239"/>
      <c r="T515" s="240"/>
      <c r="AT515" s="241" t="s">
        <v>152</v>
      </c>
      <c r="AU515" s="241" t="s">
        <v>86</v>
      </c>
      <c r="AV515" s="14" t="s">
        <v>86</v>
      </c>
      <c r="AW515" s="14" t="s">
        <v>32</v>
      </c>
      <c r="AX515" s="14" t="s">
        <v>76</v>
      </c>
      <c r="AY515" s="241" t="s">
        <v>140</v>
      </c>
    </row>
    <row r="516" spans="2:51" s="14" customFormat="1" ht="11.25">
      <c r="B516" s="231"/>
      <c r="C516" s="232"/>
      <c r="D516" s="217" t="s">
        <v>152</v>
      </c>
      <c r="E516" s="233" t="s">
        <v>1</v>
      </c>
      <c r="F516" s="234" t="s">
        <v>1003</v>
      </c>
      <c r="G516" s="232"/>
      <c r="H516" s="235">
        <v>3.1030000000000002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AT516" s="241" t="s">
        <v>152</v>
      </c>
      <c r="AU516" s="241" t="s">
        <v>86</v>
      </c>
      <c r="AV516" s="14" t="s">
        <v>86</v>
      </c>
      <c r="AW516" s="14" t="s">
        <v>32</v>
      </c>
      <c r="AX516" s="14" t="s">
        <v>76</v>
      </c>
      <c r="AY516" s="241" t="s">
        <v>140</v>
      </c>
    </row>
    <row r="517" spans="2:51" s="14" customFormat="1" ht="11.25">
      <c r="B517" s="231"/>
      <c r="C517" s="232"/>
      <c r="D517" s="217" t="s">
        <v>152</v>
      </c>
      <c r="E517" s="233" t="s">
        <v>1</v>
      </c>
      <c r="F517" s="234" t="s">
        <v>1004</v>
      </c>
      <c r="G517" s="232"/>
      <c r="H517" s="235">
        <v>0.113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152</v>
      </c>
      <c r="AU517" s="241" t="s">
        <v>86</v>
      </c>
      <c r="AV517" s="14" t="s">
        <v>86</v>
      </c>
      <c r="AW517" s="14" t="s">
        <v>32</v>
      </c>
      <c r="AX517" s="14" t="s">
        <v>76</v>
      </c>
      <c r="AY517" s="241" t="s">
        <v>140</v>
      </c>
    </row>
    <row r="518" spans="2:51" s="14" customFormat="1" ht="11.25">
      <c r="B518" s="231"/>
      <c r="C518" s="232"/>
      <c r="D518" s="217" t="s">
        <v>152</v>
      </c>
      <c r="E518" s="233" t="s">
        <v>1</v>
      </c>
      <c r="F518" s="234" t="s">
        <v>1005</v>
      </c>
      <c r="G518" s="232"/>
      <c r="H518" s="235">
        <v>40.81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152</v>
      </c>
      <c r="AU518" s="241" t="s">
        <v>86</v>
      </c>
      <c r="AV518" s="14" t="s">
        <v>86</v>
      </c>
      <c r="AW518" s="14" t="s">
        <v>32</v>
      </c>
      <c r="AX518" s="14" t="s">
        <v>76</v>
      </c>
      <c r="AY518" s="241" t="s">
        <v>140</v>
      </c>
    </row>
    <row r="519" spans="2:51" s="14" customFormat="1" ht="11.25">
      <c r="B519" s="231"/>
      <c r="C519" s="232"/>
      <c r="D519" s="217" t="s">
        <v>152</v>
      </c>
      <c r="E519" s="233" t="s">
        <v>1</v>
      </c>
      <c r="F519" s="234" t="s">
        <v>556</v>
      </c>
      <c r="G519" s="232"/>
      <c r="H519" s="235">
        <v>0.09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AT519" s="241" t="s">
        <v>152</v>
      </c>
      <c r="AU519" s="241" t="s">
        <v>86</v>
      </c>
      <c r="AV519" s="14" t="s">
        <v>86</v>
      </c>
      <c r="AW519" s="14" t="s">
        <v>32</v>
      </c>
      <c r="AX519" s="14" t="s">
        <v>76</v>
      </c>
      <c r="AY519" s="241" t="s">
        <v>140</v>
      </c>
    </row>
    <row r="520" spans="2:51" s="14" customFormat="1" ht="11.25">
      <c r="B520" s="231"/>
      <c r="C520" s="232"/>
      <c r="D520" s="217" t="s">
        <v>152</v>
      </c>
      <c r="E520" s="233" t="s">
        <v>1</v>
      </c>
      <c r="F520" s="234" t="s">
        <v>1006</v>
      </c>
      <c r="G520" s="232"/>
      <c r="H520" s="235">
        <v>53.601999999999997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AT520" s="241" t="s">
        <v>152</v>
      </c>
      <c r="AU520" s="241" t="s">
        <v>86</v>
      </c>
      <c r="AV520" s="14" t="s">
        <v>86</v>
      </c>
      <c r="AW520" s="14" t="s">
        <v>32</v>
      </c>
      <c r="AX520" s="14" t="s">
        <v>76</v>
      </c>
      <c r="AY520" s="241" t="s">
        <v>140</v>
      </c>
    </row>
    <row r="521" spans="2:51" s="14" customFormat="1" ht="11.25">
      <c r="B521" s="231"/>
      <c r="C521" s="232"/>
      <c r="D521" s="217" t="s">
        <v>152</v>
      </c>
      <c r="E521" s="233" t="s">
        <v>1</v>
      </c>
      <c r="F521" s="234" t="s">
        <v>572</v>
      </c>
      <c r="G521" s="232"/>
      <c r="H521" s="235">
        <v>0.23400000000000001</v>
      </c>
      <c r="I521" s="236"/>
      <c r="J521" s="232"/>
      <c r="K521" s="232"/>
      <c r="L521" s="237"/>
      <c r="M521" s="238"/>
      <c r="N521" s="239"/>
      <c r="O521" s="239"/>
      <c r="P521" s="239"/>
      <c r="Q521" s="239"/>
      <c r="R521" s="239"/>
      <c r="S521" s="239"/>
      <c r="T521" s="240"/>
      <c r="AT521" s="241" t="s">
        <v>152</v>
      </c>
      <c r="AU521" s="241" t="s">
        <v>86</v>
      </c>
      <c r="AV521" s="14" t="s">
        <v>86</v>
      </c>
      <c r="AW521" s="14" t="s">
        <v>32</v>
      </c>
      <c r="AX521" s="14" t="s">
        <v>76</v>
      </c>
      <c r="AY521" s="241" t="s">
        <v>140</v>
      </c>
    </row>
    <row r="522" spans="2:51" s="14" customFormat="1" ht="11.25">
      <c r="B522" s="231"/>
      <c r="C522" s="232"/>
      <c r="D522" s="217" t="s">
        <v>152</v>
      </c>
      <c r="E522" s="233" t="s">
        <v>1</v>
      </c>
      <c r="F522" s="234" t="s">
        <v>556</v>
      </c>
      <c r="G522" s="232"/>
      <c r="H522" s="235">
        <v>0.09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152</v>
      </c>
      <c r="AU522" s="241" t="s">
        <v>86</v>
      </c>
      <c r="AV522" s="14" t="s">
        <v>86</v>
      </c>
      <c r="AW522" s="14" t="s">
        <v>32</v>
      </c>
      <c r="AX522" s="14" t="s">
        <v>76</v>
      </c>
      <c r="AY522" s="241" t="s">
        <v>140</v>
      </c>
    </row>
    <row r="523" spans="2:51" s="14" customFormat="1" ht="11.25">
      <c r="B523" s="231"/>
      <c r="C523" s="232"/>
      <c r="D523" s="217" t="s">
        <v>152</v>
      </c>
      <c r="E523" s="233" t="s">
        <v>1</v>
      </c>
      <c r="F523" s="234" t="s">
        <v>1000</v>
      </c>
      <c r="G523" s="232"/>
      <c r="H523" s="235">
        <v>37.564999999999998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AT523" s="241" t="s">
        <v>152</v>
      </c>
      <c r="AU523" s="241" t="s">
        <v>86</v>
      </c>
      <c r="AV523" s="14" t="s">
        <v>86</v>
      </c>
      <c r="AW523" s="14" t="s">
        <v>32</v>
      </c>
      <c r="AX523" s="14" t="s">
        <v>76</v>
      </c>
      <c r="AY523" s="241" t="s">
        <v>140</v>
      </c>
    </row>
    <row r="524" spans="2:51" s="14" customFormat="1" ht="11.25">
      <c r="B524" s="231"/>
      <c r="C524" s="232"/>
      <c r="D524" s="217" t="s">
        <v>152</v>
      </c>
      <c r="E524" s="233" t="s">
        <v>1</v>
      </c>
      <c r="F524" s="234" t="s">
        <v>556</v>
      </c>
      <c r="G524" s="232"/>
      <c r="H524" s="235">
        <v>0.09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AT524" s="241" t="s">
        <v>152</v>
      </c>
      <c r="AU524" s="241" t="s">
        <v>86</v>
      </c>
      <c r="AV524" s="14" t="s">
        <v>86</v>
      </c>
      <c r="AW524" s="14" t="s">
        <v>32</v>
      </c>
      <c r="AX524" s="14" t="s">
        <v>76</v>
      </c>
      <c r="AY524" s="241" t="s">
        <v>140</v>
      </c>
    </row>
    <row r="525" spans="2:51" s="14" customFormat="1" ht="11.25">
      <c r="B525" s="231"/>
      <c r="C525" s="232"/>
      <c r="D525" s="217" t="s">
        <v>152</v>
      </c>
      <c r="E525" s="233" t="s">
        <v>1</v>
      </c>
      <c r="F525" s="234" t="s">
        <v>1001</v>
      </c>
      <c r="G525" s="232"/>
      <c r="H525" s="235">
        <v>18.844999999999999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AT525" s="241" t="s">
        <v>152</v>
      </c>
      <c r="AU525" s="241" t="s">
        <v>86</v>
      </c>
      <c r="AV525" s="14" t="s">
        <v>86</v>
      </c>
      <c r="AW525" s="14" t="s">
        <v>32</v>
      </c>
      <c r="AX525" s="14" t="s">
        <v>76</v>
      </c>
      <c r="AY525" s="241" t="s">
        <v>140</v>
      </c>
    </row>
    <row r="526" spans="2:51" s="14" customFormat="1" ht="11.25">
      <c r="B526" s="231"/>
      <c r="C526" s="232"/>
      <c r="D526" s="217" t="s">
        <v>152</v>
      </c>
      <c r="E526" s="233" t="s">
        <v>1</v>
      </c>
      <c r="F526" s="234" t="s">
        <v>563</v>
      </c>
      <c r="G526" s="232"/>
      <c r="H526" s="235">
        <v>0.28299999999999997</v>
      </c>
      <c r="I526" s="236"/>
      <c r="J526" s="232"/>
      <c r="K526" s="232"/>
      <c r="L526" s="237"/>
      <c r="M526" s="238"/>
      <c r="N526" s="239"/>
      <c r="O526" s="239"/>
      <c r="P526" s="239"/>
      <c r="Q526" s="239"/>
      <c r="R526" s="239"/>
      <c r="S526" s="239"/>
      <c r="T526" s="240"/>
      <c r="AT526" s="241" t="s">
        <v>152</v>
      </c>
      <c r="AU526" s="241" t="s">
        <v>86</v>
      </c>
      <c r="AV526" s="14" t="s">
        <v>86</v>
      </c>
      <c r="AW526" s="14" t="s">
        <v>32</v>
      </c>
      <c r="AX526" s="14" t="s">
        <v>76</v>
      </c>
      <c r="AY526" s="241" t="s">
        <v>140</v>
      </c>
    </row>
    <row r="527" spans="2:51" s="14" customFormat="1" ht="11.25">
      <c r="B527" s="231"/>
      <c r="C527" s="232"/>
      <c r="D527" s="217" t="s">
        <v>152</v>
      </c>
      <c r="E527" s="233" t="s">
        <v>1</v>
      </c>
      <c r="F527" s="234" t="s">
        <v>557</v>
      </c>
      <c r="G527" s="232"/>
      <c r="H527" s="235">
        <v>0.08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AT527" s="241" t="s">
        <v>152</v>
      </c>
      <c r="AU527" s="241" t="s">
        <v>86</v>
      </c>
      <c r="AV527" s="14" t="s">
        <v>86</v>
      </c>
      <c r="AW527" s="14" t="s">
        <v>32</v>
      </c>
      <c r="AX527" s="14" t="s">
        <v>76</v>
      </c>
      <c r="AY527" s="241" t="s">
        <v>140</v>
      </c>
    </row>
    <row r="528" spans="2:51" s="14" customFormat="1" ht="11.25">
      <c r="B528" s="231"/>
      <c r="C528" s="232"/>
      <c r="D528" s="217" t="s">
        <v>152</v>
      </c>
      <c r="E528" s="233" t="s">
        <v>1</v>
      </c>
      <c r="F528" s="234" t="s">
        <v>1007</v>
      </c>
      <c r="G528" s="232"/>
      <c r="H528" s="235">
        <v>4.258</v>
      </c>
      <c r="I528" s="236"/>
      <c r="J528" s="232"/>
      <c r="K528" s="232"/>
      <c r="L528" s="237"/>
      <c r="M528" s="238"/>
      <c r="N528" s="239"/>
      <c r="O528" s="239"/>
      <c r="P528" s="239"/>
      <c r="Q528" s="239"/>
      <c r="R528" s="239"/>
      <c r="S528" s="239"/>
      <c r="T528" s="240"/>
      <c r="AT528" s="241" t="s">
        <v>152</v>
      </c>
      <c r="AU528" s="241" t="s">
        <v>86</v>
      </c>
      <c r="AV528" s="14" t="s">
        <v>86</v>
      </c>
      <c r="AW528" s="14" t="s">
        <v>32</v>
      </c>
      <c r="AX528" s="14" t="s">
        <v>76</v>
      </c>
      <c r="AY528" s="241" t="s">
        <v>140</v>
      </c>
    </row>
    <row r="529" spans="1:65" s="14" customFormat="1" ht="11.25">
      <c r="B529" s="231"/>
      <c r="C529" s="232"/>
      <c r="D529" s="217" t="s">
        <v>152</v>
      </c>
      <c r="E529" s="233" t="s">
        <v>1</v>
      </c>
      <c r="F529" s="234" t="s">
        <v>1003</v>
      </c>
      <c r="G529" s="232"/>
      <c r="H529" s="235">
        <v>3.1030000000000002</v>
      </c>
      <c r="I529" s="236"/>
      <c r="J529" s="232"/>
      <c r="K529" s="232"/>
      <c r="L529" s="237"/>
      <c r="M529" s="238"/>
      <c r="N529" s="239"/>
      <c r="O529" s="239"/>
      <c r="P529" s="239"/>
      <c r="Q529" s="239"/>
      <c r="R529" s="239"/>
      <c r="S529" s="239"/>
      <c r="T529" s="240"/>
      <c r="AT529" s="241" t="s">
        <v>152</v>
      </c>
      <c r="AU529" s="241" t="s">
        <v>86</v>
      </c>
      <c r="AV529" s="14" t="s">
        <v>86</v>
      </c>
      <c r="AW529" s="14" t="s">
        <v>32</v>
      </c>
      <c r="AX529" s="14" t="s">
        <v>76</v>
      </c>
      <c r="AY529" s="241" t="s">
        <v>140</v>
      </c>
    </row>
    <row r="530" spans="1:65" s="14" customFormat="1" ht="11.25">
      <c r="B530" s="231"/>
      <c r="C530" s="232"/>
      <c r="D530" s="217" t="s">
        <v>152</v>
      </c>
      <c r="E530" s="233" t="s">
        <v>1</v>
      </c>
      <c r="F530" s="234" t="s">
        <v>1004</v>
      </c>
      <c r="G530" s="232"/>
      <c r="H530" s="235">
        <v>0.113</v>
      </c>
      <c r="I530" s="236"/>
      <c r="J530" s="232"/>
      <c r="K530" s="232"/>
      <c r="L530" s="237"/>
      <c r="M530" s="238"/>
      <c r="N530" s="239"/>
      <c r="O530" s="239"/>
      <c r="P530" s="239"/>
      <c r="Q530" s="239"/>
      <c r="R530" s="239"/>
      <c r="S530" s="239"/>
      <c r="T530" s="240"/>
      <c r="AT530" s="241" t="s">
        <v>152</v>
      </c>
      <c r="AU530" s="241" t="s">
        <v>86</v>
      </c>
      <c r="AV530" s="14" t="s">
        <v>86</v>
      </c>
      <c r="AW530" s="14" t="s">
        <v>32</v>
      </c>
      <c r="AX530" s="14" t="s">
        <v>76</v>
      </c>
      <c r="AY530" s="241" t="s">
        <v>140</v>
      </c>
    </row>
    <row r="531" spans="1:65" s="14" customFormat="1" ht="11.25">
      <c r="B531" s="231"/>
      <c r="C531" s="232"/>
      <c r="D531" s="217" t="s">
        <v>152</v>
      </c>
      <c r="E531" s="233" t="s">
        <v>1</v>
      </c>
      <c r="F531" s="234" t="s">
        <v>230</v>
      </c>
      <c r="G531" s="232"/>
      <c r="H531" s="235">
        <v>41.267000000000003</v>
      </c>
      <c r="I531" s="236"/>
      <c r="J531" s="232"/>
      <c r="K531" s="232"/>
      <c r="L531" s="237"/>
      <c r="M531" s="238"/>
      <c r="N531" s="239"/>
      <c r="O531" s="239"/>
      <c r="P531" s="239"/>
      <c r="Q531" s="239"/>
      <c r="R531" s="239"/>
      <c r="S531" s="239"/>
      <c r="T531" s="240"/>
      <c r="AT531" s="241" t="s">
        <v>152</v>
      </c>
      <c r="AU531" s="241" t="s">
        <v>86</v>
      </c>
      <c r="AV531" s="14" t="s">
        <v>86</v>
      </c>
      <c r="AW531" s="14" t="s">
        <v>32</v>
      </c>
      <c r="AX531" s="14" t="s">
        <v>76</v>
      </c>
      <c r="AY531" s="241" t="s">
        <v>140</v>
      </c>
    </row>
    <row r="532" spans="1:65" s="14" customFormat="1" ht="11.25">
      <c r="B532" s="231"/>
      <c r="C532" s="232"/>
      <c r="D532" s="217" t="s">
        <v>152</v>
      </c>
      <c r="E532" s="233" t="s">
        <v>1</v>
      </c>
      <c r="F532" s="234" t="s">
        <v>556</v>
      </c>
      <c r="G532" s="232"/>
      <c r="H532" s="235">
        <v>0.09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AT532" s="241" t="s">
        <v>152</v>
      </c>
      <c r="AU532" s="241" t="s">
        <v>86</v>
      </c>
      <c r="AV532" s="14" t="s">
        <v>86</v>
      </c>
      <c r="AW532" s="14" t="s">
        <v>32</v>
      </c>
      <c r="AX532" s="14" t="s">
        <v>76</v>
      </c>
      <c r="AY532" s="241" t="s">
        <v>140</v>
      </c>
    </row>
    <row r="533" spans="1:65" s="14" customFormat="1" ht="11.25">
      <c r="B533" s="231"/>
      <c r="C533" s="232"/>
      <c r="D533" s="217" t="s">
        <v>152</v>
      </c>
      <c r="E533" s="233" t="s">
        <v>1</v>
      </c>
      <c r="F533" s="234" t="s">
        <v>1008</v>
      </c>
      <c r="G533" s="232"/>
      <c r="H533" s="235">
        <v>18.488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AT533" s="241" t="s">
        <v>152</v>
      </c>
      <c r="AU533" s="241" t="s">
        <v>86</v>
      </c>
      <c r="AV533" s="14" t="s">
        <v>86</v>
      </c>
      <c r="AW533" s="14" t="s">
        <v>32</v>
      </c>
      <c r="AX533" s="14" t="s">
        <v>76</v>
      </c>
      <c r="AY533" s="241" t="s">
        <v>140</v>
      </c>
    </row>
    <row r="534" spans="1:65" s="14" customFormat="1" ht="11.25">
      <c r="B534" s="231"/>
      <c r="C534" s="232"/>
      <c r="D534" s="217" t="s">
        <v>152</v>
      </c>
      <c r="E534" s="233" t="s">
        <v>1</v>
      </c>
      <c r="F534" s="234" t="s">
        <v>1009</v>
      </c>
      <c r="G534" s="232"/>
      <c r="H534" s="235">
        <v>55.338999999999999</v>
      </c>
      <c r="I534" s="236"/>
      <c r="J534" s="232"/>
      <c r="K534" s="232"/>
      <c r="L534" s="237"/>
      <c r="M534" s="238"/>
      <c r="N534" s="239"/>
      <c r="O534" s="239"/>
      <c r="P534" s="239"/>
      <c r="Q534" s="239"/>
      <c r="R534" s="239"/>
      <c r="S534" s="239"/>
      <c r="T534" s="240"/>
      <c r="AT534" s="241" t="s">
        <v>152</v>
      </c>
      <c r="AU534" s="241" t="s">
        <v>86</v>
      </c>
      <c r="AV534" s="14" t="s">
        <v>86</v>
      </c>
      <c r="AW534" s="14" t="s">
        <v>32</v>
      </c>
      <c r="AX534" s="14" t="s">
        <v>76</v>
      </c>
      <c r="AY534" s="241" t="s">
        <v>140</v>
      </c>
    </row>
    <row r="535" spans="1:65" s="14" customFormat="1" ht="11.25">
      <c r="B535" s="231"/>
      <c r="C535" s="232"/>
      <c r="D535" s="217" t="s">
        <v>152</v>
      </c>
      <c r="E535" s="233" t="s">
        <v>1</v>
      </c>
      <c r="F535" s="234" t="s">
        <v>1010</v>
      </c>
      <c r="G535" s="232"/>
      <c r="H535" s="235">
        <v>17.353000000000002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AT535" s="241" t="s">
        <v>152</v>
      </c>
      <c r="AU535" s="241" t="s">
        <v>86</v>
      </c>
      <c r="AV535" s="14" t="s">
        <v>86</v>
      </c>
      <c r="AW535" s="14" t="s">
        <v>32</v>
      </c>
      <c r="AX535" s="14" t="s">
        <v>76</v>
      </c>
      <c r="AY535" s="241" t="s">
        <v>140</v>
      </c>
    </row>
    <row r="536" spans="1:65" s="14" customFormat="1" ht="11.25">
      <c r="B536" s="231"/>
      <c r="C536" s="232"/>
      <c r="D536" s="217" t="s">
        <v>152</v>
      </c>
      <c r="E536" s="233" t="s">
        <v>1</v>
      </c>
      <c r="F536" s="234" t="s">
        <v>565</v>
      </c>
      <c r="G536" s="232"/>
      <c r="H536" s="235">
        <v>19.056000000000001</v>
      </c>
      <c r="I536" s="236"/>
      <c r="J536" s="232"/>
      <c r="K536" s="232"/>
      <c r="L536" s="237"/>
      <c r="M536" s="238"/>
      <c r="N536" s="239"/>
      <c r="O536" s="239"/>
      <c r="P536" s="239"/>
      <c r="Q536" s="239"/>
      <c r="R536" s="239"/>
      <c r="S536" s="239"/>
      <c r="T536" s="240"/>
      <c r="AT536" s="241" t="s">
        <v>152</v>
      </c>
      <c r="AU536" s="241" t="s">
        <v>86</v>
      </c>
      <c r="AV536" s="14" t="s">
        <v>86</v>
      </c>
      <c r="AW536" s="14" t="s">
        <v>32</v>
      </c>
      <c r="AX536" s="14" t="s">
        <v>76</v>
      </c>
      <c r="AY536" s="241" t="s">
        <v>140</v>
      </c>
    </row>
    <row r="537" spans="1:65" s="14" customFormat="1" ht="11.25">
      <c r="B537" s="231"/>
      <c r="C537" s="232"/>
      <c r="D537" s="217" t="s">
        <v>152</v>
      </c>
      <c r="E537" s="233" t="s">
        <v>1</v>
      </c>
      <c r="F537" s="234" t="s">
        <v>556</v>
      </c>
      <c r="G537" s="232"/>
      <c r="H537" s="235">
        <v>0.09</v>
      </c>
      <c r="I537" s="236"/>
      <c r="J537" s="232"/>
      <c r="K537" s="232"/>
      <c r="L537" s="237"/>
      <c r="M537" s="238"/>
      <c r="N537" s="239"/>
      <c r="O537" s="239"/>
      <c r="P537" s="239"/>
      <c r="Q537" s="239"/>
      <c r="R537" s="239"/>
      <c r="S537" s="239"/>
      <c r="T537" s="240"/>
      <c r="AT537" s="241" t="s">
        <v>152</v>
      </c>
      <c r="AU537" s="241" t="s">
        <v>86</v>
      </c>
      <c r="AV537" s="14" t="s">
        <v>86</v>
      </c>
      <c r="AW537" s="14" t="s">
        <v>32</v>
      </c>
      <c r="AX537" s="14" t="s">
        <v>76</v>
      </c>
      <c r="AY537" s="241" t="s">
        <v>140</v>
      </c>
    </row>
    <row r="538" spans="1:65" s="14" customFormat="1" ht="11.25">
      <c r="B538" s="231"/>
      <c r="C538" s="232"/>
      <c r="D538" s="217" t="s">
        <v>152</v>
      </c>
      <c r="E538" s="233" t="s">
        <v>1</v>
      </c>
      <c r="F538" s="234" t="s">
        <v>556</v>
      </c>
      <c r="G538" s="232"/>
      <c r="H538" s="235">
        <v>0.09</v>
      </c>
      <c r="I538" s="236"/>
      <c r="J538" s="232"/>
      <c r="K538" s="232"/>
      <c r="L538" s="237"/>
      <c r="M538" s="238"/>
      <c r="N538" s="239"/>
      <c r="O538" s="239"/>
      <c r="P538" s="239"/>
      <c r="Q538" s="239"/>
      <c r="R538" s="239"/>
      <c r="S538" s="239"/>
      <c r="T538" s="240"/>
      <c r="AT538" s="241" t="s">
        <v>152</v>
      </c>
      <c r="AU538" s="241" t="s">
        <v>86</v>
      </c>
      <c r="AV538" s="14" t="s">
        <v>86</v>
      </c>
      <c r="AW538" s="14" t="s">
        <v>32</v>
      </c>
      <c r="AX538" s="14" t="s">
        <v>76</v>
      </c>
      <c r="AY538" s="241" t="s">
        <v>140</v>
      </c>
    </row>
    <row r="539" spans="1:65" s="14" customFormat="1" ht="11.25">
      <c r="B539" s="231"/>
      <c r="C539" s="232"/>
      <c r="D539" s="217" t="s">
        <v>152</v>
      </c>
      <c r="E539" s="233" t="s">
        <v>1</v>
      </c>
      <c r="F539" s="234" t="s">
        <v>564</v>
      </c>
      <c r="G539" s="232"/>
      <c r="H539" s="235">
        <v>15.696999999999999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AT539" s="241" t="s">
        <v>152</v>
      </c>
      <c r="AU539" s="241" t="s">
        <v>86</v>
      </c>
      <c r="AV539" s="14" t="s">
        <v>86</v>
      </c>
      <c r="AW539" s="14" t="s">
        <v>32</v>
      </c>
      <c r="AX539" s="14" t="s">
        <v>76</v>
      </c>
      <c r="AY539" s="241" t="s">
        <v>140</v>
      </c>
    </row>
    <row r="540" spans="1:65" s="14" customFormat="1" ht="11.25">
      <c r="B540" s="231"/>
      <c r="C540" s="232"/>
      <c r="D540" s="217" t="s">
        <v>152</v>
      </c>
      <c r="E540" s="233" t="s">
        <v>1</v>
      </c>
      <c r="F540" s="234" t="s">
        <v>556</v>
      </c>
      <c r="G540" s="232"/>
      <c r="H540" s="235">
        <v>0.09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AT540" s="241" t="s">
        <v>152</v>
      </c>
      <c r="AU540" s="241" t="s">
        <v>86</v>
      </c>
      <c r="AV540" s="14" t="s">
        <v>86</v>
      </c>
      <c r="AW540" s="14" t="s">
        <v>32</v>
      </c>
      <c r="AX540" s="14" t="s">
        <v>76</v>
      </c>
      <c r="AY540" s="241" t="s">
        <v>140</v>
      </c>
    </row>
    <row r="541" spans="1:65" s="15" customFormat="1" ht="11.25">
      <c r="B541" s="242"/>
      <c r="C541" s="243"/>
      <c r="D541" s="217" t="s">
        <v>152</v>
      </c>
      <c r="E541" s="244" t="s">
        <v>1</v>
      </c>
      <c r="F541" s="245" t="s">
        <v>172</v>
      </c>
      <c r="G541" s="243"/>
      <c r="H541" s="246">
        <v>654.34</v>
      </c>
      <c r="I541" s="247"/>
      <c r="J541" s="243"/>
      <c r="K541" s="243"/>
      <c r="L541" s="248"/>
      <c r="M541" s="249"/>
      <c r="N541" s="250"/>
      <c r="O541" s="250"/>
      <c r="P541" s="250"/>
      <c r="Q541" s="250"/>
      <c r="R541" s="250"/>
      <c r="S541" s="250"/>
      <c r="T541" s="251"/>
      <c r="AT541" s="252" t="s">
        <v>152</v>
      </c>
      <c r="AU541" s="252" t="s">
        <v>86</v>
      </c>
      <c r="AV541" s="15" t="s">
        <v>148</v>
      </c>
      <c r="AW541" s="15" t="s">
        <v>32</v>
      </c>
      <c r="AX541" s="15" t="s">
        <v>84</v>
      </c>
      <c r="AY541" s="252" t="s">
        <v>140</v>
      </c>
    </row>
    <row r="542" spans="1:65" s="2" customFormat="1" ht="16.5" customHeight="1">
      <c r="A542" s="35"/>
      <c r="B542" s="36"/>
      <c r="C542" s="204" t="s">
        <v>1011</v>
      </c>
      <c r="D542" s="204" t="s">
        <v>143</v>
      </c>
      <c r="E542" s="205" t="s">
        <v>1012</v>
      </c>
      <c r="F542" s="206" t="s">
        <v>1013</v>
      </c>
      <c r="G542" s="207" t="s">
        <v>167</v>
      </c>
      <c r="H542" s="208">
        <v>654.34</v>
      </c>
      <c r="I542" s="209"/>
      <c r="J542" s="210">
        <f>ROUND(I542*H542,2)</f>
        <v>0</v>
      </c>
      <c r="K542" s="206" t="s">
        <v>147</v>
      </c>
      <c r="L542" s="40"/>
      <c r="M542" s="211" t="s">
        <v>1</v>
      </c>
      <c r="N542" s="212" t="s">
        <v>41</v>
      </c>
      <c r="O542" s="72"/>
      <c r="P542" s="213">
        <f>O542*H542</f>
        <v>0</v>
      </c>
      <c r="Q542" s="213">
        <v>2.9999999999999997E-4</v>
      </c>
      <c r="R542" s="213">
        <f>Q542*H542</f>
        <v>0.196302</v>
      </c>
      <c r="S542" s="213">
        <v>0</v>
      </c>
      <c r="T542" s="214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15" t="s">
        <v>253</v>
      </c>
      <c r="AT542" s="215" t="s">
        <v>143</v>
      </c>
      <c r="AU542" s="215" t="s">
        <v>86</v>
      </c>
      <c r="AY542" s="18" t="s">
        <v>140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8" t="s">
        <v>84</v>
      </c>
      <c r="BK542" s="216">
        <f>ROUND(I542*H542,2)</f>
        <v>0</v>
      </c>
      <c r="BL542" s="18" t="s">
        <v>253</v>
      </c>
      <c r="BM542" s="215" t="s">
        <v>1014</v>
      </c>
    </row>
    <row r="543" spans="1:65" s="2" customFormat="1" ht="19.5">
      <c r="A543" s="35"/>
      <c r="B543" s="36"/>
      <c r="C543" s="37"/>
      <c r="D543" s="217" t="s">
        <v>150</v>
      </c>
      <c r="E543" s="37"/>
      <c r="F543" s="218" t="s">
        <v>1015</v>
      </c>
      <c r="G543" s="37"/>
      <c r="H543" s="37"/>
      <c r="I543" s="116"/>
      <c r="J543" s="37"/>
      <c r="K543" s="37"/>
      <c r="L543" s="40"/>
      <c r="M543" s="219"/>
      <c r="N543" s="220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150</v>
      </c>
      <c r="AU543" s="18" t="s">
        <v>86</v>
      </c>
    </row>
    <row r="544" spans="1:65" s="2" customFormat="1" ht="33" customHeight="1">
      <c r="A544" s="35"/>
      <c r="B544" s="36"/>
      <c r="C544" s="267" t="s">
        <v>1016</v>
      </c>
      <c r="D544" s="267" t="s">
        <v>714</v>
      </c>
      <c r="E544" s="268" t="s">
        <v>1017</v>
      </c>
      <c r="F544" s="269" t="s">
        <v>1018</v>
      </c>
      <c r="G544" s="270" t="s">
        <v>167</v>
      </c>
      <c r="H544" s="271">
        <v>752.49099999999999</v>
      </c>
      <c r="I544" s="272"/>
      <c r="J544" s="273">
        <f>ROUND(I544*H544,2)</f>
        <v>0</v>
      </c>
      <c r="K544" s="269" t="s">
        <v>147</v>
      </c>
      <c r="L544" s="274"/>
      <c r="M544" s="275" t="s">
        <v>1</v>
      </c>
      <c r="N544" s="276" t="s">
        <v>41</v>
      </c>
      <c r="O544" s="72"/>
      <c r="P544" s="213">
        <f>O544*H544</f>
        <v>0</v>
      </c>
      <c r="Q544" s="213">
        <v>2.7499999999999998E-3</v>
      </c>
      <c r="R544" s="213">
        <f>Q544*H544</f>
        <v>2.0693502499999998</v>
      </c>
      <c r="S544" s="213">
        <v>0</v>
      </c>
      <c r="T544" s="214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15" t="s">
        <v>376</v>
      </c>
      <c r="AT544" s="215" t="s">
        <v>714</v>
      </c>
      <c r="AU544" s="215" t="s">
        <v>86</v>
      </c>
      <c r="AY544" s="18" t="s">
        <v>140</v>
      </c>
      <c r="BE544" s="216">
        <f>IF(N544="základní",J544,0)</f>
        <v>0</v>
      </c>
      <c r="BF544" s="216">
        <f>IF(N544="snížená",J544,0)</f>
        <v>0</v>
      </c>
      <c r="BG544" s="216">
        <f>IF(N544="zákl. přenesená",J544,0)</f>
        <v>0</v>
      </c>
      <c r="BH544" s="216">
        <f>IF(N544="sníž. přenesená",J544,0)</f>
        <v>0</v>
      </c>
      <c r="BI544" s="216">
        <f>IF(N544="nulová",J544,0)</f>
        <v>0</v>
      </c>
      <c r="BJ544" s="18" t="s">
        <v>84</v>
      </c>
      <c r="BK544" s="216">
        <f>ROUND(I544*H544,2)</f>
        <v>0</v>
      </c>
      <c r="BL544" s="18" t="s">
        <v>253</v>
      </c>
      <c r="BM544" s="215" t="s">
        <v>1019</v>
      </c>
    </row>
    <row r="545" spans="1:65" s="2" customFormat="1" ht="19.5">
      <c r="A545" s="35"/>
      <c r="B545" s="36"/>
      <c r="C545" s="37"/>
      <c r="D545" s="217" t="s">
        <v>150</v>
      </c>
      <c r="E545" s="37"/>
      <c r="F545" s="218" t="s">
        <v>1018</v>
      </c>
      <c r="G545" s="37"/>
      <c r="H545" s="37"/>
      <c r="I545" s="116"/>
      <c r="J545" s="37"/>
      <c r="K545" s="37"/>
      <c r="L545" s="40"/>
      <c r="M545" s="219"/>
      <c r="N545" s="220"/>
      <c r="O545" s="72"/>
      <c r="P545" s="72"/>
      <c r="Q545" s="72"/>
      <c r="R545" s="72"/>
      <c r="S545" s="72"/>
      <c r="T545" s="73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8" t="s">
        <v>150</v>
      </c>
      <c r="AU545" s="18" t="s">
        <v>86</v>
      </c>
    </row>
    <row r="546" spans="1:65" s="14" customFormat="1" ht="11.25">
      <c r="B546" s="231"/>
      <c r="C546" s="232"/>
      <c r="D546" s="217" t="s">
        <v>152</v>
      </c>
      <c r="E546" s="232"/>
      <c r="F546" s="234" t="s">
        <v>1020</v>
      </c>
      <c r="G546" s="232"/>
      <c r="H546" s="235">
        <v>752.49099999999999</v>
      </c>
      <c r="I546" s="236"/>
      <c r="J546" s="232"/>
      <c r="K546" s="232"/>
      <c r="L546" s="237"/>
      <c r="M546" s="238"/>
      <c r="N546" s="239"/>
      <c r="O546" s="239"/>
      <c r="P546" s="239"/>
      <c r="Q546" s="239"/>
      <c r="R546" s="239"/>
      <c r="S546" s="239"/>
      <c r="T546" s="240"/>
      <c r="AT546" s="241" t="s">
        <v>152</v>
      </c>
      <c r="AU546" s="241" t="s">
        <v>86</v>
      </c>
      <c r="AV546" s="14" t="s">
        <v>86</v>
      </c>
      <c r="AW546" s="14" t="s">
        <v>4</v>
      </c>
      <c r="AX546" s="14" t="s">
        <v>84</v>
      </c>
      <c r="AY546" s="241" t="s">
        <v>140</v>
      </c>
    </row>
    <row r="547" spans="1:65" s="2" customFormat="1" ht="16.5" customHeight="1">
      <c r="A547" s="35"/>
      <c r="B547" s="36"/>
      <c r="C547" s="204" t="s">
        <v>1021</v>
      </c>
      <c r="D547" s="204" t="s">
        <v>143</v>
      </c>
      <c r="E547" s="205" t="s">
        <v>1022</v>
      </c>
      <c r="F547" s="206" t="s">
        <v>1023</v>
      </c>
      <c r="G547" s="207" t="s">
        <v>241</v>
      </c>
      <c r="H547" s="208">
        <v>456.32</v>
      </c>
      <c r="I547" s="209"/>
      <c r="J547" s="210">
        <f>ROUND(I547*H547,2)</f>
        <v>0</v>
      </c>
      <c r="K547" s="206" t="s">
        <v>147</v>
      </c>
      <c r="L547" s="40"/>
      <c r="M547" s="211" t="s">
        <v>1</v>
      </c>
      <c r="N547" s="212" t="s">
        <v>41</v>
      </c>
      <c r="O547" s="72"/>
      <c r="P547" s="213">
        <f>O547*H547</f>
        <v>0</v>
      </c>
      <c r="Q547" s="213">
        <v>1.0000000000000001E-5</v>
      </c>
      <c r="R547" s="213">
        <f>Q547*H547</f>
        <v>4.5631999999999999E-3</v>
      </c>
      <c r="S547" s="213">
        <v>0</v>
      </c>
      <c r="T547" s="214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15" t="s">
        <v>253</v>
      </c>
      <c r="AT547" s="215" t="s">
        <v>143</v>
      </c>
      <c r="AU547" s="215" t="s">
        <v>86</v>
      </c>
      <c r="AY547" s="18" t="s">
        <v>140</v>
      </c>
      <c r="BE547" s="216">
        <f>IF(N547="základní",J547,0)</f>
        <v>0</v>
      </c>
      <c r="BF547" s="216">
        <f>IF(N547="snížená",J547,0)</f>
        <v>0</v>
      </c>
      <c r="BG547" s="216">
        <f>IF(N547="zákl. přenesená",J547,0)</f>
        <v>0</v>
      </c>
      <c r="BH547" s="216">
        <f>IF(N547="sníž. přenesená",J547,0)</f>
        <v>0</v>
      </c>
      <c r="BI547" s="216">
        <f>IF(N547="nulová",J547,0)</f>
        <v>0</v>
      </c>
      <c r="BJ547" s="18" t="s">
        <v>84</v>
      </c>
      <c r="BK547" s="216">
        <f>ROUND(I547*H547,2)</f>
        <v>0</v>
      </c>
      <c r="BL547" s="18" t="s">
        <v>253</v>
      </c>
      <c r="BM547" s="215" t="s">
        <v>1024</v>
      </c>
    </row>
    <row r="548" spans="1:65" s="2" customFormat="1" ht="11.25">
      <c r="A548" s="35"/>
      <c r="B548" s="36"/>
      <c r="C548" s="37"/>
      <c r="D548" s="217" t="s">
        <v>150</v>
      </c>
      <c r="E548" s="37"/>
      <c r="F548" s="218" t="s">
        <v>1025</v>
      </c>
      <c r="G548" s="37"/>
      <c r="H548" s="37"/>
      <c r="I548" s="116"/>
      <c r="J548" s="37"/>
      <c r="K548" s="37"/>
      <c r="L548" s="40"/>
      <c r="M548" s="219"/>
      <c r="N548" s="220"/>
      <c r="O548" s="72"/>
      <c r="P548" s="72"/>
      <c r="Q548" s="72"/>
      <c r="R548" s="72"/>
      <c r="S548" s="72"/>
      <c r="T548" s="73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150</v>
      </c>
      <c r="AU548" s="18" t="s">
        <v>86</v>
      </c>
    </row>
    <row r="549" spans="1:65" s="14" customFormat="1" ht="33.75">
      <c r="B549" s="231"/>
      <c r="C549" s="232"/>
      <c r="D549" s="217" t="s">
        <v>152</v>
      </c>
      <c r="E549" s="233" t="s">
        <v>1</v>
      </c>
      <c r="F549" s="234" t="s">
        <v>1026</v>
      </c>
      <c r="G549" s="232"/>
      <c r="H549" s="235">
        <v>93.74</v>
      </c>
      <c r="I549" s="236"/>
      <c r="J549" s="232"/>
      <c r="K549" s="232"/>
      <c r="L549" s="237"/>
      <c r="M549" s="238"/>
      <c r="N549" s="239"/>
      <c r="O549" s="239"/>
      <c r="P549" s="239"/>
      <c r="Q549" s="239"/>
      <c r="R549" s="239"/>
      <c r="S549" s="239"/>
      <c r="T549" s="240"/>
      <c r="AT549" s="241" t="s">
        <v>152</v>
      </c>
      <c r="AU549" s="241" t="s">
        <v>86</v>
      </c>
      <c r="AV549" s="14" t="s">
        <v>86</v>
      </c>
      <c r="AW549" s="14" t="s">
        <v>32</v>
      </c>
      <c r="AX549" s="14" t="s">
        <v>76</v>
      </c>
      <c r="AY549" s="241" t="s">
        <v>140</v>
      </c>
    </row>
    <row r="550" spans="1:65" s="14" customFormat="1" ht="33.75">
      <c r="B550" s="231"/>
      <c r="C550" s="232"/>
      <c r="D550" s="217" t="s">
        <v>152</v>
      </c>
      <c r="E550" s="233" t="s">
        <v>1</v>
      </c>
      <c r="F550" s="234" t="s">
        <v>1027</v>
      </c>
      <c r="G550" s="232"/>
      <c r="H550" s="235">
        <v>119.68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AT550" s="241" t="s">
        <v>152</v>
      </c>
      <c r="AU550" s="241" t="s">
        <v>86</v>
      </c>
      <c r="AV550" s="14" t="s">
        <v>86</v>
      </c>
      <c r="AW550" s="14" t="s">
        <v>32</v>
      </c>
      <c r="AX550" s="14" t="s">
        <v>76</v>
      </c>
      <c r="AY550" s="241" t="s">
        <v>140</v>
      </c>
    </row>
    <row r="551" spans="1:65" s="14" customFormat="1" ht="33.75">
      <c r="B551" s="231"/>
      <c r="C551" s="232"/>
      <c r="D551" s="217" t="s">
        <v>152</v>
      </c>
      <c r="E551" s="233" t="s">
        <v>1</v>
      </c>
      <c r="F551" s="234" t="s">
        <v>1028</v>
      </c>
      <c r="G551" s="232"/>
      <c r="H551" s="235">
        <v>110.32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AT551" s="241" t="s">
        <v>152</v>
      </c>
      <c r="AU551" s="241" t="s">
        <v>86</v>
      </c>
      <c r="AV551" s="14" t="s">
        <v>86</v>
      </c>
      <c r="AW551" s="14" t="s">
        <v>32</v>
      </c>
      <c r="AX551" s="14" t="s">
        <v>76</v>
      </c>
      <c r="AY551" s="241" t="s">
        <v>140</v>
      </c>
    </row>
    <row r="552" spans="1:65" s="14" customFormat="1" ht="45">
      <c r="B552" s="231"/>
      <c r="C552" s="232"/>
      <c r="D552" s="217" t="s">
        <v>152</v>
      </c>
      <c r="E552" s="233" t="s">
        <v>1</v>
      </c>
      <c r="F552" s="234" t="s">
        <v>1029</v>
      </c>
      <c r="G552" s="232"/>
      <c r="H552" s="235">
        <v>132.58000000000001</v>
      </c>
      <c r="I552" s="236"/>
      <c r="J552" s="232"/>
      <c r="K552" s="232"/>
      <c r="L552" s="237"/>
      <c r="M552" s="238"/>
      <c r="N552" s="239"/>
      <c r="O552" s="239"/>
      <c r="P552" s="239"/>
      <c r="Q552" s="239"/>
      <c r="R552" s="239"/>
      <c r="S552" s="239"/>
      <c r="T552" s="240"/>
      <c r="AT552" s="241" t="s">
        <v>152</v>
      </c>
      <c r="AU552" s="241" t="s">
        <v>86</v>
      </c>
      <c r="AV552" s="14" t="s">
        <v>86</v>
      </c>
      <c r="AW552" s="14" t="s">
        <v>32</v>
      </c>
      <c r="AX552" s="14" t="s">
        <v>76</v>
      </c>
      <c r="AY552" s="241" t="s">
        <v>140</v>
      </c>
    </row>
    <row r="553" spans="1:65" s="15" customFormat="1" ht="11.25">
      <c r="B553" s="242"/>
      <c r="C553" s="243"/>
      <c r="D553" s="217" t="s">
        <v>152</v>
      </c>
      <c r="E553" s="244" t="s">
        <v>1</v>
      </c>
      <c r="F553" s="245" t="s">
        <v>172</v>
      </c>
      <c r="G553" s="243"/>
      <c r="H553" s="246">
        <v>456.32</v>
      </c>
      <c r="I553" s="247"/>
      <c r="J553" s="243"/>
      <c r="K553" s="243"/>
      <c r="L553" s="248"/>
      <c r="M553" s="249"/>
      <c r="N553" s="250"/>
      <c r="O553" s="250"/>
      <c r="P553" s="250"/>
      <c r="Q553" s="250"/>
      <c r="R553" s="250"/>
      <c r="S553" s="250"/>
      <c r="T553" s="251"/>
      <c r="AT553" s="252" t="s">
        <v>152</v>
      </c>
      <c r="AU553" s="252" t="s">
        <v>86</v>
      </c>
      <c r="AV553" s="15" t="s">
        <v>148</v>
      </c>
      <c r="AW553" s="15" t="s">
        <v>32</v>
      </c>
      <c r="AX553" s="15" t="s">
        <v>84</v>
      </c>
      <c r="AY553" s="252" t="s">
        <v>140</v>
      </c>
    </row>
    <row r="554" spans="1:65" s="2" customFormat="1" ht="16.5" customHeight="1">
      <c r="A554" s="35"/>
      <c r="B554" s="36"/>
      <c r="C554" s="267" t="s">
        <v>1030</v>
      </c>
      <c r="D554" s="267" t="s">
        <v>714</v>
      </c>
      <c r="E554" s="268" t="s">
        <v>1031</v>
      </c>
      <c r="F554" s="269" t="s">
        <v>1032</v>
      </c>
      <c r="G554" s="270" t="s">
        <v>241</v>
      </c>
      <c r="H554" s="271">
        <v>479.13600000000002</v>
      </c>
      <c r="I554" s="272"/>
      <c r="J554" s="273">
        <f>ROUND(I554*H554,2)</f>
        <v>0</v>
      </c>
      <c r="K554" s="269" t="s">
        <v>147</v>
      </c>
      <c r="L554" s="274"/>
      <c r="M554" s="275" t="s">
        <v>1</v>
      </c>
      <c r="N554" s="276" t="s">
        <v>41</v>
      </c>
      <c r="O554" s="72"/>
      <c r="P554" s="213">
        <f>O554*H554</f>
        <v>0</v>
      </c>
      <c r="Q554" s="213">
        <v>2.2000000000000001E-4</v>
      </c>
      <c r="R554" s="213">
        <f>Q554*H554</f>
        <v>0.10540992</v>
      </c>
      <c r="S554" s="213">
        <v>0</v>
      </c>
      <c r="T554" s="214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15" t="s">
        <v>376</v>
      </c>
      <c r="AT554" s="215" t="s">
        <v>714</v>
      </c>
      <c r="AU554" s="215" t="s">
        <v>86</v>
      </c>
      <c r="AY554" s="18" t="s">
        <v>140</v>
      </c>
      <c r="BE554" s="216">
        <f>IF(N554="základní",J554,0)</f>
        <v>0</v>
      </c>
      <c r="BF554" s="216">
        <f>IF(N554="snížená",J554,0)</f>
        <v>0</v>
      </c>
      <c r="BG554" s="216">
        <f>IF(N554="zákl. přenesená",J554,0)</f>
        <v>0</v>
      </c>
      <c r="BH554" s="216">
        <f>IF(N554="sníž. přenesená",J554,0)</f>
        <v>0</v>
      </c>
      <c r="BI554" s="216">
        <f>IF(N554="nulová",J554,0)</f>
        <v>0</v>
      </c>
      <c r="BJ554" s="18" t="s">
        <v>84</v>
      </c>
      <c r="BK554" s="216">
        <f>ROUND(I554*H554,2)</f>
        <v>0</v>
      </c>
      <c r="BL554" s="18" t="s">
        <v>253</v>
      </c>
      <c r="BM554" s="215" t="s">
        <v>1033</v>
      </c>
    </row>
    <row r="555" spans="1:65" s="2" customFormat="1" ht="11.25">
      <c r="A555" s="35"/>
      <c r="B555" s="36"/>
      <c r="C555" s="37"/>
      <c r="D555" s="217" t="s">
        <v>150</v>
      </c>
      <c r="E555" s="37"/>
      <c r="F555" s="218" t="s">
        <v>1032</v>
      </c>
      <c r="G555" s="37"/>
      <c r="H555" s="37"/>
      <c r="I555" s="116"/>
      <c r="J555" s="37"/>
      <c r="K555" s="37"/>
      <c r="L555" s="40"/>
      <c r="M555" s="219"/>
      <c r="N555" s="220"/>
      <c r="O555" s="72"/>
      <c r="P555" s="72"/>
      <c r="Q555" s="72"/>
      <c r="R555" s="72"/>
      <c r="S555" s="72"/>
      <c r="T555" s="73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8" t="s">
        <v>150</v>
      </c>
      <c r="AU555" s="18" t="s">
        <v>86</v>
      </c>
    </row>
    <row r="556" spans="1:65" s="14" customFormat="1" ht="11.25">
      <c r="B556" s="231"/>
      <c r="C556" s="232"/>
      <c r="D556" s="217" t="s">
        <v>152</v>
      </c>
      <c r="E556" s="232"/>
      <c r="F556" s="234" t="s">
        <v>1034</v>
      </c>
      <c r="G556" s="232"/>
      <c r="H556" s="235">
        <v>479.13600000000002</v>
      </c>
      <c r="I556" s="236"/>
      <c r="J556" s="232"/>
      <c r="K556" s="232"/>
      <c r="L556" s="237"/>
      <c r="M556" s="238"/>
      <c r="N556" s="239"/>
      <c r="O556" s="239"/>
      <c r="P556" s="239"/>
      <c r="Q556" s="239"/>
      <c r="R556" s="239"/>
      <c r="S556" s="239"/>
      <c r="T556" s="240"/>
      <c r="AT556" s="241" t="s">
        <v>152</v>
      </c>
      <c r="AU556" s="241" t="s">
        <v>86</v>
      </c>
      <c r="AV556" s="14" t="s">
        <v>86</v>
      </c>
      <c r="AW556" s="14" t="s">
        <v>4</v>
      </c>
      <c r="AX556" s="14" t="s">
        <v>84</v>
      </c>
      <c r="AY556" s="241" t="s">
        <v>140</v>
      </c>
    </row>
    <row r="557" spans="1:65" s="2" customFormat="1" ht="16.5" customHeight="1">
      <c r="A557" s="35"/>
      <c r="B557" s="36"/>
      <c r="C557" s="204" t="s">
        <v>1035</v>
      </c>
      <c r="D557" s="204" t="s">
        <v>143</v>
      </c>
      <c r="E557" s="205" t="s">
        <v>1036</v>
      </c>
      <c r="F557" s="206" t="s">
        <v>1037</v>
      </c>
      <c r="G557" s="207" t="s">
        <v>241</v>
      </c>
      <c r="H557" s="208">
        <v>30.9</v>
      </c>
      <c r="I557" s="209"/>
      <c r="J557" s="210">
        <f>ROUND(I557*H557,2)</f>
        <v>0</v>
      </c>
      <c r="K557" s="206" t="s">
        <v>147</v>
      </c>
      <c r="L557" s="40"/>
      <c r="M557" s="211" t="s">
        <v>1</v>
      </c>
      <c r="N557" s="212" t="s">
        <v>41</v>
      </c>
      <c r="O557" s="72"/>
      <c r="P557" s="213">
        <f>O557*H557</f>
        <v>0</v>
      </c>
      <c r="Q557" s="213">
        <v>0</v>
      </c>
      <c r="R557" s="213">
        <f>Q557*H557</f>
        <v>0</v>
      </c>
      <c r="S557" s="213">
        <v>0</v>
      </c>
      <c r="T557" s="214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15" t="s">
        <v>253</v>
      </c>
      <c r="AT557" s="215" t="s">
        <v>143</v>
      </c>
      <c r="AU557" s="215" t="s">
        <v>86</v>
      </c>
      <c r="AY557" s="18" t="s">
        <v>140</v>
      </c>
      <c r="BE557" s="216">
        <f>IF(N557="základní",J557,0)</f>
        <v>0</v>
      </c>
      <c r="BF557" s="216">
        <f>IF(N557="snížená",J557,0)</f>
        <v>0</v>
      </c>
      <c r="BG557" s="216">
        <f>IF(N557="zákl. přenesená",J557,0)</f>
        <v>0</v>
      </c>
      <c r="BH557" s="216">
        <f>IF(N557="sníž. přenesená",J557,0)</f>
        <v>0</v>
      </c>
      <c r="BI557" s="216">
        <f>IF(N557="nulová",J557,0)</f>
        <v>0</v>
      </c>
      <c r="BJ557" s="18" t="s">
        <v>84</v>
      </c>
      <c r="BK557" s="216">
        <f>ROUND(I557*H557,2)</f>
        <v>0</v>
      </c>
      <c r="BL557" s="18" t="s">
        <v>253</v>
      </c>
      <c r="BM557" s="215" t="s">
        <v>1038</v>
      </c>
    </row>
    <row r="558" spans="1:65" s="2" customFormat="1" ht="11.25">
      <c r="A558" s="35"/>
      <c r="B558" s="36"/>
      <c r="C558" s="37"/>
      <c r="D558" s="217" t="s">
        <v>150</v>
      </c>
      <c r="E558" s="37"/>
      <c r="F558" s="218" t="s">
        <v>1039</v>
      </c>
      <c r="G558" s="37"/>
      <c r="H558" s="37"/>
      <c r="I558" s="116"/>
      <c r="J558" s="37"/>
      <c r="K558" s="37"/>
      <c r="L558" s="40"/>
      <c r="M558" s="219"/>
      <c r="N558" s="220"/>
      <c r="O558" s="72"/>
      <c r="P558" s="72"/>
      <c r="Q558" s="72"/>
      <c r="R558" s="72"/>
      <c r="S558" s="72"/>
      <c r="T558" s="73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8" t="s">
        <v>150</v>
      </c>
      <c r="AU558" s="18" t="s">
        <v>86</v>
      </c>
    </row>
    <row r="559" spans="1:65" s="14" customFormat="1" ht="33.75">
      <c r="B559" s="231"/>
      <c r="C559" s="232"/>
      <c r="D559" s="217" t="s">
        <v>152</v>
      </c>
      <c r="E559" s="233" t="s">
        <v>1</v>
      </c>
      <c r="F559" s="234" t="s">
        <v>1040</v>
      </c>
      <c r="G559" s="232"/>
      <c r="H559" s="235">
        <v>30.9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AT559" s="241" t="s">
        <v>152</v>
      </c>
      <c r="AU559" s="241" t="s">
        <v>86</v>
      </c>
      <c r="AV559" s="14" t="s">
        <v>86</v>
      </c>
      <c r="AW559" s="14" t="s">
        <v>32</v>
      </c>
      <c r="AX559" s="14" t="s">
        <v>84</v>
      </c>
      <c r="AY559" s="241" t="s">
        <v>140</v>
      </c>
    </row>
    <row r="560" spans="1:65" s="2" customFormat="1" ht="16.5" customHeight="1">
      <c r="A560" s="35"/>
      <c r="B560" s="36"/>
      <c r="C560" s="267" t="s">
        <v>1041</v>
      </c>
      <c r="D560" s="267" t="s">
        <v>714</v>
      </c>
      <c r="E560" s="268" t="s">
        <v>1042</v>
      </c>
      <c r="F560" s="269" t="s">
        <v>1043</v>
      </c>
      <c r="G560" s="270" t="s">
        <v>241</v>
      </c>
      <c r="H560" s="271">
        <v>30.9</v>
      </c>
      <c r="I560" s="272"/>
      <c r="J560" s="273">
        <f>ROUND(I560*H560,2)</f>
        <v>0</v>
      </c>
      <c r="K560" s="269" t="s">
        <v>147</v>
      </c>
      <c r="L560" s="274"/>
      <c r="M560" s="275" t="s">
        <v>1</v>
      </c>
      <c r="N560" s="276" t="s">
        <v>41</v>
      </c>
      <c r="O560" s="72"/>
      <c r="P560" s="213">
        <f>O560*H560</f>
        <v>0</v>
      </c>
      <c r="Q560" s="213">
        <v>1.6000000000000001E-4</v>
      </c>
      <c r="R560" s="213">
        <f>Q560*H560</f>
        <v>4.9440000000000005E-3</v>
      </c>
      <c r="S560" s="213">
        <v>0</v>
      </c>
      <c r="T560" s="214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15" t="s">
        <v>376</v>
      </c>
      <c r="AT560" s="215" t="s">
        <v>714</v>
      </c>
      <c r="AU560" s="215" t="s">
        <v>86</v>
      </c>
      <c r="AY560" s="18" t="s">
        <v>140</v>
      </c>
      <c r="BE560" s="216">
        <f>IF(N560="základní",J560,0)</f>
        <v>0</v>
      </c>
      <c r="BF560" s="216">
        <f>IF(N560="snížená",J560,0)</f>
        <v>0</v>
      </c>
      <c r="BG560" s="216">
        <f>IF(N560="zákl. přenesená",J560,0)</f>
        <v>0</v>
      </c>
      <c r="BH560" s="216">
        <f>IF(N560="sníž. přenesená",J560,0)</f>
        <v>0</v>
      </c>
      <c r="BI560" s="216">
        <f>IF(N560="nulová",J560,0)</f>
        <v>0</v>
      </c>
      <c r="BJ560" s="18" t="s">
        <v>84</v>
      </c>
      <c r="BK560" s="216">
        <f>ROUND(I560*H560,2)</f>
        <v>0</v>
      </c>
      <c r="BL560" s="18" t="s">
        <v>253</v>
      </c>
      <c r="BM560" s="215" t="s">
        <v>1044</v>
      </c>
    </row>
    <row r="561" spans="1:65" s="2" customFormat="1" ht="11.25">
      <c r="A561" s="35"/>
      <c r="B561" s="36"/>
      <c r="C561" s="37"/>
      <c r="D561" s="217" t="s">
        <v>150</v>
      </c>
      <c r="E561" s="37"/>
      <c r="F561" s="218" t="s">
        <v>1043</v>
      </c>
      <c r="G561" s="37"/>
      <c r="H561" s="37"/>
      <c r="I561" s="116"/>
      <c r="J561" s="37"/>
      <c r="K561" s="37"/>
      <c r="L561" s="40"/>
      <c r="M561" s="219"/>
      <c r="N561" s="220"/>
      <c r="O561" s="72"/>
      <c r="P561" s="72"/>
      <c r="Q561" s="72"/>
      <c r="R561" s="72"/>
      <c r="S561" s="72"/>
      <c r="T561" s="73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8" t="s">
        <v>150</v>
      </c>
      <c r="AU561" s="18" t="s">
        <v>86</v>
      </c>
    </row>
    <row r="562" spans="1:65" s="2" customFormat="1" ht="21.75" customHeight="1">
      <c r="A562" s="35"/>
      <c r="B562" s="36"/>
      <c r="C562" s="204" t="s">
        <v>1045</v>
      </c>
      <c r="D562" s="204" t="s">
        <v>143</v>
      </c>
      <c r="E562" s="205" t="s">
        <v>1046</v>
      </c>
      <c r="F562" s="206" t="s">
        <v>1047</v>
      </c>
      <c r="G562" s="207" t="s">
        <v>758</v>
      </c>
      <c r="H562" s="277"/>
      <c r="I562" s="209"/>
      <c r="J562" s="210">
        <f>ROUND(I562*H562,2)</f>
        <v>0</v>
      </c>
      <c r="K562" s="206" t="s">
        <v>147</v>
      </c>
      <c r="L562" s="40"/>
      <c r="M562" s="211" t="s">
        <v>1</v>
      </c>
      <c r="N562" s="212" t="s">
        <v>41</v>
      </c>
      <c r="O562" s="72"/>
      <c r="P562" s="213">
        <f>O562*H562</f>
        <v>0</v>
      </c>
      <c r="Q562" s="213">
        <v>0</v>
      </c>
      <c r="R562" s="213">
        <f>Q562*H562</f>
        <v>0</v>
      </c>
      <c r="S562" s="213">
        <v>0</v>
      </c>
      <c r="T562" s="214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15" t="s">
        <v>253</v>
      </c>
      <c r="AT562" s="215" t="s">
        <v>143</v>
      </c>
      <c r="AU562" s="215" t="s">
        <v>86</v>
      </c>
      <c r="AY562" s="18" t="s">
        <v>140</v>
      </c>
      <c r="BE562" s="216">
        <f>IF(N562="základní",J562,0)</f>
        <v>0</v>
      </c>
      <c r="BF562" s="216">
        <f>IF(N562="snížená",J562,0)</f>
        <v>0</v>
      </c>
      <c r="BG562" s="216">
        <f>IF(N562="zákl. přenesená",J562,0)</f>
        <v>0</v>
      </c>
      <c r="BH562" s="216">
        <f>IF(N562="sníž. přenesená",J562,0)</f>
        <v>0</v>
      </c>
      <c r="BI562" s="216">
        <f>IF(N562="nulová",J562,0)</f>
        <v>0</v>
      </c>
      <c r="BJ562" s="18" t="s">
        <v>84</v>
      </c>
      <c r="BK562" s="216">
        <f>ROUND(I562*H562,2)</f>
        <v>0</v>
      </c>
      <c r="BL562" s="18" t="s">
        <v>253</v>
      </c>
      <c r="BM562" s="215" t="s">
        <v>1048</v>
      </c>
    </row>
    <row r="563" spans="1:65" s="2" customFormat="1" ht="29.25">
      <c r="A563" s="35"/>
      <c r="B563" s="36"/>
      <c r="C563" s="37"/>
      <c r="D563" s="217" t="s">
        <v>150</v>
      </c>
      <c r="E563" s="37"/>
      <c r="F563" s="218" t="s">
        <v>1049</v>
      </c>
      <c r="G563" s="37"/>
      <c r="H563" s="37"/>
      <c r="I563" s="116"/>
      <c r="J563" s="37"/>
      <c r="K563" s="37"/>
      <c r="L563" s="40"/>
      <c r="M563" s="219"/>
      <c r="N563" s="220"/>
      <c r="O563" s="72"/>
      <c r="P563" s="72"/>
      <c r="Q563" s="72"/>
      <c r="R563" s="72"/>
      <c r="S563" s="72"/>
      <c r="T563" s="73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150</v>
      </c>
      <c r="AU563" s="18" t="s">
        <v>86</v>
      </c>
    </row>
    <row r="564" spans="1:65" s="12" customFormat="1" ht="22.9" customHeight="1">
      <c r="B564" s="188"/>
      <c r="C564" s="189"/>
      <c r="D564" s="190" t="s">
        <v>75</v>
      </c>
      <c r="E564" s="202" t="s">
        <v>1050</v>
      </c>
      <c r="F564" s="202" t="s">
        <v>1051</v>
      </c>
      <c r="G564" s="189"/>
      <c r="H564" s="189"/>
      <c r="I564" s="192"/>
      <c r="J564" s="203">
        <f>BK564</f>
        <v>0</v>
      </c>
      <c r="K564" s="189"/>
      <c r="L564" s="194"/>
      <c r="M564" s="195"/>
      <c r="N564" s="196"/>
      <c r="O564" s="196"/>
      <c r="P564" s="197">
        <f>SUM(P565:P588)</f>
        <v>0</v>
      </c>
      <c r="Q564" s="196"/>
      <c r="R564" s="197">
        <f>SUM(R565:R588)</f>
        <v>1.1576684000000002</v>
      </c>
      <c r="S564" s="196"/>
      <c r="T564" s="198">
        <f>SUM(T565:T588)</f>
        <v>0</v>
      </c>
      <c r="AR564" s="199" t="s">
        <v>86</v>
      </c>
      <c r="AT564" s="200" t="s">
        <v>75</v>
      </c>
      <c r="AU564" s="200" t="s">
        <v>84</v>
      </c>
      <c r="AY564" s="199" t="s">
        <v>140</v>
      </c>
      <c r="BK564" s="201">
        <f>SUM(BK565:BK588)</f>
        <v>0</v>
      </c>
    </row>
    <row r="565" spans="1:65" s="2" customFormat="1" ht="16.5" customHeight="1">
      <c r="A565" s="35"/>
      <c r="B565" s="36"/>
      <c r="C565" s="204" t="s">
        <v>1052</v>
      </c>
      <c r="D565" s="204" t="s">
        <v>143</v>
      </c>
      <c r="E565" s="205" t="s">
        <v>1053</v>
      </c>
      <c r="F565" s="206" t="s">
        <v>1054</v>
      </c>
      <c r="G565" s="207" t="s">
        <v>167</v>
      </c>
      <c r="H565" s="208">
        <v>57.972000000000001</v>
      </c>
      <c r="I565" s="209"/>
      <c r="J565" s="210">
        <f>ROUND(I565*H565,2)</f>
        <v>0</v>
      </c>
      <c r="K565" s="206" t="s">
        <v>147</v>
      </c>
      <c r="L565" s="40"/>
      <c r="M565" s="211" t="s">
        <v>1</v>
      </c>
      <c r="N565" s="212" t="s">
        <v>41</v>
      </c>
      <c r="O565" s="72"/>
      <c r="P565" s="213">
        <f>O565*H565</f>
        <v>0</v>
      </c>
      <c r="Q565" s="213">
        <v>2.9999999999999997E-4</v>
      </c>
      <c r="R565" s="213">
        <f>Q565*H565</f>
        <v>1.73916E-2</v>
      </c>
      <c r="S565" s="213">
        <v>0</v>
      </c>
      <c r="T565" s="214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15" t="s">
        <v>253</v>
      </c>
      <c r="AT565" s="215" t="s">
        <v>143</v>
      </c>
      <c r="AU565" s="215" t="s">
        <v>86</v>
      </c>
      <c r="AY565" s="18" t="s">
        <v>140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8" t="s">
        <v>84</v>
      </c>
      <c r="BK565" s="216">
        <f>ROUND(I565*H565,2)</f>
        <v>0</v>
      </c>
      <c r="BL565" s="18" t="s">
        <v>253</v>
      </c>
      <c r="BM565" s="215" t="s">
        <v>1055</v>
      </c>
    </row>
    <row r="566" spans="1:65" s="2" customFormat="1" ht="19.5">
      <c r="A566" s="35"/>
      <c r="B566" s="36"/>
      <c r="C566" s="37"/>
      <c r="D566" s="217" t="s">
        <v>150</v>
      </c>
      <c r="E566" s="37"/>
      <c r="F566" s="218" t="s">
        <v>1056</v>
      </c>
      <c r="G566" s="37"/>
      <c r="H566" s="37"/>
      <c r="I566" s="116"/>
      <c r="J566" s="37"/>
      <c r="K566" s="37"/>
      <c r="L566" s="40"/>
      <c r="M566" s="219"/>
      <c r="N566" s="220"/>
      <c r="O566" s="72"/>
      <c r="P566" s="72"/>
      <c r="Q566" s="72"/>
      <c r="R566" s="72"/>
      <c r="S566" s="72"/>
      <c r="T566" s="73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8" t="s">
        <v>150</v>
      </c>
      <c r="AU566" s="18" t="s">
        <v>86</v>
      </c>
    </row>
    <row r="567" spans="1:65" s="14" customFormat="1" ht="11.25">
      <c r="B567" s="231"/>
      <c r="C567" s="232"/>
      <c r="D567" s="217" t="s">
        <v>152</v>
      </c>
      <c r="E567" s="233" t="s">
        <v>1</v>
      </c>
      <c r="F567" s="234" t="s">
        <v>1057</v>
      </c>
      <c r="G567" s="232"/>
      <c r="H567" s="235">
        <v>39.36</v>
      </c>
      <c r="I567" s="236"/>
      <c r="J567" s="232"/>
      <c r="K567" s="232"/>
      <c r="L567" s="237"/>
      <c r="M567" s="238"/>
      <c r="N567" s="239"/>
      <c r="O567" s="239"/>
      <c r="P567" s="239"/>
      <c r="Q567" s="239"/>
      <c r="R567" s="239"/>
      <c r="S567" s="239"/>
      <c r="T567" s="240"/>
      <c r="AT567" s="241" t="s">
        <v>152</v>
      </c>
      <c r="AU567" s="241" t="s">
        <v>86</v>
      </c>
      <c r="AV567" s="14" t="s">
        <v>86</v>
      </c>
      <c r="AW567" s="14" t="s">
        <v>32</v>
      </c>
      <c r="AX567" s="14" t="s">
        <v>76</v>
      </c>
      <c r="AY567" s="241" t="s">
        <v>140</v>
      </c>
    </row>
    <row r="568" spans="1:65" s="14" customFormat="1" ht="11.25">
      <c r="B568" s="231"/>
      <c r="C568" s="232"/>
      <c r="D568" s="217" t="s">
        <v>152</v>
      </c>
      <c r="E568" s="233" t="s">
        <v>1</v>
      </c>
      <c r="F568" s="234" t="s">
        <v>299</v>
      </c>
      <c r="G568" s="232"/>
      <c r="H568" s="235">
        <v>-2.758</v>
      </c>
      <c r="I568" s="236"/>
      <c r="J568" s="232"/>
      <c r="K568" s="232"/>
      <c r="L568" s="237"/>
      <c r="M568" s="238"/>
      <c r="N568" s="239"/>
      <c r="O568" s="239"/>
      <c r="P568" s="239"/>
      <c r="Q568" s="239"/>
      <c r="R568" s="239"/>
      <c r="S568" s="239"/>
      <c r="T568" s="240"/>
      <c r="AT568" s="241" t="s">
        <v>152</v>
      </c>
      <c r="AU568" s="241" t="s">
        <v>86</v>
      </c>
      <c r="AV568" s="14" t="s">
        <v>86</v>
      </c>
      <c r="AW568" s="14" t="s">
        <v>32</v>
      </c>
      <c r="AX568" s="14" t="s">
        <v>76</v>
      </c>
      <c r="AY568" s="241" t="s">
        <v>140</v>
      </c>
    </row>
    <row r="569" spans="1:65" s="14" customFormat="1" ht="11.25">
      <c r="B569" s="231"/>
      <c r="C569" s="232"/>
      <c r="D569" s="217" t="s">
        <v>152</v>
      </c>
      <c r="E569" s="233" t="s">
        <v>1</v>
      </c>
      <c r="F569" s="234" t="s">
        <v>1058</v>
      </c>
      <c r="G569" s="232"/>
      <c r="H569" s="235">
        <v>-5.17</v>
      </c>
      <c r="I569" s="236"/>
      <c r="J569" s="232"/>
      <c r="K569" s="232"/>
      <c r="L569" s="237"/>
      <c r="M569" s="238"/>
      <c r="N569" s="239"/>
      <c r="O569" s="239"/>
      <c r="P569" s="239"/>
      <c r="Q569" s="239"/>
      <c r="R569" s="239"/>
      <c r="S569" s="239"/>
      <c r="T569" s="240"/>
      <c r="AT569" s="241" t="s">
        <v>152</v>
      </c>
      <c r="AU569" s="241" t="s">
        <v>86</v>
      </c>
      <c r="AV569" s="14" t="s">
        <v>86</v>
      </c>
      <c r="AW569" s="14" t="s">
        <v>32</v>
      </c>
      <c r="AX569" s="14" t="s">
        <v>76</v>
      </c>
      <c r="AY569" s="241" t="s">
        <v>140</v>
      </c>
    </row>
    <row r="570" spans="1:65" s="14" customFormat="1" ht="11.25">
      <c r="B570" s="231"/>
      <c r="C570" s="232"/>
      <c r="D570" s="217" t="s">
        <v>152</v>
      </c>
      <c r="E570" s="233" t="s">
        <v>1</v>
      </c>
      <c r="F570" s="234" t="s">
        <v>1059</v>
      </c>
      <c r="G570" s="232"/>
      <c r="H570" s="235">
        <v>19.440000000000001</v>
      </c>
      <c r="I570" s="236"/>
      <c r="J570" s="232"/>
      <c r="K570" s="232"/>
      <c r="L570" s="237"/>
      <c r="M570" s="238"/>
      <c r="N570" s="239"/>
      <c r="O570" s="239"/>
      <c r="P570" s="239"/>
      <c r="Q570" s="239"/>
      <c r="R570" s="239"/>
      <c r="S570" s="239"/>
      <c r="T570" s="240"/>
      <c r="AT570" s="241" t="s">
        <v>152</v>
      </c>
      <c r="AU570" s="241" t="s">
        <v>86</v>
      </c>
      <c r="AV570" s="14" t="s">
        <v>86</v>
      </c>
      <c r="AW570" s="14" t="s">
        <v>32</v>
      </c>
      <c r="AX570" s="14" t="s">
        <v>76</v>
      </c>
      <c r="AY570" s="241" t="s">
        <v>140</v>
      </c>
    </row>
    <row r="571" spans="1:65" s="14" customFormat="1" ht="11.25">
      <c r="B571" s="231"/>
      <c r="C571" s="232"/>
      <c r="D571" s="217" t="s">
        <v>152</v>
      </c>
      <c r="E571" s="233" t="s">
        <v>1</v>
      </c>
      <c r="F571" s="234" t="s">
        <v>1060</v>
      </c>
      <c r="G571" s="232"/>
      <c r="H571" s="235">
        <v>6.3</v>
      </c>
      <c r="I571" s="236"/>
      <c r="J571" s="232"/>
      <c r="K571" s="232"/>
      <c r="L571" s="237"/>
      <c r="M571" s="238"/>
      <c r="N571" s="239"/>
      <c r="O571" s="239"/>
      <c r="P571" s="239"/>
      <c r="Q571" s="239"/>
      <c r="R571" s="239"/>
      <c r="S571" s="239"/>
      <c r="T571" s="240"/>
      <c r="AT571" s="241" t="s">
        <v>152</v>
      </c>
      <c r="AU571" s="241" t="s">
        <v>86</v>
      </c>
      <c r="AV571" s="14" t="s">
        <v>86</v>
      </c>
      <c r="AW571" s="14" t="s">
        <v>32</v>
      </c>
      <c r="AX571" s="14" t="s">
        <v>76</v>
      </c>
      <c r="AY571" s="241" t="s">
        <v>140</v>
      </c>
    </row>
    <row r="572" spans="1:65" s="14" customFormat="1" ht="11.25">
      <c r="B572" s="231"/>
      <c r="C572" s="232"/>
      <c r="D572" s="217" t="s">
        <v>152</v>
      </c>
      <c r="E572" s="233" t="s">
        <v>1</v>
      </c>
      <c r="F572" s="234" t="s">
        <v>1061</v>
      </c>
      <c r="G572" s="232"/>
      <c r="H572" s="235">
        <v>0.8</v>
      </c>
      <c r="I572" s="236"/>
      <c r="J572" s="232"/>
      <c r="K572" s="232"/>
      <c r="L572" s="237"/>
      <c r="M572" s="238"/>
      <c r="N572" s="239"/>
      <c r="O572" s="239"/>
      <c r="P572" s="239"/>
      <c r="Q572" s="239"/>
      <c r="R572" s="239"/>
      <c r="S572" s="239"/>
      <c r="T572" s="240"/>
      <c r="AT572" s="241" t="s">
        <v>152</v>
      </c>
      <c r="AU572" s="241" t="s">
        <v>86</v>
      </c>
      <c r="AV572" s="14" t="s">
        <v>86</v>
      </c>
      <c r="AW572" s="14" t="s">
        <v>32</v>
      </c>
      <c r="AX572" s="14" t="s">
        <v>76</v>
      </c>
      <c r="AY572" s="241" t="s">
        <v>140</v>
      </c>
    </row>
    <row r="573" spans="1:65" s="15" customFormat="1" ht="11.25">
      <c r="B573" s="242"/>
      <c r="C573" s="243"/>
      <c r="D573" s="217" t="s">
        <v>152</v>
      </c>
      <c r="E573" s="244" t="s">
        <v>1</v>
      </c>
      <c r="F573" s="245" t="s">
        <v>172</v>
      </c>
      <c r="G573" s="243"/>
      <c r="H573" s="246">
        <v>57.972000000000001</v>
      </c>
      <c r="I573" s="247"/>
      <c r="J573" s="243"/>
      <c r="K573" s="243"/>
      <c r="L573" s="248"/>
      <c r="M573" s="249"/>
      <c r="N573" s="250"/>
      <c r="O573" s="250"/>
      <c r="P573" s="250"/>
      <c r="Q573" s="250"/>
      <c r="R573" s="250"/>
      <c r="S573" s="250"/>
      <c r="T573" s="251"/>
      <c r="AT573" s="252" t="s">
        <v>152</v>
      </c>
      <c r="AU573" s="252" t="s">
        <v>86</v>
      </c>
      <c r="AV573" s="15" t="s">
        <v>148</v>
      </c>
      <c r="AW573" s="15" t="s">
        <v>32</v>
      </c>
      <c r="AX573" s="15" t="s">
        <v>84</v>
      </c>
      <c r="AY573" s="252" t="s">
        <v>140</v>
      </c>
    </row>
    <row r="574" spans="1:65" s="2" customFormat="1" ht="21.75" customHeight="1">
      <c r="A574" s="35"/>
      <c r="B574" s="36"/>
      <c r="C574" s="204" t="s">
        <v>1062</v>
      </c>
      <c r="D574" s="204" t="s">
        <v>143</v>
      </c>
      <c r="E574" s="205" t="s">
        <v>1063</v>
      </c>
      <c r="F574" s="206" t="s">
        <v>1064</v>
      </c>
      <c r="G574" s="207" t="s">
        <v>167</v>
      </c>
      <c r="H574" s="208">
        <v>57.972000000000001</v>
      </c>
      <c r="I574" s="209"/>
      <c r="J574" s="210">
        <f>ROUND(I574*H574,2)</f>
        <v>0</v>
      </c>
      <c r="K574" s="206" t="s">
        <v>147</v>
      </c>
      <c r="L574" s="40"/>
      <c r="M574" s="211" t="s">
        <v>1</v>
      </c>
      <c r="N574" s="212" t="s">
        <v>41</v>
      </c>
      <c r="O574" s="72"/>
      <c r="P574" s="213">
        <f>O574*H574</f>
        <v>0</v>
      </c>
      <c r="Q574" s="213">
        <v>5.1999999999999998E-3</v>
      </c>
      <c r="R574" s="213">
        <f>Q574*H574</f>
        <v>0.30145440000000001</v>
      </c>
      <c r="S574" s="213">
        <v>0</v>
      </c>
      <c r="T574" s="214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15" t="s">
        <v>253</v>
      </c>
      <c r="AT574" s="215" t="s">
        <v>143</v>
      </c>
      <c r="AU574" s="215" t="s">
        <v>86</v>
      </c>
      <c r="AY574" s="18" t="s">
        <v>140</v>
      </c>
      <c r="BE574" s="216">
        <f>IF(N574="základní",J574,0)</f>
        <v>0</v>
      </c>
      <c r="BF574" s="216">
        <f>IF(N574="snížená",J574,0)</f>
        <v>0</v>
      </c>
      <c r="BG574" s="216">
        <f>IF(N574="zákl. přenesená",J574,0)</f>
        <v>0</v>
      </c>
      <c r="BH574" s="216">
        <f>IF(N574="sníž. přenesená",J574,0)</f>
        <v>0</v>
      </c>
      <c r="BI574" s="216">
        <f>IF(N574="nulová",J574,0)</f>
        <v>0</v>
      </c>
      <c r="BJ574" s="18" t="s">
        <v>84</v>
      </c>
      <c r="BK574" s="216">
        <f>ROUND(I574*H574,2)</f>
        <v>0</v>
      </c>
      <c r="BL574" s="18" t="s">
        <v>253</v>
      </c>
      <c r="BM574" s="215" t="s">
        <v>1065</v>
      </c>
    </row>
    <row r="575" spans="1:65" s="2" customFormat="1" ht="19.5">
      <c r="A575" s="35"/>
      <c r="B575" s="36"/>
      <c r="C575" s="37"/>
      <c r="D575" s="217" t="s">
        <v>150</v>
      </c>
      <c r="E575" s="37"/>
      <c r="F575" s="218" t="s">
        <v>1066</v>
      </c>
      <c r="G575" s="37"/>
      <c r="H575" s="37"/>
      <c r="I575" s="116"/>
      <c r="J575" s="37"/>
      <c r="K575" s="37"/>
      <c r="L575" s="40"/>
      <c r="M575" s="219"/>
      <c r="N575" s="220"/>
      <c r="O575" s="72"/>
      <c r="P575" s="72"/>
      <c r="Q575" s="72"/>
      <c r="R575" s="72"/>
      <c r="S575" s="72"/>
      <c r="T575" s="73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T575" s="18" t="s">
        <v>150</v>
      </c>
      <c r="AU575" s="18" t="s">
        <v>86</v>
      </c>
    </row>
    <row r="576" spans="1:65" s="2" customFormat="1" ht="16.5" customHeight="1">
      <c r="A576" s="35"/>
      <c r="B576" s="36"/>
      <c r="C576" s="267" t="s">
        <v>1067</v>
      </c>
      <c r="D576" s="267" t="s">
        <v>714</v>
      </c>
      <c r="E576" s="268" t="s">
        <v>1068</v>
      </c>
      <c r="F576" s="269" t="s">
        <v>1069</v>
      </c>
      <c r="G576" s="270" t="s">
        <v>167</v>
      </c>
      <c r="H576" s="271">
        <v>63.768999999999998</v>
      </c>
      <c r="I576" s="272"/>
      <c r="J576" s="273">
        <f>ROUND(I576*H576,2)</f>
        <v>0</v>
      </c>
      <c r="K576" s="269" t="s">
        <v>147</v>
      </c>
      <c r="L576" s="274"/>
      <c r="M576" s="275" t="s">
        <v>1</v>
      </c>
      <c r="N576" s="276" t="s">
        <v>41</v>
      </c>
      <c r="O576" s="72"/>
      <c r="P576" s="213">
        <f>O576*H576</f>
        <v>0</v>
      </c>
      <c r="Q576" s="213">
        <v>1.26E-2</v>
      </c>
      <c r="R576" s="213">
        <f>Q576*H576</f>
        <v>0.80348940000000002</v>
      </c>
      <c r="S576" s="213">
        <v>0</v>
      </c>
      <c r="T576" s="214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15" t="s">
        <v>376</v>
      </c>
      <c r="AT576" s="215" t="s">
        <v>714</v>
      </c>
      <c r="AU576" s="215" t="s">
        <v>86</v>
      </c>
      <c r="AY576" s="18" t="s">
        <v>140</v>
      </c>
      <c r="BE576" s="216">
        <f>IF(N576="základní",J576,0)</f>
        <v>0</v>
      </c>
      <c r="BF576" s="216">
        <f>IF(N576="snížená",J576,0)</f>
        <v>0</v>
      </c>
      <c r="BG576" s="216">
        <f>IF(N576="zákl. přenesená",J576,0)</f>
        <v>0</v>
      </c>
      <c r="BH576" s="216">
        <f>IF(N576="sníž. přenesená",J576,0)</f>
        <v>0</v>
      </c>
      <c r="BI576" s="216">
        <f>IF(N576="nulová",J576,0)</f>
        <v>0</v>
      </c>
      <c r="BJ576" s="18" t="s">
        <v>84</v>
      </c>
      <c r="BK576" s="216">
        <f>ROUND(I576*H576,2)</f>
        <v>0</v>
      </c>
      <c r="BL576" s="18" t="s">
        <v>253</v>
      </c>
      <c r="BM576" s="215" t="s">
        <v>1070</v>
      </c>
    </row>
    <row r="577" spans="1:65" s="2" customFormat="1" ht="11.25">
      <c r="A577" s="35"/>
      <c r="B577" s="36"/>
      <c r="C577" s="37"/>
      <c r="D577" s="217" t="s">
        <v>150</v>
      </c>
      <c r="E577" s="37"/>
      <c r="F577" s="218" t="s">
        <v>1069</v>
      </c>
      <c r="G577" s="37"/>
      <c r="H577" s="37"/>
      <c r="I577" s="116"/>
      <c r="J577" s="37"/>
      <c r="K577" s="37"/>
      <c r="L577" s="40"/>
      <c r="M577" s="219"/>
      <c r="N577" s="220"/>
      <c r="O577" s="72"/>
      <c r="P577" s="72"/>
      <c r="Q577" s="72"/>
      <c r="R577" s="72"/>
      <c r="S577" s="72"/>
      <c r="T577" s="73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T577" s="18" t="s">
        <v>150</v>
      </c>
      <c r="AU577" s="18" t="s">
        <v>86</v>
      </c>
    </row>
    <row r="578" spans="1:65" s="14" customFormat="1" ht="11.25">
      <c r="B578" s="231"/>
      <c r="C578" s="232"/>
      <c r="D578" s="217" t="s">
        <v>152</v>
      </c>
      <c r="E578" s="232"/>
      <c r="F578" s="234" t="s">
        <v>1071</v>
      </c>
      <c r="G578" s="232"/>
      <c r="H578" s="235">
        <v>63.768999999999998</v>
      </c>
      <c r="I578" s="236"/>
      <c r="J578" s="232"/>
      <c r="K578" s="232"/>
      <c r="L578" s="237"/>
      <c r="M578" s="238"/>
      <c r="N578" s="239"/>
      <c r="O578" s="239"/>
      <c r="P578" s="239"/>
      <c r="Q578" s="239"/>
      <c r="R578" s="239"/>
      <c r="S578" s="239"/>
      <c r="T578" s="240"/>
      <c r="AT578" s="241" t="s">
        <v>152</v>
      </c>
      <c r="AU578" s="241" t="s">
        <v>86</v>
      </c>
      <c r="AV578" s="14" t="s">
        <v>86</v>
      </c>
      <c r="AW578" s="14" t="s">
        <v>4</v>
      </c>
      <c r="AX578" s="14" t="s">
        <v>84</v>
      </c>
      <c r="AY578" s="241" t="s">
        <v>140</v>
      </c>
    </row>
    <row r="579" spans="1:65" s="2" customFormat="1" ht="16.5" customHeight="1">
      <c r="A579" s="35"/>
      <c r="B579" s="36"/>
      <c r="C579" s="204" t="s">
        <v>1072</v>
      </c>
      <c r="D579" s="204" t="s">
        <v>143</v>
      </c>
      <c r="E579" s="205" t="s">
        <v>1073</v>
      </c>
      <c r="F579" s="206" t="s">
        <v>1074</v>
      </c>
      <c r="G579" s="207" t="s">
        <v>241</v>
      </c>
      <c r="H579" s="208">
        <v>68.83</v>
      </c>
      <c r="I579" s="209"/>
      <c r="J579" s="210">
        <f>ROUND(I579*H579,2)</f>
        <v>0</v>
      </c>
      <c r="K579" s="206" t="s">
        <v>147</v>
      </c>
      <c r="L579" s="40"/>
      <c r="M579" s="211" t="s">
        <v>1</v>
      </c>
      <c r="N579" s="212" t="s">
        <v>41</v>
      </c>
      <c r="O579" s="72"/>
      <c r="P579" s="213">
        <f>O579*H579</f>
        <v>0</v>
      </c>
      <c r="Q579" s="213">
        <v>5.0000000000000001E-4</v>
      </c>
      <c r="R579" s="213">
        <f>Q579*H579</f>
        <v>3.4415000000000001E-2</v>
      </c>
      <c r="S579" s="213">
        <v>0</v>
      </c>
      <c r="T579" s="214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15" t="s">
        <v>253</v>
      </c>
      <c r="AT579" s="215" t="s">
        <v>143</v>
      </c>
      <c r="AU579" s="215" t="s">
        <v>86</v>
      </c>
      <c r="AY579" s="18" t="s">
        <v>140</v>
      </c>
      <c r="BE579" s="216">
        <f>IF(N579="základní",J579,0)</f>
        <v>0</v>
      </c>
      <c r="BF579" s="216">
        <f>IF(N579="snížená",J579,0)</f>
        <v>0</v>
      </c>
      <c r="BG579" s="216">
        <f>IF(N579="zákl. přenesená",J579,0)</f>
        <v>0</v>
      </c>
      <c r="BH579" s="216">
        <f>IF(N579="sníž. přenesená",J579,0)</f>
        <v>0</v>
      </c>
      <c r="BI579" s="216">
        <f>IF(N579="nulová",J579,0)</f>
        <v>0</v>
      </c>
      <c r="BJ579" s="18" t="s">
        <v>84</v>
      </c>
      <c r="BK579" s="216">
        <f>ROUND(I579*H579,2)</f>
        <v>0</v>
      </c>
      <c r="BL579" s="18" t="s">
        <v>253</v>
      </c>
      <c r="BM579" s="215" t="s">
        <v>1075</v>
      </c>
    </row>
    <row r="580" spans="1:65" s="2" customFormat="1" ht="19.5">
      <c r="A580" s="35"/>
      <c r="B580" s="36"/>
      <c r="C580" s="37"/>
      <c r="D580" s="217" t="s">
        <v>150</v>
      </c>
      <c r="E580" s="37"/>
      <c r="F580" s="218" t="s">
        <v>1076</v>
      </c>
      <c r="G580" s="37"/>
      <c r="H580" s="37"/>
      <c r="I580" s="116"/>
      <c r="J580" s="37"/>
      <c r="K580" s="37"/>
      <c r="L580" s="40"/>
      <c r="M580" s="219"/>
      <c r="N580" s="220"/>
      <c r="O580" s="72"/>
      <c r="P580" s="72"/>
      <c r="Q580" s="72"/>
      <c r="R580" s="72"/>
      <c r="S580" s="72"/>
      <c r="T580" s="73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150</v>
      </c>
      <c r="AU580" s="18" t="s">
        <v>86</v>
      </c>
    </row>
    <row r="581" spans="1:65" s="14" customFormat="1" ht="45">
      <c r="B581" s="231"/>
      <c r="C581" s="232"/>
      <c r="D581" s="217" t="s">
        <v>152</v>
      </c>
      <c r="E581" s="233" t="s">
        <v>1</v>
      </c>
      <c r="F581" s="234" t="s">
        <v>1077</v>
      </c>
      <c r="G581" s="232"/>
      <c r="H581" s="235">
        <v>54.03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AT581" s="241" t="s">
        <v>152</v>
      </c>
      <c r="AU581" s="241" t="s">
        <v>86</v>
      </c>
      <c r="AV581" s="14" t="s">
        <v>86</v>
      </c>
      <c r="AW581" s="14" t="s">
        <v>32</v>
      </c>
      <c r="AX581" s="14" t="s">
        <v>76</v>
      </c>
      <c r="AY581" s="241" t="s">
        <v>140</v>
      </c>
    </row>
    <row r="582" spans="1:65" s="14" customFormat="1" ht="11.25">
      <c r="B582" s="231"/>
      <c r="C582" s="232"/>
      <c r="D582" s="217" t="s">
        <v>152</v>
      </c>
      <c r="E582" s="233" t="s">
        <v>1</v>
      </c>
      <c r="F582" s="234" t="s">
        <v>1078</v>
      </c>
      <c r="G582" s="232"/>
      <c r="H582" s="235">
        <v>14.8</v>
      </c>
      <c r="I582" s="236"/>
      <c r="J582" s="232"/>
      <c r="K582" s="232"/>
      <c r="L582" s="237"/>
      <c r="M582" s="238"/>
      <c r="N582" s="239"/>
      <c r="O582" s="239"/>
      <c r="P582" s="239"/>
      <c r="Q582" s="239"/>
      <c r="R582" s="239"/>
      <c r="S582" s="239"/>
      <c r="T582" s="240"/>
      <c r="AT582" s="241" t="s">
        <v>152</v>
      </c>
      <c r="AU582" s="241" t="s">
        <v>86</v>
      </c>
      <c r="AV582" s="14" t="s">
        <v>86</v>
      </c>
      <c r="AW582" s="14" t="s">
        <v>32</v>
      </c>
      <c r="AX582" s="14" t="s">
        <v>76</v>
      </c>
      <c r="AY582" s="241" t="s">
        <v>140</v>
      </c>
    </row>
    <row r="583" spans="1:65" s="15" customFormat="1" ht="11.25">
      <c r="B583" s="242"/>
      <c r="C583" s="243"/>
      <c r="D583" s="217" t="s">
        <v>152</v>
      </c>
      <c r="E583" s="244" t="s">
        <v>1</v>
      </c>
      <c r="F583" s="245" t="s">
        <v>172</v>
      </c>
      <c r="G583" s="243"/>
      <c r="H583" s="246">
        <v>68.83</v>
      </c>
      <c r="I583" s="247"/>
      <c r="J583" s="243"/>
      <c r="K583" s="243"/>
      <c r="L583" s="248"/>
      <c r="M583" s="249"/>
      <c r="N583" s="250"/>
      <c r="O583" s="250"/>
      <c r="P583" s="250"/>
      <c r="Q583" s="250"/>
      <c r="R583" s="250"/>
      <c r="S583" s="250"/>
      <c r="T583" s="251"/>
      <c r="AT583" s="252" t="s">
        <v>152</v>
      </c>
      <c r="AU583" s="252" t="s">
        <v>86</v>
      </c>
      <c r="AV583" s="15" t="s">
        <v>148</v>
      </c>
      <c r="AW583" s="15" t="s">
        <v>32</v>
      </c>
      <c r="AX583" s="15" t="s">
        <v>84</v>
      </c>
      <c r="AY583" s="252" t="s">
        <v>140</v>
      </c>
    </row>
    <row r="584" spans="1:65" s="2" customFormat="1" ht="16.5" customHeight="1">
      <c r="A584" s="35"/>
      <c r="B584" s="36"/>
      <c r="C584" s="204" t="s">
        <v>1079</v>
      </c>
      <c r="D584" s="204" t="s">
        <v>143</v>
      </c>
      <c r="E584" s="205" t="s">
        <v>1080</v>
      </c>
      <c r="F584" s="206" t="s">
        <v>1081</v>
      </c>
      <c r="G584" s="207" t="s">
        <v>241</v>
      </c>
      <c r="H584" s="208">
        <v>30.6</v>
      </c>
      <c r="I584" s="209"/>
      <c r="J584" s="210">
        <f>ROUND(I584*H584,2)</f>
        <v>0</v>
      </c>
      <c r="K584" s="206" t="s">
        <v>147</v>
      </c>
      <c r="L584" s="40"/>
      <c r="M584" s="211" t="s">
        <v>1</v>
      </c>
      <c r="N584" s="212" t="s">
        <v>41</v>
      </c>
      <c r="O584" s="72"/>
      <c r="P584" s="213">
        <f>O584*H584</f>
        <v>0</v>
      </c>
      <c r="Q584" s="213">
        <v>3.0000000000000001E-5</v>
      </c>
      <c r="R584" s="213">
        <f>Q584*H584</f>
        <v>9.1800000000000009E-4</v>
      </c>
      <c r="S584" s="213">
        <v>0</v>
      </c>
      <c r="T584" s="214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15" t="s">
        <v>253</v>
      </c>
      <c r="AT584" s="215" t="s">
        <v>143</v>
      </c>
      <c r="AU584" s="215" t="s">
        <v>86</v>
      </c>
      <c r="AY584" s="18" t="s">
        <v>140</v>
      </c>
      <c r="BE584" s="216">
        <f>IF(N584="základní",J584,0)</f>
        <v>0</v>
      </c>
      <c r="BF584" s="216">
        <f>IF(N584="snížená",J584,0)</f>
        <v>0</v>
      </c>
      <c r="BG584" s="216">
        <f>IF(N584="zákl. přenesená",J584,0)</f>
        <v>0</v>
      </c>
      <c r="BH584" s="216">
        <f>IF(N584="sníž. přenesená",J584,0)</f>
        <v>0</v>
      </c>
      <c r="BI584" s="216">
        <f>IF(N584="nulová",J584,0)</f>
        <v>0</v>
      </c>
      <c r="BJ584" s="18" t="s">
        <v>84</v>
      </c>
      <c r="BK584" s="216">
        <f>ROUND(I584*H584,2)</f>
        <v>0</v>
      </c>
      <c r="BL584" s="18" t="s">
        <v>253</v>
      </c>
      <c r="BM584" s="215" t="s">
        <v>1082</v>
      </c>
    </row>
    <row r="585" spans="1:65" s="2" customFormat="1" ht="11.25">
      <c r="A585" s="35"/>
      <c r="B585" s="36"/>
      <c r="C585" s="37"/>
      <c r="D585" s="217" t="s">
        <v>150</v>
      </c>
      <c r="E585" s="37"/>
      <c r="F585" s="218" t="s">
        <v>1083</v>
      </c>
      <c r="G585" s="37"/>
      <c r="H585" s="37"/>
      <c r="I585" s="116"/>
      <c r="J585" s="37"/>
      <c r="K585" s="37"/>
      <c r="L585" s="40"/>
      <c r="M585" s="219"/>
      <c r="N585" s="220"/>
      <c r="O585" s="72"/>
      <c r="P585" s="72"/>
      <c r="Q585" s="72"/>
      <c r="R585" s="72"/>
      <c r="S585" s="72"/>
      <c r="T585" s="73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T585" s="18" t="s">
        <v>150</v>
      </c>
      <c r="AU585" s="18" t="s">
        <v>86</v>
      </c>
    </row>
    <row r="586" spans="1:65" s="14" customFormat="1" ht="11.25">
      <c r="B586" s="231"/>
      <c r="C586" s="232"/>
      <c r="D586" s="217" t="s">
        <v>152</v>
      </c>
      <c r="E586" s="233" t="s">
        <v>1</v>
      </c>
      <c r="F586" s="234" t="s">
        <v>1084</v>
      </c>
      <c r="G586" s="232"/>
      <c r="H586" s="235">
        <v>30.6</v>
      </c>
      <c r="I586" s="236"/>
      <c r="J586" s="232"/>
      <c r="K586" s="232"/>
      <c r="L586" s="237"/>
      <c r="M586" s="238"/>
      <c r="N586" s="239"/>
      <c r="O586" s="239"/>
      <c r="P586" s="239"/>
      <c r="Q586" s="239"/>
      <c r="R586" s="239"/>
      <c r="S586" s="239"/>
      <c r="T586" s="240"/>
      <c r="AT586" s="241" t="s">
        <v>152</v>
      </c>
      <c r="AU586" s="241" t="s">
        <v>86</v>
      </c>
      <c r="AV586" s="14" t="s">
        <v>86</v>
      </c>
      <c r="AW586" s="14" t="s">
        <v>32</v>
      </c>
      <c r="AX586" s="14" t="s">
        <v>84</v>
      </c>
      <c r="AY586" s="241" t="s">
        <v>140</v>
      </c>
    </row>
    <row r="587" spans="1:65" s="2" customFormat="1" ht="21.75" customHeight="1">
      <c r="A587" s="35"/>
      <c r="B587" s="36"/>
      <c r="C587" s="204" t="s">
        <v>1085</v>
      </c>
      <c r="D587" s="204" t="s">
        <v>143</v>
      </c>
      <c r="E587" s="205" t="s">
        <v>1086</v>
      </c>
      <c r="F587" s="206" t="s">
        <v>1087</v>
      </c>
      <c r="G587" s="207" t="s">
        <v>758</v>
      </c>
      <c r="H587" s="277"/>
      <c r="I587" s="209"/>
      <c r="J587" s="210">
        <f>ROUND(I587*H587,2)</f>
        <v>0</v>
      </c>
      <c r="K587" s="206" t="s">
        <v>147</v>
      </c>
      <c r="L587" s="40"/>
      <c r="M587" s="211" t="s">
        <v>1</v>
      </c>
      <c r="N587" s="212" t="s">
        <v>41</v>
      </c>
      <c r="O587" s="72"/>
      <c r="P587" s="213">
        <f>O587*H587</f>
        <v>0</v>
      </c>
      <c r="Q587" s="213">
        <v>0</v>
      </c>
      <c r="R587" s="213">
        <f>Q587*H587</f>
        <v>0</v>
      </c>
      <c r="S587" s="213">
        <v>0</v>
      </c>
      <c r="T587" s="214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15" t="s">
        <v>253</v>
      </c>
      <c r="AT587" s="215" t="s">
        <v>143</v>
      </c>
      <c r="AU587" s="215" t="s">
        <v>86</v>
      </c>
      <c r="AY587" s="18" t="s">
        <v>140</v>
      </c>
      <c r="BE587" s="216">
        <f>IF(N587="základní",J587,0)</f>
        <v>0</v>
      </c>
      <c r="BF587" s="216">
        <f>IF(N587="snížená",J587,0)</f>
        <v>0</v>
      </c>
      <c r="BG587" s="216">
        <f>IF(N587="zákl. přenesená",J587,0)</f>
        <v>0</v>
      </c>
      <c r="BH587" s="216">
        <f>IF(N587="sníž. přenesená",J587,0)</f>
        <v>0</v>
      </c>
      <c r="BI587" s="216">
        <f>IF(N587="nulová",J587,0)</f>
        <v>0</v>
      </c>
      <c r="BJ587" s="18" t="s">
        <v>84</v>
      </c>
      <c r="BK587" s="216">
        <f>ROUND(I587*H587,2)</f>
        <v>0</v>
      </c>
      <c r="BL587" s="18" t="s">
        <v>253</v>
      </c>
      <c r="BM587" s="215" t="s">
        <v>1088</v>
      </c>
    </row>
    <row r="588" spans="1:65" s="2" customFormat="1" ht="29.25">
      <c r="A588" s="35"/>
      <c r="B588" s="36"/>
      <c r="C588" s="37"/>
      <c r="D588" s="217" t="s">
        <v>150</v>
      </c>
      <c r="E588" s="37"/>
      <c r="F588" s="218" t="s">
        <v>1089</v>
      </c>
      <c r="G588" s="37"/>
      <c r="H588" s="37"/>
      <c r="I588" s="116"/>
      <c r="J588" s="37"/>
      <c r="K588" s="37"/>
      <c r="L588" s="40"/>
      <c r="M588" s="219"/>
      <c r="N588" s="220"/>
      <c r="O588" s="72"/>
      <c r="P588" s="72"/>
      <c r="Q588" s="72"/>
      <c r="R588" s="72"/>
      <c r="S588" s="72"/>
      <c r="T588" s="73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150</v>
      </c>
      <c r="AU588" s="18" t="s">
        <v>86</v>
      </c>
    </row>
    <row r="589" spans="1:65" s="12" customFormat="1" ht="22.9" customHeight="1">
      <c r="B589" s="188"/>
      <c r="C589" s="189"/>
      <c r="D589" s="190" t="s">
        <v>75</v>
      </c>
      <c r="E589" s="202" t="s">
        <v>582</v>
      </c>
      <c r="F589" s="202" t="s">
        <v>583</v>
      </c>
      <c r="G589" s="189"/>
      <c r="H589" s="189"/>
      <c r="I589" s="192"/>
      <c r="J589" s="203">
        <f>BK589</f>
        <v>0</v>
      </c>
      <c r="K589" s="189"/>
      <c r="L589" s="194"/>
      <c r="M589" s="195"/>
      <c r="N589" s="196"/>
      <c r="O589" s="196"/>
      <c r="P589" s="197">
        <f>SUM(P590:P609)</f>
        <v>0</v>
      </c>
      <c r="Q589" s="196"/>
      <c r="R589" s="197">
        <f>SUM(R590:R609)</f>
        <v>2.4613200000000003E-3</v>
      </c>
      <c r="S589" s="196"/>
      <c r="T589" s="198">
        <f>SUM(T590:T609)</f>
        <v>0</v>
      </c>
      <c r="AR589" s="199" t="s">
        <v>86</v>
      </c>
      <c r="AT589" s="200" t="s">
        <v>75</v>
      </c>
      <c r="AU589" s="200" t="s">
        <v>84</v>
      </c>
      <c r="AY589" s="199" t="s">
        <v>140</v>
      </c>
      <c r="BK589" s="201">
        <f>SUM(BK590:BK609)</f>
        <v>0</v>
      </c>
    </row>
    <row r="590" spans="1:65" s="2" customFormat="1" ht="21.75" customHeight="1">
      <c r="A590" s="35"/>
      <c r="B590" s="36"/>
      <c r="C590" s="204" t="s">
        <v>1090</v>
      </c>
      <c r="D590" s="204" t="s">
        <v>143</v>
      </c>
      <c r="E590" s="205" t="s">
        <v>1091</v>
      </c>
      <c r="F590" s="206" t="s">
        <v>1092</v>
      </c>
      <c r="G590" s="207" t="s">
        <v>167</v>
      </c>
      <c r="H590" s="208">
        <v>2.8620000000000001</v>
      </c>
      <c r="I590" s="209"/>
      <c r="J590" s="210">
        <f>ROUND(I590*H590,2)</f>
        <v>0</v>
      </c>
      <c r="K590" s="206" t="s">
        <v>147</v>
      </c>
      <c r="L590" s="40"/>
      <c r="M590" s="211" t="s">
        <v>1</v>
      </c>
      <c r="N590" s="212" t="s">
        <v>41</v>
      </c>
      <c r="O590" s="72"/>
      <c r="P590" s="213">
        <f>O590*H590</f>
        <v>0</v>
      </c>
      <c r="Q590" s="213">
        <v>1.3999999999999999E-4</v>
      </c>
      <c r="R590" s="213">
        <f>Q590*H590</f>
        <v>4.0067999999999999E-4</v>
      </c>
      <c r="S590" s="213">
        <v>0</v>
      </c>
      <c r="T590" s="214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15" t="s">
        <v>253</v>
      </c>
      <c r="AT590" s="215" t="s">
        <v>143</v>
      </c>
      <c r="AU590" s="215" t="s">
        <v>86</v>
      </c>
      <c r="AY590" s="18" t="s">
        <v>140</v>
      </c>
      <c r="BE590" s="216">
        <f>IF(N590="základní",J590,0)</f>
        <v>0</v>
      </c>
      <c r="BF590" s="216">
        <f>IF(N590="snížená",J590,0)</f>
        <v>0</v>
      </c>
      <c r="BG590" s="216">
        <f>IF(N590="zákl. přenesená",J590,0)</f>
        <v>0</v>
      </c>
      <c r="BH590" s="216">
        <f>IF(N590="sníž. přenesená",J590,0)</f>
        <v>0</v>
      </c>
      <c r="BI590" s="216">
        <f>IF(N590="nulová",J590,0)</f>
        <v>0</v>
      </c>
      <c r="BJ590" s="18" t="s">
        <v>84</v>
      </c>
      <c r="BK590" s="216">
        <f>ROUND(I590*H590,2)</f>
        <v>0</v>
      </c>
      <c r="BL590" s="18" t="s">
        <v>253</v>
      </c>
      <c r="BM590" s="215" t="s">
        <v>1093</v>
      </c>
    </row>
    <row r="591" spans="1:65" s="2" customFormat="1" ht="19.5">
      <c r="A591" s="35"/>
      <c r="B591" s="36"/>
      <c r="C591" s="37"/>
      <c r="D591" s="217" t="s">
        <v>150</v>
      </c>
      <c r="E591" s="37"/>
      <c r="F591" s="218" t="s">
        <v>1094</v>
      </c>
      <c r="G591" s="37"/>
      <c r="H591" s="37"/>
      <c r="I591" s="116"/>
      <c r="J591" s="37"/>
      <c r="K591" s="37"/>
      <c r="L591" s="40"/>
      <c r="M591" s="219"/>
      <c r="N591" s="220"/>
      <c r="O591" s="72"/>
      <c r="P591" s="72"/>
      <c r="Q591" s="72"/>
      <c r="R591" s="72"/>
      <c r="S591" s="72"/>
      <c r="T591" s="73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150</v>
      </c>
      <c r="AU591" s="18" t="s">
        <v>86</v>
      </c>
    </row>
    <row r="592" spans="1:65" s="13" customFormat="1" ht="11.25">
      <c r="B592" s="221"/>
      <c r="C592" s="222"/>
      <c r="D592" s="217" t="s">
        <v>152</v>
      </c>
      <c r="E592" s="223" t="s">
        <v>1</v>
      </c>
      <c r="F592" s="224" t="s">
        <v>1095</v>
      </c>
      <c r="G592" s="222"/>
      <c r="H592" s="223" t="s">
        <v>1</v>
      </c>
      <c r="I592" s="225"/>
      <c r="J592" s="222"/>
      <c r="K592" s="222"/>
      <c r="L592" s="226"/>
      <c r="M592" s="227"/>
      <c r="N592" s="228"/>
      <c r="O592" s="228"/>
      <c r="P592" s="228"/>
      <c r="Q592" s="228"/>
      <c r="R592" s="228"/>
      <c r="S592" s="228"/>
      <c r="T592" s="229"/>
      <c r="AT592" s="230" t="s">
        <v>152</v>
      </c>
      <c r="AU592" s="230" t="s">
        <v>86</v>
      </c>
      <c r="AV592" s="13" t="s">
        <v>84</v>
      </c>
      <c r="AW592" s="13" t="s">
        <v>32</v>
      </c>
      <c r="AX592" s="13" t="s">
        <v>76</v>
      </c>
      <c r="AY592" s="230" t="s">
        <v>140</v>
      </c>
    </row>
    <row r="593" spans="1:65" s="14" customFormat="1" ht="11.25">
      <c r="B593" s="231"/>
      <c r="C593" s="232"/>
      <c r="D593" s="217" t="s">
        <v>152</v>
      </c>
      <c r="E593" s="233" t="s">
        <v>1</v>
      </c>
      <c r="F593" s="234" t="s">
        <v>1096</v>
      </c>
      <c r="G593" s="232"/>
      <c r="H593" s="235">
        <v>2.8620000000000001</v>
      </c>
      <c r="I593" s="236"/>
      <c r="J593" s="232"/>
      <c r="K593" s="232"/>
      <c r="L593" s="237"/>
      <c r="M593" s="238"/>
      <c r="N593" s="239"/>
      <c r="O593" s="239"/>
      <c r="P593" s="239"/>
      <c r="Q593" s="239"/>
      <c r="R593" s="239"/>
      <c r="S593" s="239"/>
      <c r="T593" s="240"/>
      <c r="AT593" s="241" t="s">
        <v>152</v>
      </c>
      <c r="AU593" s="241" t="s">
        <v>86</v>
      </c>
      <c r="AV593" s="14" t="s">
        <v>86</v>
      </c>
      <c r="AW593" s="14" t="s">
        <v>32</v>
      </c>
      <c r="AX593" s="14" t="s">
        <v>84</v>
      </c>
      <c r="AY593" s="241" t="s">
        <v>140</v>
      </c>
    </row>
    <row r="594" spans="1:65" s="2" customFormat="1" ht="21.75" customHeight="1">
      <c r="A594" s="35"/>
      <c r="B594" s="36"/>
      <c r="C594" s="204" t="s">
        <v>1097</v>
      </c>
      <c r="D594" s="204" t="s">
        <v>143</v>
      </c>
      <c r="E594" s="205" t="s">
        <v>1098</v>
      </c>
      <c r="F594" s="206" t="s">
        <v>1099</v>
      </c>
      <c r="G594" s="207" t="s">
        <v>167</v>
      </c>
      <c r="H594" s="208">
        <v>2.8620000000000001</v>
      </c>
      <c r="I594" s="209"/>
      <c r="J594" s="210">
        <f>ROUND(I594*H594,2)</f>
        <v>0</v>
      </c>
      <c r="K594" s="206" t="s">
        <v>147</v>
      </c>
      <c r="L594" s="40"/>
      <c r="M594" s="211" t="s">
        <v>1</v>
      </c>
      <c r="N594" s="212" t="s">
        <v>41</v>
      </c>
      <c r="O594" s="72"/>
      <c r="P594" s="213">
        <f>O594*H594</f>
        <v>0</v>
      </c>
      <c r="Q594" s="213">
        <v>7.2000000000000005E-4</v>
      </c>
      <c r="R594" s="213">
        <f>Q594*H594</f>
        <v>2.0606400000000003E-3</v>
      </c>
      <c r="S594" s="213">
        <v>0</v>
      </c>
      <c r="T594" s="214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15" t="s">
        <v>253</v>
      </c>
      <c r="AT594" s="215" t="s">
        <v>143</v>
      </c>
      <c r="AU594" s="215" t="s">
        <v>86</v>
      </c>
      <c r="AY594" s="18" t="s">
        <v>140</v>
      </c>
      <c r="BE594" s="216">
        <f>IF(N594="základní",J594,0)</f>
        <v>0</v>
      </c>
      <c r="BF594" s="216">
        <f>IF(N594="snížená",J594,0)</f>
        <v>0</v>
      </c>
      <c r="BG594" s="216">
        <f>IF(N594="zákl. přenesená",J594,0)</f>
        <v>0</v>
      </c>
      <c r="BH594" s="216">
        <f>IF(N594="sníž. přenesená",J594,0)</f>
        <v>0</v>
      </c>
      <c r="BI594" s="216">
        <f>IF(N594="nulová",J594,0)</f>
        <v>0</v>
      </c>
      <c r="BJ594" s="18" t="s">
        <v>84</v>
      </c>
      <c r="BK594" s="216">
        <f>ROUND(I594*H594,2)</f>
        <v>0</v>
      </c>
      <c r="BL594" s="18" t="s">
        <v>253</v>
      </c>
      <c r="BM594" s="215" t="s">
        <v>1100</v>
      </c>
    </row>
    <row r="595" spans="1:65" s="2" customFormat="1" ht="29.25">
      <c r="A595" s="35"/>
      <c r="B595" s="36"/>
      <c r="C595" s="37"/>
      <c r="D595" s="217" t="s">
        <v>150</v>
      </c>
      <c r="E595" s="37"/>
      <c r="F595" s="218" t="s">
        <v>1101</v>
      </c>
      <c r="G595" s="37"/>
      <c r="H595" s="37"/>
      <c r="I595" s="116"/>
      <c r="J595" s="37"/>
      <c r="K595" s="37"/>
      <c r="L595" s="40"/>
      <c r="M595" s="219"/>
      <c r="N595" s="220"/>
      <c r="O595" s="72"/>
      <c r="P595" s="72"/>
      <c r="Q595" s="72"/>
      <c r="R595" s="72"/>
      <c r="S595" s="72"/>
      <c r="T595" s="73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T595" s="18" t="s">
        <v>150</v>
      </c>
      <c r="AU595" s="18" t="s">
        <v>86</v>
      </c>
    </row>
    <row r="596" spans="1:65" s="2" customFormat="1" ht="21.75" customHeight="1">
      <c r="A596" s="35"/>
      <c r="B596" s="36"/>
      <c r="C596" s="204" t="s">
        <v>1102</v>
      </c>
      <c r="D596" s="204" t="s">
        <v>143</v>
      </c>
      <c r="E596" s="205" t="s">
        <v>1103</v>
      </c>
      <c r="F596" s="206" t="s">
        <v>1104</v>
      </c>
      <c r="G596" s="207" t="s">
        <v>167</v>
      </c>
      <c r="H596" s="208">
        <v>289.24799999999999</v>
      </c>
      <c r="I596" s="209"/>
      <c r="J596" s="210">
        <f>ROUND(I596*H596,2)</f>
        <v>0</v>
      </c>
      <c r="K596" s="206" t="s">
        <v>1</v>
      </c>
      <c r="L596" s="40"/>
      <c r="M596" s="211" t="s">
        <v>1</v>
      </c>
      <c r="N596" s="212" t="s">
        <v>41</v>
      </c>
      <c r="O596" s="72"/>
      <c r="P596" s="213">
        <f>O596*H596</f>
        <v>0</v>
      </c>
      <c r="Q596" s="213">
        <v>0</v>
      </c>
      <c r="R596" s="213">
        <f>Q596*H596</f>
        <v>0</v>
      </c>
      <c r="S596" s="213">
        <v>0</v>
      </c>
      <c r="T596" s="214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15" t="s">
        <v>253</v>
      </c>
      <c r="AT596" s="215" t="s">
        <v>143</v>
      </c>
      <c r="AU596" s="215" t="s">
        <v>86</v>
      </c>
      <c r="AY596" s="18" t="s">
        <v>140</v>
      </c>
      <c r="BE596" s="216">
        <f>IF(N596="základní",J596,0)</f>
        <v>0</v>
      </c>
      <c r="BF596" s="216">
        <f>IF(N596="snížená",J596,0)</f>
        <v>0</v>
      </c>
      <c r="BG596" s="216">
        <f>IF(N596="zákl. přenesená",J596,0)</f>
        <v>0</v>
      </c>
      <c r="BH596" s="216">
        <f>IF(N596="sníž. přenesená",J596,0)</f>
        <v>0</v>
      </c>
      <c r="BI596" s="216">
        <f>IF(N596="nulová",J596,0)</f>
        <v>0</v>
      </c>
      <c r="BJ596" s="18" t="s">
        <v>84</v>
      </c>
      <c r="BK596" s="216">
        <f>ROUND(I596*H596,2)</f>
        <v>0</v>
      </c>
      <c r="BL596" s="18" t="s">
        <v>253</v>
      </c>
      <c r="BM596" s="215" t="s">
        <v>1105</v>
      </c>
    </row>
    <row r="597" spans="1:65" s="2" customFormat="1" ht="11.25">
      <c r="A597" s="35"/>
      <c r="B597" s="36"/>
      <c r="C597" s="37"/>
      <c r="D597" s="217" t="s">
        <v>150</v>
      </c>
      <c r="E597" s="37"/>
      <c r="F597" s="218" t="s">
        <v>1104</v>
      </c>
      <c r="G597" s="37"/>
      <c r="H597" s="37"/>
      <c r="I597" s="116"/>
      <c r="J597" s="37"/>
      <c r="K597" s="37"/>
      <c r="L597" s="40"/>
      <c r="M597" s="219"/>
      <c r="N597" s="220"/>
      <c r="O597" s="72"/>
      <c r="P597" s="72"/>
      <c r="Q597" s="72"/>
      <c r="R597" s="72"/>
      <c r="S597" s="72"/>
      <c r="T597" s="73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T597" s="18" t="s">
        <v>150</v>
      </c>
      <c r="AU597" s="18" t="s">
        <v>86</v>
      </c>
    </row>
    <row r="598" spans="1:65" s="14" customFormat="1" ht="45">
      <c r="B598" s="231"/>
      <c r="C598" s="232"/>
      <c r="D598" s="217" t="s">
        <v>152</v>
      </c>
      <c r="E598" s="233" t="s">
        <v>1</v>
      </c>
      <c r="F598" s="234" t="s">
        <v>1106</v>
      </c>
      <c r="G598" s="232"/>
      <c r="H598" s="235">
        <v>105.3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152</v>
      </c>
      <c r="AU598" s="241" t="s">
        <v>86</v>
      </c>
      <c r="AV598" s="14" t="s">
        <v>86</v>
      </c>
      <c r="AW598" s="14" t="s">
        <v>32</v>
      </c>
      <c r="AX598" s="14" t="s">
        <v>76</v>
      </c>
      <c r="AY598" s="241" t="s">
        <v>140</v>
      </c>
    </row>
    <row r="599" spans="1:65" s="14" customFormat="1" ht="33.75">
      <c r="B599" s="231"/>
      <c r="C599" s="232"/>
      <c r="D599" s="217" t="s">
        <v>152</v>
      </c>
      <c r="E599" s="233" t="s">
        <v>1</v>
      </c>
      <c r="F599" s="234" t="s">
        <v>1107</v>
      </c>
      <c r="G599" s="232"/>
      <c r="H599" s="235">
        <v>43.305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AT599" s="241" t="s">
        <v>152</v>
      </c>
      <c r="AU599" s="241" t="s">
        <v>86</v>
      </c>
      <c r="AV599" s="14" t="s">
        <v>86</v>
      </c>
      <c r="AW599" s="14" t="s">
        <v>32</v>
      </c>
      <c r="AX599" s="14" t="s">
        <v>76</v>
      </c>
      <c r="AY599" s="241" t="s">
        <v>140</v>
      </c>
    </row>
    <row r="600" spans="1:65" s="14" customFormat="1" ht="33.75">
      <c r="B600" s="231"/>
      <c r="C600" s="232"/>
      <c r="D600" s="217" t="s">
        <v>152</v>
      </c>
      <c r="E600" s="233" t="s">
        <v>1</v>
      </c>
      <c r="F600" s="234" t="s">
        <v>1108</v>
      </c>
      <c r="G600" s="232"/>
      <c r="H600" s="235">
        <v>101.205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AT600" s="241" t="s">
        <v>152</v>
      </c>
      <c r="AU600" s="241" t="s">
        <v>86</v>
      </c>
      <c r="AV600" s="14" t="s">
        <v>86</v>
      </c>
      <c r="AW600" s="14" t="s">
        <v>32</v>
      </c>
      <c r="AX600" s="14" t="s">
        <v>76</v>
      </c>
      <c r="AY600" s="241" t="s">
        <v>140</v>
      </c>
    </row>
    <row r="601" spans="1:65" s="14" customFormat="1" ht="45">
      <c r="B601" s="231"/>
      <c r="C601" s="232"/>
      <c r="D601" s="217" t="s">
        <v>152</v>
      </c>
      <c r="E601" s="233" t="s">
        <v>1</v>
      </c>
      <c r="F601" s="234" t="s">
        <v>1109</v>
      </c>
      <c r="G601" s="232"/>
      <c r="H601" s="235">
        <v>51.45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152</v>
      </c>
      <c r="AU601" s="241" t="s">
        <v>86</v>
      </c>
      <c r="AV601" s="14" t="s">
        <v>86</v>
      </c>
      <c r="AW601" s="14" t="s">
        <v>32</v>
      </c>
      <c r="AX601" s="14" t="s">
        <v>76</v>
      </c>
      <c r="AY601" s="241" t="s">
        <v>140</v>
      </c>
    </row>
    <row r="602" spans="1:65" s="14" customFormat="1" ht="11.25">
      <c r="B602" s="231"/>
      <c r="C602" s="232"/>
      <c r="D602" s="217" t="s">
        <v>152</v>
      </c>
      <c r="E602" s="233" t="s">
        <v>1</v>
      </c>
      <c r="F602" s="234" t="s">
        <v>1110</v>
      </c>
      <c r="G602" s="232"/>
      <c r="H602" s="235">
        <v>-1.95</v>
      </c>
      <c r="I602" s="236"/>
      <c r="J602" s="232"/>
      <c r="K602" s="232"/>
      <c r="L602" s="237"/>
      <c r="M602" s="238"/>
      <c r="N602" s="239"/>
      <c r="O602" s="239"/>
      <c r="P602" s="239"/>
      <c r="Q602" s="239"/>
      <c r="R602" s="239"/>
      <c r="S602" s="239"/>
      <c r="T602" s="240"/>
      <c r="AT602" s="241" t="s">
        <v>152</v>
      </c>
      <c r="AU602" s="241" t="s">
        <v>86</v>
      </c>
      <c r="AV602" s="14" t="s">
        <v>86</v>
      </c>
      <c r="AW602" s="14" t="s">
        <v>32</v>
      </c>
      <c r="AX602" s="14" t="s">
        <v>76</v>
      </c>
      <c r="AY602" s="241" t="s">
        <v>140</v>
      </c>
    </row>
    <row r="603" spans="1:65" s="14" customFormat="1" ht="11.25">
      <c r="B603" s="231"/>
      <c r="C603" s="232"/>
      <c r="D603" s="217" t="s">
        <v>152</v>
      </c>
      <c r="E603" s="233" t="s">
        <v>1</v>
      </c>
      <c r="F603" s="234" t="s">
        <v>1111</v>
      </c>
      <c r="G603" s="232"/>
      <c r="H603" s="235">
        <v>-5.64</v>
      </c>
      <c r="I603" s="236"/>
      <c r="J603" s="232"/>
      <c r="K603" s="232"/>
      <c r="L603" s="237"/>
      <c r="M603" s="238"/>
      <c r="N603" s="239"/>
      <c r="O603" s="239"/>
      <c r="P603" s="239"/>
      <c r="Q603" s="239"/>
      <c r="R603" s="239"/>
      <c r="S603" s="239"/>
      <c r="T603" s="240"/>
      <c r="AT603" s="241" t="s">
        <v>152</v>
      </c>
      <c r="AU603" s="241" t="s">
        <v>86</v>
      </c>
      <c r="AV603" s="14" t="s">
        <v>86</v>
      </c>
      <c r="AW603" s="14" t="s">
        <v>32</v>
      </c>
      <c r="AX603" s="14" t="s">
        <v>76</v>
      </c>
      <c r="AY603" s="241" t="s">
        <v>140</v>
      </c>
    </row>
    <row r="604" spans="1:65" s="14" customFormat="1" ht="11.25">
      <c r="B604" s="231"/>
      <c r="C604" s="232"/>
      <c r="D604" s="217" t="s">
        <v>152</v>
      </c>
      <c r="E604" s="233" t="s">
        <v>1</v>
      </c>
      <c r="F604" s="234" t="s">
        <v>1112</v>
      </c>
      <c r="G604" s="232"/>
      <c r="H604" s="235">
        <v>2.88</v>
      </c>
      <c r="I604" s="236"/>
      <c r="J604" s="232"/>
      <c r="K604" s="232"/>
      <c r="L604" s="237"/>
      <c r="M604" s="238"/>
      <c r="N604" s="239"/>
      <c r="O604" s="239"/>
      <c r="P604" s="239"/>
      <c r="Q604" s="239"/>
      <c r="R604" s="239"/>
      <c r="S604" s="239"/>
      <c r="T604" s="240"/>
      <c r="AT604" s="241" t="s">
        <v>152</v>
      </c>
      <c r="AU604" s="241" t="s">
        <v>86</v>
      </c>
      <c r="AV604" s="14" t="s">
        <v>86</v>
      </c>
      <c r="AW604" s="14" t="s">
        <v>32</v>
      </c>
      <c r="AX604" s="14" t="s">
        <v>76</v>
      </c>
      <c r="AY604" s="241" t="s">
        <v>140</v>
      </c>
    </row>
    <row r="605" spans="1:65" s="14" customFormat="1" ht="11.25">
      <c r="B605" s="231"/>
      <c r="C605" s="232"/>
      <c r="D605" s="217" t="s">
        <v>152</v>
      </c>
      <c r="E605" s="233" t="s">
        <v>1</v>
      </c>
      <c r="F605" s="234" t="s">
        <v>1113</v>
      </c>
      <c r="G605" s="232"/>
      <c r="H605" s="235">
        <v>-4.9859999999999998</v>
      </c>
      <c r="I605" s="236"/>
      <c r="J605" s="232"/>
      <c r="K605" s="232"/>
      <c r="L605" s="237"/>
      <c r="M605" s="238"/>
      <c r="N605" s="239"/>
      <c r="O605" s="239"/>
      <c r="P605" s="239"/>
      <c r="Q605" s="239"/>
      <c r="R605" s="239"/>
      <c r="S605" s="239"/>
      <c r="T605" s="240"/>
      <c r="AT605" s="241" t="s">
        <v>152</v>
      </c>
      <c r="AU605" s="241" t="s">
        <v>86</v>
      </c>
      <c r="AV605" s="14" t="s">
        <v>86</v>
      </c>
      <c r="AW605" s="14" t="s">
        <v>32</v>
      </c>
      <c r="AX605" s="14" t="s">
        <v>76</v>
      </c>
      <c r="AY605" s="241" t="s">
        <v>140</v>
      </c>
    </row>
    <row r="606" spans="1:65" s="14" customFormat="1" ht="11.25">
      <c r="B606" s="231"/>
      <c r="C606" s="232"/>
      <c r="D606" s="217" t="s">
        <v>152</v>
      </c>
      <c r="E606" s="233" t="s">
        <v>1</v>
      </c>
      <c r="F606" s="234" t="s">
        <v>1114</v>
      </c>
      <c r="G606" s="232"/>
      <c r="H606" s="235">
        <v>0.432</v>
      </c>
      <c r="I606" s="236"/>
      <c r="J606" s="232"/>
      <c r="K606" s="232"/>
      <c r="L606" s="237"/>
      <c r="M606" s="238"/>
      <c r="N606" s="239"/>
      <c r="O606" s="239"/>
      <c r="P606" s="239"/>
      <c r="Q606" s="239"/>
      <c r="R606" s="239"/>
      <c r="S606" s="239"/>
      <c r="T606" s="240"/>
      <c r="AT606" s="241" t="s">
        <v>152</v>
      </c>
      <c r="AU606" s="241" t="s">
        <v>86</v>
      </c>
      <c r="AV606" s="14" t="s">
        <v>86</v>
      </c>
      <c r="AW606" s="14" t="s">
        <v>32</v>
      </c>
      <c r="AX606" s="14" t="s">
        <v>76</v>
      </c>
      <c r="AY606" s="241" t="s">
        <v>140</v>
      </c>
    </row>
    <row r="607" spans="1:65" s="14" customFormat="1" ht="11.25">
      <c r="B607" s="231"/>
      <c r="C607" s="232"/>
      <c r="D607" s="217" t="s">
        <v>152</v>
      </c>
      <c r="E607" s="233" t="s">
        <v>1</v>
      </c>
      <c r="F607" s="234" t="s">
        <v>1115</v>
      </c>
      <c r="G607" s="232"/>
      <c r="H607" s="235">
        <v>-1.3979999999999999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AT607" s="241" t="s">
        <v>152</v>
      </c>
      <c r="AU607" s="241" t="s">
        <v>86</v>
      </c>
      <c r="AV607" s="14" t="s">
        <v>86</v>
      </c>
      <c r="AW607" s="14" t="s">
        <v>32</v>
      </c>
      <c r="AX607" s="14" t="s">
        <v>76</v>
      </c>
      <c r="AY607" s="241" t="s">
        <v>140</v>
      </c>
    </row>
    <row r="608" spans="1:65" s="14" customFormat="1" ht="11.25">
      <c r="B608" s="231"/>
      <c r="C608" s="232"/>
      <c r="D608" s="217" t="s">
        <v>152</v>
      </c>
      <c r="E608" s="233" t="s">
        <v>1</v>
      </c>
      <c r="F608" s="234" t="s">
        <v>1116</v>
      </c>
      <c r="G608" s="232"/>
      <c r="H608" s="235">
        <v>-1.35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AT608" s="241" t="s">
        <v>152</v>
      </c>
      <c r="AU608" s="241" t="s">
        <v>86</v>
      </c>
      <c r="AV608" s="14" t="s">
        <v>86</v>
      </c>
      <c r="AW608" s="14" t="s">
        <v>32</v>
      </c>
      <c r="AX608" s="14" t="s">
        <v>76</v>
      </c>
      <c r="AY608" s="241" t="s">
        <v>140</v>
      </c>
    </row>
    <row r="609" spans="1:65" s="15" customFormat="1" ht="11.25">
      <c r="B609" s="242"/>
      <c r="C609" s="243"/>
      <c r="D609" s="217" t="s">
        <v>152</v>
      </c>
      <c r="E609" s="244" t="s">
        <v>1</v>
      </c>
      <c r="F609" s="245" t="s">
        <v>172</v>
      </c>
      <c r="G609" s="243"/>
      <c r="H609" s="246">
        <v>289.24799999999999</v>
      </c>
      <c r="I609" s="247"/>
      <c r="J609" s="243"/>
      <c r="K609" s="243"/>
      <c r="L609" s="248"/>
      <c r="M609" s="249"/>
      <c r="N609" s="250"/>
      <c r="O609" s="250"/>
      <c r="P609" s="250"/>
      <c r="Q609" s="250"/>
      <c r="R609" s="250"/>
      <c r="S609" s="250"/>
      <c r="T609" s="251"/>
      <c r="AT609" s="252" t="s">
        <v>152</v>
      </c>
      <c r="AU609" s="252" t="s">
        <v>86</v>
      </c>
      <c r="AV609" s="15" t="s">
        <v>148</v>
      </c>
      <c r="AW609" s="15" t="s">
        <v>32</v>
      </c>
      <c r="AX609" s="15" t="s">
        <v>84</v>
      </c>
      <c r="AY609" s="252" t="s">
        <v>140</v>
      </c>
    </row>
    <row r="610" spans="1:65" s="12" customFormat="1" ht="22.9" customHeight="1">
      <c r="B610" s="188"/>
      <c r="C610" s="189"/>
      <c r="D610" s="190" t="s">
        <v>75</v>
      </c>
      <c r="E610" s="202" t="s">
        <v>591</v>
      </c>
      <c r="F610" s="202" t="s">
        <v>592</v>
      </c>
      <c r="G610" s="189"/>
      <c r="H610" s="189"/>
      <c r="I610" s="192"/>
      <c r="J610" s="203">
        <f>BK610</f>
        <v>0</v>
      </c>
      <c r="K610" s="189"/>
      <c r="L610" s="194"/>
      <c r="M610" s="195"/>
      <c r="N610" s="196"/>
      <c r="O610" s="196"/>
      <c r="P610" s="197">
        <f>SUM(P611:P615)</f>
        <v>0</v>
      </c>
      <c r="Q610" s="196"/>
      <c r="R610" s="197">
        <f>SUM(R611:R615)</f>
        <v>1.5500748799999999</v>
      </c>
      <c r="S610" s="196"/>
      <c r="T610" s="198">
        <f>SUM(T611:T615)</f>
        <v>0</v>
      </c>
      <c r="AR610" s="199" t="s">
        <v>86</v>
      </c>
      <c r="AT610" s="200" t="s">
        <v>75</v>
      </c>
      <c r="AU610" s="200" t="s">
        <v>84</v>
      </c>
      <c r="AY610" s="199" t="s">
        <v>140</v>
      </c>
      <c r="BK610" s="201">
        <f>SUM(BK611:BK615)</f>
        <v>0</v>
      </c>
    </row>
    <row r="611" spans="1:65" s="2" customFormat="1" ht="21.75" customHeight="1">
      <c r="A611" s="35"/>
      <c r="B611" s="36"/>
      <c r="C611" s="204" t="s">
        <v>1117</v>
      </c>
      <c r="D611" s="204" t="s">
        <v>143</v>
      </c>
      <c r="E611" s="205" t="s">
        <v>1118</v>
      </c>
      <c r="F611" s="206" t="s">
        <v>1119</v>
      </c>
      <c r="G611" s="207" t="s">
        <v>167</v>
      </c>
      <c r="H611" s="208">
        <v>3369.7280000000001</v>
      </c>
      <c r="I611" s="209"/>
      <c r="J611" s="210">
        <f>ROUND(I611*H611,2)</f>
        <v>0</v>
      </c>
      <c r="K611" s="206" t="s">
        <v>147</v>
      </c>
      <c r="L611" s="40"/>
      <c r="M611" s="211" t="s">
        <v>1</v>
      </c>
      <c r="N611" s="212" t="s">
        <v>41</v>
      </c>
      <c r="O611" s="72"/>
      <c r="P611" s="213">
        <f>O611*H611</f>
        <v>0</v>
      </c>
      <c r="Q611" s="213">
        <v>2.0000000000000001E-4</v>
      </c>
      <c r="R611" s="213">
        <f>Q611*H611</f>
        <v>0.67394560000000003</v>
      </c>
      <c r="S611" s="213">
        <v>0</v>
      </c>
      <c r="T611" s="214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15" t="s">
        <v>253</v>
      </c>
      <c r="AT611" s="215" t="s">
        <v>143</v>
      </c>
      <c r="AU611" s="215" t="s">
        <v>86</v>
      </c>
      <c r="AY611" s="18" t="s">
        <v>140</v>
      </c>
      <c r="BE611" s="216">
        <f>IF(N611="základní",J611,0)</f>
        <v>0</v>
      </c>
      <c r="BF611" s="216">
        <f>IF(N611="snížená",J611,0)</f>
        <v>0</v>
      </c>
      <c r="BG611" s="216">
        <f>IF(N611="zákl. přenesená",J611,0)</f>
        <v>0</v>
      </c>
      <c r="BH611" s="216">
        <f>IF(N611="sníž. přenesená",J611,0)</f>
        <v>0</v>
      </c>
      <c r="BI611" s="216">
        <f>IF(N611="nulová",J611,0)</f>
        <v>0</v>
      </c>
      <c r="BJ611" s="18" t="s">
        <v>84</v>
      </c>
      <c r="BK611" s="216">
        <f>ROUND(I611*H611,2)</f>
        <v>0</v>
      </c>
      <c r="BL611" s="18" t="s">
        <v>253</v>
      </c>
      <c r="BM611" s="215" t="s">
        <v>1120</v>
      </c>
    </row>
    <row r="612" spans="1:65" s="2" customFormat="1" ht="19.5">
      <c r="A612" s="35"/>
      <c r="B612" s="36"/>
      <c r="C612" s="37"/>
      <c r="D612" s="217" t="s">
        <v>150</v>
      </c>
      <c r="E612" s="37"/>
      <c r="F612" s="218" t="s">
        <v>1121</v>
      </c>
      <c r="G612" s="37"/>
      <c r="H612" s="37"/>
      <c r="I612" s="116"/>
      <c r="J612" s="37"/>
      <c r="K612" s="37"/>
      <c r="L612" s="40"/>
      <c r="M612" s="219"/>
      <c r="N612" s="220"/>
      <c r="O612" s="72"/>
      <c r="P612" s="72"/>
      <c r="Q612" s="72"/>
      <c r="R612" s="72"/>
      <c r="S612" s="72"/>
      <c r="T612" s="73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150</v>
      </c>
      <c r="AU612" s="18" t="s">
        <v>86</v>
      </c>
    </row>
    <row r="613" spans="1:65" s="14" customFormat="1" ht="11.25">
      <c r="B613" s="231"/>
      <c r="C613" s="232"/>
      <c r="D613" s="217" t="s">
        <v>152</v>
      </c>
      <c r="E613" s="233" t="s">
        <v>1</v>
      </c>
      <c r="F613" s="234" t="s">
        <v>1122</v>
      </c>
      <c r="G613" s="232"/>
      <c r="H613" s="235">
        <v>3369.7280000000001</v>
      </c>
      <c r="I613" s="236"/>
      <c r="J613" s="232"/>
      <c r="K613" s="232"/>
      <c r="L613" s="237"/>
      <c r="M613" s="238"/>
      <c r="N613" s="239"/>
      <c r="O613" s="239"/>
      <c r="P613" s="239"/>
      <c r="Q613" s="239"/>
      <c r="R613" s="239"/>
      <c r="S613" s="239"/>
      <c r="T613" s="240"/>
      <c r="AT613" s="241" t="s">
        <v>152</v>
      </c>
      <c r="AU613" s="241" t="s">
        <v>86</v>
      </c>
      <c r="AV613" s="14" t="s">
        <v>86</v>
      </c>
      <c r="AW613" s="14" t="s">
        <v>32</v>
      </c>
      <c r="AX613" s="14" t="s">
        <v>84</v>
      </c>
      <c r="AY613" s="241" t="s">
        <v>140</v>
      </c>
    </row>
    <row r="614" spans="1:65" s="2" customFormat="1" ht="21.75" customHeight="1">
      <c r="A614" s="35"/>
      <c r="B614" s="36"/>
      <c r="C614" s="204" t="s">
        <v>1123</v>
      </c>
      <c r="D614" s="204" t="s">
        <v>143</v>
      </c>
      <c r="E614" s="205" t="s">
        <v>1124</v>
      </c>
      <c r="F614" s="206" t="s">
        <v>1125</v>
      </c>
      <c r="G614" s="207" t="s">
        <v>167</v>
      </c>
      <c r="H614" s="208">
        <v>3369.7280000000001</v>
      </c>
      <c r="I614" s="209"/>
      <c r="J614" s="210">
        <f>ROUND(I614*H614,2)</f>
        <v>0</v>
      </c>
      <c r="K614" s="206" t="s">
        <v>147</v>
      </c>
      <c r="L614" s="40"/>
      <c r="M614" s="211" t="s">
        <v>1</v>
      </c>
      <c r="N614" s="212" t="s">
        <v>41</v>
      </c>
      <c r="O614" s="72"/>
      <c r="P614" s="213">
        <f>O614*H614</f>
        <v>0</v>
      </c>
      <c r="Q614" s="213">
        <v>2.5999999999999998E-4</v>
      </c>
      <c r="R614" s="213">
        <f>Q614*H614</f>
        <v>0.8761292799999999</v>
      </c>
      <c r="S614" s="213">
        <v>0</v>
      </c>
      <c r="T614" s="214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15" t="s">
        <v>253</v>
      </c>
      <c r="AT614" s="215" t="s">
        <v>143</v>
      </c>
      <c r="AU614" s="215" t="s">
        <v>86</v>
      </c>
      <c r="AY614" s="18" t="s">
        <v>140</v>
      </c>
      <c r="BE614" s="216">
        <f>IF(N614="základní",J614,0)</f>
        <v>0</v>
      </c>
      <c r="BF614" s="216">
        <f>IF(N614="snížená",J614,0)</f>
        <v>0</v>
      </c>
      <c r="BG614" s="216">
        <f>IF(N614="zákl. přenesená",J614,0)</f>
        <v>0</v>
      </c>
      <c r="BH614" s="216">
        <f>IF(N614="sníž. přenesená",J614,0)</f>
        <v>0</v>
      </c>
      <c r="BI614" s="216">
        <f>IF(N614="nulová",J614,0)</f>
        <v>0</v>
      </c>
      <c r="BJ614" s="18" t="s">
        <v>84</v>
      </c>
      <c r="BK614" s="216">
        <f>ROUND(I614*H614,2)</f>
        <v>0</v>
      </c>
      <c r="BL614" s="18" t="s">
        <v>253</v>
      </c>
      <c r="BM614" s="215" t="s">
        <v>1126</v>
      </c>
    </row>
    <row r="615" spans="1:65" s="2" customFormat="1" ht="29.25">
      <c r="A615" s="35"/>
      <c r="B615" s="36"/>
      <c r="C615" s="37"/>
      <c r="D615" s="217" t="s">
        <v>150</v>
      </c>
      <c r="E615" s="37"/>
      <c r="F615" s="218" t="s">
        <v>1127</v>
      </c>
      <c r="G615" s="37"/>
      <c r="H615" s="37"/>
      <c r="I615" s="116"/>
      <c r="J615" s="37"/>
      <c r="K615" s="37"/>
      <c r="L615" s="40"/>
      <c r="M615" s="278"/>
      <c r="N615" s="279"/>
      <c r="O615" s="280"/>
      <c r="P615" s="280"/>
      <c r="Q615" s="280"/>
      <c r="R615" s="280"/>
      <c r="S615" s="280"/>
      <c r="T615" s="281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T615" s="18" t="s">
        <v>150</v>
      </c>
      <c r="AU615" s="18" t="s">
        <v>86</v>
      </c>
    </row>
    <row r="616" spans="1:65" s="2" customFormat="1" ht="6.95" customHeight="1">
      <c r="A616" s="35"/>
      <c r="B616" s="55"/>
      <c r="C616" s="56"/>
      <c r="D616" s="56"/>
      <c r="E616" s="56"/>
      <c r="F616" s="56"/>
      <c r="G616" s="56"/>
      <c r="H616" s="56"/>
      <c r="I616" s="153"/>
      <c r="J616" s="56"/>
      <c r="K616" s="56"/>
      <c r="L616" s="40"/>
      <c r="M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</row>
  </sheetData>
  <sheetProtection algorithmName="SHA-512" hashValue="oZdNjZU5d2nOAdDHX25UQp227gGPd51FGqhWFiH4RfNJrdnkUdXBo1PEX8nGM3Lhn/WrbOS5rCAZyLrl3GeGkw==" saltValue="Xx8UpuXcKjD11OTYmu0vxZmXg9zup6zTQdCgZqL0PBfxaMgrc5SP0/VxPpF8STRO9lC+7SUWLHsZYIexiL7jUg==" spinCount="100000" sheet="1" objects="1" scenarios="1" formatColumns="0" formatRows="0" autoFilter="0"/>
  <autoFilter ref="C132:K615" xr:uid="{00000000-0009-0000-0000-000002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44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8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86</v>
      </c>
    </row>
    <row r="4" spans="1:46" s="1" customFormat="1" ht="24.95" customHeight="1">
      <c r="B4" s="21"/>
      <c r="D4" s="113" t="s">
        <v>102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3" t="str">
        <f>'Rekapitulace stavby'!K6</f>
        <v>ISŠTE Sokolov - Revitalizace objektu SO 706</v>
      </c>
      <c r="F7" s="324"/>
      <c r="G7" s="324"/>
      <c r="H7" s="324"/>
      <c r="I7" s="109"/>
      <c r="L7" s="21"/>
    </row>
    <row r="8" spans="1:46" s="2" customFormat="1" ht="12" customHeight="1">
      <c r="A8" s="35"/>
      <c r="B8" s="40"/>
      <c r="C8" s="35"/>
      <c r="D8" s="115" t="s">
        <v>103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5" t="s">
        <v>1128</v>
      </c>
      <c r="F9" s="326"/>
      <c r="G9" s="326"/>
      <c r="H9" s="326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3. 5. 2020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31</v>
      </c>
      <c r="F21" s="35"/>
      <c r="G21" s="35"/>
      <c r="H21" s="35"/>
      <c r="I21" s="118" t="s">
        <v>27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27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35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9" t="s">
        <v>1</v>
      </c>
      <c r="F27" s="329"/>
      <c r="G27" s="329"/>
      <c r="H27" s="32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36</v>
      </c>
      <c r="E30" s="35"/>
      <c r="F30" s="35"/>
      <c r="G30" s="35"/>
      <c r="H30" s="35"/>
      <c r="I30" s="116"/>
      <c r="J30" s="127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38</v>
      </c>
      <c r="G32" s="35"/>
      <c r="H32" s="35"/>
      <c r="I32" s="129" t="s">
        <v>37</v>
      </c>
      <c r="J32" s="128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40</v>
      </c>
      <c r="E33" s="115" t="s">
        <v>41</v>
      </c>
      <c r="F33" s="131">
        <f>ROUND((SUM(BE129:BE442)),  2)</f>
        <v>0</v>
      </c>
      <c r="G33" s="35"/>
      <c r="H33" s="35"/>
      <c r="I33" s="132">
        <v>0.21</v>
      </c>
      <c r="J33" s="131">
        <f>ROUND(((SUM(BE129:BE442))*I33),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42</v>
      </c>
      <c r="F34" s="131">
        <f>ROUND((SUM(BF129:BF442)),  2)</f>
        <v>0</v>
      </c>
      <c r="G34" s="35"/>
      <c r="H34" s="35"/>
      <c r="I34" s="132">
        <v>0.15</v>
      </c>
      <c r="J34" s="131">
        <f>ROUND(((SUM(BF129:BF442))*I34),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43</v>
      </c>
      <c r="F35" s="131">
        <f>ROUND((SUM(BG129:BG442)),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44</v>
      </c>
      <c r="F36" s="131">
        <f>ROUND((SUM(BH129:BH442)),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45</v>
      </c>
      <c r="F37" s="131">
        <f>ROUND((SUM(BI129:BI442)),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46</v>
      </c>
      <c r="E39" s="135"/>
      <c r="F39" s="135"/>
      <c r="G39" s="136" t="s">
        <v>47</v>
      </c>
      <c r="H39" s="137" t="s">
        <v>48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49</v>
      </c>
      <c r="E50" s="142"/>
      <c r="F50" s="142"/>
      <c r="G50" s="141" t="s">
        <v>50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51</v>
      </c>
      <c r="E61" s="145"/>
      <c r="F61" s="146" t="s">
        <v>52</v>
      </c>
      <c r="G61" s="144" t="s">
        <v>51</v>
      </c>
      <c r="H61" s="145"/>
      <c r="I61" s="147"/>
      <c r="J61" s="148" t="s">
        <v>52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53</v>
      </c>
      <c r="E65" s="149"/>
      <c r="F65" s="149"/>
      <c r="G65" s="141" t="s">
        <v>54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51</v>
      </c>
      <c r="E76" s="145"/>
      <c r="F76" s="146" t="s">
        <v>52</v>
      </c>
      <c r="G76" s="144" t="s">
        <v>51</v>
      </c>
      <c r="H76" s="145"/>
      <c r="I76" s="147"/>
      <c r="J76" s="148" t="s">
        <v>52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0" t="str">
        <f>E7</f>
        <v>ISŠTE Sokolov - Revitalizace objektu SO 706</v>
      </c>
      <c r="F85" s="331"/>
      <c r="G85" s="331"/>
      <c r="H85" s="331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103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2" t="str">
        <f>E9</f>
        <v>03 - ÚT, ZTI, VZT</v>
      </c>
      <c r="F87" s="332"/>
      <c r="G87" s="332"/>
      <c r="H87" s="332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Sokolov, p.č. 78/33</v>
      </c>
      <c r="G89" s="37"/>
      <c r="H89" s="37"/>
      <c r="I89" s="118" t="s">
        <v>22</v>
      </c>
      <c r="J89" s="67" t="str">
        <f>IF(J12="","",J12)</f>
        <v>3. 5. 2020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Karlovarský Kraj</v>
      </c>
      <c r="G91" s="37"/>
      <c r="H91" s="37"/>
      <c r="I91" s="118" t="s">
        <v>30</v>
      </c>
      <c r="J91" s="33" t="str">
        <f>E21</f>
        <v>SCHRADER s.ro.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106</v>
      </c>
      <c r="D94" s="158"/>
      <c r="E94" s="158"/>
      <c r="F94" s="158"/>
      <c r="G94" s="158"/>
      <c r="H94" s="158"/>
      <c r="I94" s="159"/>
      <c r="J94" s="160" t="s">
        <v>107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108</v>
      </c>
      <c r="D96" s="37"/>
      <c r="E96" s="37"/>
      <c r="F96" s="37"/>
      <c r="G96" s="37"/>
      <c r="H96" s="37"/>
      <c r="I96" s="116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109</v>
      </c>
    </row>
    <row r="97" spans="1:31" s="9" customFormat="1" ht="24.95" customHeight="1">
      <c r="B97" s="162"/>
      <c r="C97" s="163"/>
      <c r="D97" s="164" t="s">
        <v>110</v>
      </c>
      <c r="E97" s="165"/>
      <c r="F97" s="165"/>
      <c r="G97" s="165"/>
      <c r="H97" s="165"/>
      <c r="I97" s="166"/>
      <c r="J97" s="167">
        <f>J130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112</v>
      </c>
      <c r="E98" s="172"/>
      <c r="F98" s="172"/>
      <c r="G98" s="172"/>
      <c r="H98" s="172"/>
      <c r="I98" s="173"/>
      <c r="J98" s="174">
        <f>J131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113</v>
      </c>
      <c r="E99" s="172"/>
      <c r="F99" s="172"/>
      <c r="G99" s="172"/>
      <c r="H99" s="172"/>
      <c r="I99" s="173"/>
      <c r="J99" s="174">
        <f>J148</f>
        <v>0</v>
      </c>
      <c r="K99" s="170"/>
      <c r="L99" s="175"/>
    </row>
    <row r="100" spans="1:31" s="9" customFormat="1" ht="24.95" customHeight="1">
      <c r="B100" s="162"/>
      <c r="C100" s="163"/>
      <c r="D100" s="164" t="s">
        <v>115</v>
      </c>
      <c r="E100" s="165"/>
      <c r="F100" s="165"/>
      <c r="G100" s="165"/>
      <c r="H100" s="165"/>
      <c r="I100" s="166"/>
      <c r="J100" s="167">
        <f>J157</f>
        <v>0</v>
      </c>
      <c r="K100" s="163"/>
      <c r="L100" s="168"/>
    </row>
    <row r="101" spans="1:31" s="10" customFormat="1" ht="19.899999999999999" customHeight="1">
      <c r="B101" s="169"/>
      <c r="C101" s="170"/>
      <c r="D101" s="171" t="s">
        <v>1129</v>
      </c>
      <c r="E101" s="172"/>
      <c r="F101" s="172"/>
      <c r="G101" s="172"/>
      <c r="H101" s="172"/>
      <c r="I101" s="173"/>
      <c r="J101" s="174">
        <f>J158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116</v>
      </c>
      <c r="E102" s="172"/>
      <c r="F102" s="172"/>
      <c r="G102" s="172"/>
      <c r="H102" s="172"/>
      <c r="I102" s="173"/>
      <c r="J102" s="174">
        <f>J167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601</v>
      </c>
      <c r="E103" s="172"/>
      <c r="F103" s="172"/>
      <c r="G103" s="172"/>
      <c r="H103" s="172"/>
      <c r="I103" s="173"/>
      <c r="J103" s="174">
        <f>J202</f>
        <v>0</v>
      </c>
      <c r="K103" s="170"/>
      <c r="L103" s="175"/>
    </row>
    <row r="104" spans="1:31" s="10" customFormat="1" ht="19.899999999999999" customHeight="1">
      <c r="B104" s="169"/>
      <c r="C104" s="170"/>
      <c r="D104" s="171" t="s">
        <v>117</v>
      </c>
      <c r="E104" s="172"/>
      <c r="F104" s="172"/>
      <c r="G104" s="172"/>
      <c r="H104" s="172"/>
      <c r="I104" s="173"/>
      <c r="J104" s="174">
        <f>J269</f>
        <v>0</v>
      </c>
      <c r="K104" s="170"/>
      <c r="L104" s="175"/>
    </row>
    <row r="105" spans="1:31" s="10" customFormat="1" ht="19.899999999999999" customHeight="1">
      <c r="B105" s="169"/>
      <c r="C105" s="170"/>
      <c r="D105" s="171" t="s">
        <v>1130</v>
      </c>
      <c r="E105" s="172"/>
      <c r="F105" s="172"/>
      <c r="G105" s="172"/>
      <c r="H105" s="172"/>
      <c r="I105" s="173"/>
      <c r="J105" s="174">
        <f>J294</f>
        <v>0</v>
      </c>
      <c r="K105" s="170"/>
      <c r="L105" s="175"/>
    </row>
    <row r="106" spans="1:31" s="10" customFormat="1" ht="19.899999999999999" customHeight="1">
      <c r="B106" s="169"/>
      <c r="C106" s="170"/>
      <c r="D106" s="171" t="s">
        <v>1131</v>
      </c>
      <c r="E106" s="172"/>
      <c r="F106" s="172"/>
      <c r="G106" s="172"/>
      <c r="H106" s="172"/>
      <c r="I106" s="173"/>
      <c r="J106" s="174">
        <f>J297</f>
        <v>0</v>
      </c>
      <c r="K106" s="170"/>
      <c r="L106" s="175"/>
    </row>
    <row r="107" spans="1:31" s="10" customFormat="1" ht="19.899999999999999" customHeight="1">
      <c r="B107" s="169"/>
      <c r="C107" s="170"/>
      <c r="D107" s="171" t="s">
        <v>1132</v>
      </c>
      <c r="E107" s="172"/>
      <c r="F107" s="172"/>
      <c r="G107" s="172"/>
      <c r="H107" s="172"/>
      <c r="I107" s="173"/>
      <c r="J107" s="174">
        <f>J342</f>
        <v>0</v>
      </c>
      <c r="K107" s="170"/>
      <c r="L107" s="175"/>
    </row>
    <row r="108" spans="1:31" s="10" customFormat="1" ht="19.899999999999999" customHeight="1">
      <c r="B108" s="169"/>
      <c r="C108" s="170"/>
      <c r="D108" s="171" t="s">
        <v>1133</v>
      </c>
      <c r="E108" s="172"/>
      <c r="F108" s="172"/>
      <c r="G108" s="172"/>
      <c r="H108" s="172"/>
      <c r="I108" s="173"/>
      <c r="J108" s="174">
        <f>J365</f>
        <v>0</v>
      </c>
      <c r="K108" s="170"/>
      <c r="L108" s="175"/>
    </row>
    <row r="109" spans="1:31" s="10" customFormat="1" ht="19.899999999999999" customHeight="1">
      <c r="B109" s="169"/>
      <c r="C109" s="170"/>
      <c r="D109" s="171" t="s">
        <v>1134</v>
      </c>
      <c r="E109" s="172"/>
      <c r="F109" s="172"/>
      <c r="G109" s="172"/>
      <c r="H109" s="172"/>
      <c r="I109" s="173"/>
      <c r="J109" s="174">
        <f>J408</f>
        <v>0</v>
      </c>
      <c r="K109" s="170"/>
      <c r="L109" s="175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153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156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125</v>
      </c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30" t="str">
        <f>E7</f>
        <v>ISŠTE Sokolov - Revitalizace objektu SO 706</v>
      </c>
      <c r="F119" s="331"/>
      <c r="G119" s="331"/>
      <c r="H119" s="331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103</v>
      </c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82" t="str">
        <f>E9</f>
        <v>03 - ÚT, ZTI, VZT</v>
      </c>
      <c r="F121" s="332"/>
      <c r="G121" s="332"/>
      <c r="H121" s="332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F12</f>
        <v>Sokolov, p.č. 78/33</v>
      </c>
      <c r="G123" s="37"/>
      <c r="H123" s="37"/>
      <c r="I123" s="118" t="s">
        <v>22</v>
      </c>
      <c r="J123" s="67" t="str">
        <f>IF(J12="","",J12)</f>
        <v>3. 5. 2020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116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E15</f>
        <v>Karlovarský Kraj</v>
      </c>
      <c r="G125" s="37"/>
      <c r="H125" s="37"/>
      <c r="I125" s="118" t="s">
        <v>30</v>
      </c>
      <c r="J125" s="33" t="str">
        <f>E21</f>
        <v>SCHRADER s.ro.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28</v>
      </c>
      <c r="D126" s="37"/>
      <c r="E126" s="37"/>
      <c r="F126" s="28" t="str">
        <f>IF(E18="","",E18)</f>
        <v>Vyplň údaj</v>
      </c>
      <c r="G126" s="37"/>
      <c r="H126" s="37"/>
      <c r="I126" s="118" t="s">
        <v>33</v>
      </c>
      <c r="J126" s="33" t="str">
        <f>E24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116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76"/>
      <c r="B128" s="177"/>
      <c r="C128" s="178" t="s">
        <v>126</v>
      </c>
      <c r="D128" s="179" t="s">
        <v>61</v>
      </c>
      <c r="E128" s="179" t="s">
        <v>57</v>
      </c>
      <c r="F128" s="179" t="s">
        <v>58</v>
      </c>
      <c r="G128" s="179" t="s">
        <v>127</v>
      </c>
      <c r="H128" s="179" t="s">
        <v>128</v>
      </c>
      <c r="I128" s="180" t="s">
        <v>129</v>
      </c>
      <c r="J128" s="179" t="s">
        <v>107</v>
      </c>
      <c r="K128" s="181" t="s">
        <v>130</v>
      </c>
      <c r="L128" s="182"/>
      <c r="M128" s="76" t="s">
        <v>1</v>
      </c>
      <c r="N128" s="77" t="s">
        <v>40</v>
      </c>
      <c r="O128" s="77" t="s">
        <v>131</v>
      </c>
      <c r="P128" s="77" t="s">
        <v>132</v>
      </c>
      <c r="Q128" s="77" t="s">
        <v>133</v>
      </c>
      <c r="R128" s="77" t="s">
        <v>134</v>
      </c>
      <c r="S128" s="77" t="s">
        <v>135</v>
      </c>
      <c r="T128" s="78" t="s">
        <v>136</v>
      </c>
      <c r="U128" s="176"/>
      <c r="V128" s="176"/>
      <c r="W128" s="176"/>
      <c r="X128" s="176"/>
      <c r="Y128" s="176"/>
      <c r="Z128" s="176"/>
      <c r="AA128" s="176"/>
      <c r="AB128" s="176"/>
      <c r="AC128" s="176"/>
      <c r="AD128" s="176"/>
      <c r="AE128" s="176"/>
    </row>
    <row r="129" spans="1:65" s="2" customFormat="1" ht="22.9" customHeight="1">
      <c r="A129" s="35"/>
      <c r="B129" s="36"/>
      <c r="C129" s="83" t="s">
        <v>137</v>
      </c>
      <c r="D129" s="37"/>
      <c r="E129" s="37"/>
      <c r="F129" s="37"/>
      <c r="G129" s="37"/>
      <c r="H129" s="37"/>
      <c r="I129" s="116"/>
      <c r="J129" s="183">
        <f>BK129</f>
        <v>0</v>
      </c>
      <c r="K129" s="37"/>
      <c r="L129" s="40"/>
      <c r="M129" s="79"/>
      <c r="N129" s="184"/>
      <c r="O129" s="80"/>
      <c r="P129" s="185">
        <f>P130+P157</f>
        <v>0</v>
      </c>
      <c r="Q129" s="80"/>
      <c r="R129" s="185">
        <f>R130+R157</f>
        <v>0</v>
      </c>
      <c r="S129" s="80"/>
      <c r="T129" s="186">
        <f>T130+T157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75</v>
      </c>
      <c r="AU129" s="18" t="s">
        <v>109</v>
      </c>
      <c r="BK129" s="187">
        <f>BK130+BK157</f>
        <v>0</v>
      </c>
    </row>
    <row r="130" spans="1:65" s="12" customFormat="1" ht="25.9" customHeight="1">
      <c r="B130" s="188"/>
      <c r="C130" s="189"/>
      <c r="D130" s="190" t="s">
        <v>75</v>
      </c>
      <c r="E130" s="191" t="s">
        <v>138</v>
      </c>
      <c r="F130" s="191" t="s">
        <v>139</v>
      </c>
      <c r="G130" s="189"/>
      <c r="H130" s="189"/>
      <c r="I130" s="192"/>
      <c r="J130" s="193">
        <f>BK130</f>
        <v>0</v>
      </c>
      <c r="K130" s="189"/>
      <c r="L130" s="194"/>
      <c r="M130" s="195"/>
      <c r="N130" s="196"/>
      <c r="O130" s="196"/>
      <c r="P130" s="197">
        <f>P131+P148</f>
        <v>0</v>
      </c>
      <c r="Q130" s="196"/>
      <c r="R130" s="197">
        <f>R131+R148</f>
        <v>0</v>
      </c>
      <c r="S130" s="196"/>
      <c r="T130" s="198">
        <f>T131+T148</f>
        <v>0</v>
      </c>
      <c r="AR130" s="199" t="s">
        <v>84</v>
      </c>
      <c r="AT130" s="200" t="s">
        <v>75</v>
      </c>
      <c r="AU130" s="200" t="s">
        <v>76</v>
      </c>
      <c r="AY130" s="199" t="s">
        <v>140</v>
      </c>
      <c r="BK130" s="201">
        <f>BK131+BK148</f>
        <v>0</v>
      </c>
    </row>
    <row r="131" spans="1:65" s="12" customFormat="1" ht="22.9" customHeight="1">
      <c r="B131" s="188"/>
      <c r="C131" s="189"/>
      <c r="D131" s="190" t="s">
        <v>75</v>
      </c>
      <c r="E131" s="202" t="s">
        <v>155</v>
      </c>
      <c r="F131" s="202" t="s">
        <v>156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SUM(P132:P147)</f>
        <v>0</v>
      </c>
      <c r="Q131" s="196"/>
      <c r="R131" s="197">
        <f>SUM(R132:R147)</f>
        <v>0</v>
      </c>
      <c r="S131" s="196"/>
      <c r="T131" s="198">
        <f>SUM(T132:T147)</f>
        <v>0</v>
      </c>
      <c r="AR131" s="199" t="s">
        <v>84</v>
      </c>
      <c r="AT131" s="200" t="s">
        <v>75</v>
      </c>
      <c r="AU131" s="200" t="s">
        <v>84</v>
      </c>
      <c r="AY131" s="199" t="s">
        <v>140</v>
      </c>
      <c r="BK131" s="201">
        <f>SUM(BK132:BK147)</f>
        <v>0</v>
      </c>
    </row>
    <row r="132" spans="1:65" s="2" customFormat="1" ht="21.75" customHeight="1">
      <c r="A132" s="35"/>
      <c r="B132" s="36"/>
      <c r="C132" s="204" t="s">
        <v>84</v>
      </c>
      <c r="D132" s="204" t="s">
        <v>143</v>
      </c>
      <c r="E132" s="205" t="s">
        <v>1135</v>
      </c>
      <c r="F132" s="206" t="s">
        <v>1136</v>
      </c>
      <c r="G132" s="207" t="s">
        <v>163</v>
      </c>
      <c r="H132" s="208">
        <v>0.32</v>
      </c>
      <c r="I132" s="209"/>
      <c r="J132" s="210">
        <f>ROUND(I132*H132,2)</f>
        <v>0</v>
      </c>
      <c r="K132" s="206" t="s">
        <v>1</v>
      </c>
      <c r="L132" s="40"/>
      <c r="M132" s="211" t="s">
        <v>1</v>
      </c>
      <c r="N132" s="212" t="s">
        <v>41</v>
      </c>
      <c r="O132" s="7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5" t="s">
        <v>148</v>
      </c>
      <c r="AT132" s="215" t="s">
        <v>143</v>
      </c>
      <c r="AU132" s="215" t="s">
        <v>86</v>
      </c>
      <c r="AY132" s="18" t="s">
        <v>140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8" t="s">
        <v>84</v>
      </c>
      <c r="BK132" s="216">
        <f>ROUND(I132*H132,2)</f>
        <v>0</v>
      </c>
      <c r="BL132" s="18" t="s">
        <v>148</v>
      </c>
      <c r="BM132" s="215" t="s">
        <v>1137</v>
      </c>
    </row>
    <row r="133" spans="1:65" s="2" customFormat="1" ht="19.5">
      <c r="A133" s="35"/>
      <c r="B133" s="36"/>
      <c r="C133" s="37"/>
      <c r="D133" s="217" t="s">
        <v>150</v>
      </c>
      <c r="E133" s="37"/>
      <c r="F133" s="218" t="s">
        <v>1136</v>
      </c>
      <c r="G133" s="37"/>
      <c r="H133" s="37"/>
      <c r="I133" s="116"/>
      <c r="J133" s="37"/>
      <c r="K133" s="37"/>
      <c r="L133" s="40"/>
      <c r="M133" s="219"/>
      <c r="N133" s="22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150</v>
      </c>
      <c r="AU133" s="18" t="s">
        <v>86</v>
      </c>
    </row>
    <row r="134" spans="1:65" s="2" customFormat="1" ht="21.75" customHeight="1">
      <c r="A134" s="35"/>
      <c r="B134" s="36"/>
      <c r="C134" s="204" t="s">
        <v>86</v>
      </c>
      <c r="D134" s="204" t="s">
        <v>143</v>
      </c>
      <c r="E134" s="205" t="s">
        <v>1138</v>
      </c>
      <c r="F134" s="206" t="s">
        <v>1139</v>
      </c>
      <c r="G134" s="207" t="s">
        <v>241</v>
      </c>
      <c r="H134" s="208">
        <v>25</v>
      </c>
      <c r="I134" s="209"/>
      <c r="J134" s="210">
        <f>ROUND(I134*H134,2)</f>
        <v>0</v>
      </c>
      <c r="K134" s="206" t="s">
        <v>1</v>
      </c>
      <c r="L134" s="40"/>
      <c r="M134" s="211" t="s">
        <v>1</v>
      </c>
      <c r="N134" s="212" t="s">
        <v>41</v>
      </c>
      <c r="O134" s="72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5" t="s">
        <v>148</v>
      </c>
      <c r="AT134" s="215" t="s">
        <v>143</v>
      </c>
      <c r="AU134" s="215" t="s">
        <v>86</v>
      </c>
      <c r="AY134" s="18" t="s">
        <v>140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8" t="s">
        <v>84</v>
      </c>
      <c r="BK134" s="216">
        <f>ROUND(I134*H134,2)</f>
        <v>0</v>
      </c>
      <c r="BL134" s="18" t="s">
        <v>148</v>
      </c>
      <c r="BM134" s="215" t="s">
        <v>1140</v>
      </c>
    </row>
    <row r="135" spans="1:65" s="2" customFormat="1" ht="11.25">
      <c r="A135" s="35"/>
      <c r="B135" s="36"/>
      <c r="C135" s="37"/>
      <c r="D135" s="217" t="s">
        <v>150</v>
      </c>
      <c r="E135" s="37"/>
      <c r="F135" s="218" t="s">
        <v>1139</v>
      </c>
      <c r="G135" s="37"/>
      <c r="H135" s="37"/>
      <c r="I135" s="116"/>
      <c r="J135" s="37"/>
      <c r="K135" s="37"/>
      <c r="L135" s="40"/>
      <c r="M135" s="219"/>
      <c r="N135" s="22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150</v>
      </c>
      <c r="AU135" s="18" t="s">
        <v>86</v>
      </c>
    </row>
    <row r="136" spans="1:65" s="2" customFormat="1" ht="16.5" customHeight="1">
      <c r="A136" s="35"/>
      <c r="B136" s="36"/>
      <c r="C136" s="204" t="s">
        <v>141</v>
      </c>
      <c r="D136" s="204" t="s">
        <v>143</v>
      </c>
      <c r="E136" s="205" t="s">
        <v>1141</v>
      </c>
      <c r="F136" s="206" t="s">
        <v>1142</v>
      </c>
      <c r="G136" s="207" t="s">
        <v>241</v>
      </c>
      <c r="H136" s="208">
        <v>11.6</v>
      </c>
      <c r="I136" s="209"/>
      <c r="J136" s="210">
        <f>ROUND(I136*H136,2)</f>
        <v>0</v>
      </c>
      <c r="K136" s="206" t="s">
        <v>1</v>
      </c>
      <c r="L136" s="40"/>
      <c r="M136" s="211" t="s">
        <v>1</v>
      </c>
      <c r="N136" s="212" t="s">
        <v>41</v>
      </c>
      <c r="O136" s="72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5" t="s">
        <v>148</v>
      </c>
      <c r="AT136" s="215" t="s">
        <v>143</v>
      </c>
      <c r="AU136" s="215" t="s">
        <v>86</v>
      </c>
      <c r="AY136" s="18" t="s">
        <v>140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8" t="s">
        <v>84</v>
      </c>
      <c r="BK136" s="216">
        <f>ROUND(I136*H136,2)</f>
        <v>0</v>
      </c>
      <c r="BL136" s="18" t="s">
        <v>148</v>
      </c>
      <c r="BM136" s="215" t="s">
        <v>1143</v>
      </c>
    </row>
    <row r="137" spans="1:65" s="2" customFormat="1" ht="11.25">
      <c r="A137" s="35"/>
      <c r="B137" s="36"/>
      <c r="C137" s="37"/>
      <c r="D137" s="217" t="s">
        <v>150</v>
      </c>
      <c r="E137" s="37"/>
      <c r="F137" s="218" t="s">
        <v>1142</v>
      </c>
      <c r="G137" s="37"/>
      <c r="H137" s="37"/>
      <c r="I137" s="116"/>
      <c r="J137" s="37"/>
      <c r="K137" s="37"/>
      <c r="L137" s="40"/>
      <c r="M137" s="219"/>
      <c r="N137" s="22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150</v>
      </c>
      <c r="AU137" s="18" t="s">
        <v>86</v>
      </c>
    </row>
    <row r="138" spans="1:65" s="2" customFormat="1" ht="33" customHeight="1">
      <c r="A138" s="35"/>
      <c r="B138" s="36"/>
      <c r="C138" s="204" t="s">
        <v>148</v>
      </c>
      <c r="D138" s="204" t="s">
        <v>143</v>
      </c>
      <c r="E138" s="205" t="s">
        <v>1144</v>
      </c>
      <c r="F138" s="206" t="s">
        <v>1145</v>
      </c>
      <c r="G138" s="207" t="s">
        <v>241</v>
      </c>
      <c r="H138" s="208">
        <v>45</v>
      </c>
      <c r="I138" s="209"/>
      <c r="J138" s="210">
        <f>ROUND(I138*H138,2)</f>
        <v>0</v>
      </c>
      <c r="K138" s="206" t="s">
        <v>1</v>
      </c>
      <c r="L138" s="40"/>
      <c r="M138" s="211" t="s">
        <v>1</v>
      </c>
      <c r="N138" s="212" t="s">
        <v>41</v>
      </c>
      <c r="O138" s="7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5" t="s">
        <v>148</v>
      </c>
      <c r="AT138" s="215" t="s">
        <v>143</v>
      </c>
      <c r="AU138" s="215" t="s">
        <v>86</v>
      </c>
      <c r="AY138" s="18" t="s">
        <v>140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8" t="s">
        <v>84</v>
      </c>
      <c r="BK138" s="216">
        <f>ROUND(I138*H138,2)</f>
        <v>0</v>
      </c>
      <c r="BL138" s="18" t="s">
        <v>148</v>
      </c>
      <c r="BM138" s="215" t="s">
        <v>1146</v>
      </c>
    </row>
    <row r="139" spans="1:65" s="2" customFormat="1" ht="19.5">
      <c r="A139" s="35"/>
      <c r="B139" s="36"/>
      <c r="C139" s="37"/>
      <c r="D139" s="217" t="s">
        <v>150</v>
      </c>
      <c r="E139" s="37"/>
      <c r="F139" s="218" t="s">
        <v>1145</v>
      </c>
      <c r="G139" s="37"/>
      <c r="H139" s="37"/>
      <c r="I139" s="116"/>
      <c r="J139" s="37"/>
      <c r="K139" s="37"/>
      <c r="L139" s="40"/>
      <c r="M139" s="219"/>
      <c r="N139" s="22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150</v>
      </c>
      <c r="AU139" s="18" t="s">
        <v>86</v>
      </c>
    </row>
    <row r="140" spans="1:65" s="2" customFormat="1" ht="33" customHeight="1">
      <c r="A140" s="35"/>
      <c r="B140" s="36"/>
      <c r="C140" s="204" t="s">
        <v>173</v>
      </c>
      <c r="D140" s="204" t="s">
        <v>143</v>
      </c>
      <c r="E140" s="205" t="s">
        <v>1147</v>
      </c>
      <c r="F140" s="206" t="s">
        <v>1148</v>
      </c>
      <c r="G140" s="207" t="s">
        <v>241</v>
      </c>
      <c r="H140" s="208">
        <v>9.1</v>
      </c>
      <c r="I140" s="209"/>
      <c r="J140" s="210">
        <f>ROUND(I140*H140,2)</f>
        <v>0</v>
      </c>
      <c r="K140" s="206" t="s">
        <v>1</v>
      </c>
      <c r="L140" s="40"/>
      <c r="M140" s="211" t="s">
        <v>1</v>
      </c>
      <c r="N140" s="212" t="s">
        <v>41</v>
      </c>
      <c r="O140" s="72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5" t="s">
        <v>148</v>
      </c>
      <c r="AT140" s="215" t="s">
        <v>143</v>
      </c>
      <c r="AU140" s="215" t="s">
        <v>86</v>
      </c>
      <c r="AY140" s="18" t="s">
        <v>140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8" t="s">
        <v>84</v>
      </c>
      <c r="BK140" s="216">
        <f>ROUND(I140*H140,2)</f>
        <v>0</v>
      </c>
      <c r="BL140" s="18" t="s">
        <v>148</v>
      </c>
      <c r="BM140" s="215" t="s">
        <v>1149</v>
      </c>
    </row>
    <row r="141" spans="1:65" s="2" customFormat="1" ht="29.25">
      <c r="A141" s="35"/>
      <c r="B141" s="36"/>
      <c r="C141" s="37"/>
      <c r="D141" s="217" t="s">
        <v>150</v>
      </c>
      <c r="E141" s="37"/>
      <c r="F141" s="218" t="s">
        <v>1148</v>
      </c>
      <c r="G141" s="37"/>
      <c r="H141" s="37"/>
      <c r="I141" s="116"/>
      <c r="J141" s="37"/>
      <c r="K141" s="37"/>
      <c r="L141" s="40"/>
      <c r="M141" s="219"/>
      <c r="N141" s="22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150</v>
      </c>
      <c r="AU141" s="18" t="s">
        <v>86</v>
      </c>
    </row>
    <row r="142" spans="1:65" s="2" customFormat="1" ht="33" customHeight="1">
      <c r="A142" s="35"/>
      <c r="B142" s="36"/>
      <c r="C142" s="204" t="s">
        <v>180</v>
      </c>
      <c r="D142" s="204" t="s">
        <v>143</v>
      </c>
      <c r="E142" s="205" t="s">
        <v>1150</v>
      </c>
      <c r="F142" s="206" t="s">
        <v>1151</v>
      </c>
      <c r="G142" s="207" t="s">
        <v>241</v>
      </c>
      <c r="H142" s="208">
        <v>0.7</v>
      </c>
      <c r="I142" s="209"/>
      <c r="J142" s="210">
        <f>ROUND(I142*H142,2)</f>
        <v>0</v>
      </c>
      <c r="K142" s="206" t="s">
        <v>1</v>
      </c>
      <c r="L142" s="40"/>
      <c r="M142" s="211" t="s">
        <v>1</v>
      </c>
      <c r="N142" s="212" t="s">
        <v>41</v>
      </c>
      <c r="O142" s="72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5" t="s">
        <v>148</v>
      </c>
      <c r="AT142" s="215" t="s">
        <v>143</v>
      </c>
      <c r="AU142" s="215" t="s">
        <v>86</v>
      </c>
      <c r="AY142" s="18" t="s">
        <v>140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8" t="s">
        <v>84</v>
      </c>
      <c r="BK142" s="216">
        <f>ROUND(I142*H142,2)</f>
        <v>0</v>
      </c>
      <c r="BL142" s="18" t="s">
        <v>148</v>
      </c>
      <c r="BM142" s="215" t="s">
        <v>1152</v>
      </c>
    </row>
    <row r="143" spans="1:65" s="2" customFormat="1" ht="29.25">
      <c r="A143" s="35"/>
      <c r="B143" s="36"/>
      <c r="C143" s="37"/>
      <c r="D143" s="217" t="s">
        <v>150</v>
      </c>
      <c r="E143" s="37"/>
      <c r="F143" s="218" t="s">
        <v>1151</v>
      </c>
      <c r="G143" s="37"/>
      <c r="H143" s="37"/>
      <c r="I143" s="116"/>
      <c r="J143" s="37"/>
      <c r="K143" s="37"/>
      <c r="L143" s="40"/>
      <c r="M143" s="219"/>
      <c r="N143" s="220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150</v>
      </c>
      <c r="AU143" s="18" t="s">
        <v>86</v>
      </c>
    </row>
    <row r="144" spans="1:65" s="2" customFormat="1" ht="33" customHeight="1">
      <c r="A144" s="35"/>
      <c r="B144" s="36"/>
      <c r="C144" s="204" t="s">
        <v>188</v>
      </c>
      <c r="D144" s="204" t="s">
        <v>143</v>
      </c>
      <c r="E144" s="205" t="s">
        <v>1153</v>
      </c>
      <c r="F144" s="206" t="s">
        <v>1154</v>
      </c>
      <c r="G144" s="207" t="s">
        <v>241</v>
      </c>
      <c r="H144" s="208">
        <v>0.2</v>
      </c>
      <c r="I144" s="209"/>
      <c r="J144" s="210">
        <f>ROUND(I144*H144,2)</f>
        <v>0</v>
      </c>
      <c r="K144" s="206" t="s">
        <v>1</v>
      </c>
      <c r="L144" s="40"/>
      <c r="M144" s="211" t="s">
        <v>1</v>
      </c>
      <c r="N144" s="212" t="s">
        <v>41</v>
      </c>
      <c r="O144" s="72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5" t="s">
        <v>148</v>
      </c>
      <c r="AT144" s="215" t="s">
        <v>143</v>
      </c>
      <c r="AU144" s="215" t="s">
        <v>86</v>
      </c>
      <c r="AY144" s="18" t="s">
        <v>140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8" t="s">
        <v>84</v>
      </c>
      <c r="BK144" s="216">
        <f>ROUND(I144*H144,2)</f>
        <v>0</v>
      </c>
      <c r="BL144" s="18" t="s">
        <v>148</v>
      </c>
      <c r="BM144" s="215" t="s">
        <v>1155</v>
      </c>
    </row>
    <row r="145" spans="1:65" s="2" customFormat="1" ht="29.25">
      <c r="A145" s="35"/>
      <c r="B145" s="36"/>
      <c r="C145" s="37"/>
      <c r="D145" s="217" t="s">
        <v>150</v>
      </c>
      <c r="E145" s="37"/>
      <c r="F145" s="218" t="s">
        <v>1154</v>
      </c>
      <c r="G145" s="37"/>
      <c r="H145" s="37"/>
      <c r="I145" s="116"/>
      <c r="J145" s="37"/>
      <c r="K145" s="37"/>
      <c r="L145" s="40"/>
      <c r="M145" s="219"/>
      <c r="N145" s="22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150</v>
      </c>
      <c r="AU145" s="18" t="s">
        <v>86</v>
      </c>
    </row>
    <row r="146" spans="1:65" s="2" customFormat="1" ht="33" customHeight="1">
      <c r="A146" s="35"/>
      <c r="B146" s="36"/>
      <c r="C146" s="204" t="s">
        <v>197</v>
      </c>
      <c r="D146" s="204" t="s">
        <v>143</v>
      </c>
      <c r="E146" s="205" t="s">
        <v>1156</v>
      </c>
      <c r="F146" s="206" t="s">
        <v>1157</v>
      </c>
      <c r="G146" s="207" t="s">
        <v>241</v>
      </c>
      <c r="H146" s="208">
        <v>1.6</v>
      </c>
      <c r="I146" s="209"/>
      <c r="J146" s="210">
        <f>ROUND(I146*H146,2)</f>
        <v>0</v>
      </c>
      <c r="K146" s="206" t="s">
        <v>1</v>
      </c>
      <c r="L146" s="40"/>
      <c r="M146" s="211" t="s">
        <v>1</v>
      </c>
      <c r="N146" s="212" t="s">
        <v>41</v>
      </c>
      <c r="O146" s="72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5" t="s">
        <v>148</v>
      </c>
      <c r="AT146" s="215" t="s">
        <v>143</v>
      </c>
      <c r="AU146" s="215" t="s">
        <v>86</v>
      </c>
      <c r="AY146" s="18" t="s">
        <v>140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84</v>
      </c>
      <c r="BK146" s="216">
        <f>ROUND(I146*H146,2)</f>
        <v>0</v>
      </c>
      <c r="BL146" s="18" t="s">
        <v>148</v>
      </c>
      <c r="BM146" s="215" t="s">
        <v>1158</v>
      </c>
    </row>
    <row r="147" spans="1:65" s="2" customFormat="1" ht="29.25">
      <c r="A147" s="35"/>
      <c r="B147" s="36"/>
      <c r="C147" s="37"/>
      <c r="D147" s="217" t="s">
        <v>150</v>
      </c>
      <c r="E147" s="37"/>
      <c r="F147" s="218" t="s">
        <v>1157</v>
      </c>
      <c r="G147" s="37"/>
      <c r="H147" s="37"/>
      <c r="I147" s="116"/>
      <c r="J147" s="37"/>
      <c r="K147" s="37"/>
      <c r="L147" s="40"/>
      <c r="M147" s="219"/>
      <c r="N147" s="220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150</v>
      </c>
      <c r="AU147" s="18" t="s">
        <v>86</v>
      </c>
    </row>
    <row r="148" spans="1:65" s="12" customFormat="1" ht="22.9" customHeight="1">
      <c r="B148" s="188"/>
      <c r="C148" s="189"/>
      <c r="D148" s="190" t="s">
        <v>75</v>
      </c>
      <c r="E148" s="202" t="s">
        <v>348</v>
      </c>
      <c r="F148" s="202" t="s">
        <v>349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SUM(P149:P156)</f>
        <v>0</v>
      </c>
      <c r="Q148" s="196"/>
      <c r="R148" s="197">
        <f>SUM(R149:R156)</f>
        <v>0</v>
      </c>
      <c r="S148" s="196"/>
      <c r="T148" s="198">
        <f>SUM(T149:T156)</f>
        <v>0</v>
      </c>
      <c r="AR148" s="199" t="s">
        <v>84</v>
      </c>
      <c r="AT148" s="200" t="s">
        <v>75</v>
      </c>
      <c r="AU148" s="200" t="s">
        <v>84</v>
      </c>
      <c r="AY148" s="199" t="s">
        <v>140</v>
      </c>
      <c r="BK148" s="201">
        <f>SUM(BK149:BK156)</f>
        <v>0</v>
      </c>
    </row>
    <row r="149" spans="1:65" s="2" customFormat="1" ht="33" customHeight="1">
      <c r="A149" s="35"/>
      <c r="B149" s="36"/>
      <c r="C149" s="204" t="s">
        <v>155</v>
      </c>
      <c r="D149" s="204" t="s">
        <v>143</v>
      </c>
      <c r="E149" s="205" t="s">
        <v>1159</v>
      </c>
      <c r="F149" s="206" t="s">
        <v>1160</v>
      </c>
      <c r="G149" s="207" t="s">
        <v>146</v>
      </c>
      <c r="H149" s="208">
        <v>4.9290000000000003</v>
      </c>
      <c r="I149" s="209"/>
      <c r="J149" s="210">
        <f>ROUND(I149*H149,2)</f>
        <v>0</v>
      </c>
      <c r="K149" s="206" t="s">
        <v>1</v>
      </c>
      <c r="L149" s="40"/>
      <c r="M149" s="211" t="s">
        <v>1</v>
      </c>
      <c r="N149" s="212" t="s">
        <v>41</v>
      </c>
      <c r="O149" s="72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5" t="s">
        <v>148</v>
      </c>
      <c r="AT149" s="215" t="s">
        <v>143</v>
      </c>
      <c r="AU149" s="215" t="s">
        <v>86</v>
      </c>
      <c r="AY149" s="18" t="s">
        <v>140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8" t="s">
        <v>84</v>
      </c>
      <c r="BK149" s="216">
        <f>ROUND(I149*H149,2)</f>
        <v>0</v>
      </c>
      <c r="BL149" s="18" t="s">
        <v>148</v>
      </c>
      <c r="BM149" s="215" t="s">
        <v>1161</v>
      </c>
    </row>
    <row r="150" spans="1:65" s="2" customFormat="1" ht="29.25">
      <c r="A150" s="35"/>
      <c r="B150" s="36"/>
      <c r="C150" s="37"/>
      <c r="D150" s="217" t="s">
        <v>150</v>
      </c>
      <c r="E150" s="37"/>
      <c r="F150" s="218" t="s">
        <v>1160</v>
      </c>
      <c r="G150" s="37"/>
      <c r="H150" s="37"/>
      <c r="I150" s="116"/>
      <c r="J150" s="37"/>
      <c r="K150" s="37"/>
      <c r="L150" s="40"/>
      <c r="M150" s="219"/>
      <c r="N150" s="220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150</v>
      </c>
      <c r="AU150" s="18" t="s">
        <v>86</v>
      </c>
    </row>
    <row r="151" spans="1:65" s="2" customFormat="1" ht="21.75" customHeight="1">
      <c r="A151" s="35"/>
      <c r="B151" s="36"/>
      <c r="C151" s="204" t="s">
        <v>208</v>
      </c>
      <c r="D151" s="204" t="s">
        <v>143</v>
      </c>
      <c r="E151" s="205" t="s">
        <v>361</v>
      </c>
      <c r="F151" s="206" t="s">
        <v>1162</v>
      </c>
      <c r="G151" s="207" t="s">
        <v>146</v>
      </c>
      <c r="H151" s="208">
        <v>4.9290000000000003</v>
      </c>
      <c r="I151" s="209"/>
      <c r="J151" s="210">
        <f>ROUND(I151*H151,2)</f>
        <v>0</v>
      </c>
      <c r="K151" s="206" t="s">
        <v>1</v>
      </c>
      <c r="L151" s="40"/>
      <c r="M151" s="211" t="s">
        <v>1</v>
      </c>
      <c r="N151" s="212" t="s">
        <v>41</v>
      </c>
      <c r="O151" s="72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5" t="s">
        <v>148</v>
      </c>
      <c r="AT151" s="215" t="s">
        <v>143</v>
      </c>
      <c r="AU151" s="215" t="s">
        <v>86</v>
      </c>
      <c r="AY151" s="18" t="s">
        <v>140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8" t="s">
        <v>84</v>
      </c>
      <c r="BK151" s="216">
        <f>ROUND(I151*H151,2)</f>
        <v>0</v>
      </c>
      <c r="BL151" s="18" t="s">
        <v>148</v>
      </c>
      <c r="BM151" s="215" t="s">
        <v>1163</v>
      </c>
    </row>
    <row r="152" spans="1:65" s="2" customFormat="1" ht="19.5">
      <c r="A152" s="35"/>
      <c r="B152" s="36"/>
      <c r="C152" s="37"/>
      <c r="D152" s="217" t="s">
        <v>150</v>
      </c>
      <c r="E152" s="37"/>
      <c r="F152" s="218" t="s">
        <v>1162</v>
      </c>
      <c r="G152" s="37"/>
      <c r="H152" s="37"/>
      <c r="I152" s="116"/>
      <c r="J152" s="37"/>
      <c r="K152" s="37"/>
      <c r="L152" s="40"/>
      <c r="M152" s="219"/>
      <c r="N152" s="220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150</v>
      </c>
      <c r="AU152" s="18" t="s">
        <v>86</v>
      </c>
    </row>
    <row r="153" spans="1:65" s="2" customFormat="1" ht="33" customHeight="1">
      <c r="A153" s="35"/>
      <c r="B153" s="36"/>
      <c r="C153" s="204" t="s">
        <v>214</v>
      </c>
      <c r="D153" s="204" t="s">
        <v>143</v>
      </c>
      <c r="E153" s="205" t="s">
        <v>366</v>
      </c>
      <c r="F153" s="206" t="s">
        <v>1164</v>
      </c>
      <c r="G153" s="207" t="s">
        <v>146</v>
      </c>
      <c r="H153" s="208">
        <v>4.9290000000000003</v>
      </c>
      <c r="I153" s="209"/>
      <c r="J153" s="210">
        <f>ROUND(I153*H153,2)</f>
        <v>0</v>
      </c>
      <c r="K153" s="206" t="s">
        <v>1</v>
      </c>
      <c r="L153" s="40"/>
      <c r="M153" s="211" t="s">
        <v>1</v>
      </c>
      <c r="N153" s="212" t="s">
        <v>41</v>
      </c>
      <c r="O153" s="72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5" t="s">
        <v>148</v>
      </c>
      <c r="AT153" s="215" t="s">
        <v>143</v>
      </c>
      <c r="AU153" s="215" t="s">
        <v>86</v>
      </c>
      <c r="AY153" s="18" t="s">
        <v>140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8" t="s">
        <v>84</v>
      </c>
      <c r="BK153" s="216">
        <f>ROUND(I153*H153,2)</f>
        <v>0</v>
      </c>
      <c r="BL153" s="18" t="s">
        <v>148</v>
      </c>
      <c r="BM153" s="215" t="s">
        <v>1165</v>
      </c>
    </row>
    <row r="154" spans="1:65" s="2" customFormat="1" ht="29.25">
      <c r="A154" s="35"/>
      <c r="B154" s="36"/>
      <c r="C154" s="37"/>
      <c r="D154" s="217" t="s">
        <v>150</v>
      </c>
      <c r="E154" s="37"/>
      <c r="F154" s="218" t="s">
        <v>1164</v>
      </c>
      <c r="G154" s="37"/>
      <c r="H154" s="37"/>
      <c r="I154" s="116"/>
      <c r="J154" s="37"/>
      <c r="K154" s="37"/>
      <c r="L154" s="40"/>
      <c r="M154" s="219"/>
      <c r="N154" s="220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150</v>
      </c>
      <c r="AU154" s="18" t="s">
        <v>86</v>
      </c>
    </row>
    <row r="155" spans="1:65" s="2" customFormat="1" ht="33" customHeight="1">
      <c r="A155" s="35"/>
      <c r="B155" s="36"/>
      <c r="C155" s="204" t="s">
        <v>219</v>
      </c>
      <c r="D155" s="204" t="s">
        <v>143</v>
      </c>
      <c r="E155" s="205" t="s">
        <v>1166</v>
      </c>
      <c r="F155" s="206" t="s">
        <v>1167</v>
      </c>
      <c r="G155" s="207" t="s">
        <v>146</v>
      </c>
      <c r="H155" s="208">
        <v>4.133</v>
      </c>
      <c r="I155" s="209"/>
      <c r="J155" s="210">
        <f>ROUND(I155*H155,2)</f>
        <v>0</v>
      </c>
      <c r="K155" s="206" t="s">
        <v>1</v>
      </c>
      <c r="L155" s="40"/>
      <c r="M155" s="211" t="s">
        <v>1</v>
      </c>
      <c r="N155" s="212" t="s">
        <v>41</v>
      </c>
      <c r="O155" s="72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148</v>
      </c>
      <c r="AT155" s="215" t="s">
        <v>143</v>
      </c>
      <c r="AU155" s="215" t="s">
        <v>86</v>
      </c>
      <c r="AY155" s="18" t="s">
        <v>140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84</v>
      </c>
      <c r="BK155" s="216">
        <f>ROUND(I155*H155,2)</f>
        <v>0</v>
      </c>
      <c r="BL155" s="18" t="s">
        <v>148</v>
      </c>
      <c r="BM155" s="215" t="s">
        <v>1168</v>
      </c>
    </row>
    <row r="156" spans="1:65" s="2" customFormat="1" ht="19.5">
      <c r="A156" s="35"/>
      <c r="B156" s="36"/>
      <c r="C156" s="37"/>
      <c r="D156" s="217" t="s">
        <v>150</v>
      </c>
      <c r="E156" s="37"/>
      <c r="F156" s="218" t="s">
        <v>1167</v>
      </c>
      <c r="G156" s="37"/>
      <c r="H156" s="37"/>
      <c r="I156" s="116"/>
      <c r="J156" s="37"/>
      <c r="K156" s="37"/>
      <c r="L156" s="40"/>
      <c r="M156" s="219"/>
      <c r="N156" s="220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150</v>
      </c>
      <c r="AU156" s="18" t="s">
        <v>86</v>
      </c>
    </row>
    <row r="157" spans="1:65" s="12" customFormat="1" ht="25.9" customHeight="1">
      <c r="B157" s="188"/>
      <c r="C157" s="189"/>
      <c r="D157" s="190" t="s">
        <v>75</v>
      </c>
      <c r="E157" s="191" t="s">
        <v>408</v>
      </c>
      <c r="F157" s="191" t="s">
        <v>409</v>
      </c>
      <c r="G157" s="189"/>
      <c r="H157" s="189"/>
      <c r="I157" s="192"/>
      <c r="J157" s="193">
        <f>BK157</f>
        <v>0</v>
      </c>
      <c r="K157" s="189"/>
      <c r="L157" s="194"/>
      <c r="M157" s="195"/>
      <c r="N157" s="196"/>
      <c r="O157" s="196"/>
      <c r="P157" s="197">
        <f>P158+P167+P202+P269+P294+P297+P342+P365+P408</f>
        <v>0</v>
      </c>
      <c r="Q157" s="196"/>
      <c r="R157" s="197">
        <f>R158+R167+R202+R269+R294+R297+R342+R365+R408</f>
        <v>0</v>
      </c>
      <c r="S157" s="196"/>
      <c r="T157" s="198">
        <f>T158+T167+T202+T269+T294+T297+T342+T365+T408</f>
        <v>0</v>
      </c>
      <c r="AR157" s="199" t="s">
        <v>86</v>
      </c>
      <c r="AT157" s="200" t="s">
        <v>75</v>
      </c>
      <c r="AU157" s="200" t="s">
        <v>76</v>
      </c>
      <c r="AY157" s="199" t="s">
        <v>140</v>
      </c>
      <c r="BK157" s="201">
        <f>BK158+BK167+BK202+BK269+BK294+BK297+BK342+BK365+BK408</f>
        <v>0</v>
      </c>
    </row>
    <row r="158" spans="1:65" s="12" customFormat="1" ht="22.9" customHeight="1">
      <c r="B158" s="188"/>
      <c r="C158" s="189"/>
      <c r="D158" s="190" t="s">
        <v>75</v>
      </c>
      <c r="E158" s="202" t="s">
        <v>1169</v>
      </c>
      <c r="F158" s="202" t="s">
        <v>1170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SUM(P159:P166)</f>
        <v>0</v>
      </c>
      <c r="Q158" s="196"/>
      <c r="R158" s="197">
        <f>SUM(R159:R166)</f>
        <v>0</v>
      </c>
      <c r="S158" s="196"/>
      <c r="T158" s="198">
        <f>SUM(T159:T166)</f>
        <v>0</v>
      </c>
      <c r="AR158" s="199" t="s">
        <v>86</v>
      </c>
      <c r="AT158" s="200" t="s">
        <v>75</v>
      </c>
      <c r="AU158" s="200" t="s">
        <v>84</v>
      </c>
      <c r="AY158" s="199" t="s">
        <v>140</v>
      </c>
      <c r="BK158" s="201">
        <f>SUM(BK159:BK166)</f>
        <v>0</v>
      </c>
    </row>
    <row r="159" spans="1:65" s="2" customFormat="1" ht="55.5" customHeight="1">
      <c r="A159" s="35"/>
      <c r="B159" s="36"/>
      <c r="C159" s="204" t="s">
        <v>224</v>
      </c>
      <c r="D159" s="204" t="s">
        <v>143</v>
      </c>
      <c r="E159" s="205" t="s">
        <v>1171</v>
      </c>
      <c r="F159" s="206" t="s">
        <v>1172</v>
      </c>
      <c r="G159" s="207" t="s">
        <v>241</v>
      </c>
      <c r="H159" s="208">
        <v>94.03</v>
      </c>
      <c r="I159" s="209"/>
      <c r="J159" s="210">
        <f>ROUND(I159*H159,2)</f>
        <v>0</v>
      </c>
      <c r="K159" s="206" t="s">
        <v>1</v>
      </c>
      <c r="L159" s="40"/>
      <c r="M159" s="211" t="s">
        <v>1</v>
      </c>
      <c r="N159" s="212" t="s">
        <v>41</v>
      </c>
      <c r="O159" s="72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5" t="s">
        <v>253</v>
      </c>
      <c r="AT159" s="215" t="s">
        <v>143</v>
      </c>
      <c r="AU159" s="215" t="s">
        <v>86</v>
      </c>
      <c r="AY159" s="18" t="s">
        <v>140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8" t="s">
        <v>84</v>
      </c>
      <c r="BK159" s="216">
        <f>ROUND(I159*H159,2)</f>
        <v>0</v>
      </c>
      <c r="BL159" s="18" t="s">
        <v>253</v>
      </c>
      <c r="BM159" s="215" t="s">
        <v>1173</v>
      </c>
    </row>
    <row r="160" spans="1:65" s="2" customFormat="1" ht="39">
      <c r="A160" s="35"/>
      <c r="B160" s="36"/>
      <c r="C160" s="37"/>
      <c r="D160" s="217" t="s">
        <v>150</v>
      </c>
      <c r="E160" s="37"/>
      <c r="F160" s="218" t="s">
        <v>1172</v>
      </c>
      <c r="G160" s="37"/>
      <c r="H160" s="37"/>
      <c r="I160" s="116"/>
      <c r="J160" s="37"/>
      <c r="K160" s="37"/>
      <c r="L160" s="40"/>
      <c r="M160" s="219"/>
      <c r="N160" s="22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150</v>
      </c>
      <c r="AU160" s="18" t="s">
        <v>86</v>
      </c>
    </row>
    <row r="161" spans="1:65" s="2" customFormat="1" ht="16.5" customHeight="1">
      <c r="A161" s="35"/>
      <c r="B161" s="36"/>
      <c r="C161" s="267" t="s">
        <v>238</v>
      </c>
      <c r="D161" s="267" t="s">
        <v>714</v>
      </c>
      <c r="E161" s="268" t="s">
        <v>1174</v>
      </c>
      <c r="F161" s="269" t="s">
        <v>1175</v>
      </c>
      <c r="G161" s="270" t="s">
        <v>241</v>
      </c>
      <c r="H161" s="271">
        <v>29.37</v>
      </c>
      <c r="I161" s="272"/>
      <c r="J161" s="273">
        <f>ROUND(I161*H161,2)</f>
        <v>0</v>
      </c>
      <c r="K161" s="269" t="s">
        <v>1</v>
      </c>
      <c r="L161" s="274"/>
      <c r="M161" s="275" t="s">
        <v>1</v>
      </c>
      <c r="N161" s="276" t="s">
        <v>41</v>
      </c>
      <c r="O161" s="72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5" t="s">
        <v>376</v>
      </c>
      <c r="AT161" s="215" t="s">
        <v>714</v>
      </c>
      <c r="AU161" s="215" t="s">
        <v>86</v>
      </c>
      <c r="AY161" s="18" t="s">
        <v>140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8" t="s">
        <v>84</v>
      </c>
      <c r="BK161" s="216">
        <f>ROUND(I161*H161,2)</f>
        <v>0</v>
      </c>
      <c r="BL161" s="18" t="s">
        <v>253</v>
      </c>
      <c r="BM161" s="215" t="s">
        <v>1176</v>
      </c>
    </row>
    <row r="162" spans="1:65" s="2" customFormat="1" ht="11.25">
      <c r="A162" s="35"/>
      <c r="B162" s="36"/>
      <c r="C162" s="37"/>
      <c r="D162" s="217" t="s">
        <v>150</v>
      </c>
      <c r="E162" s="37"/>
      <c r="F162" s="218" t="s">
        <v>1175</v>
      </c>
      <c r="G162" s="37"/>
      <c r="H162" s="37"/>
      <c r="I162" s="116"/>
      <c r="J162" s="37"/>
      <c r="K162" s="37"/>
      <c r="L162" s="40"/>
      <c r="M162" s="219"/>
      <c r="N162" s="220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150</v>
      </c>
      <c r="AU162" s="18" t="s">
        <v>86</v>
      </c>
    </row>
    <row r="163" spans="1:65" s="2" customFormat="1" ht="16.5" customHeight="1">
      <c r="A163" s="35"/>
      <c r="B163" s="36"/>
      <c r="C163" s="267" t="s">
        <v>8</v>
      </c>
      <c r="D163" s="267" t="s">
        <v>714</v>
      </c>
      <c r="E163" s="268" t="s">
        <v>1177</v>
      </c>
      <c r="F163" s="269" t="s">
        <v>1178</v>
      </c>
      <c r="G163" s="270" t="s">
        <v>241</v>
      </c>
      <c r="H163" s="271">
        <v>44.66</v>
      </c>
      <c r="I163" s="272"/>
      <c r="J163" s="273">
        <f>ROUND(I163*H163,2)</f>
        <v>0</v>
      </c>
      <c r="K163" s="269" t="s">
        <v>1</v>
      </c>
      <c r="L163" s="274"/>
      <c r="M163" s="275" t="s">
        <v>1</v>
      </c>
      <c r="N163" s="276" t="s">
        <v>41</v>
      </c>
      <c r="O163" s="72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5" t="s">
        <v>376</v>
      </c>
      <c r="AT163" s="215" t="s">
        <v>714</v>
      </c>
      <c r="AU163" s="215" t="s">
        <v>86</v>
      </c>
      <c r="AY163" s="18" t="s">
        <v>140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8" t="s">
        <v>84</v>
      </c>
      <c r="BK163" s="216">
        <f>ROUND(I163*H163,2)</f>
        <v>0</v>
      </c>
      <c r="BL163" s="18" t="s">
        <v>253</v>
      </c>
      <c r="BM163" s="215" t="s">
        <v>1179</v>
      </c>
    </row>
    <row r="164" spans="1:65" s="2" customFormat="1" ht="11.25">
      <c r="A164" s="35"/>
      <c r="B164" s="36"/>
      <c r="C164" s="37"/>
      <c r="D164" s="217" t="s">
        <v>150</v>
      </c>
      <c r="E164" s="37"/>
      <c r="F164" s="218" t="s">
        <v>1178</v>
      </c>
      <c r="G164" s="37"/>
      <c r="H164" s="37"/>
      <c r="I164" s="116"/>
      <c r="J164" s="37"/>
      <c r="K164" s="37"/>
      <c r="L164" s="40"/>
      <c r="M164" s="219"/>
      <c r="N164" s="220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150</v>
      </c>
      <c r="AU164" s="18" t="s">
        <v>86</v>
      </c>
    </row>
    <row r="165" spans="1:65" s="2" customFormat="1" ht="16.5" customHeight="1">
      <c r="A165" s="35"/>
      <c r="B165" s="36"/>
      <c r="C165" s="267" t="s">
        <v>253</v>
      </c>
      <c r="D165" s="267" t="s">
        <v>714</v>
      </c>
      <c r="E165" s="268" t="s">
        <v>1180</v>
      </c>
      <c r="F165" s="269" t="s">
        <v>1181</v>
      </c>
      <c r="G165" s="270" t="s">
        <v>241</v>
      </c>
      <c r="H165" s="271">
        <v>20</v>
      </c>
      <c r="I165" s="272"/>
      <c r="J165" s="273">
        <f>ROUND(I165*H165,2)</f>
        <v>0</v>
      </c>
      <c r="K165" s="269" t="s">
        <v>1</v>
      </c>
      <c r="L165" s="274"/>
      <c r="M165" s="275" t="s">
        <v>1</v>
      </c>
      <c r="N165" s="276" t="s">
        <v>41</v>
      </c>
      <c r="O165" s="72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5" t="s">
        <v>376</v>
      </c>
      <c r="AT165" s="215" t="s">
        <v>714</v>
      </c>
      <c r="AU165" s="215" t="s">
        <v>86</v>
      </c>
      <c r="AY165" s="18" t="s">
        <v>140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8" t="s">
        <v>84</v>
      </c>
      <c r="BK165" s="216">
        <f>ROUND(I165*H165,2)</f>
        <v>0</v>
      </c>
      <c r="BL165" s="18" t="s">
        <v>253</v>
      </c>
      <c r="BM165" s="215" t="s">
        <v>1182</v>
      </c>
    </row>
    <row r="166" spans="1:65" s="2" customFormat="1" ht="11.25">
      <c r="A166" s="35"/>
      <c r="B166" s="36"/>
      <c r="C166" s="37"/>
      <c r="D166" s="217" t="s">
        <v>150</v>
      </c>
      <c r="E166" s="37"/>
      <c r="F166" s="218" t="s">
        <v>1181</v>
      </c>
      <c r="G166" s="37"/>
      <c r="H166" s="37"/>
      <c r="I166" s="116"/>
      <c r="J166" s="37"/>
      <c r="K166" s="37"/>
      <c r="L166" s="40"/>
      <c r="M166" s="219"/>
      <c r="N166" s="220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150</v>
      </c>
      <c r="AU166" s="18" t="s">
        <v>86</v>
      </c>
    </row>
    <row r="167" spans="1:65" s="12" customFormat="1" ht="22.9" customHeight="1">
      <c r="B167" s="188"/>
      <c r="C167" s="189"/>
      <c r="D167" s="190" t="s">
        <v>75</v>
      </c>
      <c r="E167" s="202" t="s">
        <v>410</v>
      </c>
      <c r="F167" s="202" t="s">
        <v>411</v>
      </c>
      <c r="G167" s="189"/>
      <c r="H167" s="189"/>
      <c r="I167" s="192"/>
      <c r="J167" s="203">
        <f>BK167</f>
        <v>0</v>
      </c>
      <c r="K167" s="189"/>
      <c r="L167" s="194"/>
      <c r="M167" s="195"/>
      <c r="N167" s="196"/>
      <c r="O167" s="196"/>
      <c r="P167" s="197">
        <f>SUM(P168:P201)</f>
        <v>0</v>
      </c>
      <c r="Q167" s="196"/>
      <c r="R167" s="197">
        <f>SUM(R168:R201)</f>
        <v>0</v>
      </c>
      <c r="S167" s="196"/>
      <c r="T167" s="198">
        <f>SUM(T168:T201)</f>
        <v>0</v>
      </c>
      <c r="AR167" s="199" t="s">
        <v>86</v>
      </c>
      <c r="AT167" s="200" t="s">
        <v>75</v>
      </c>
      <c r="AU167" s="200" t="s">
        <v>84</v>
      </c>
      <c r="AY167" s="199" t="s">
        <v>140</v>
      </c>
      <c r="BK167" s="201">
        <f>SUM(BK168:BK201)</f>
        <v>0</v>
      </c>
    </row>
    <row r="168" spans="1:65" s="2" customFormat="1" ht="21.75" customHeight="1">
      <c r="A168" s="35"/>
      <c r="B168" s="36"/>
      <c r="C168" s="204" t="s">
        <v>260</v>
      </c>
      <c r="D168" s="204" t="s">
        <v>143</v>
      </c>
      <c r="E168" s="205" t="s">
        <v>1183</v>
      </c>
      <c r="F168" s="206" t="s">
        <v>1184</v>
      </c>
      <c r="G168" s="207" t="s">
        <v>439</v>
      </c>
      <c r="H168" s="208">
        <v>1</v>
      </c>
      <c r="I168" s="209"/>
      <c r="J168" s="210">
        <f>ROUND(I168*H168,2)</f>
        <v>0</v>
      </c>
      <c r="K168" s="206" t="s">
        <v>1</v>
      </c>
      <c r="L168" s="40"/>
      <c r="M168" s="211" t="s">
        <v>1</v>
      </c>
      <c r="N168" s="212" t="s">
        <v>41</v>
      </c>
      <c r="O168" s="72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5" t="s">
        <v>253</v>
      </c>
      <c r="AT168" s="215" t="s">
        <v>143</v>
      </c>
      <c r="AU168" s="215" t="s">
        <v>86</v>
      </c>
      <c r="AY168" s="18" t="s">
        <v>140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8" t="s">
        <v>84</v>
      </c>
      <c r="BK168" s="216">
        <f>ROUND(I168*H168,2)</f>
        <v>0</v>
      </c>
      <c r="BL168" s="18" t="s">
        <v>253</v>
      </c>
      <c r="BM168" s="215" t="s">
        <v>1185</v>
      </c>
    </row>
    <row r="169" spans="1:65" s="2" customFormat="1" ht="19.5">
      <c r="A169" s="35"/>
      <c r="B169" s="36"/>
      <c r="C169" s="37"/>
      <c r="D169" s="217" t="s">
        <v>150</v>
      </c>
      <c r="E169" s="37"/>
      <c r="F169" s="218" t="s">
        <v>1184</v>
      </c>
      <c r="G169" s="37"/>
      <c r="H169" s="37"/>
      <c r="I169" s="116"/>
      <c r="J169" s="37"/>
      <c r="K169" s="37"/>
      <c r="L169" s="40"/>
      <c r="M169" s="219"/>
      <c r="N169" s="220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150</v>
      </c>
      <c r="AU169" s="18" t="s">
        <v>86</v>
      </c>
    </row>
    <row r="170" spans="1:65" s="2" customFormat="1" ht="21.75" customHeight="1">
      <c r="A170" s="35"/>
      <c r="B170" s="36"/>
      <c r="C170" s="204" t="s">
        <v>267</v>
      </c>
      <c r="D170" s="204" t="s">
        <v>143</v>
      </c>
      <c r="E170" s="205" t="s">
        <v>1186</v>
      </c>
      <c r="F170" s="206" t="s">
        <v>1187</v>
      </c>
      <c r="G170" s="207" t="s">
        <v>439</v>
      </c>
      <c r="H170" s="208">
        <v>2</v>
      </c>
      <c r="I170" s="209"/>
      <c r="J170" s="210">
        <f>ROUND(I170*H170,2)</f>
        <v>0</v>
      </c>
      <c r="K170" s="206" t="s">
        <v>1</v>
      </c>
      <c r="L170" s="40"/>
      <c r="M170" s="211" t="s">
        <v>1</v>
      </c>
      <c r="N170" s="212" t="s">
        <v>41</v>
      </c>
      <c r="O170" s="72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5" t="s">
        <v>253</v>
      </c>
      <c r="AT170" s="215" t="s">
        <v>143</v>
      </c>
      <c r="AU170" s="215" t="s">
        <v>86</v>
      </c>
      <c r="AY170" s="18" t="s">
        <v>140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8" t="s">
        <v>84</v>
      </c>
      <c r="BK170" s="216">
        <f>ROUND(I170*H170,2)</f>
        <v>0</v>
      </c>
      <c r="BL170" s="18" t="s">
        <v>253</v>
      </c>
      <c r="BM170" s="215" t="s">
        <v>1188</v>
      </c>
    </row>
    <row r="171" spans="1:65" s="2" customFormat="1" ht="19.5">
      <c r="A171" s="35"/>
      <c r="B171" s="36"/>
      <c r="C171" s="37"/>
      <c r="D171" s="217" t="s">
        <v>150</v>
      </c>
      <c r="E171" s="37"/>
      <c r="F171" s="218" t="s">
        <v>1187</v>
      </c>
      <c r="G171" s="37"/>
      <c r="H171" s="37"/>
      <c r="I171" s="116"/>
      <c r="J171" s="37"/>
      <c r="K171" s="37"/>
      <c r="L171" s="40"/>
      <c r="M171" s="219"/>
      <c r="N171" s="22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150</v>
      </c>
      <c r="AU171" s="18" t="s">
        <v>86</v>
      </c>
    </row>
    <row r="172" spans="1:65" s="2" customFormat="1" ht="21.75" customHeight="1">
      <c r="A172" s="35"/>
      <c r="B172" s="36"/>
      <c r="C172" s="204" t="s">
        <v>273</v>
      </c>
      <c r="D172" s="204" t="s">
        <v>143</v>
      </c>
      <c r="E172" s="205" t="s">
        <v>1189</v>
      </c>
      <c r="F172" s="206" t="s">
        <v>1190</v>
      </c>
      <c r="G172" s="207" t="s">
        <v>439</v>
      </c>
      <c r="H172" s="208">
        <v>2</v>
      </c>
      <c r="I172" s="209"/>
      <c r="J172" s="210">
        <f>ROUND(I172*H172,2)</f>
        <v>0</v>
      </c>
      <c r="K172" s="206" t="s">
        <v>1</v>
      </c>
      <c r="L172" s="40"/>
      <c r="M172" s="211" t="s">
        <v>1</v>
      </c>
      <c r="N172" s="212" t="s">
        <v>41</v>
      </c>
      <c r="O172" s="72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5" t="s">
        <v>253</v>
      </c>
      <c r="AT172" s="215" t="s">
        <v>143</v>
      </c>
      <c r="AU172" s="215" t="s">
        <v>86</v>
      </c>
      <c r="AY172" s="18" t="s">
        <v>140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8" t="s">
        <v>84</v>
      </c>
      <c r="BK172" s="216">
        <f>ROUND(I172*H172,2)</f>
        <v>0</v>
      </c>
      <c r="BL172" s="18" t="s">
        <v>253</v>
      </c>
      <c r="BM172" s="215" t="s">
        <v>1191</v>
      </c>
    </row>
    <row r="173" spans="1:65" s="2" customFormat="1" ht="11.25">
      <c r="A173" s="35"/>
      <c r="B173" s="36"/>
      <c r="C173" s="37"/>
      <c r="D173" s="217" t="s">
        <v>150</v>
      </c>
      <c r="E173" s="37"/>
      <c r="F173" s="218" t="s">
        <v>1190</v>
      </c>
      <c r="G173" s="37"/>
      <c r="H173" s="37"/>
      <c r="I173" s="116"/>
      <c r="J173" s="37"/>
      <c r="K173" s="37"/>
      <c r="L173" s="40"/>
      <c r="M173" s="219"/>
      <c r="N173" s="220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150</v>
      </c>
      <c r="AU173" s="18" t="s">
        <v>86</v>
      </c>
    </row>
    <row r="174" spans="1:65" s="2" customFormat="1" ht="21.75" customHeight="1">
      <c r="A174" s="35"/>
      <c r="B174" s="36"/>
      <c r="C174" s="204" t="s">
        <v>280</v>
      </c>
      <c r="D174" s="204" t="s">
        <v>143</v>
      </c>
      <c r="E174" s="205" t="s">
        <v>1192</v>
      </c>
      <c r="F174" s="206" t="s">
        <v>1193</v>
      </c>
      <c r="G174" s="207" t="s">
        <v>439</v>
      </c>
      <c r="H174" s="208">
        <v>7</v>
      </c>
      <c r="I174" s="209"/>
      <c r="J174" s="210">
        <f>ROUND(I174*H174,2)</f>
        <v>0</v>
      </c>
      <c r="K174" s="206" t="s">
        <v>1</v>
      </c>
      <c r="L174" s="40"/>
      <c r="M174" s="211" t="s">
        <v>1</v>
      </c>
      <c r="N174" s="212" t="s">
        <v>41</v>
      </c>
      <c r="O174" s="72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5" t="s">
        <v>253</v>
      </c>
      <c r="AT174" s="215" t="s">
        <v>143</v>
      </c>
      <c r="AU174" s="215" t="s">
        <v>86</v>
      </c>
      <c r="AY174" s="18" t="s">
        <v>140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8" t="s">
        <v>84</v>
      </c>
      <c r="BK174" s="216">
        <f>ROUND(I174*H174,2)</f>
        <v>0</v>
      </c>
      <c r="BL174" s="18" t="s">
        <v>253</v>
      </c>
      <c r="BM174" s="215" t="s">
        <v>1194</v>
      </c>
    </row>
    <row r="175" spans="1:65" s="2" customFormat="1" ht="11.25">
      <c r="A175" s="35"/>
      <c r="B175" s="36"/>
      <c r="C175" s="37"/>
      <c r="D175" s="217" t="s">
        <v>150</v>
      </c>
      <c r="E175" s="37"/>
      <c r="F175" s="218" t="s">
        <v>1193</v>
      </c>
      <c r="G175" s="37"/>
      <c r="H175" s="37"/>
      <c r="I175" s="116"/>
      <c r="J175" s="37"/>
      <c r="K175" s="37"/>
      <c r="L175" s="40"/>
      <c r="M175" s="219"/>
      <c r="N175" s="220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150</v>
      </c>
      <c r="AU175" s="18" t="s">
        <v>86</v>
      </c>
    </row>
    <row r="176" spans="1:65" s="2" customFormat="1" ht="21.75" customHeight="1">
      <c r="A176" s="35"/>
      <c r="B176" s="36"/>
      <c r="C176" s="204" t="s">
        <v>7</v>
      </c>
      <c r="D176" s="204" t="s">
        <v>143</v>
      </c>
      <c r="E176" s="205" t="s">
        <v>413</v>
      </c>
      <c r="F176" s="206" t="s">
        <v>1195</v>
      </c>
      <c r="G176" s="207" t="s">
        <v>241</v>
      </c>
      <c r="H176" s="208">
        <v>11.6</v>
      </c>
      <c r="I176" s="209"/>
      <c r="J176" s="210">
        <f>ROUND(I176*H176,2)</f>
        <v>0</v>
      </c>
      <c r="K176" s="206" t="s">
        <v>1</v>
      </c>
      <c r="L176" s="40"/>
      <c r="M176" s="211" t="s">
        <v>1</v>
      </c>
      <c r="N176" s="212" t="s">
        <v>41</v>
      </c>
      <c r="O176" s="72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5" t="s">
        <v>253</v>
      </c>
      <c r="AT176" s="215" t="s">
        <v>143</v>
      </c>
      <c r="AU176" s="215" t="s">
        <v>86</v>
      </c>
      <c r="AY176" s="18" t="s">
        <v>140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8" t="s">
        <v>84</v>
      </c>
      <c r="BK176" s="216">
        <f>ROUND(I176*H176,2)</f>
        <v>0</v>
      </c>
      <c r="BL176" s="18" t="s">
        <v>253</v>
      </c>
      <c r="BM176" s="215" t="s">
        <v>1196</v>
      </c>
    </row>
    <row r="177" spans="1:65" s="2" customFormat="1" ht="19.5">
      <c r="A177" s="35"/>
      <c r="B177" s="36"/>
      <c r="C177" s="37"/>
      <c r="D177" s="217" t="s">
        <v>150</v>
      </c>
      <c r="E177" s="37"/>
      <c r="F177" s="218" t="s">
        <v>1195</v>
      </c>
      <c r="G177" s="37"/>
      <c r="H177" s="37"/>
      <c r="I177" s="116"/>
      <c r="J177" s="37"/>
      <c r="K177" s="37"/>
      <c r="L177" s="40"/>
      <c r="M177" s="219"/>
      <c r="N177" s="220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150</v>
      </c>
      <c r="AU177" s="18" t="s">
        <v>86</v>
      </c>
    </row>
    <row r="178" spans="1:65" s="2" customFormat="1" ht="21.75" customHeight="1">
      <c r="A178" s="35"/>
      <c r="B178" s="36"/>
      <c r="C178" s="204" t="s">
        <v>312</v>
      </c>
      <c r="D178" s="204" t="s">
        <v>143</v>
      </c>
      <c r="E178" s="205" t="s">
        <v>1197</v>
      </c>
      <c r="F178" s="206" t="s">
        <v>1198</v>
      </c>
      <c r="G178" s="207" t="s">
        <v>439</v>
      </c>
      <c r="H178" s="208">
        <v>2</v>
      </c>
      <c r="I178" s="209"/>
      <c r="J178" s="210">
        <f>ROUND(I178*H178,2)</f>
        <v>0</v>
      </c>
      <c r="K178" s="206" t="s">
        <v>1</v>
      </c>
      <c r="L178" s="40"/>
      <c r="M178" s="211" t="s">
        <v>1</v>
      </c>
      <c r="N178" s="212" t="s">
        <v>41</v>
      </c>
      <c r="O178" s="72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5" t="s">
        <v>253</v>
      </c>
      <c r="AT178" s="215" t="s">
        <v>143</v>
      </c>
      <c r="AU178" s="215" t="s">
        <v>86</v>
      </c>
      <c r="AY178" s="18" t="s">
        <v>140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8" t="s">
        <v>84</v>
      </c>
      <c r="BK178" s="216">
        <f>ROUND(I178*H178,2)</f>
        <v>0</v>
      </c>
      <c r="BL178" s="18" t="s">
        <v>253</v>
      </c>
      <c r="BM178" s="215" t="s">
        <v>1199</v>
      </c>
    </row>
    <row r="179" spans="1:65" s="2" customFormat="1" ht="11.25">
      <c r="A179" s="35"/>
      <c r="B179" s="36"/>
      <c r="C179" s="37"/>
      <c r="D179" s="217" t="s">
        <v>150</v>
      </c>
      <c r="E179" s="37"/>
      <c r="F179" s="218" t="s">
        <v>1198</v>
      </c>
      <c r="G179" s="37"/>
      <c r="H179" s="37"/>
      <c r="I179" s="116"/>
      <c r="J179" s="37"/>
      <c r="K179" s="37"/>
      <c r="L179" s="40"/>
      <c r="M179" s="219"/>
      <c r="N179" s="220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150</v>
      </c>
      <c r="AU179" s="18" t="s">
        <v>86</v>
      </c>
    </row>
    <row r="180" spans="1:65" s="2" customFormat="1" ht="21.75" customHeight="1">
      <c r="A180" s="35"/>
      <c r="B180" s="36"/>
      <c r="C180" s="204" t="s">
        <v>323</v>
      </c>
      <c r="D180" s="204" t="s">
        <v>143</v>
      </c>
      <c r="E180" s="205" t="s">
        <v>1200</v>
      </c>
      <c r="F180" s="206" t="s">
        <v>1201</v>
      </c>
      <c r="G180" s="207" t="s">
        <v>241</v>
      </c>
      <c r="H180" s="208">
        <v>20</v>
      </c>
      <c r="I180" s="209"/>
      <c r="J180" s="210">
        <f>ROUND(I180*H180,2)</f>
        <v>0</v>
      </c>
      <c r="K180" s="206" t="s">
        <v>1</v>
      </c>
      <c r="L180" s="40"/>
      <c r="M180" s="211" t="s">
        <v>1</v>
      </c>
      <c r="N180" s="212" t="s">
        <v>41</v>
      </c>
      <c r="O180" s="72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5" t="s">
        <v>253</v>
      </c>
      <c r="AT180" s="215" t="s">
        <v>143</v>
      </c>
      <c r="AU180" s="215" t="s">
        <v>86</v>
      </c>
      <c r="AY180" s="18" t="s">
        <v>140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8" t="s">
        <v>84</v>
      </c>
      <c r="BK180" s="216">
        <f>ROUND(I180*H180,2)</f>
        <v>0</v>
      </c>
      <c r="BL180" s="18" t="s">
        <v>253</v>
      </c>
      <c r="BM180" s="215" t="s">
        <v>1202</v>
      </c>
    </row>
    <row r="181" spans="1:65" s="2" customFormat="1" ht="19.5">
      <c r="A181" s="35"/>
      <c r="B181" s="36"/>
      <c r="C181" s="37"/>
      <c r="D181" s="217" t="s">
        <v>150</v>
      </c>
      <c r="E181" s="37"/>
      <c r="F181" s="218" t="s">
        <v>1201</v>
      </c>
      <c r="G181" s="37"/>
      <c r="H181" s="37"/>
      <c r="I181" s="116"/>
      <c r="J181" s="37"/>
      <c r="K181" s="37"/>
      <c r="L181" s="40"/>
      <c r="M181" s="219"/>
      <c r="N181" s="220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150</v>
      </c>
      <c r="AU181" s="18" t="s">
        <v>86</v>
      </c>
    </row>
    <row r="182" spans="1:65" s="2" customFormat="1" ht="16.5" customHeight="1">
      <c r="A182" s="35"/>
      <c r="B182" s="36"/>
      <c r="C182" s="204" t="s">
        <v>329</v>
      </c>
      <c r="D182" s="204" t="s">
        <v>143</v>
      </c>
      <c r="E182" s="205" t="s">
        <v>1203</v>
      </c>
      <c r="F182" s="206" t="s">
        <v>1204</v>
      </c>
      <c r="G182" s="207" t="s">
        <v>241</v>
      </c>
      <c r="H182" s="208">
        <v>11.59</v>
      </c>
      <c r="I182" s="209"/>
      <c r="J182" s="210">
        <f>ROUND(I182*H182,2)</f>
        <v>0</v>
      </c>
      <c r="K182" s="206" t="s">
        <v>1</v>
      </c>
      <c r="L182" s="40"/>
      <c r="M182" s="211" t="s">
        <v>1</v>
      </c>
      <c r="N182" s="212" t="s">
        <v>41</v>
      </c>
      <c r="O182" s="72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5" t="s">
        <v>253</v>
      </c>
      <c r="AT182" s="215" t="s">
        <v>143</v>
      </c>
      <c r="AU182" s="215" t="s">
        <v>86</v>
      </c>
      <c r="AY182" s="18" t="s">
        <v>140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8" t="s">
        <v>84</v>
      </c>
      <c r="BK182" s="216">
        <f>ROUND(I182*H182,2)</f>
        <v>0</v>
      </c>
      <c r="BL182" s="18" t="s">
        <v>253</v>
      </c>
      <c r="BM182" s="215" t="s">
        <v>1205</v>
      </c>
    </row>
    <row r="183" spans="1:65" s="2" customFormat="1" ht="11.25">
      <c r="A183" s="35"/>
      <c r="B183" s="36"/>
      <c r="C183" s="37"/>
      <c r="D183" s="217" t="s">
        <v>150</v>
      </c>
      <c r="E183" s="37"/>
      <c r="F183" s="218" t="s">
        <v>1204</v>
      </c>
      <c r="G183" s="37"/>
      <c r="H183" s="37"/>
      <c r="I183" s="116"/>
      <c r="J183" s="37"/>
      <c r="K183" s="37"/>
      <c r="L183" s="40"/>
      <c r="M183" s="219"/>
      <c r="N183" s="220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150</v>
      </c>
      <c r="AU183" s="18" t="s">
        <v>86</v>
      </c>
    </row>
    <row r="184" spans="1:65" s="2" customFormat="1" ht="21.75" customHeight="1">
      <c r="A184" s="35"/>
      <c r="B184" s="36"/>
      <c r="C184" s="204" t="s">
        <v>335</v>
      </c>
      <c r="D184" s="204" t="s">
        <v>143</v>
      </c>
      <c r="E184" s="205" t="s">
        <v>1206</v>
      </c>
      <c r="F184" s="206" t="s">
        <v>1207</v>
      </c>
      <c r="G184" s="207" t="s">
        <v>241</v>
      </c>
      <c r="H184" s="208">
        <v>13.85</v>
      </c>
      <c r="I184" s="209"/>
      <c r="J184" s="210">
        <f>ROUND(I184*H184,2)</f>
        <v>0</v>
      </c>
      <c r="K184" s="206" t="s">
        <v>1</v>
      </c>
      <c r="L184" s="40"/>
      <c r="M184" s="211" t="s">
        <v>1</v>
      </c>
      <c r="N184" s="212" t="s">
        <v>41</v>
      </c>
      <c r="O184" s="72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5" t="s">
        <v>253</v>
      </c>
      <c r="AT184" s="215" t="s">
        <v>143</v>
      </c>
      <c r="AU184" s="215" t="s">
        <v>86</v>
      </c>
      <c r="AY184" s="18" t="s">
        <v>140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8" t="s">
        <v>84</v>
      </c>
      <c r="BK184" s="216">
        <f>ROUND(I184*H184,2)</f>
        <v>0</v>
      </c>
      <c r="BL184" s="18" t="s">
        <v>253</v>
      </c>
      <c r="BM184" s="215" t="s">
        <v>1208</v>
      </c>
    </row>
    <row r="185" spans="1:65" s="2" customFormat="1" ht="19.5">
      <c r="A185" s="35"/>
      <c r="B185" s="36"/>
      <c r="C185" s="37"/>
      <c r="D185" s="217" t="s">
        <v>150</v>
      </c>
      <c r="E185" s="37"/>
      <c r="F185" s="218" t="s">
        <v>1207</v>
      </c>
      <c r="G185" s="37"/>
      <c r="H185" s="37"/>
      <c r="I185" s="116"/>
      <c r="J185" s="37"/>
      <c r="K185" s="37"/>
      <c r="L185" s="40"/>
      <c r="M185" s="219"/>
      <c r="N185" s="220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150</v>
      </c>
      <c r="AU185" s="18" t="s">
        <v>86</v>
      </c>
    </row>
    <row r="186" spans="1:65" s="2" customFormat="1" ht="21.75" customHeight="1">
      <c r="A186" s="35"/>
      <c r="B186" s="36"/>
      <c r="C186" s="204" t="s">
        <v>342</v>
      </c>
      <c r="D186" s="204" t="s">
        <v>143</v>
      </c>
      <c r="E186" s="205" t="s">
        <v>1209</v>
      </c>
      <c r="F186" s="206" t="s">
        <v>1210</v>
      </c>
      <c r="G186" s="207" t="s">
        <v>241</v>
      </c>
      <c r="H186" s="208">
        <v>18.2</v>
      </c>
      <c r="I186" s="209"/>
      <c r="J186" s="210">
        <f>ROUND(I186*H186,2)</f>
        <v>0</v>
      </c>
      <c r="K186" s="206" t="s">
        <v>1</v>
      </c>
      <c r="L186" s="40"/>
      <c r="M186" s="211" t="s">
        <v>1</v>
      </c>
      <c r="N186" s="212" t="s">
        <v>41</v>
      </c>
      <c r="O186" s="72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5" t="s">
        <v>253</v>
      </c>
      <c r="AT186" s="215" t="s">
        <v>143</v>
      </c>
      <c r="AU186" s="215" t="s">
        <v>86</v>
      </c>
      <c r="AY186" s="18" t="s">
        <v>140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8" t="s">
        <v>84</v>
      </c>
      <c r="BK186" s="216">
        <f>ROUND(I186*H186,2)</f>
        <v>0</v>
      </c>
      <c r="BL186" s="18" t="s">
        <v>253</v>
      </c>
      <c r="BM186" s="215" t="s">
        <v>1211</v>
      </c>
    </row>
    <row r="187" spans="1:65" s="2" customFormat="1" ht="19.5">
      <c r="A187" s="35"/>
      <c r="B187" s="36"/>
      <c r="C187" s="37"/>
      <c r="D187" s="217" t="s">
        <v>150</v>
      </c>
      <c r="E187" s="37"/>
      <c r="F187" s="218" t="s">
        <v>1210</v>
      </c>
      <c r="G187" s="37"/>
      <c r="H187" s="37"/>
      <c r="I187" s="116"/>
      <c r="J187" s="37"/>
      <c r="K187" s="37"/>
      <c r="L187" s="40"/>
      <c r="M187" s="219"/>
      <c r="N187" s="220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150</v>
      </c>
      <c r="AU187" s="18" t="s">
        <v>86</v>
      </c>
    </row>
    <row r="188" spans="1:65" s="2" customFormat="1" ht="21.75" customHeight="1">
      <c r="A188" s="35"/>
      <c r="B188" s="36"/>
      <c r="C188" s="204" t="s">
        <v>350</v>
      </c>
      <c r="D188" s="204" t="s">
        <v>143</v>
      </c>
      <c r="E188" s="205" t="s">
        <v>1212</v>
      </c>
      <c r="F188" s="206" t="s">
        <v>1213</v>
      </c>
      <c r="G188" s="207" t="s">
        <v>439</v>
      </c>
      <c r="H188" s="208">
        <v>10</v>
      </c>
      <c r="I188" s="209"/>
      <c r="J188" s="210">
        <f>ROUND(I188*H188,2)</f>
        <v>0</v>
      </c>
      <c r="K188" s="206" t="s">
        <v>1</v>
      </c>
      <c r="L188" s="40"/>
      <c r="M188" s="211" t="s">
        <v>1</v>
      </c>
      <c r="N188" s="212" t="s">
        <v>41</v>
      </c>
      <c r="O188" s="72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5" t="s">
        <v>253</v>
      </c>
      <c r="AT188" s="215" t="s">
        <v>143</v>
      </c>
      <c r="AU188" s="215" t="s">
        <v>86</v>
      </c>
      <c r="AY188" s="18" t="s">
        <v>140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8" t="s">
        <v>84</v>
      </c>
      <c r="BK188" s="216">
        <f>ROUND(I188*H188,2)</f>
        <v>0</v>
      </c>
      <c r="BL188" s="18" t="s">
        <v>253</v>
      </c>
      <c r="BM188" s="215" t="s">
        <v>1214</v>
      </c>
    </row>
    <row r="189" spans="1:65" s="2" customFormat="1" ht="19.5">
      <c r="A189" s="35"/>
      <c r="B189" s="36"/>
      <c r="C189" s="37"/>
      <c r="D189" s="217" t="s">
        <v>150</v>
      </c>
      <c r="E189" s="37"/>
      <c r="F189" s="218" t="s">
        <v>1213</v>
      </c>
      <c r="G189" s="37"/>
      <c r="H189" s="37"/>
      <c r="I189" s="116"/>
      <c r="J189" s="37"/>
      <c r="K189" s="37"/>
      <c r="L189" s="40"/>
      <c r="M189" s="219"/>
      <c r="N189" s="220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150</v>
      </c>
      <c r="AU189" s="18" t="s">
        <v>86</v>
      </c>
    </row>
    <row r="190" spans="1:65" s="2" customFormat="1" ht="21.75" customHeight="1">
      <c r="A190" s="35"/>
      <c r="B190" s="36"/>
      <c r="C190" s="204" t="s">
        <v>355</v>
      </c>
      <c r="D190" s="204" t="s">
        <v>143</v>
      </c>
      <c r="E190" s="205" t="s">
        <v>1215</v>
      </c>
      <c r="F190" s="206" t="s">
        <v>1216</v>
      </c>
      <c r="G190" s="207" t="s">
        <v>439</v>
      </c>
      <c r="H190" s="208">
        <v>7</v>
      </c>
      <c r="I190" s="209"/>
      <c r="J190" s="210">
        <f>ROUND(I190*H190,2)</f>
        <v>0</v>
      </c>
      <c r="K190" s="206" t="s">
        <v>1</v>
      </c>
      <c r="L190" s="40"/>
      <c r="M190" s="211" t="s">
        <v>1</v>
      </c>
      <c r="N190" s="212" t="s">
        <v>41</v>
      </c>
      <c r="O190" s="72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5" t="s">
        <v>253</v>
      </c>
      <c r="AT190" s="215" t="s">
        <v>143</v>
      </c>
      <c r="AU190" s="215" t="s">
        <v>86</v>
      </c>
      <c r="AY190" s="18" t="s">
        <v>140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8" t="s">
        <v>84</v>
      </c>
      <c r="BK190" s="216">
        <f>ROUND(I190*H190,2)</f>
        <v>0</v>
      </c>
      <c r="BL190" s="18" t="s">
        <v>253</v>
      </c>
      <c r="BM190" s="215" t="s">
        <v>1217</v>
      </c>
    </row>
    <row r="191" spans="1:65" s="2" customFormat="1" ht="19.5">
      <c r="A191" s="35"/>
      <c r="B191" s="36"/>
      <c r="C191" s="37"/>
      <c r="D191" s="217" t="s">
        <v>150</v>
      </c>
      <c r="E191" s="37"/>
      <c r="F191" s="218" t="s">
        <v>1216</v>
      </c>
      <c r="G191" s="37"/>
      <c r="H191" s="37"/>
      <c r="I191" s="116"/>
      <c r="J191" s="37"/>
      <c r="K191" s="37"/>
      <c r="L191" s="40"/>
      <c r="M191" s="219"/>
      <c r="N191" s="220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150</v>
      </c>
      <c r="AU191" s="18" t="s">
        <v>86</v>
      </c>
    </row>
    <row r="192" spans="1:65" s="2" customFormat="1" ht="21.75" customHeight="1">
      <c r="A192" s="35"/>
      <c r="B192" s="36"/>
      <c r="C192" s="204" t="s">
        <v>360</v>
      </c>
      <c r="D192" s="204" t="s">
        <v>143</v>
      </c>
      <c r="E192" s="205" t="s">
        <v>1218</v>
      </c>
      <c r="F192" s="206" t="s">
        <v>1219</v>
      </c>
      <c r="G192" s="207" t="s">
        <v>439</v>
      </c>
      <c r="H192" s="208">
        <v>2</v>
      </c>
      <c r="I192" s="209"/>
      <c r="J192" s="210">
        <f>ROUND(I192*H192,2)</f>
        <v>0</v>
      </c>
      <c r="K192" s="206" t="s">
        <v>1</v>
      </c>
      <c r="L192" s="40"/>
      <c r="M192" s="211" t="s">
        <v>1</v>
      </c>
      <c r="N192" s="212" t="s">
        <v>41</v>
      </c>
      <c r="O192" s="72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5" t="s">
        <v>253</v>
      </c>
      <c r="AT192" s="215" t="s">
        <v>143</v>
      </c>
      <c r="AU192" s="215" t="s">
        <v>86</v>
      </c>
      <c r="AY192" s="18" t="s">
        <v>140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8" t="s">
        <v>84</v>
      </c>
      <c r="BK192" s="216">
        <f>ROUND(I192*H192,2)</f>
        <v>0</v>
      </c>
      <c r="BL192" s="18" t="s">
        <v>253</v>
      </c>
      <c r="BM192" s="215" t="s">
        <v>1220</v>
      </c>
    </row>
    <row r="193" spans="1:65" s="2" customFormat="1" ht="19.5">
      <c r="A193" s="35"/>
      <c r="B193" s="36"/>
      <c r="C193" s="37"/>
      <c r="D193" s="217" t="s">
        <v>150</v>
      </c>
      <c r="E193" s="37"/>
      <c r="F193" s="218" t="s">
        <v>1219</v>
      </c>
      <c r="G193" s="37"/>
      <c r="H193" s="37"/>
      <c r="I193" s="116"/>
      <c r="J193" s="37"/>
      <c r="K193" s="37"/>
      <c r="L193" s="40"/>
      <c r="M193" s="219"/>
      <c r="N193" s="220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150</v>
      </c>
      <c r="AU193" s="18" t="s">
        <v>86</v>
      </c>
    </row>
    <row r="194" spans="1:65" s="2" customFormat="1" ht="21.75" customHeight="1">
      <c r="A194" s="35"/>
      <c r="B194" s="36"/>
      <c r="C194" s="204" t="s">
        <v>365</v>
      </c>
      <c r="D194" s="204" t="s">
        <v>143</v>
      </c>
      <c r="E194" s="205" t="s">
        <v>1221</v>
      </c>
      <c r="F194" s="206" t="s">
        <v>1222</v>
      </c>
      <c r="G194" s="207" t="s">
        <v>439</v>
      </c>
      <c r="H194" s="208">
        <v>2</v>
      </c>
      <c r="I194" s="209"/>
      <c r="J194" s="210">
        <f>ROUND(I194*H194,2)</f>
        <v>0</v>
      </c>
      <c r="K194" s="206" t="s">
        <v>1</v>
      </c>
      <c r="L194" s="40"/>
      <c r="M194" s="211" t="s">
        <v>1</v>
      </c>
      <c r="N194" s="212" t="s">
        <v>41</v>
      </c>
      <c r="O194" s="72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5" t="s">
        <v>253</v>
      </c>
      <c r="AT194" s="215" t="s">
        <v>143</v>
      </c>
      <c r="AU194" s="215" t="s">
        <v>86</v>
      </c>
      <c r="AY194" s="18" t="s">
        <v>140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8" t="s">
        <v>84</v>
      </c>
      <c r="BK194" s="216">
        <f>ROUND(I194*H194,2)</f>
        <v>0</v>
      </c>
      <c r="BL194" s="18" t="s">
        <v>253</v>
      </c>
      <c r="BM194" s="215" t="s">
        <v>1223</v>
      </c>
    </row>
    <row r="195" spans="1:65" s="2" customFormat="1" ht="19.5">
      <c r="A195" s="35"/>
      <c r="B195" s="36"/>
      <c r="C195" s="37"/>
      <c r="D195" s="217" t="s">
        <v>150</v>
      </c>
      <c r="E195" s="37"/>
      <c r="F195" s="218" t="s">
        <v>1222</v>
      </c>
      <c r="G195" s="37"/>
      <c r="H195" s="37"/>
      <c r="I195" s="116"/>
      <c r="J195" s="37"/>
      <c r="K195" s="37"/>
      <c r="L195" s="40"/>
      <c r="M195" s="219"/>
      <c r="N195" s="220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150</v>
      </c>
      <c r="AU195" s="18" t="s">
        <v>86</v>
      </c>
    </row>
    <row r="196" spans="1:65" s="2" customFormat="1" ht="21.75" customHeight="1">
      <c r="A196" s="35"/>
      <c r="B196" s="36"/>
      <c r="C196" s="204" t="s">
        <v>371</v>
      </c>
      <c r="D196" s="204" t="s">
        <v>143</v>
      </c>
      <c r="E196" s="205" t="s">
        <v>1224</v>
      </c>
      <c r="F196" s="206" t="s">
        <v>1225</v>
      </c>
      <c r="G196" s="207" t="s">
        <v>241</v>
      </c>
      <c r="H196" s="208">
        <v>43.64</v>
      </c>
      <c r="I196" s="209"/>
      <c r="J196" s="210">
        <f>ROUND(I196*H196,2)</f>
        <v>0</v>
      </c>
      <c r="K196" s="206" t="s">
        <v>1</v>
      </c>
      <c r="L196" s="40"/>
      <c r="M196" s="211" t="s">
        <v>1</v>
      </c>
      <c r="N196" s="212" t="s">
        <v>41</v>
      </c>
      <c r="O196" s="72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5" t="s">
        <v>253</v>
      </c>
      <c r="AT196" s="215" t="s">
        <v>143</v>
      </c>
      <c r="AU196" s="215" t="s">
        <v>86</v>
      </c>
      <c r="AY196" s="18" t="s">
        <v>140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8" t="s">
        <v>84</v>
      </c>
      <c r="BK196" s="216">
        <f>ROUND(I196*H196,2)</f>
        <v>0</v>
      </c>
      <c r="BL196" s="18" t="s">
        <v>253</v>
      </c>
      <c r="BM196" s="215" t="s">
        <v>1226</v>
      </c>
    </row>
    <row r="197" spans="1:65" s="2" customFormat="1" ht="11.25">
      <c r="A197" s="35"/>
      <c r="B197" s="36"/>
      <c r="C197" s="37"/>
      <c r="D197" s="217" t="s">
        <v>150</v>
      </c>
      <c r="E197" s="37"/>
      <c r="F197" s="218" t="s">
        <v>1225</v>
      </c>
      <c r="G197" s="37"/>
      <c r="H197" s="37"/>
      <c r="I197" s="116"/>
      <c r="J197" s="37"/>
      <c r="K197" s="37"/>
      <c r="L197" s="40"/>
      <c r="M197" s="219"/>
      <c r="N197" s="220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150</v>
      </c>
      <c r="AU197" s="18" t="s">
        <v>86</v>
      </c>
    </row>
    <row r="198" spans="1:65" s="2" customFormat="1" ht="33" customHeight="1">
      <c r="A198" s="35"/>
      <c r="B198" s="36"/>
      <c r="C198" s="204" t="s">
        <v>376</v>
      </c>
      <c r="D198" s="204" t="s">
        <v>143</v>
      </c>
      <c r="E198" s="205" t="s">
        <v>1227</v>
      </c>
      <c r="F198" s="206" t="s">
        <v>1228</v>
      </c>
      <c r="G198" s="207" t="s">
        <v>146</v>
      </c>
      <c r="H198" s="208">
        <v>0.32900000000000001</v>
      </c>
      <c r="I198" s="209"/>
      <c r="J198" s="210">
        <f>ROUND(I198*H198,2)</f>
        <v>0</v>
      </c>
      <c r="K198" s="206" t="s">
        <v>1</v>
      </c>
      <c r="L198" s="40"/>
      <c r="M198" s="211" t="s">
        <v>1</v>
      </c>
      <c r="N198" s="212" t="s">
        <v>41</v>
      </c>
      <c r="O198" s="72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5" t="s">
        <v>253</v>
      </c>
      <c r="AT198" s="215" t="s">
        <v>143</v>
      </c>
      <c r="AU198" s="215" t="s">
        <v>86</v>
      </c>
      <c r="AY198" s="18" t="s">
        <v>140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8" t="s">
        <v>84</v>
      </c>
      <c r="BK198" s="216">
        <f>ROUND(I198*H198,2)</f>
        <v>0</v>
      </c>
      <c r="BL198" s="18" t="s">
        <v>253</v>
      </c>
      <c r="BM198" s="215" t="s">
        <v>1229</v>
      </c>
    </row>
    <row r="199" spans="1:65" s="2" customFormat="1" ht="19.5">
      <c r="A199" s="35"/>
      <c r="B199" s="36"/>
      <c r="C199" s="37"/>
      <c r="D199" s="217" t="s">
        <v>150</v>
      </c>
      <c r="E199" s="37"/>
      <c r="F199" s="218" t="s">
        <v>1228</v>
      </c>
      <c r="G199" s="37"/>
      <c r="H199" s="37"/>
      <c r="I199" s="116"/>
      <c r="J199" s="37"/>
      <c r="K199" s="37"/>
      <c r="L199" s="40"/>
      <c r="M199" s="219"/>
      <c r="N199" s="220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150</v>
      </c>
      <c r="AU199" s="18" t="s">
        <v>86</v>
      </c>
    </row>
    <row r="200" spans="1:65" s="2" customFormat="1" ht="16.5" customHeight="1">
      <c r="A200" s="35"/>
      <c r="B200" s="36"/>
      <c r="C200" s="204" t="s">
        <v>381</v>
      </c>
      <c r="D200" s="204" t="s">
        <v>143</v>
      </c>
      <c r="E200" s="205" t="s">
        <v>1230</v>
      </c>
      <c r="F200" s="206" t="s">
        <v>1231</v>
      </c>
      <c r="G200" s="207" t="s">
        <v>241</v>
      </c>
      <c r="H200" s="208">
        <v>25</v>
      </c>
      <c r="I200" s="209"/>
      <c r="J200" s="210">
        <f>ROUND(I200*H200,2)</f>
        <v>0</v>
      </c>
      <c r="K200" s="206" t="s">
        <v>1</v>
      </c>
      <c r="L200" s="40"/>
      <c r="M200" s="211" t="s">
        <v>1</v>
      </c>
      <c r="N200" s="212" t="s">
        <v>41</v>
      </c>
      <c r="O200" s="72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5" t="s">
        <v>253</v>
      </c>
      <c r="AT200" s="215" t="s">
        <v>143</v>
      </c>
      <c r="AU200" s="215" t="s">
        <v>86</v>
      </c>
      <c r="AY200" s="18" t="s">
        <v>140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8" t="s">
        <v>84</v>
      </c>
      <c r="BK200" s="216">
        <f>ROUND(I200*H200,2)</f>
        <v>0</v>
      </c>
      <c r="BL200" s="18" t="s">
        <v>253</v>
      </c>
      <c r="BM200" s="215" t="s">
        <v>1232</v>
      </c>
    </row>
    <row r="201" spans="1:65" s="2" customFormat="1" ht="11.25">
      <c r="A201" s="35"/>
      <c r="B201" s="36"/>
      <c r="C201" s="37"/>
      <c r="D201" s="217" t="s">
        <v>150</v>
      </c>
      <c r="E201" s="37"/>
      <c r="F201" s="218" t="s">
        <v>1231</v>
      </c>
      <c r="G201" s="37"/>
      <c r="H201" s="37"/>
      <c r="I201" s="116"/>
      <c r="J201" s="37"/>
      <c r="K201" s="37"/>
      <c r="L201" s="40"/>
      <c r="M201" s="219"/>
      <c r="N201" s="220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150</v>
      </c>
      <c r="AU201" s="18" t="s">
        <v>86</v>
      </c>
    </row>
    <row r="202" spans="1:65" s="12" customFormat="1" ht="22.9" customHeight="1">
      <c r="B202" s="188"/>
      <c r="C202" s="189"/>
      <c r="D202" s="190" t="s">
        <v>75</v>
      </c>
      <c r="E202" s="202" t="s">
        <v>750</v>
      </c>
      <c r="F202" s="202" t="s">
        <v>751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SUM(P203:P268)</f>
        <v>0</v>
      </c>
      <c r="Q202" s="196"/>
      <c r="R202" s="197">
        <f>SUM(R203:R268)</f>
        <v>0</v>
      </c>
      <c r="S202" s="196"/>
      <c r="T202" s="198">
        <f>SUM(T203:T268)</f>
        <v>0</v>
      </c>
      <c r="AR202" s="199" t="s">
        <v>86</v>
      </c>
      <c r="AT202" s="200" t="s">
        <v>75</v>
      </c>
      <c r="AU202" s="200" t="s">
        <v>84</v>
      </c>
      <c r="AY202" s="199" t="s">
        <v>140</v>
      </c>
      <c r="BK202" s="201">
        <f>SUM(BK203:BK268)</f>
        <v>0</v>
      </c>
    </row>
    <row r="203" spans="1:65" s="2" customFormat="1" ht="21.75" customHeight="1">
      <c r="A203" s="35"/>
      <c r="B203" s="36"/>
      <c r="C203" s="204" t="s">
        <v>386</v>
      </c>
      <c r="D203" s="204" t="s">
        <v>143</v>
      </c>
      <c r="E203" s="205" t="s">
        <v>1233</v>
      </c>
      <c r="F203" s="206" t="s">
        <v>1234</v>
      </c>
      <c r="G203" s="207" t="s">
        <v>241</v>
      </c>
      <c r="H203" s="208">
        <v>20</v>
      </c>
      <c r="I203" s="209"/>
      <c r="J203" s="210">
        <f>ROUND(I203*H203,2)</f>
        <v>0</v>
      </c>
      <c r="K203" s="206" t="s">
        <v>1</v>
      </c>
      <c r="L203" s="40"/>
      <c r="M203" s="211" t="s">
        <v>1</v>
      </c>
      <c r="N203" s="212" t="s">
        <v>41</v>
      </c>
      <c r="O203" s="72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5" t="s">
        <v>253</v>
      </c>
      <c r="AT203" s="215" t="s">
        <v>143</v>
      </c>
      <c r="AU203" s="215" t="s">
        <v>86</v>
      </c>
      <c r="AY203" s="18" t="s">
        <v>140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8" t="s">
        <v>84</v>
      </c>
      <c r="BK203" s="216">
        <f>ROUND(I203*H203,2)</f>
        <v>0</v>
      </c>
      <c r="BL203" s="18" t="s">
        <v>253</v>
      </c>
      <c r="BM203" s="215" t="s">
        <v>1235</v>
      </c>
    </row>
    <row r="204" spans="1:65" s="2" customFormat="1" ht="19.5">
      <c r="A204" s="35"/>
      <c r="B204" s="36"/>
      <c r="C204" s="37"/>
      <c r="D204" s="217" t="s">
        <v>150</v>
      </c>
      <c r="E204" s="37"/>
      <c r="F204" s="218" t="s">
        <v>1234</v>
      </c>
      <c r="G204" s="37"/>
      <c r="H204" s="37"/>
      <c r="I204" s="116"/>
      <c r="J204" s="37"/>
      <c r="K204" s="37"/>
      <c r="L204" s="40"/>
      <c r="M204" s="219"/>
      <c r="N204" s="220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150</v>
      </c>
      <c r="AU204" s="18" t="s">
        <v>86</v>
      </c>
    </row>
    <row r="205" spans="1:65" s="2" customFormat="1" ht="21.75" customHeight="1">
      <c r="A205" s="35"/>
      <c r="B205" s="36"/>
      <c r="C205" s="204" t="s">
        <v>391</v>
      </c>
      <c r="D205" s="204" t="s">
        <v>143</v>
      </c>
      <c r="E205" s="205" t="s">
        <v>1236</v>
      </c>
      <c r="F205" s="206" t="s">
        <v>1237</v>
      </c>
      <c r="G205" s="207" t="s">
        <v>241</v>
      </c>
      <c r="H205" s="208">
        <v>54</v>
      </c>
      <c r="I205" s="209"/>
      <c r="J205" s="210">
        <f>ROUND(I205*H205,2)</f>
        <v>0</v>
      </c>
      <c r="K205" s="206" t="s">
        <v>1</v>
      </c>
      <c r="L205" s="40"/>
      <c r="M205" s="211" t="s">
        <v>1</v>
      </c>
      <c r="N205" s="212" t="s">
        <v>41</v>
      </c>
      <c r="O205" s="72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5" t="s">
        <v>253</v>
      </c>
      <c r="AT205" s="215" t="s">
        <v>143</v>
      </c>
      <c r="AU205" s="215" t="s">
        <v>86</v>
      </c>
      <c r="AY205" s="18" t="s">
        <v>140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8" t="s">
        <v>84</v>
      </c>
      <c r="BK205" s="216">
        <f>ROUND(I205*H205,2)</f>
        <v>0</v>
      </c>
      <c r="BL205" s="18" t="s">
        <v>253</v>
      </c>
      <c r="BM205" s="215" t="s">
        <v>1238</v>
      </c>
    </row>
    <row r="206" spans="1:65" s="2" customFormat="1" ht="19.5">
      <c r="A206" s="35"/>
      <c r="B206" s="36"/>
      <c r="C206" s="37"/>
      <c r="D206" s="217" t="s">
        <v>150</v>
      </c>
      <c r="E206" s="37"/>
      <c r="F206" s="218" t="s">
        <v>1237</v>
      </c>
      <c r="G206" s="37"/>
      <c r="H206" s="37"/>
      <c r="I206" s="116"/>
      <c r="J206" s="37"/>
      <c r="K206" s="37"/>
      <c r="L206" s="40"/>
      <c r="M206" s="219"/>
      <c r="N206" s="220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150</v>
      </c>
      <c r="AU206" s="18" t="s">
        <v>86</v>
      </c>
    </row>
    <row r="207" spans="1:65" s="2" customFormat="1" ht="21.75" customHeight="1">
      <c r="A207" s="35"/>
      <c r="B207" s="36"/>
      <c r="C207" s="204" t="s">
        <v>396</v>
      </c>
      <c r="D207" s="204" t="s">
        <v>143</v>
      </c>
      <c r="E207" s="205" t="s">
        <v>1239</v>
      </c>
      <c r="F207" s="206" t="s">
        <v>1240</v>
      </c>
      <c r="G207" s="207" t="s">
        <v>439</v>
      </c>
      <c r="H207" s="208">
        <v>12</v>
      </c>
      <c r="I207" s="209"/>
      <c r="J207" s="210">
        <f>ROUND(I207*H207,2)</f>
        <v>0</v>
      </c>
      <c r="K207" s="206" t="s">
        <v>1</v>
      </c>
      <c r="L207" s="40"/>
      <c r="M207" s="211" t="s">
        <v>1</v>
      </c>
      <c r="N207" s="212" t="s">
        <v>41</v>
      </c>
      <c r="O207" s="72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5" t="s">
        <v>253</v>
      </c>
      <c r="AT207" s="215" t="s">
        <v>143</v>
      </c>
      <c r="AU207" s="215" t="s">
        <v>86</v>
      </c>
      <c r="AY207" s="18" t="s">
        <v>140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8" t="s">
        <v>84</v>
      </c>
      <c r="BK207" s="216">
        <f>ROUND(I207*H207,2)</f>
        <v>0</v>
      </c>
      <c r="BL207" s="18" t="s">
        <v>253</v>
      </c>
      <c r="BM207" s="215" t="s">
        <v>1241</v>
      </c>
    </row>
    <row r="208" spans="1:65" s="2" customFormat="1" ht="19.5">
      <c r="A208" s="35"/>
      <c r="B208" s="36"/>
      <c r="C208" s="37"/>
      <c r="D208" s="217" t="s">
        <v>150</v>
      </c>
      <c r="E208" s="37"/>
      <c r="F208" s="218" t="s">
        <v>1240</v>
      </c>
      <c r="G208" s="37"/>
      <c r="H208" s="37"/>
      <c r="I208" s="116"/>
      <c r="J208" s="37"/>
      <c r="K208" s="37"/>
      <c r="L208" s="40"/>
      <c r="M208" s="219"/>
      <c r="N208" s="220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150</v>
      </c>
      <c r="AU208" s="18" t="s">
        <v>86</v>
      </c>
    </row>
    <row r="209" spans="1:65" s="2" customFormat="1" ht="21.75" customHeight="1">
      <c r="A209" s="35"/>
      <c r="B209" s="36"/>
      <c r="C209" s="204" t="s">
        <v>403</v>
      </c>
      <c r="D209" s="204" t="s">
        <v>143</v>
      </c>
      <c r="E209" s="205" t="s">
        <v>1242</v>
      </c>
      <c r="F209" s="206" t="s">
        <v>1243</v>
      </c>
      <c r="G209" s="207" t="s">
        <v>241</v>
      </c>
      <c r="H209" s="208">
        <v>4.2</v>
      </c>
      <c r="I209" s="209"/>
      <c r="J209" s="210">
        <f>ROUND(I209*H209,2)</f>
        <v>0</v>
      </c>
      <c r="K209" s="206" t="s">
        <v>1</v>
      </c>
      <c r="L209" s="40"/>
      <c r="M209" s="211" t="s">
        <v>1</v>
      </c>
      <c r="N209" s="212" t="s">
        <v>41</v>
      </c>
      <c r="O209" s="72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5" t="s">
        <v>253</v>
      </c>
      <c r="AT209" s="215" t="s">
        <v>143</v>
      </c>
      <c r="AU209" s="215" t="s">
        <v>86</v>
      </c>
      <c r="AY209" s="18" t="s">
        <v>140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8" t="s">
        <v>84</v>
      </c>
      <c r="BK209" s="216">
        <f>ROUND(I209*H209,2)</f>
        <v>0</v>
      </c>
      <c r="BL209" s="18" t="s">
        <v>253</v>
      </c>
      <c r="BM209" s="215" t="s">
        <v>1244</v>
      </c>
    </row>
    <row r="210" spans="1:65" s="2" customFormat="1" ht="19.5">
      <c r="A210" s="35"/>
      <c r="B210" s="36"/>
      <c r="C210" s="37"/>
      <c r="D210" s="217" t="s">
        <v>150</v>
      </c>
      <c r="E210" s="37"/>
      <c r="F210" s="218" t="s">
        <v>1243</v>
      </c>
      <c r="G210" s="37"/>
      <c r="H210" s="37"/>
      <c r="I210" s="116"/>
      <c r="J210" s="37"/>
      <c r="K210" s="37"/>
      <c r="L210" s="40"/>
      <c r="M210" s="219"/>
      <c r="N210" s="220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150</v>
      </c>
      <c r="AU210" s="18" t="s">
        <v>86</v>
      </c>
    </row>
    <row r="211" spans="1:65" s="2" customFormat="1" ht="21.75" customHeight="1">
      <c r="A211" s="35"/>
      <c r="B211" s="36"/>
      <c r="C211" s="204" t="s">
        <v>412</v>
      </c>
      <c r="D211" s="204" t="s">
        <v>143</v>
      </c>
      <c r="E211" s="205" t="s">
        <v>1245</v>
      </c>
      <c r="F211" s="206" t="s">
        <v>1246</v>
      </c>
      <c r="G211" s="207" t="s">
        <v>241</v>
      </c>
      <c r="H211" s="208">
        <v>23.6</v>
      </c>
      <c r="I211" s="209"/>
      <c r="J211" s="210">
        <f>ROUND(I211*H211,2)</f>
        <v>0</v>
      </c>
      <c r="K211" s="206" t="s">
        <v>1</v>
      </c>
      <c r="L211" s="40"/>
      <c r="M211" s="211" t="s">
        <v>1</v>
      </c>
      <c r="N211" s="212" t="s">
        <v>41</v>
      </c>
      <c r="O211" s="72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5" t="s">
        <v>253</v>
      </c>
      <c r="AT211" s="215" t="s">
        <v>143</v>
      </c>
      <c r="AU211" s="215" t="s">
        <v>86</v>
      </c>
      <c r="AY211" s="18" t="s">
        <v>140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8" t="s">
        <v>84</v>
      </c>
      <c r="BK211" s="216">
        <f>ROUND(I211*H211,2)</f>
        <v>0</v>
      </c>
      <c r="BL211" s="18" t="s">
        <v>253</v>
      </c>
      <c r="BM211" s="215" t="s">
        <v>1247</v>
      </c>
    </row>
    <row r="212" spans="1:65" s="2" customFormat="1" ht="19.5">
      <c r="A212" s="35"/>
      <c r="B212" s="36"/>
      <c r="C212" s="37"/>
      <c r="D212" s="217" t="s">
        <v>150</v>
      </c>
      <c r="E212" s="37"/>
      <c r="F212" s="218" t="s">
        <v>1246</v>
      </c>
      <c r="G212" s="37"/>
      <c r="H212" s="37"/>
      <c r="I212" s="116"/>
      <c r="J212" s="37"/>
      <c r="K212" s="37"/>
      <c r="L212" s="40"/>
      <c r="M212" s="219"/>
      <c r="N212" s="220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150</v>
      </c>
      <c r="AU212" s="18" t="s">
        <v>86</v>
      </c>
    </row>
    <row r="213" spans="1:65" s="2" customFormat="1" ht="33" customHeight="1">
      <c r="A213" s="35"/>
      <c r="B213" s="36"/>
      <c r="C213" s="204" t="s">
        <v>421</v>
      </c>
      <c r="D213" s="204" t="s">
        <v>143</v>
      </c>
      <c r="E213" s="205" t="s">
        <v>1248</v>
      </c>
      <c r="F213" s="206" t="s">
        <v>1249</v>
      </c>
      <c r="G213" s="207" t="s">
        <v>439</v>
      </c>
      <c r="H213" s="208">
        <v>2</v>
      </c>
      <c r="I213" s="209"/>
      <c r="J213" s="210">
        <f>ROUND(I213*H213,2)</f>
        <v>0</v>
      </c>
      <c r="K213" s="206" t="s">
        <v>1</v>
      </c>
      <c r="L213" s="40"/>
      <c r="M213" s="211" t="s">
        <v>1</v>
      </c>
      <c r="N213" s="212" t="s">
        <v>41</v>
      </c>
      <c r="O213" s="72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5" t="s">
        <v>253</v>
      </c>
      <c r="AT213" s="215" t="s">
        <v>143</v>
      </c>
      <c r="AU213" s="215" t="s">
        <v>86</v>
      </c>
      <c r="AY213" s="18" t="s">
        <v>140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8" t="s">
        <v>84</v>
      </c>
      <c r="BK213" s="216">
        <f>ROUND(I213*H213,2)</f>
        <v>0</v>
      </c>
      <c r="BL213" s="18" t="s">
        <v>253</v>
      </c>
      <c r="BM213" s="215" t="s">
        <v>1250</v>
      </c>
    </row>
    <row r="214" spans="1:65" s="2" customFormat="1" ht="19.5">
      <c r="A214" s="35"/>
      <c r="B214" s="36"/>
      <c r="C214" s="37"/>
      <c r="D214" s="217" t="s">
        <v>150</v>
      </c>
      <c r="E214" s="37"/>
      <c r="F214" s="218" t="s">
        <v>1249</v>
      </c>
      <c r="G214" s="37"/>
      <c r="H214" s="37"/>
      <c r="I214" s="116"/>
      <c r="J214" s="37"/>
      <c r="K214" s="37"/>
      <c r="L214" s="40"/>
      <c r="M214" s="219"/>
      <c r="N214" s="220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150</v>
      </c>
      <c r="AU214" s="18" t="s">
        <v>86</v>
      </c>
    </row>
    <row r="215" spans="1:65" s="2" customFormat="1" ht="33" customHeight="1">
      <c r="A215" s="35"/>
      <c r="B215" s="36"/>
      <c r="C215" s="204" t="s">
        <v>426</v>
      </c>
      <c r="D215" s="204" t="s">
        <v>143</v>
      </c>
      <c r="E215" s="205" t="s">
        <v>1251</v>
      </c>
      <c r="F215" s="206" t="s">
        <v>1252</v>
      </c>
      <c r="G215" s="207" t="s">
        <v>439</v>
      </c>
      <c r="H215" s="208">
        <v>2</v>
      </c>
      <c r="I215" s="209"/>
      <c r="J215" s="210">
        <f>ROUND(I215*H215,2)</f>
        <v>0</v>
      </c>
      <c r="K215" s="206" t="s">
        <v>1</v>
      </c>
      <c r="L215" s="40"/>
      <c r="M215" s="211" t="s">
        <v>1</v>
      </c>
      <c r="N215" s="212" t="s">
        <v>41</v>
      </c>
      <c r="O215" s="72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5" t="s">
        <v>253</v>
      </c>
      <c r="AT215" s="215" t="s">
        <v>143</v>
      </c>
      <c r="AU215" s="215" t="s">
        <v>86</v>
      </c>
      <c r="AY215" s="18" t="s">
        <v>140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8" t="s">
        <v>84</v>
      </c>
      <c r="BK215" s="216">
        <f>ROUND(I215*H215,2)</f>
        <v>0</v>
      </c>
      <c r="BL215" s="18" t="s">
        <v>253</v>
      </c>
      <c r="BM215" s="215" t="s">
        <v>1253</v>
      </c>
    </row>
    <row r="216" spans="1:65" s="2" customFormat="1" ht="19.5">
      <c r="A216" s="35"/>
      <c r="B216" s="36"/>
      <c r="C216" s="37"/>
      <c r="D216" s="217" t="s">
        <v>150</v>
      </c>
      <c r="E216" s="37"/>
      <c r="F216" s="218" t="s">
        <v>1252</v>
      </c>
      <c r="G216" s="37"/>
      <c r="H216" s="37"/>
      <c r="I216" s="116"/>
      <c r="J216" s="37"/>
      <c r="K216" s="37"/>
      <c r="L216" s="40"/>
      <c r="M216" s="219"/>
      <c r="N216" s="220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150</v>
      </c>
      <c r="AU216" s="18" t="s">
        <v>86</v>
      </c>
    </row>
    <row r="217" spans="1:65" s="2" customFormat="1" ht="21.75" customHeight="1">
      <c r="A217" s="35"/>
      <c r="B217" s="36"/>
      <c r="C217" s="204" t="s">
        <v>431</v>
      </c>
      <c r="D217" s="204" t="s">
        <v>143</v>
      </c>
      <c r="E217" s="205" t="s">
        <v>1254</v>
      </c>
      <c r="F217" s="206" t="s">
        <v>1255</v>
      </c>
      <c r="G217" s="207" t="s">
        <v>241</v>
      </c>
      <c r="H217" s="208">
        <v>117.2</v>
      </c>
      <c r="I217" s="209"/>
      <c r="J217" s="210">
        <f>ROUND(I217*H217,2)</f>
        <v>0</v>
      </c>
      <c r="K217" s="206" t="s">
        <v>1</v>
      </c>
      <c r="L217" s="40"/>
      <c r="M217" s="211" t="s">
        <v>1</v>
      </c>
      <c r="N217" s="212" t="s">
        <v>41</v>
      </c>
      <c r="O217" s="72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5" t="s">
        <v>253</v>
      </c>
      <c r="AT217" s="215" t="s">
        <v>143</v>
      </c>
      <c r="AU217" s="215" t="s">
        <v>86</v>
      </c>
      <c r="AY217" s="18" t="s">
        <v>140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8" t="s">
        <v>84</v>
      </c>
      <c r="BK217" s="216">
        <f>ROUND(I217*H217,2)</f>
        <v>0</v>
      </c>
      <c r="BL217" s="18" t="s">
        <v>253</v>
      </c>
      <c r="BM217" s="215" t="s">
        <v>1256</v>
      </c>
    </row>
    <row r="218" spans="1:65" s="2" customFormat="1" ht="19.5">
      <c r="A218" s="35"/>
      <c r="B218" s="36"/>
      <c r="C218" s="37"/>
      <c r="D218" s="217" t="s">
        <v>150</v>
      </c>
      <c r="E218" s="37"/>
      <c r="F218" s="218" t="s">
        <v>1255</v>
      </c>
      <c r="G218" s="37"/>
      <c r="H218" s="37"/>
      <c r="I218" s="116"/>
      <c r="J218" s="37"/>
      <c r="K218" s="37"/>
      <c r="L218" s="40"/>
      <c r="M218" s="219"/>
      <c r="N218" s="220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150</v>
      </c>
      <c r="AU218" s="18" t="s">
        <v>86</v>
      </c>
    </row>
    <row r="219" spans="1:65" s="2" customFormat="1" ht="21.75" customHeight="1">
      <c r="A219" s="35"/>
      <c r="B219" s="36"/>
      <c r="C219" s="267" t="s">
        <v>436</v>
      </c>
      <c r="D219" s="267" t="s">
        <v>714</v>
      </c>
      <c r="E219" s="268" t="s">
        <v>1257</v>
      </c>
      <c r="F219" s="269" t="s">
        <v>1258</v>
      </c>
      <c r="G219" s="270" t="s">
        <v>241</v>
      </c>
      <c r="H219" s="271">
        <v>117.2</v>
      </c>
      <c r="I219" s="272"/>
      <c r="J219" s="273">
        <f>ROUND(I219*H219,2)</f>
        <v>0</v>
      </c>
      <c r="K219" s="269" t="s">
        <v>1</v>
      </c>
      <c r="L219" s="274"/>
      <c r="M219" s="275" t="s">
        <v>1</v>
      </c>
      <c r="N219" s="276" t="s">
        <v>41</v>
      </c>
      <c r="O219" s="72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5" t="s">
        <v>376</v>
      </c>
      <c r="AT219" s="215" t="s">
        <v>714</v>
      </c>
      <c r="AU219" s="215" t="s">
        <v>86</v>
      </c>
      <c r="AY219" s="18" t="s">
        <v>140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8" t="s">
        <v>84</v>
      </c>
      <c r="BK219" s="216">
        <f>ROUND(I219*H219,2)</f>
        <v>0</v>
      </c>
      <c r="BL219" s="18" t="s">
        <v>253</v>
      </c>
      <c r="BM219" s="215" t="s">
        <v>1259</v>
      </c>
    </row>
    <row r="220" spans="1:65" s="2" customFormat="1" ht="11.25">
      <c r="A220" s="35"/>
      <c r="B220" s="36"/>
      <c r="C220" s="37"/>
      <c r="D220" s="217" t="s">
        <v>150</v>
      </c>
      <c r="E220" s="37"/>
      <c r="F220" s="218" t="s">
        <v>1258</v>
      </c>
      <c r="G220" s="37"/>
      <c r="H220" s="37"/>
      <c r="I220" s="116"/>
      <c r="J220" s="37"/>
      <c r="K220" s="37"/>
      <c r="L220" s="40"/>
      <c r="M220" s="219"/>
      <c r="N220" s="220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150</v>
      </c>
      <c r="AU220" s="18" t="s">
        <v>86</v>
      </c>
    </row>
    <row r="221" spans="1:65" s="2" customFormat="1" ht="21.75" customHeight="1">
      <c r="A221" s="35"/>
      <c r="B221" s="36"/>
      <c r="C221" s="204" t="s">
        <v>444</v>
      </c>
      <c r="D221" s="204" t="s">
        <v>143</v>
      </c>
      <c r="E221" s="205" t="s">
        <v>1260</v>
      </c>
      <c r="F221" s="206" t="s">
        <v>1261</v>
      </c>
      <c r="G221" s="207" t="s">
        <v>241</v>
      </c>
      <c r="H221" s="208">
        <v>29.37</v>
      </c>
      <c r="I221" s="209"/>
      <c r="J221" s="210">
        <f>ROUND(I221*H221,2)</f>
        <v>0</v>
      </c>
      <c r="K221" s="206" t="s">
        <v>1</v>
      </c>
      <c r="L221" s="40"/>
      <c r="M221" s="211" t="s">
        <v>1</v>
      </c>
      <c r="N221" s="212" t="s">
        <v>41</v>
      </c>
      <c r="O221" s="72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5" t="s">
        <v>253</v>
      </c>
      <c r="AT221" s="215" t="s">
        <v>143</v>
      </c>
      <c r="AU221" s="215" t="s">
        <v>86</v>
      </c>
      <c r="AY221" s="18" t="s">
        <v>140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8" t="s">
        <v>84</v>
      </c>
      <c r="BK221" s="216">
        <f>ROUND(I221*H221,2)</f>
        <v>0</v>
      </c>
      <c r="BL221" s="18" t="s">
        <v>253</v>
      </c>
      <c r="BM221" s="215" t="s">
        <v>1262</v>
      </c>
    </row>
    <row r="222" spans="1:65" s="2" customFormat="1" ht="19.5">
      <c r="A222" s="35"/>
      <c r="B222" s="36"/>
      <c r="C222" s="37"/>
      <c r="D222" s="217" t="s">
        <v>150</v>
      </c>
      <c r="E222" s="37"/>
      <c r="F222" s="218" t="s">
        <v>1261</v>
      </c>
      <c r="G222" s="37"/>
      <c r="H222" s="37"/>
      <c r="I222" s="116"/>
      <c r="J222" s="37"/>
      <c r="K222" s="37"/>
      <c r="L222" s="40"/>
      <c r="M222" s="219"/>
      <c r="N222" s="220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150</v>
      </c>
      <c r="AU222" s="18" t="s">
        <v>86</v>
      </c>
    </row>
    <row r="223" spans="1:65" s="2" customFormat="1" ht="21.75" customHeight="1">
      <c r="A223" s="35"/>
      <c r="B223" s="36"/>
      <c r="C223" s="267" t="s">
        <v>452</v>
      </c>
      <c r="D223" s="267" t="s">
        <v>714</v>
      </c>
      <c r="E223" s="268" t="s">
        <v>1263</v>
      </c>
      <c r="F223" s="269" t="s">
        <v>1264</v>
      </c>
      <c r="G223" s="270" t="s">
        <v>241</v>
      </c>
      <c r="H223" s="271">
        <v>29.37</v>
      </c>
      <c r="I223" s="272"/>
      <c r="J223" s="273">
        <f>ROUND(I223*H223,2)</f>
        <v>0</v>
      </c>
      <c r="K223" s="269" t="s">
        <v>1</v>
      </c>
      <c r="L223" s="274"/>
      <c r="M223" s="275" t="s">
        <v>1</v>
      </c>
      <c r="N223" s="276" t="s">
        <v>41</v>
      </c>
      <c r="O223" s="72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5" t="s">
        <v>376</v>
      </c>
      <c r="AT223" s="215" t="s">
        <v>714</v>
      </c>
      <c r="AU223" s="215" t="s">
        <v>86</v>
      </c>
      <c r="AY223" s="18" t="s">
        <v>140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8" t="s">
        <v>84</v>
      </c>
      <c r="BK223" s="216">
        <f>ROUND(I223*H223,2)</f>
        <v>0</v>
      </c>
      <c r="BL223" s="18" t="s">
        <v>253</v>
      </c>
      <c r="BM223" s="215" t="s">
        <v>1265</v>
      </c>
    </row>
    <row r="224" spans="1:65" s="2" customFormat="1" ht="11.25">
      <c r="A224" s="35"/>
      <c r="B224" s="36"/>
      <c r="C224" s="37"/>
      <c r="D224" s="217" t="s">
        <v>150</v>
      </c>
      <c r="E224" s="37"/>
      <c r="F224" s="218" t="s">
        <v>1264</v>
      </c>
      <c r="G224" s="37"/>
      <c r="H224" s="37"/>
      <c r="I224" s="116"/>
      <c r="J224" s="37"/>
      <c r="K224" s="37"/>
      <c r="L224" s="40"/>
      <c r="M224" s="219"/>
      <c r="N224" s="220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150</v>
      </c>
      <c r="AU224" s="18" t="s">
        <v>86</v>
      </c>
    </row>
    <row r="225" spans="1:65" s="2" customFormat="1" ht="21.75" customHeight="1">
      <c r="A225" s="35"/>
      <c r="B225" s="36"/>
      <c r="C225" s="204" t="s">
        <v>461</v>
      </c>
      <c r="D225" s="204" t="s">
        <v>143</v>
      </c>
      <c r="E225" s="205" t="s">
        <v>1266</v>
      </c>
      <c r="F225" s="206" t="s">
        <v>1267</v>
      </c>
      <c r="G225" s="207" t="s">
        <v>241</v>
      </c>
      <c r="H225" s="208">
        <v>44.66</v>
      </c>
      <c r="I225" s="209"/>
      <c r="J225" s="210">
        <f>ROUND(I225*H225,2)</f>
        <v>0</v>
      </c>
      <c r="K225" s="206" t="s">
        <v>1</v>
      </c>
      <c r="L225" s="40"/>
      <c r="M225" s="211" t="s">
        <v>1</v>
      </c>
      <c r="N225" s="212" t="s">
        <v>41</v>
      </c>
      <c r="O225" s="72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5" t="s">
        <v>253</v>
      </c>
      <c r="AT225" s="215" t="s">
        <v>143</v>
      </c>
      <c r="AU225" s="215" t="s">
        <v>86</v>
      </c>
      <c r="AY225" s="18" t="s">
        <v>140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8" t="s">
        <v>84</v>
      </c>
      <c r="BK225" s="216">
        <f>ROUND(I225*H225,2)</f>
        <v>0</v>
      </c>
      <c r="BL225" s="18" t="s">
        <v>253</v>
      </c>
      <c r="BM225" s="215" t="s">
        <v>1268</v>
      </c>
    </row>
    <row r="226" spans="1:65" s="2" customFormat="1" ht="19.5">
      <c r="A226" s="35"/>
      <c r="B226" s="36"/>
      <c r="C226" s="37"/>
      <c r="D226" s="217" t="s">
        <v>150</v>
      </c>
      <c r="E226" s="37"/>
      <c r="F226" s="218" t="s">
        <v>1267</v>
      </c>
      <c r="G226" s="37"/>
      <c r="H226" s="37"/>
      <c r="I226" s="116"/>
      <c r="J226" s="37"/>
      <c r="K226" s="37"/>
      <c r="L226" s="40"/>
      <c r="M226" s="219"/>
      <c r="N226" s="220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150</v>
      </c>
      <c r="AU226" s="18" t="s">
        <v>86</v>
      </c>
    </row>
    <row r="227" spans="1:65" s="2" customFormat="1" ht="21.75" customHeight="1">
      <c r="A227" s="35"/>
      <c r="B227" s="36"/>
      <c r="C227" s="267" t="s">
        <v>466</v>
      </c>
      <c r="D227" s="267" t="s">
        <v>714</v>
      </c>
      <c r="E227" s="268" t="s">
        <v>1269</v>
      </c>
      <c r="F227" s="269" t="s">
        <v>1270</v>
      </c>
      <c r="G227" s="270" t="s">
        <v>241</v>
      </c>
      <c r="H227" s="271">
        <v>44.66</v>
      </c>
      <c r="I227" s="272"/>
      <c r="J227" s="273">
        <f>ROUND(I227*H227,2)</f>
        <v>0</v>
      </c>
      <c r="K227" s="269" t="s">
        <v>1</v>
      </c>
      <c r="L227" s="274"/>
      <c r="M227" s="275" t="s">
        <v>1</v>
      </c>
      <c r="N227" s="276" t="s">
        <v>41</v>
      </c>
      <c r="O227" s="72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5" t="s">
        <v>376</v>
      </c>
      <c r="AT227" s="215" t="s">
        <v>714</v>
      </c>
      <c r="AU227" s="215" t="s">
        <v>86</v>
      </c>
      <c r="AY227" s="18" t="s">
        <v>140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8" t="s">
        <v>84</v>
      </c>
      <c r="BK227" s="216">
        <f>ROUND(I227*H227,2)</f>
        <v>0</v>
      </c>
      <c r="BL227" s="18" t="s">
        <v>253</v>
      </c>
      <c r="BM227" s="215" t="s">
        <v>1271</v>
      </c>
    </row>
    <row r="228" spans="1:65" s="2" customFormat="1" ht="11.25">
      <c r="A228" s="35"/>
      <c r="B228" s="36"/>
      <c r="C228" s="37"/>
      <c r="D228" s="217" t="s">
        <v>150</v>
      </c>
      <c r="E228" s="37"/>
      <c r="F228" s="218" t="s">
        <v>1270</v>
      </c>
      <c r="G228" s="37"/>
      <c r="H228" s="37"/>
      <c r="I228" s="116"/>
      <c r="J228" s="37"/>
      <c r="K228" s="37"/>
      <c r="L228" s="40"/>
      <c r="M228" s="219"/>
      <c r="N228" s="220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150</v>
      </c>
      <c r="AU228" s="18" t="s">
        <v>86</v>
      </c>
    </row>
    <row r="229" spans="1:65" s="2" customFormat="1" ht="21.75" customHeight="1">
      <c r="A229" s="35"/>
      <c r="B229" s="36"/>
      <c r="C229" s="204" t="s">
        <v>474</v>
      </c>
      <c r="D229" s="204" t="s">
        <v>143</v>
      </c>
      <c r="E229" s="205" t="s">
        <v>1272</v>
      </c>
      <c r="F229" s="206" t="s">
        <v>1273</v>
      </c>
      <c r="G229" s="207" t="s">
        <v>439</v>
      </c>
      <c r="H229" s="208">
        <v>82</v>
      </c>
      <c r="I229" s="209"/>
      <c r="J229" s="210">
        <f>ROUND(I229*H229,2)</f>
        <v>0</v>
      </c>
      <c r="K229" s="206" t="s">
        <v>1</v>
      </c>
      <c r="L229" s="40"/>
      <c r="M229" s="211" t="s">
        <v>1</v>
      </c>
      <c r="N229" s="212" t="s">
        <v>41</v>
      </c>
      <c r="O229" s="72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5" t="s">
        <v>253</v>
      </c>
      <c r="AT229" s="215" t="s">
        <v>143</v>
      </c>
      <c r="AU229" s="215" t="s">
        <v>86</v>
      </c>
      <c r="AY229" s="18" t="s">
        <v>140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8" t="s">
        <v>84</v>
      </c>
      <c r="BK229" s="216">
        <f>ROUND(I229*H229,2)</f>
        <v>0</v>
      </c>
      <c r="BL229" s="18" t="s">
        <v>253</v>
      </c>
      <c r="BM229" s="215" t="s">
        <v>1274</v>
      </c>
    </row>
    <row r="230" spans="1:65" s="2" customFormat="1" ht="11.25">
      <c r="A230" s="35"/>
      <c r="B230" s="36"/>
      <c r="C230" s="37"/>
      <c r="D230" s="217" t="s">
        <v>150</v>
      </c>
      <c r="E230" s="37"/>
      <c r="F230" s="218" t="s">
        <v>1273</v>
      </c>
      <c r="G230" s="37"/>
      <c r="H230" s="37"/>
      <c r="I230" s="116"/>
      <c r="J230" s="37"/>
      <c r="K230" s="37"/>
      <c r="L230" s="40"/>
      <c r="M230" s="219"/>
      <c r="N230" s="220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150</v>
      </c>
      <c r="AU230" s="18" t="s">
        <v>86</v>
      </c>
    </row>
    <row r="231" spans="1:65" s="2" customFormat="1" ht="21.75" customHeight="1">
      <c r="A231" s="35"/>
      <c r="B231" s="36"/>
      <c r="C231" s="204" t="s">
        <v>479</v>
      </c>
      <c r="D231" s="204" t="s">
        <v>143</v>
      </c>
      <c r="E231" s="205" t="s">
        <v>1275</v>
      </c>
      <c r="F231" s="206" t="s">
        <v>1276</v>
      </c>
      <c r="G231" s="207" t="s">
        <v>439</v>
      </c>
      <c r="H231" s="208">
        <v>52</v>
      </c>
      <c r="I231" s="209"/>
      <c r="J231" s="210">
        <f>ROUND(I231*H231,2)</f>
        <v>0</v>
      </c>
      <c r="K231" s="206" t="s">
        <v>1</v>
      </c>
      <c r="L231" s="40"/>
      <c r="M231" s="211" t="s">
        <v>1</v>
      </c>
      <c r="N231" s="212" t="s">
        <v>41</v>
      </c>
      <c r="O231" s="72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5" t="s">
        <v>253</v>
      </c>
      <c r="AT231" s="215" t="s">
        <v>143</v>
      </c>
      <c r="AU231" s="215" t="s">
        <v>86</v>
      </c>
      <c r="AY231" s="18" t="s">
        <v>140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8" t="s">
        <v>84</v>
      </c>
      <c r="BK231" s="216">
        <f>ROUND(I231*H231,2)</f>
        <v>0</v>
      </c>
      <c r="BL231" s="18" t="s">
        <v>253</v>
      </c>
      <c r="BM231" s="215" t="s">
        <v>1277</v>
      </c>
    </row>
    <row r="232" spans="1:65" s="2" customFormat="1" ht="11.25">
      <c r="A232" s="35"/>
      <c r="B232" s="36"/>
      <c r="C232" s="37"/>
      <c r="D232" s="217" t="s">
        <v>150</v>
      </c>
      <c r="E232" s="37"/>
      <c r="F232" s="218" t="s">
        <v>1276</v>
      </c>
      <c r="G232" s="37"/>
      <c r="H232" s="37"/>
      <c r="I232" s="116"/>
      <c r="J232" s="37"/>
      <c r="K232" s="37"/>
      <c r="L232" s="40"/>
      <c r="M232" s="219"/>
      <c r="N232" s="220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150</v>
      </c>
      <c r="AU232" s="18" t="s">
        <v>86</v>
      </c>
    </row>
    <row r="233" spans="1:65" s="2" customFormat="1" ht="21.75" customHeight="1">
      <c r="A233" s="35"/>
      <c r="B233" s="36"/>
      <c r="C233" s="204" t="s">
        <v>484</v>
      </c>
      <c r="D233" s="204" t="s">
        <v>143</v>
      </c>
      <c r="E233" s="205" t="s">
        <v>1275</v>
      </c>
      <c r="F233" s="206" t="s">
        <v>1276</v>
      </c>
      <c r="G233" s="207" t="s">
        <v>439</v>
      </c>
      <c r="H233" s="208">
        <v>28</v>
      </c>
      <c r="I233" s="209"/>
      <c r="J233" s="210">
        <f>ROUND(I233*H233,2)</f>
        <v>0</v>
      </c>
      <c r="K233" s="206" t="s">
        <v>1</v>
      </c>
      <c r="L233" s="40"/>
      <c r="M233" s="211" t="s">
        <v>1</v>
      </c>
      <c r="N233" s="212" t="s">
        <v>41</v>
      </c>
      <c r="O233" s="72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5" t="s">
        <v>253</v>
      </c>
      <c r="AT233" s="215" t="s">
        <v>143</v>
      </c>
      <c r="AU233" s="215" t="s">
        <v>86</v>
      </c>
      <c r="AY233" s="18" t="s">
        <v>140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8" t="s">
        <v>84</v>
      </c>
      <c r="BK233" s="216">
        <f>ROUND(I233*H233,2)</f>
        <v>0</v>
      </c>
      <c r="BL233" s="18" t="s">
        <v>253</v>
      </c>
      <c r="BM233" s="215" t="s">
        <v>1278</v>
      </c>
    </row>
    <row r="234" spans="1:65" s="2" customFormat="1" ht="11.25">
      <c r="A234" s="35"/>
      <c r="B234" s="36"/>
      <c r="C234" s="37"/>
      <c r="D234" s="217" t="s">
        <v>150</v>
      </c>
      <c r="E234" s="37"/>
      <c r="F234" s="218" t="s">
        <v>1276</v>
      </c>
      <c r="G234" s="37"/>
      <c r="H234" s="37"/>
      <c r="I234" s="116"/>
      <c r="J234" s="37"/>
      <c r="K234" s="37"/>
      <c r="L234" s="40"/>
      <c r="M234" s="219"/>
      <c r="N234" s="220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150</v>
      </c>
      <c r="AU234" s="18" t="s">
        <v>86</v>
      </c>
    </row>
    <row r="235" spans="1:65" s="2" customFormat="1" ht="44.25" customHeight="1">
      <c r="A235" s="35"/>
      <c r="B235" s="36"/>
      <c r="C235" s="204" t="s">
        <v>489</v>
      </c>
      <c r="D235" s="204" t="s">
        <v>143</v>
      </c>
      <c r="E235" s="205" t="s">
        <v>1279</v>
      </c>
      <c r="F235" s="206" t="s">
        <v>1280</v>
      </c>
      <c r="G235" s="207" t="s">
        <v>241</v>
      </c>
      <c r="H235" s="208">
        <v>117.4</v>
      </c>
      <c r="I235" s="209"/>
      <c r="J235" s="210">
        <f>ROUND(I235*H235,2)</f>
        <v>0</v>
      </c>
      <c r="K235" s="206" t="s">
        <v>1</v>
      </c>
      <c r="L235" s="40"/>
      <c r="M235" s="211" t="s">
        <v>1</v>
      </c>
      <c r="N235" s="212" t="s">
        <v>41</v>
      </c>
      <c r="O235" s="72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5" t="s">
        <v>253</v>
      </c>
      <c r="AT235" s="215" t="s">
        <v>143</v>
      </c>
      <c r="AU235" s="215" t="s">
        <v>86</v>
      </c>
      <c r="AY235" s="18" t="s">
        <v>140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8" t="s">
        <v>84</v>
      </c>
      <c r="BK235" s="216">
        <f>ROUND(I235*H235,2)</f>
        <v>0</v>
      </c>
      <c r="BL235" s="18" t="s">
        <v>253</v>
      </c>
      <c r="BM235" s="215" t="s">
        <v>1281</v>
      </c>
    </row>
    <row r="236" spans="1:65" s="2" customFormat="1" ht="29.25">
      <c r="A236" s="35"/>
      <c r="B236" s="36"/>
      <c r="C236" s="37"/>
      <c r="D236" s="217" t="s">
        <v>150</v>
      </c>
      <c r="E236" s="37"/>
      <c r="F236" s="218" t="s">
        <v>1280</v>
      </c>
      <c r="G236" s="37"/>
      <c r="H236" s="37"/>
      <c r="I236" s="116"/>
      <c r="J236" s="37"/>
      <c r="K236" s="37"/>
      <c r="L236" s="40"/>
      <c r="M236" s="219"/>
      <c r="N236" s="220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150</v>
      </c>
      <c r="AU236" s="18" t="s">
        <v>86</v>
      </c>
    </row>
    <row r="237" spans="1:65" s="2" customFormat="1" ht="44.25" customHeight="1">
      <c r="A237" s="35"/>
      <c r="B237" s="36"/>
      <c r="C237" s="204" t="s">
        <v>496</v>
      </c>
      <c r="D237" s="204" t="s">
        <v>143</v>
      </c>
      <c r="E237" s="205" t="s">
        <v>1282</v>
      </c>
      <c r="F237" s="206" t="s">
        <v>1283</v>
      </c>
      <c r="G237" s="207" t="s">
        <v>241</v>
      </c>
      <c r="H237" s="208">
        <v>29.4</v>
      </c>
      <c r="I237" s="209"/>
      <c r="J237" s="210">
        <f>ROUND(I237*H237,2)</f>
        <v>0</v>
      </c>
      <c r="K237" s="206" t="s">
        <v>1</v>
      </c>
      <c r="L237" s="40"/>
      <c r="M237" s="211" t="s">
        <v>1</v>
      </c>
      <c r="N237" s="212" t="s">
        <v>41</v>
      </c>
      <c r="O237" s="72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5" t="s">
        <v>253</v>
      </c>
      <c r="AT237" s="215" t="s">
        <v>143</v>
      </c>
      <c r="AU237" s="215" t="s">
        <v>86</v>
      </c>
      <c r="AY237" s="18" t="s">
        <v>140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8" t="s">
        <v>84</v>
      </c>
      <c r="BK237" s="216">
        <f>ROUND(I237*H237,2)</f>
        <v>0</v>
      </c>
      <c r="BL237" s="18" t="s">
        <v>253</v>
      </c>
      <c r="BM237" s="215" t="s">
        <v>1284</v>
      </c>
    </row>
    <row r="238" spans="1:65" s="2" customFormat="1" ht="29.25">
      <c r="A238" s="35"/>
      <c r="B238" s="36"/>
      <c r="C238" s="37"/>
      <c r="D238" s="217" t="s">
        <v>150</v>
      </c>
      <c r="E238" s="37"/>
      <c r="F238" s="218" t="s">
        <v>1283</v>
      </c>
      <c r="G238" s="37"/>
      <c r="H238" s="37"/>
      <c r="I238" s="116"/>
      <c r="J238" s="37"/>
      <c r="K238" s="37"/>
      <c r="L238" s="40"/>
      <c r="M238" s="219"/>
      <c r="N238" s="220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150</v>
      </c>
      <c r="AU238" s="18" t="s">
        <v>86</v>
      </c>
    </row>
    <row r="239" spans="1:65" s="2" customFormat="1" ht="44.25" customHeight="1">
      <c r="A239" s="35"/>
      <c r="B239" s="36"/>
      <c r="C239" s="204" t="s">
        <v>503</v>
      </c>
      <c r="D239" s="204" t="s">
        <v>143</v>
      </c>
      <c r="E239" s="205" t="s">
        <v>1282</v>
      </c>
      <c r="F239" s="206" t="s">
        <v>1283</v>
      </c>
      <c r="G239" s="207" t="s">
        <v>241</v>
      </c>
      <c r="H239" s="208">
        <v>44.7</v>
      </c>
      <c r="I239" s="209"/>
      <c r="J239" s="210">
        <f>ROUND(I239*H239,2)</f>
        <v>0</v>
      </c>
      <c r="K239" s="206" t="s">
        <v>1</v>
      </c>
      <c r="L239" s="40"/>
      <c r="M239" s="211" t="s">
        <v>1</v>
      </c>
      <c r="N239" s="212" t="s">
        <v>41</v>
      </c>
      <c r="O239" s="72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5" t="s">
        <v>253</v>
      </c>
      <c r="AT239" s="215" t="s">
        <v>143</v>
      </c>
      <c r="AU239" s="215" t="s">
        <v>86</v>
      </c>
      <c r="AY239" s="18" t="s">
        <v>140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8" t="s">
        <v>84</v>
      </c>
      <c r="BK239" s="216">
        <f>ROUND(I239*H239,2)</f>
        <v>0</v>
      </c>
      <c r="BL239" s="18" t="s">
        <v>253</v>
      </c>
      <c r="BM239" s="215" t="s">
        <v>1285</v>
      </c>
    </row>
    <row r="240" spans="1:65" s="2" customFormat="1" ht="29.25">
      <c r="A240" s="35"/>
      <c r="B240" s="36"/>
      <c r="C240" s="37"/>
      <c r="D240" s="217" t="s">
        <v>150</v>
      </c>
      <c r="E240" s="37"/>
      <c r="F240" s="218" t="s">
        <v>1283</v>
      </c>
      <c r="G240" s="37"/>
      <c r="H240" s="37"/>
      <c r="I240" s="116"/>
      <c r="J240" s="37"/>
      <c r="K240" s="37"/>
      <c r="L240" s="40"/>
      <c r="M240" s="219"/>
      <c r="N240" s="220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150</v>
      </c>
      <c r="AU240" s="18" t="s">
        <v>86</v>
      </c>
    </row>
    <row r="241" spans="1:65" s="2" customFormat="1" ht="21.75" customHeight="1">
      <c r="A241" s="35"/>
      <c r="B241" s="36"/>
      <c r="C241" s="204" t="s">
        <v>508</v>
      </c>
      <c r="D241" s="204" t="s">
        <v>143</v>
      </c>
      <c r="E241" s="205" t="s">
        <v>1286</v>
      </c>
      <c r="F241" s="206" t="s">
        <v>1287</v>
      </c>
      <c r="G241" s="207" t="s">
        <v>439</v>
      </c>
      <c r="H241" s="208">
        <v>22</v>
      </c>
      <c r="I241" s="209"/>
      <c r="J241" s="210">
        <f>ROUND(I241*H241,2)</f>
        <v>0</v>
      </c>
      <c r="K241" s="206" t="s">
        <v>1</v>
      </c>
      <c r="L241" s="40"/>
      <c r="M241" s="211" t="s">
        <v>1</v>
      </c>
      <c r="N241" s="212" t="s">
        <v>41</v>
      </c>
      <c r="O241" s="72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5" t="s">
        <v>253</v>
      </c>
      <c r="AT241" s="215" t="s">
        <v>143</v>
      </c>
      <c r="AU241" s="215" t="s">
        <v>86</v>
      </c>
      <c r="AY241" s="18" t="s">
        <v>140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8" t="s">
        <v>84</v>
      </c>
      <c r="BK241" s="216">
        <f>ROUND(I241*H241,2)</f>
        <v>0</v>
      </c>
      <c r="BL241" s="18" t="s">
        <v>253</v>
      </c>
      <c r="BM241" s="215" t="s">
        <v>1288</v>
      </c>
    </row>
    <row r="242" spans="1:65" s="2" customFormat="1" ht="19.5">
      <c r="A242" s="35"/>
      <c r="B242" s="36"/>
      <c r="C242" s="37"/>
      <c r="D242" s="217" t="s">
        <v>150</v>
      </c>
      <c r="E242" s="37"/>
      <c r="F242" s="218" t="s">
        <v>1287</v>
      </c>
      <c r="G242" s="37"/>
      <c r="H242" s="37"/>
      <c r="I242" s="116"/>
      <c r="J242" s="37"/>
      <c r="K242" s="37"/>
      <c r="L242" s="40"/>
      <c r="M242" s="219"/>
      <c r="N242" s="220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150</v>
      </c>
      <c r="AU242" s="18" t="s">
        <v>86</v>
      </c>
    </row>
    <row r="243" spans="1:65" s="2" customFormat="1" ht="16.5" customHeight="1">
      <c r="A243" s="35"/>
      <c r="B243" s="36"/>
      <c r="C243" s="204" t="s">
        <v>516</v>
      </c>
      <c r="D243" s="204" t="s">
        <v>143</v>
      </c>
      <c r="E243" s="205" t="s">
        <v>1289</v>
      </c>
      <c r="F243" s="206" t="s">
        <v>1290</v>
      </c>
      <c r="G243" s="207" t="s">
        <v>159</v>
      </c>
      <c r="H243" s="208">
        <v>2</v>
      </c>
      <c r="I243" s="209"/>
      <c r="J243" s="210">
        <f>ROUND(I243*H243,2)</f>
        <v>0</v>
      </c>
      <c r="K243" s="206" t="s">
        <v>1</v>
      </c>
      <c r="L243" s="40"/>
      <c r="M243" s="211" t="s">
        <v>1</v>
      </c>
      <c r="N243" s="212" t="s">
        <v>41</v>
      </c>
      <c r="O243" s="72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5" t="s">
        <v>253</v>
      </c>
      <c r="AT243" s="215" t="s">
        <v>143</v>
      </c>
      <c r="AU243" s="215" t="s">
        <v>86</v>
      </c>
      <c r="AY243" s="18" t="s">
        <v>140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8" t="s">
        <v>84</v>
      </c>
      <c r="BK243" s="216">
        <f>ROUND(I243*H243,2)</f>
        <v>0</v>
      </c>
      <c r="BL243" s="18" t="s">
        <v>253</v>
      </c>
      <c r="BM243" s="215" t="s">
        <v>1291</v>
      </c>
    </row>
    <row r="244" spans="1:65" s="2" customFormat="1" ht="11.25">
      <c r="A244" s="35"/>
      <c r="B244" s="36"/>
      <c r="C244" s="37"/>
      <c r="D244" s="217" t="s">
        <v>150</v>
      </c>
      <c r="E244" s="37"/>
      <c r="F244" s="218" t="s">
        <v>1290</v>
      </c>
      <c r="G244" s="37"/>
      <c r="H244" s="37"/>
      <c r="I244" s="116"/>
      <c r="J244" s="37"/>
      <c r="K244" s="37"/>
      <c r="L244" s="40"/>
      <c r="M244" s="219"/>
      <c r="N244" s="220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150</v>
      </c>
      <c r="AU244" s="18" t="s">
        <v>86</v>
      </c>
    </row>
    <row r="245" spans="1:65" s="2" customFormat="1" ht="21.75" customHeight="1">
      <c r="A245" s="35"/>
      <c r="B245" s="36"/>
      <c r="C245" s="204" t="s">
        <v>522</v>
      </c>
      <c r="D245" s="204" t="s">
        <v>143</v>
      </c>
      <c r="E245" s="205" t="s">
        <v>1292</v>
      </c>
      <c r="F245" s="206" t="s">
        <v>1293</v>
      </c>
      <c r="G245" s="207" t="s">
        <v>439</v>
      </c>
      <c r="H245" s="208">
        <v>4</v>
      </c>
      <c r="I245" s="209"/>
      <c r="J245" s="210">
        <f>ROUND(I245*H245,2)</f>
        <v>0</v>
      </c>
      <c r="K245" s="206" t="s">
        <v>1</v>
      </c>
      <c r="L245" s="40"/>
      <c r="M245" s="211" t="s">
        <v>1</v>
      </c>
      <c r="N245" s="212" t="s">
        <v>41</v>
      </c>
      <c r="O245" s="72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5" t="s">
        <v>253</v>
      </c>
      <c r="AT245" s="215" t="s">
        <v>143</v>
      </c>
      <c r="AU245" s="215" t="s">
        <v>86</v>
      </c>
      <c r="AY245" s="18" t="s">
        <v>140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8" t="s">
        <v>84</v>
      </c>
      <c r="BK245" s="216">
        <f>ROUND(I245*H245,2)</f>
        <v>0</v>
      </c>
      <c r="BL245" s="18" t="s">
        <v>253</v>
      </c>
      <c r="BM245" s="215" t="s">
        <v>1294</v>
      </c>
    </row>
    <row r="246" spans="1:65" s="2" customFormat="1" ht="11.25">
      <c r="A246" s="35"/>
      <c r="B246" s="36"/>
      <c r="C246" s="37"/>
      <c r="D246" s="217" t="s">
        <v>150</v>
      </c>
      <c r="E246" s="37"/>
      <c r="F246" s="218" t="s">
        <v>1293</v>
      </c>
      <c r="G246" s="37"/>
      <c r="H246" s="37"/>
      <c r="I246" s="116"/>
      <c r="J246" s="37"/>
      <c r="K246" s="37"/>
      <c r="L246" s="40"/>
      <c r="M246" s="219"/>
      <c r="N246" s="220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150</v>
      </c>
      <c r="AU246" s="18" t="s">
        <v>86</v>
      </c>
    </row>
    <row r="247" spans="1:65" s="2" customFormat="1" ht="21.75" customHeight="1">
      <c r="A247" s="35"/>
      <c r="B247" s="36"/>
      <c r="C247" s="204" t="s">
        <v>529</v>
      </c>
      <c r="D247" s="204" t="s">
        <v>143</v>
      </c>
      <c r="E247" s="205" t="s">
        <v>1295</v>
      </c>
      <c r="F247" s="206" t="s">
        <v>1296</v>
      </c>
      <c r="G247" s="207" t="s">
        <v>159</v>
      </c>
      <c r="H247" s="208">
        <v>11</v>
      </c>
      <c r="I247" s="209"/>
      <c r="J247" s="210">
        <f>ROUND(I247*H247,2)</f>
        <v>0</v>
      </c>
      <c r="K247" s="206" t="s">
        <v>1</v>
      </c>
      <c r="L247" s="40"/>
      <c r="M247" s="211" t="s">
        <v>1</v>
      </c>
      <c r="N247" s="212" t="s">
        <v>41</v>
      </c>
      <c r="O247" s="72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5" t="s">
        <v>253</v>
      </c>
      <c r="AT247" s="215" t="s">
        <v>143</v>
      </c>
      <c r="AU247" s="215" t="s">
        <v>86</v>
      </c>
      <c r="AY247" s="18" t="s">
        <v>140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8" t="s">
        <v>84</v>
      </c>
      <c r="BK247" s="216">
        <f>ROUND(I247*H247,2)</f>
        <v>0</v>
      </c>
      <c r="BL247" s="18" t="s">
        <v>253</v>
      </c>
      <c r="BM247" s="215" t="s">
        <v>1297</v>
      </c>
    </row>
    <row r="248" spans="1:65" s="2" customFormat="1" ht="19.5">
      <c r="A248" s="35"/>
      <c r="B248" s="36"/>
      <c r="C248" s="37"/>
      <c r="D248" s="217" t="s">
        <v>150</v>
      </c>
      <c r="E248" s="37"/>
      <c r="F248" s="218" t="s">
        <v>1296</v>
      </c>
      <c r="G248" s="37"/>
      <c r="H248" s="37"/>
      <c r="I248" s="116"/>
      <c r="J248" s="37"/>
      <c r="K248" s="37"/>
      <c r="L248" s="40"/>
      <c r="M248" s="219"/>
      <c r="N248" s="220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150</v>
      </c>
      <c r="AU248" s="18" t="s">
        <v>86</v>
      </c>
    </row>
    <row r="249" spans="1:65" s="2" customFormat="1" ht="33" customHeight="1">
      <c r="A249" s="35"/>
      <c r="B249" s="36"/>
      <c r="C249" s="204" t="s">
        <v>535</v>
      </c>
      <c r="D249" s="204" t="s">
        <v>143</v>
      </c>
      <c r="E249" s="205" t="s">
        <v>1298</v>
      </c>
      <c r="F249" s="206" t="s">
        <v>1299</v>
      </c>
      <c r="G249" s="207" t="s">
        <v>439</v>
      </c>
      <c r="H249" s="208">
        <v>1</v>
      </c>
      <c r="I249" s="209"/>
      <c r="J249" s="210">
        <f>ROUND(I249*H249,2)</f>
        <v>0</v>
      </c>
      <c r="K249" s="206" t="s">
        <v>1</v>
      </c>
      <c r="L249" s="40"/>
      <c r="M249" s="211" t="s">
        <v>1</v>
      </c>
      <c r="N249" s="212" t="s">
        <v>41</v>
      </c>
      <c r="O249" s="72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5" t="s">
        <v>253</v>
      </c>
      <c r="AT249" s="215" t="s">
        <v>143</v>
      </c>
      <c r="AU249" s="215" t="s">
        <v>86</v>
      </c>
      <c r="AY249" s="18" t="s">
        <v>140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8" t="s">
        <v>84</v>
      </c>
      <c r="BK249" s="216">
        <f>ROUND(I249*H249,2)</f>
        <v>0</v>
      </c>
      <c r="BL249" s="18" t="s">
        <v>253</v>
      </c>
      <c r="BM249" s="215" t="s">
        <v>1300</v>
      </c>
    </row>
    <row r="250" spans="1:65" s="2" customFormat="1" ht="29.25">
      <c r="A250" s="35"/>
      <c r="B250" s="36"/>
      <c r="C250" s="37"/>
      <c r="D250" s="217" t="s">
        <v>150</v>
      </c>
      <c r="E250" s="37"/>
      <c r="F250" s="218" t="s">
        <v>1299</v>
      </c>
      <c r="G250" s="37"/>
      <c r="H250" s="37"/>
      <c r="I250" s="116"/>
      <c r="J250" s="37"/>
      <c r="K250" s="37"/>
      <c r="L250" s="40"/>
      <c r="M250" s="219"/>
      <c r="N250" s="220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150</v>
      </c>
      <c r="AU250" s="18" t="s">
        <v>86</v>
      </c>
    </row>
    <row r="251" spans="1:65" s="2" customFormat="1" ht="21.75" customHeight="1">
      <c r="A251" s="35"/>
      <c r="B251" s="36"/>
      <c r="C251" s="204" t="s">
        <v>543</v>
      </c>
      <c r="D251" s="204" t="s">
        <v>143</v>
      </c>
      <c r="E251" s="205" t="s">
        <v>1301</v>
      </c>
      <c r="F251" s="206" t="s">
        <v>1302</v>
      </c>
      <c r="G251" s="207" t="s">
        <v>439</v>
      </c>
      <c r="H251" s="208">
        <v>28</v>
      </c>
      <c r="I251" s="209"/>
      <c r="J251" s="210">
        <f>ROUND(I251*H251,2)</f>
        <v>0</v>
      </c>
      <c r="K251" s="206" t="s">
        <v>1</v>
      </c>
      <c r="L251" s="40"/>
      <c r="M251" s="211" t="s">
        <v>1</v>
      </c>
      <c r="N251" s="212" t="s">
        <v>41</v>
      </c>
      <c r="O251" s="72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5" t="s">
        <v>253</v>
      </c>
      <c r="AT251" s="215" t="s">
        <v>143</v>
      </c>
      <c r="AU251" s="215" t="s">
        <v>86</v>
      </c>
      <c r="AY251" s="18" t="s">
        <v>140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8" t="s">
        <v>84</v>
      </c>
      <c r="BK251" s="216">
        <f>ROUND(I251*H251,2)</f>
        <v>0</v>
      </c>
      <c r="BL251" s="18" t="s">
        <v>253</v>
      </c>
      <c r="BM251" s="215" t="s">
        <v>1303</v>
      </c>
    </row>
    <row r="252" spans="1:65" s="2" customFormat="1" ht="11.25">
      <c r="A252" s="35"/>
      <c r="B252" s="36"/>
      <c r="C252" s="37"/>
      <c r="D252" s="217" t="s">
        <v>150</v>
      </c>
      <c r="E252" s="37"/>
      <c r="F252" s="218" t="s">
        <v>1302</v>
      </c>
      <c r="G252" s="37"/>
      <c r="H252" s="37"/>
      <c r="I252" s="116"/>
      <c r="J252" s="37"/>
      <c r="K252" s="37"/>
      <c r="L252" s="40"/>
      <c r="M252" s="219"/>
      <c r="N252" s="220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150</v>
      </c>
      <c r="AU252" s="18" t="s">
        <v>86</v>
      </c>
    </row>
    <row r="253" spans="1:65" s="2" customFormat="1" ht="21.75" customHeight="1">
      <c r="A253" s="35"/>
      <c r="B253" s="36"/>
      <c r="C253" s="204" t="s">
        <v>574</v>
      </c>
      <c r="D253" s="204" t="s">
        <v>143</v>
      </c>
      <c r="E253" s="205" t="s">
        <v>1304</v>
      </c>
      <c r="F253" s="206" t="s">
        <v>1305</v>
      </c>
      <c r="G253" s="207" t="s">
        <v>439</v>
      </c>
      <c r="H253" s="208">
        <v>6</v>
      </c>
      <c r="I253" s="209"/>
      <c r="J253" s="210">
        <f>ROUND(I253*H253,2)</f>
        <v>0</v>
      </c>
      <c r="K253" s="206" t="s">
        <v>1</v>
      </c>
      <c r="L253" s="40"/>
      <c r="M253" s="211" t="s">
        <v>1</v>
      </c>
      <c r="N253" s="212" t="s">
        <v>41</v>
      </c>
      <c r="O253" s="72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5" t="s">
        <v>253</v>
      </c>
      <c r="AT253" s="215" t="s">
        <v>143</v>
      </c>
      <c r="AU253" s="215" t="s">
        <v>86</v>
      </c>
      <c r="AY253" s="18" t="s">
        <v>140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8" t="s">
        <v>84</v>
      </c>
      <c r="BK253" s="216">
        <f>ROUND(I253*H253,2)</f>
        <v>0</v>
      </c>
      <c r="BL253" s="18" t="s">
        <v>253</v>
      </c>
      <c r="BM253" s="215" t="s">
        <v>1306</v>
      </c>
    </row>
    <row r="254" spans="1:65" s="2" customFormat="1" ht="11.25">
      <c r="A254" s="35"/>
      <c r="B254" s="36"/>
      <c r="C254" s="37"/>
      <c r="D254" s="217" t="s">
        <v>150</v>
      </c>
      <c r="E254" s="37"/>
      <c r="F254" s="218" t="s">
        <v>1305</v>
      </c>
      <c r="G254" s="37"/>
      <c r="H254" s="37"/>
      <c r="I254" s="116"/>
      <c r="J254" s="37"/>
      <c r="K254" s="37"/>
      <c r="L254" s="40"/>
      <c r="M254" s="219"/>
      <c r="N254" s="220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150</v>
      </c>
      <c r="AU254" s="18" t="s">
        <v>86</v>
      </c>
    </row>
    <row r="255" spans="1:65" s="2" customFormat="1" ht="21.75" customHeight="1">
      <c r="A255" s="35"/>
      <c r="B255" s="36"/>
      <c r="C255" s="204" t="s">
        <v>584</v>
      </c>
      <c r="D255" s="204" t="s">
        <v>143</v>
      </c>
      <c r="E255" s="205" t="s">
        <v>1307</v>
      </c>
      <c r="F255" s="206" t="s">
        <v>1308</v>
      </c>
      <c r="G255" s="207" t="s">
        <v>439</v>
      </c>
      <c r="H255" s="208">
        <v>1</v>
      </c>
      <c r="I255" s="209"/>
      <c r="J255" s="210">
        <f>ROUND(I255*H255,2)</f>
        <v>0</v>
      </c>
      <c r="K255" s="206" t="s">
        <v>1</v>
      </c>
      <c r="L255" s="40"/>
      <c r="M255" s="211" t="s">
        <v>1</v>
      </c>
      <c r="N255" s="212" t="s">
        <v>41</v>
      </c>
      <c r="O255" s="72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5" t="s">
        <v>253</v>
      </c>
      <c r="AT255" s="215" t="s">
        <v>143</v>
      </c>
      <c r="AU255" s="215" t="s">
        <v>86</v>
      </c>
      <c r="AY255" s="18" t="s">
        <v>140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8" t="s">
        <v>84</v>
      </c>
      <c r="BK255" s="216">
        <f>ROUND(I255*H255,2)</f>
        <v>0</v>
      </c>
      <c r="BL255" s="18" t="s">
        <v>253</v>
      </c>
      <c r="BM255" s="215" t="s">
        <v>1309</v>
      </c>
    </row>
    <row r="256" spans="1:65" s="2" customFormat="1" ht="11.25">
      <c r="A256" s="35"/>
      <c r="B256" s="36"/>
      <c r="C256" s="37"/>
      <c r="D256" s="217" t="s">
        <v>150</v>
      </c>
      <c r="E256" s="37"/>
      <c r="F256" s="218" t="s">
        <v>1308</v>
      </c>
      <c r="G256" s="37"/>
      <c r="H256" s="37"/>
      <c r="I256" s="116"/>
      <c r="J256" s="37"/>
      <c r="K256" s="37"/>
      <c r="L256" s="40"/>
      <c r="M256" s="219"/>
      <c r="N256" s="220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150</v>
      </c>
      <c r="AU256" s="18" t="s">
        <v>86</v>
      </c>
    </row>
    <row r="257" spans="1:65" s="2" customFormat="1" ht="21.75" customHeight="1">
      <c r="A257" s="35"/>
      <c r="B257" s="36"/>
      <c r="C257" s="204" t="s">
        <v>593</v>
      </c>
      <c r="D257" s="204" t="s">
        <v>143</v>
      </c>
      <c r="E257" s="205" t="s">
        <v>1310</v>
      </c>
      <c r="F257" s="206" t="s">
        <v>1311</v>
      </c>
      <c r="G257" s="207" t="s">
        <v>439</v>
      </c>
      <c r="H257" s="208">
        <v>6</v>
      </c>
      <c r="I257" s="209"/>
      <c r="J257" s="210">
        <f>ROUND(I257*H257,2)</f>
        <v>0</v>
      </c>
      <c r="K257" s="206" t="s">
        <v>1</v>
      </c>
      <c r="L257" s="40"/>
      <c r="M257" s="211" t="s">
        <v>1</v>
      </c>
      <c r="N257" s="212" t="s">
        <v>41</v>
      </c>
      <c r="O257" s="72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5" t="s">
        <v>253</v>
      </c>
      <c r="AT257" s="215" t="s">
        <v>143</v>
      </c>
      <c r="AU257" s="215" t="s">
        <v>86</v>
      </c>
      <c r="AY257" s="18" t="s">
        <v>140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8" t="s">
        <v>84</v>
      </c>
      <c r="BK257" s="216">
        <f>ROUND(I257*H257,2)</f>
        <v>0</v>
      </c>
      <c r="BL257" s="18" t="s">
        <v>253</v>
      </c>
      <c r="BM257" s="215" t="s">
        <v>1312</v>
      </c>
    </row>
    <row r="258" spans="1:65" s="2" customFormat="1" ht="11.25">
      <c r="A258" s="35"/>
      <c r="B258" s="36"/>
      <c r="C258" s="37"/>
      <c r="D258" s="217" t="s">
        <v>150</v>
      </c>
      <c r="E258" s="37"/>
      <c r="F258" s="218" t="s">
        <v>1311</v>
      </c>
      <c r="G258" s="37"/>
      <c r="H258" s="37"/>
      <c r="I258" s="116"/>
      <c r="J258" s="37"/>
      <c r="K258" s="37"/>
      <c r="L258" s="40"/>
      <c r="M258" s="219"/>
      <c r="N258" s="220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150</v>
      </c>
      <c r="AU258" s="18" t="s">
        <v>86</v>
      </c>
    </row>
    <row r="259" spans="1:65" s="2" customFormat="1" ht="21.75" customHeight="1">
      <c r="A259" s="35"/>
      <c r="B259" s="36"/>
      <c r="C259" s="204" t="s">
        <v>888</v>
      </c>
      <c r="D259" s="204" t="s">
        <v>143</v>
      </c>
      <c r="E259" s="205" t="s">
        <v>1313</v>
      </c>
      <c r="F259" s="206" t="s">
        <v>1314</v>
      </c>
      <c r="G259" s="207" t="s">
        <v>159</v>
      </c>
      <c r="H259" s="208">
        <v>2</v>
      </c>
      <c r="I259" s="209"/>
      <c r="J259" s="210">
        <f>ROUND(I259*H259,2)</f>
        <v>0</v>
      </c>
      <c r="K259" s="206" t="s">
        <v>1</v>
      </c>
      <c r="L259" s="40"/>
      <c r="M259" s="211" t="s">
        <v>1</v>
      </c>
      <c r="N259" s="212" t="s">
        <v>41</v>
      </c>
      <c r="O259" s="72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5" t="s">
        <v>253</v>
      </c>
      <c r="AT259" s="215" t="s">
        <v>143</v>
      </c>
      <c r="AU259" s="215" t="s">
        <v>86</v>
      </c>
      <c r="AY259" s="18" t="s">
        <v>140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8" t="s">
        <v>84</v>
      </c>
      <c r="BK259" s="216">
        <f>ROUND(I259*H259,2)</f>
        <v>0</v>
      </c>
      <c r="BL259" s="18" t="s">
        <v>253</v>
      </c>
      <c r="BM259" s="215" t="s">
        <v>1315</v>
      </c>
    </row>
    <row r="260" spans="1:65" s="2" customFormat="1" ht="19.5">
      <c r="A260" s="35"/>
      <c r="B260" s="36"/>
      <c r="C260" s="37"/>
      <c r="D260" s="217" t="s">
        <v>150</v>
      </c>
      <c r="E260" s="37"/>
      <c r="F260" s="218" t="s">
        <v>1314</v>
      </c>
      <c r="G260" s="37"/>
      <c r="H260" s="37"/>
      <c r="I260" s="116"/>
      <c r="J260" s="37"/>
      <c r="K260" s="37"/>
      <c r="L260" s="40"/>
      <c r="M260" s="219"/>
      <c r="N260" s="220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150</v>
      </c>
      <c r="AU260" s="18" t="s">
        <v>86</v>
      </c>
    </row>
    <row r="261" spans="1:65" s="2" customFormat="1" ht="21.75" customHeight="1">
      <c r="A261" s="35"/>
      <c r="B261" s="36"/>
      <c r="C261" s="204" t="s">
        <v>892</v>
      </c>
      <c r="D261" s="204" t="s">
        <v>143</v>
      </c>
      <c r="E261" s="205" t="s">
        <v>1316</v>
      </c>
      <c r="F261" s="206" t="s">
        <v>1317</v>
      </c>
      <c r="G261" s="207" t="s">
        <v>439</v>
      </c>
      <c r="H261" s="208">
        <v>1</v>
      </c>
      <c r="I261" s="209"/>
      <c r="J261" s="210">
        <f>ROUND(I261*H261,2)</f>
        <v>0</v>
      </c>
      <c r="K261" s="206" t="s">
        <v>1</v>
      </c>
      <c r="L261" s="40"/>
      <c r="M261" s="211" t="s">
        <v>1</v>
      </c>
      <c r="N261" s="212" t="s">
        <v>41</v>
      </c>
      <c r="O261" s="72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5" t="s">
        <v>253</v>
      </c>
      <c r="AT261" s="215" t="s">
        <v>143</v>
      </c>
      <c r="AU261" s="215" t="s">
        <v>86</v>
      </c>
      <c r="AY261" s="18" t="s">
        <v>140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8" t="s">
        <v>84</v>
      </c>
      <c r="BK261" s="216">
        <f>ROUND(I261*H261,2)</f>
        <v>0</v>
      </c>
      <c r="BL261" s="18" t="s">
        <v>253</v>
      </c>
      <c r="BM261" s="215" t="s">
        <v>1318</v>
      </c>
    </row>
    <row r="262" spans="1:65" s="2" customFormat="1" ht="11.25">
      <c r="A262" s="35"/>
      <c r="B262" s="36"/>
      <c r="C262" s="37"/>
      <c r="D262" s="217" t="s">
        <v>150</v>
      </c>
      <c r="E262" s="37"/>
      <c r="F262" s="218" t="s">
        <v>1317</v>
      </c>
      <c r="G262" s="37"/>
      <c r="H262" s="37"/>
      <c r="I262" s="116"/>
      <c r="J262" s="37"/>
      <c r="K262" s="37"/>
      <c r="L262" s="40"/>
      <c r="M262" s="219"/>
      <c r="N262" s="220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150</v>
      </c>
      <c r="AU262" s="18" t="s">
        <v>86</v>
      </c>
    </row>
    <row r="263" spans="1:65" s="2" customFormat="1" ht="21.75" customHeight="1">
      <c r="A263" s="35"/>
      <c r="B263" s="36"/>
      <c r="C263" s="204" t="s">
        <v>897</v>
      </c>
      <c r="D263" s="204" t="s">
        <v>143</v>
      </c>
      <c r="E263" s="205" t="s">
        <v>1319</v>
      </c>
      <c r="F263" s="206" t="s">
        <v>1320</v>
      </c>
      <c r="G263" s="207" t="s">
        <v>439</v>
      </c>
      <c r="H263" s="208">
        <v>1</v>
      </c>
      <c r="I263" s="209"/>
      <c r="J263" s="210">
        <f>ROUND(I263*H263,2)</f>
        <v>0</v>
      </c>
      <c r="K263" s="206" t="s">
        <v>1</v>
      </c>
      <c r="L263" s="40"/>
      <c r="M263" s="211" t="s">
        <v>1</v>
      </c>
      <c r="N263" s="212" t="s">
        <v>41</v>
      </c>
      <c r="O263" s="72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5" t="s">
        <v>253</v>
      </c>
      <c r="AT263" s="215" t="s">
        <v>143</v>
      </c>
      <c r="AU263" s="215" t="s">
        <v>86</v>
      </c>
      <c r="AY263" s="18" t="s">
        <v>140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8" t="s">
        <v>84</v>
      </c>
      <c r="BK263" s="216">
        <f>ROUND(I263*H263,2)</f>
        <v>0</v>
      </c>
      <c r="BL263" s="18" t="s">
        <v>253</v>
      </c>
      <c r="BM263" s="215" t="s">
        <v>1321</v>
      </c>
    </row>
    <row r="264" spans="1:65" s="2" customFormat="1" ht="11.25">
      <c r="A264" s="35"/>
      <c r="B264" s="36"/>
      <c r="C264" s="37"/>
      <c r="D264" s="217" t="s">
        <v>150</v>
      </c>
      <c r="E264" s="37"/>
      <c r="F264" s="218" t="s">
        <v>1320</v>
      </c>
      <c r="G264" s="37"/>
      <c r="H264" s="37"/>
      <c r="I264" s="116"/>
      <c r="J264" s="37"/>
      <c r="K264" s="37"/>
      <c r="L264" s="40"/>
      <c r="M264" s="219"/>
      <c r="N264" s="220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150</v>
      </c>
      <c r="AU264" s="18" t="s">
        <v>86</v>
      </c>
    </row>
    <row r="265" spans="1:65" s="2" customFormat="1" ht="21.75" customHeight="1">
      <c r="A265" s="35"/>
      <c r="B265" s="36"/>
      <c r="C265" s="204" t="s">
        <v>922</v>
      </c>
      <c r="D265" s="204" t="s">
        <v>143</v>
      </c>
      <c r="E265" s="205" t="s">
        <v>1322</v>
      </c>
      <c r="F265" s="206" t="s">
        <v>1323</v>
      </c>
      <c r="G265" s="207" t="s">
        <v>241</v>
      </c>
      <c r="H265" s="208">
        <v>219</v>
      </c>
      <c r="I265" s="209"/>
      <c r="J265" s="210">
        <f>ROUND(I265*H265,2)</f>
        <v>0</v>
      </c>
      <c r="K265" s="206" t="s">
        <v>1</v>
      </c>
      <c r="L265" s="40"/>
      <c r="M265" s="211" t="s">
        <v>1</v>
      </c>
      <c r="N265" s="212" t="s">
        <v>41</v>
      </c>
      <c r="O265" s="72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5" t="s">
        <v>253</v>
      </c>
      <c r="AT265" s="215" t="s">
        <v>143</v>
      </c>
      <c r="AU265" s="215" t="s">
        <v>86</v>
      </c>
      <c r="AY265" s="18" t="s">
        <v>140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8" t="s">
        <v>84</v>
      </c>
      <c r="BK265" s="216">
        <f>ROUND(I265*H265,2)</f>
        <v>0</v>
      </c>
      <c r="BL265" s="18" t="s">
        <v>253</v>
      </c>
      <c r="BM265" s="215" t="s">
        <v>1324</v>
      </c>
    </row>
    <row r="266" spans="1:65" s="2" customFormat="1" ht="19.5">
      <c r="A266" s="35"/>
      <c r="B266" s="36"/>
      <c r="C266" s="37"/>
      <c r="D266" s="217" t="s">
        <v>150</v>
      </c>
      <c r="E266" s="37"/>
      <c r="F266" s="218" t="s">
        <v>1323</v>
      </c>
      <c r="G266" s="37"/>
      <c r="H266" s="37"/>
      <c r="I266" s="116"/>
      <c r="J266" s="37"/>
      <c r="K266" s="37"/>
      <c r="L266" s="40"/>
      <c r="M266" s="219"/>
      <c r="N266" s="220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150</v>
      </c>
      <c r="AU266" s="18" t="s">
        <v>86</v>
      </c>
    </row>
    <row r="267" spans="1:65" s="2" customFormat="1" ht="33" customHeight="1">
      <c r="A267" s="35"/>
      <c r="B267" s="36"/>
      <c r="C267" s="204" t="s">
        <v>929</v>
      </c>
      <c r="D267" s="204" t="s">
        <v>143</v>
      </c>
      <c r="E267" s="205" t="s">
        <v>1325</v>
      </c>
      <c r="F267" s="206" t="s">
        <v>1326</v>
      </c>
      <c r="G267" s="207" t="s">
        <v>146</v>
      </c>
      <c r="H267" s="208">
        <v>0.28799999999999998</v>
      </c>
      <c r="I267" s="209"/>
      <c r="J267" s="210">
        <f>ROUND(I267*H267,2)</f>
        <v>0</v>
      </c>
      <c r="K267" s="206" t="s">
        <v>1</v>
      </c>
      <c r="L267" s="40"/>
      <c r="M267" s="211" t="s">
        <v>1</v>
      </c>
      <c r="N267" s="212" t="s">
        <v>41</v>
      </c>
      <c r="O267" s="72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5" t="s">
        <v>253</v>
      </c>
      <c r="AT267" s="215" t="s">
        <v>143</v>
      </c>
      <c r="AU267" s="215" t="s">
        <v>86</v>
      </c>
      <c r="AY267" s="18" t="s">
        <v>140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8" t="s">
        <v>84</v>
      </c>
      <c r="BK267" s="216">
        <f>ROUND(I267*H267,2)</f>
        <v>0</v>
      </c>
      <c r="BL267" s="18" t="s">
        <v>253</v>
      </c>
      <c r="BM267" s="215" t="s">
        <v>1327</v>
      </c>
    </row>
    <row r="268" spans="1:65" s="2" customFormat="1" ht="29.25">
      <c r="A268" s="35"/>
      <c r="B268" s="36"/>
      <c r="C268" s="37"/>
      <c r="D268" s="217" t="s">
        <v>150</v>
      </c>
      <c r="E268" s="37"/>
      <c r="F268" s="218" t="s">
        <v>1326</v>
      </c>
      <c r="G268" s="37"/>
      <c r="H268" s="37"/>
      <c r="I268" s="116"/>
      <c r="J268" s="37"/>
      <c r="K268" s="37"/>
      <c r="L268" s="40"/>
      <c r="M268" s="219"/>
      <c r="N268" s="220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150</v>
      </c>
      <c r="AU268" s="18" t="s">
        <v>86</v>
      </c>
    </row>
    <row r="269" spans="1:65" s="12" customFormat="1" ht="22.9" customHeight="1">
      <c r="B269" s="188"/>
      <c r="C269" s="189"/>
      <c r="D269" s="190" t="s">
        <v>75</v>
      </c>
      <c r="E269" s="202" t="s">
        <v>419</v>
      </c>
      <c r="F269" s="202" t="s">
        <v>420</v>
      </c>
      <c r="G269" s="189"/>
      <c r="H269" s="189"/>
      <c r="I269" s="192"/>
      <c r="J269" s="203">
        <f>BK269</f>
        <v>0</v>
      </c>
      <c r="K269" s="189"/>
      <c r="L269" s="194"/>
      <c r="M269" s="195"/>
      <c r="N269" s="196"/>
      <c r="O269" s="196"/>
      <c r="P269" s="197">
        <f>SUM(P270:P293)</f>
        <v>0</v>
      </c>
      <c r="Q269" s="196"/>
      <c r="R269" s="197">
        <f>SUM(R270:R293)</f>
        <v>0</v>
      </c>
      <c r="S269" s="196"/>
      <c r="T269" s="198">
        <f>SUM(T270:T293)</f>
        <v>0</v>
      </c>
      <c r="AR269" s="199" t="s">
        <v>86</v>
      </c>
      <c r="AT269" s="200" t="s">
        <v>75</v>
      </c>
      <c r="AU269" s="200" t="s">
        <v>84</v>
      </c>
      <c r="AY269" s="199" t="s">
        <v>140</v>
      </c>
      <c r="BK269" s="201">
        <f>SUM(BK270:BK293)</f>
        <v>0</v>
      </c>
    </row>
    <row r="270" spans="1:65" s="2" customFormat="1" ht="21.75" customHeight="1">
      <c r="A270" s="35"/>
      <c r="B270" s="36"/>
      <c r="C270" s="204" t="s">
        <v>936</v>
      </c>
      <c r="D270" s="204" t="s">
        <v>143</v>
      </c>
      <c r="E270" s="205" t="s">
        <v>1328</v>
      </c>
      <c r="F270" s="206" t="s">
        <v>1329</v>
      </c>
      <c r="G270" s="207" t="s">
        <v>159</v>
      </c>
      <c r="H270" s="208">
        <v>4</v>
      </c>
      <c r="I270" s="209"/>
      <c r="J270" s="210">
        <f>ROUND(I270*H270,2)</f>
        <v>0</v>
      </c>
      <c r="K270" s="206" t="s">
        <v>1</v>
      </c>
      <c r="L270" s="40"/>
      <c r="M270" s="211" t="s">
        <v>1</v>
      </c>
      <c r="N270" s="212" t="s">
        <v>41</v>
      </c>
      <c r="O270" s="72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5" t="s">
        <v>253</v>
      </c>
      <c r="AT270" s="215" t="s">
        <v>143</v>
      </c>
      <c r="AU270" s="215" t="s">
        <v>86</v>
      </c>
      <c r="AY270" s="18" t="s">
        <v>140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8" t="s">
        <v>84</v>
      </c>
      <c r="BK270" s="216">
        <f>ROUND(I270*H270,2)</f>
        <v>0</v>
      </c>
      <c r="BL270" s="18" t="s">
        <v>253</v>
      </c>
      <c r="BM270" s="215" t="s">
        <v>1330</v>
      </c>
    </row>
    <row r="271" spans="1:65" s="2" customFormat="1" ht="11.25">
      <c r="A271" s="35"/>
      <c r="B271" s="36"/>
      <c r="C271" s="37"/>
      <c r="D271" s="217" t="s">
        <v>150</v>
      </c>
      <c r="E271" s="37"/>
      <c r="F271" s="218" t="s">
        <v>1329</v>
      </c>
      <c r="G271" s="37"/>
      <c r="H271" s="37"/>
      <c r="I271" s="116"/>
      <c r="J271" s="37"/>
      <c r="K271" s="37"/>
      <c r="L271" s="40"/>
      <c r="M271" s="219"/>
      <c r="N271" s="220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150</v>
      </c>
      <c r="AU271" s="18" t="s">
        <v>86</v>
      </c>
    </row>
    <row r="272" spans="1:65" s="2" customFormat="1" ht="16.5" customHeight="1">
      <c r="A272" s="35"/>
      <c r="B272" s="36"/>
      <c r="C272" s="204" t="s">
        <v>945</v>
      </c>
      <c r="D272" s="204" t="s">
        <v>143</v>
      </c>
      <c r="E272" s="205" t="s">
        <v>422</v>
      </c>
      <c r="F272" s="206" t="s">
        <v>1331</v>
      </c>
      <c r="G272" s="207" t="s">
        <v>159</v>
      </c>
      <c r="H272" s="208">
        <v>11</v>
      </c>
      <c r="I272" s="209"/>
      <c r="J272" s="210">
        <f>ROUND(I272*H272,2)</f>
        <v>0</v>
      </c>
      <c r="K272" s="206" t="s">
        <v>1</v>
      </c>
      <c r="L272" s="40"/>
      <c r="M272" s="211" t="s">
        <v>1</v>
      </c>
      <c r="N272" s="212" t="s">
        <v>41</v>
      </c>
      <c r="O272" s="72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5" t="s">
        <v>253</v>
      </c>
      <c r="AT272" s="215" t="s">
        <v>143</v>
      </c>
      <c r="AU272" s="215" t="s">
        <v>86</v>
      </c>
      <c r="AY272" s="18" t="s">
        <v>140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8" t="s">
        <v>84</v>
      </c>
      <c r="BK272" s="216">
        <f>ROUND(I272*H272,2)</f>
        <v>0</v>
      </c>
      <c r="BL272" s="18" t="s">
        <v>253</v>
      </c>
      <c r="BM272" s="215" t="s">
        <v>1332</v>
      </c>
    </row>
    <row r="273" spans="1:65" s="2" customFormat="1" ht="11.25">
      <c r="A273" s="35"/>
      <c r="B273" s="36"/>
      <c r="C273" s="37"/>
      <c r="D273" s="217" t="s">
        <v>150</v>
      </c>
      <c r="E273" s="37"/>
      <c r="F273" s="218" t="s">
        <v>1331</v>
      </c>
      <c r="G273" s="37"/>
      <c r="H273" s="37"/>
      <c r="I273" s="116"/>
      <c r="J273" s="37"/>
      <c r="K273" s="37"/>
      <c r="L273" s="40"/>
      <c r="M273" s="219"/>
      <c r="N273" s="220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150</v>
      </c>
      <c r="AU273" s="18" t="s">
        <v>86</v>
      </c>
    </row>
    <row r="274" spans="1:65" s="2" customFormat="1" ht="33" customHeight="1">
      <c r="A274" s="35"/>
      <c r="B274" s="36"/>
      <c r="C274" s="204" t="s">
        <v>951</v>
      </c>
      <c r="D274" s="204" t="s">
        <v>143</v>
      </c>
      <c r="E274" s="205" t="s">
        <v>1333</v>
      </c>
      <c r="F274" s="206" t="s">
        <v>1334</v>
      </c>
      <c r="G274" s="207" t="s">
        <v>159</v>
      </c>
      <c r="H274" s="208">
        <v>10</v>
      </c>
      <c r="I274" s="209"/>
      <c r="J274" s="210">
        <f>ROUND(I274*H274,2)</f>
        <v>0</v>
      </c>
      <c r="K274" s="206" t="s">
        <v>1</v>
      </c>
      <c r="L274" s="40"/>
      <c r="M274" s="211" t="s">
        <v>1</v>
      </c>
      <c r="N274" s="212" t="s">
        <v>41</v>
      </c>
      <c r="O274" s="72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5" t="s">
        <v>253</v>
      </c>
      <c r="AT274" s="215" t="s">
        <v>143</v>
      </c>
      <c r="AU274" s="215" t="s">
        <v>86</v>
      </c>
      <c r="AY274" s="18" t="s">
        <v>140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8" t="s">
        <v>84</v>
      </c>
      <c r="BK274" s="216">
        <f>ROUND(I274*H274,2)</f>
        <v>0</v>
      </c>
      <c r="BL274" s="18" t="s">
        <v>253</v>
      </c>
      <c r="BM274" s="215" t="s">
        <v>1335</v>
      </c>
    </row>
    <row r="275" spans="1:65" s="2" customFormat="1" ht="19.5">
      <c r="A275" s="35"/>
      <c r="B275" s="36"/>
      <c r="C275" s="37"/>
      <c r="D275" s="217" t="s">
        <v>150</v>
      </c>
      <c r="E275" s="37"/>
      <c r="F275" s="218" t="s">
        <v>1334</v>
      </c>
      <c r="G275" s="37"/>
      <c r="H275" s="37"/>
      <c r="I275" s="116"/>
      <c r="J275" s="37"/>
      <c r="K275" s="37"/>
      <c r="L275" s="40"/>
      <c r="M275" s="219"/>
      <c r="N275" s="220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150</v>
      </c>
      <c r="AU275" s="18" t="s">
        <v>86</v>
      </c>
    </row>
    <row r="276" spans="1:65" s="2" customFormat="1" ht="33" customHeight="1">
      <c r="A276" s="35"/>
      <c r="B276" s="36"/>
      <c r="C276" s="204" t="s">
        <v>957</v>
      </c>
      <c r="D276" s="204" t="s">
        <v>143</v>
      </c>
      <c r="E276" s="205" t="s">
        <v>1336</v>
      </c>
      <c r="F276" s="206" t="s">
        <v>1337</v>
      </c>
      <c r="G276" s="207" t="s">
        <v>159</v>
      </c>
      <c r="H276" s="208">
        <v>1</v>
      </c>
      <c r="I276" s="209"/>
      <c r="J276" s="210">
        <f>ROUND(I276*H276,2)</f>
        <v>0</v>
      </c>
      <c r="K276" s="206" t="s">
        <v>1</v>
      </c>
      <c r="L276" s="40"/>
      <c r="M276" s="211" t="s">
        <v>1</v>
      </c>
      <c r="N276" s="212" t="s">
        <v>41</v>
      </c>
      <c r="O276" s="72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5" t="s">
        <v>253</v>
      </c>
      <c r="AT276" s="215" t="s">
        <v>143</v>
      </c>
      <c r="AU276" s="215" t="s">
        <v>86</v>
      </c>
      <c r="AY276" s="18" t="s">
        <v>140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8" t="s">
        <v>84</v>
      </c>
      <c r="BK276" s="216">
        <f>ROUND(I276*H276,2)</f>
        <v>0</v>
      </c>
      <c r="BL276" s="18" t="s">
        <v>253</v>
      </c>
      <c r="BM276" s="215" t="s">
        <v>1338</v>
      </c>
    </row>
    <row r="277" spans="1:65" s="2" customFormat="1" ht="19.5">
      <c r="A277" s="35"/>
      <c r="B277" s="36"/>
      <c r="C277" s="37"/>
      <c r="D277" s="217" t="s">
        <v>150</v>
      </c>
      <c r="E277" s="37"/>
      <c r="F277" s="218" t="s">
        <v>1337</v>
      </c>
      <c r="G277" s="37"/>
      <c r="H277" s="37"/>
      <c r="I277" s="116"/>
      <c r="J277" s="37"/>
      <c r="K277" s="37"/>
      <c r="L277" s="40"/>
      <c r="M277" s="219"/>
      <c r="N277" s="220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150</v>
      </c>
      <c r="AU277" s="18" t="s">
        <v>86</v>
      </c>
    </row>
    <row r="278" spans="1:65" s="2" customFormat="1" ht="16.5" customHeight="1">
      <c r="A278" s="35"/>
      <c r="B278" s="36"/>
      <c r="C278" s="204" t="s">
        <v>966</v>
      </c>
      <c r="D278" s="204" t="s">
        <v>143</v>
      </c>
      <c r="E278" s="205" t="s">
        <v>1339</v>
      </c>
      <c r="F278" s="206" t="s">
        <v>1340</v>
      </c>
      <c r="G278" s="207" t="s">
        <v>159</v>
      </c>
      <c r="H278" s="208">
        <v>6</v>
      </c>
      <c r="I278" s="209"/>
      <c r="J278" s="210">
        <f>ROUND(I278*H278,2)</f>
        <v>0</v>
      </c>
      <c r="K278" s="206" t="s">
        <v>1</v>
      </c>
      <c r="L278" s="40"/>
      <c r="M278" s="211" t="s">
        <v>1</v>
      </c>
      <c r="N278" s="212" t="s">
        <v>41</v>
      </c>
      <c r="O278" s="72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5" t="s">
        <v>253</v>
      </c>
      <c r="AT278" s="215" t="s">
        <v>143</v>
      </c>
      <c r="AU278" s="215" t="s">
        <v>86</v>
      </c>
      <c r="AY278" s="18" t="s">
        <v>140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8" t="s">
        <v>84</v>
      </c>
      <c r="BK278" s="216">
        <f>ROUND(I278*H278,2)</f>
        <v>0</v>
      </c>
      <c r="BL278" s="18" t="s">
        <v>253</v>
      </c>
      <c r="BM278" s="215" t="s">
        <v>1341</v>
      </c>
    </row>
    <row r="279" spans="1:65" s="2" customFormat="1" ht="11.25">
      <c r="A279" s="35"/>
      <c r="B279" s="36"/>
      <c r="C279" s="37"/>
      <c r="D279" s="217" t="s">
        <v>150</v>
      </c>
      <c r="E279" s="37"/>
      <c r="F279" s="218" t="s">
        <v>1340</v>
      </c>
      <c r="G279" s="37"/>
      <c r="H279" s="37"/>
      <c r="I279" s="116"/>
      <c r="J279" s="37"/>
      <c r="K279" s="37"/>
      <c r="L279" s="40"/>
      <c r="M279" s="219"/>
      <c r="N279" s="220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150</v>
      </c>
      <c r="AU279" s="18" t="s">
        <v>86</v>
      </c>
    </row>
    <row r="280" spans="1:65" s="2" customFormat="1" ht="21.75" customHeight="1">
      <c r="A280" s="35"/>
      <c r="B280" s="36"/>
      <c r="C280" s="204" t="s">
        <v>971</v>
      </c>
      <c r="D280" s="204" t="s">
        <v>143</v>
      </c>
      <c r="E280" s="205" t="s">
        <v>1342</v>
      </c>
      <c r="F280" s="206" t="s">
        <v>1343</v>
      </c>
      <c r="G280" s="207" t="s">
        <v>159</v>
      </c>
      <c r="H280" s="208">
        <v>1</v>
      </c>
      <c r="I280" s="209"/>
      <c r="J280" s="210">
        <f>ROUND(I280*H280,2)</f>
        <v>0</v>
      </c>
      <c r="K280" s="206" t="s">
        <v>1</v>
      </c>
      <c r="L280" s="40"/>
      <c r="M280" s="211" t="s">
        <v>1</v>
      </c>
      <c r="N280" s="212" t="s">
        <v>41</v>
      </c>
      <c r="O280" s="72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5" t="s">
        <v>253</v>
      </c>
      <c r="AT280" s="215" t="s">
        <v>143</v>
      </c>
      <c r="AU280" s="215" t="s">
        <v>86</v>
      </c>
      <c r="AY280" s="18" t="s">
        <v>140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8" t="s">
        <v>84</v>
      </c>
      <c r="BK280" s="216">
        <f>ROUND(I280*H280,2)</f>
        <v>0</v>
      </c>
      <c r="BL280" s="18" t="s">
        <v>253</v>
      </c>
      <c r="BM280" s="215" t="s">
        <v>1344</v>
      </c>
    </row>
    <row r="281" spans="1:65" s="2" customFormat="1" ht="19.5">
      <c r="A281" s="35"/>
      <c r="B281" s="36"/>
      <c r="C281" s="37"/>
      <c r="D281" s="217" t="s">
        <v>150</v>
      </c>
      <c r="E281" s="37"/>
      <c r="F281" s="218" t="s">
        <v>1343</v>
      </c>
      <c r="G281" s="37"/>
      <c r="H281" s="37"/>
      <c r="I281" s="116"/>
      <c r="J281" s="37"/>
      <c r="K281" s="37"/>
      <c r="L281" s="40"/>
      <c r="M281" s="219"/>
      <c r="N281" s="220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150</v>
      </c>
      <c r="AU281" s="18" t="s">
        <v>86</v>
      </c>
    </row>
    <row r="282" spans="1:65" s="2" customFormat="1" ht="16.5" customHeight="1">
      <c r="A282" s="35"/>
      <c r="B282" s="36"/>
      <c r="C282" s="204" t="s">
        <v>978</v>
      </c>
      <c r="D282" s="204" t="s">
        <v>143</v>
      </c>
      <c r="E282" s="205" t="s">
        <v>1345</v>
      </c>
      <c r="F282" s="206" t="s">
        <v>1346</v>
      </c>
      <c r="G282" s="207" t="s">
        <v>159</v>
      </c>
      <c r="H282" s="208">
        <v>10</v>
      </c>
      <c r="I282" s="209"/>
      <c r="J282" s="210">
        <f>ROUND(I282*H282,2)</f>
        <v>0</v>
      </c>
      <c r="K282" s="206" t="s">
        <v>1</v>
      </c>
      <c r="L282" s="40"/>
      <c r="M282" s="211" t="s">
        <v>1</v>
      </c>
      <c r="N282" s="212" t="s">
        <v>41</v>
      </c>
      <c r="O282" s="72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5" t="s">
        <v>253</v>
      </c>
      <c r="AT282" s="215" t="s">
        <v>143</v>
      </c>
      <c r="AU282" s="215" t="s">
        <v>86</v>
      </c>
      <c r="AY282" s="18" t="s">
        <v>140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8" t="s">
        <v>84</v>
      </c>
      <c r="BK282" s="216">
        <f>ROUND(I282*H282,2)</f>
        <v>0</v>
      </c>
      <c r="BL282" s="18" t="s">
        <v>253</v>
      </c>
      <c r="BM282" s="215" t="s">
        <v>1347</v>
      </c>
    </row>
    <row r="283" spans="1:65" s="2" customFormat="1" ht="11.25">
      <c r="A283" s="35"/>
      <c r="B283" s="36"/>
      <c r="C283" s="37"/>
      <c r="D283" s="217" t="s">
        <v>150</v>
      </c>
      <c r="E283" s="37"/>
      <c r="F283" s="218" t="s">
        <v>1346</v>
      </c>
      <c r="G283" s="37"/>
      <c r="H283" s="37"/>
      <c r="I283" s="116"/>
      <c r="J283" s="37"/>
      <c r="K283" s="37"/>
      <c r="L283" s="40"/>
      <c r="M283" s="219"/>
      <c r="N283" s="220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150</v>
      </c>
      <c r="AU283" s="18" t="s">
        <v>86</v>
      </c>
    </row>
    <row r="284" spans="1:65" s="2" customFormat="1" ht="21.75" customHeight="1">
      <c r="A284" s="35"/>
      <c r="B284" s="36"/>
      <c r="C284" s="204" t="s">
        <v>984</v>
      </c>
      <c r="D284" s="204" t="s">
        <v>143</v>
      </c>
      <c r="E284" s="205" t="s">
        <v>437</v>
      </c>
      <c r="F284" s="206" t="s">
        <v>1348</v>
      </c>
      <c r="G284" s="207" t="s">
        <v>439</v>
      </c>
      <c r="H284" s="208">
        <v>12</v>
      </c>
      <c r="I284" s="209"/>
      <c r="J284" s="210">
        <f>ROUND(I284*H284,2)</f>
        <v>0</v>
      </c>
      <c r="K284" s="206" t="s">
        <v>1</v>
      </c>
      <c r="L284" s="40"/>
      <c r="M284" s="211" t="s">
        <v>1</v>
      </c>
      <c r="N284" s="212" t="s">
        <v>41</v>
      </c>
      <c r="O284" s="72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5" t="s">
        <v>253</v>
      </c>
      <c r="AT284" s="215" t="s">
        <v>143</v>
      </c>
      <c r="AU284" s="215" t="s">
        <v>86</v>
      </c>
      <c r="AY284" s="18" t="s">
        <v>140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8" t="s">
        <v>84</v>
      </c>
      <c r="BK284" s="216">
        <f>ROUND(I284*H284,2)</f>
        <v>0</v>
      </c>
      <c r="BL284" s="18" t="s">
        <v>253</v>
      </c>
      <c r="BM284" s="215" t="s">
        <v>1349</v>
      </c>
    </row>
    <row r="285" spans="1:65" s="2" customFormat="1" ht="19.5">
      <c r="A285" s="35"/>
      <c r="B285" s="36"/>
      <c r="C285" s="37"/>
      <c r="D285" s="217" t="s">
        <v>150</v>
      </c>
      <c r="E285" s="37"/>
      <c r="F285" s="218" t="s">
        <v>1348</v>
      </c>
      <c r="G285" s="37"/>
      <c r="H285" s="37"/>
      <c r="I285" s="116"/>
      <c r="J285" s="37"/>
      <c r="K285" s="37"/>
      <c r="L285" s="40"/>
      <c r="M285" s="219"/>
      <c r="N285" s="220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150</v>
      </c>
      <c r="AU285" s="18" t="s">
        <v>86</v>
      </c>
    </row>
    <row r="286" spans="1:65" s="2" customFormat="1" ht="21.75" customHeight="1">
      <c r="A286" s="35"/>
      <c r="B286" s="36"/>
      <c r="C286" s="204" t="s">
        <v>989</v>
      </c>
      <c r="D286" s="204" t="s">
        <v>143</v>
      </c>
      <c r="E286" s="205" t="s">
        <v>1350</v>
      </c>
      <c r="F286" s="206" t="s">
        <v>1351</v>
      </c>
      <c r="G286" s="207" t="s">
        <v>439</v>
      </c>
      <c r="H286" s="208">
        <v>10</v>
      </c>
      <c r="I286" s="209"/>
      <c r="J286" s="210">
        <f>ROUND(I286*H286,2)</f>
        <v>0</v>
      </c>
      <c r="K286" s="206" t="s">
        <v>1</v>
      </c>
      <c r="L286" s="40"/>
      <c r="M286" s="211" t="s">
        <v>1</v>
      </c>
      <c r="N286" s="212" t="s">
        <v>41</v>
      </c>
      <c r="O286" s="72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5" t="s">
        <v>253</v>
      </c>
      <c r="AT286" s="215" t="s">
        <v>143</v>
      </c>
      <c r="AU286" s="215" t="s">
        <v>86</v>
      </c>
      <c r="AY286" s="18" t="s">
        <v>140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8" t="s">
        <v>84</v>
      </c>
      <c r="BK286" s="216">
        <f>ROUND(I286*H286,2)</f>
        <v>0</v>
      </c>
      <c r="BL286" s="18" t="s">
        <v>253</v>
      </c>
      <c r="BM286" s="215" t="s">
        <v>1352</v>
      </c>
    </row>
    <row r="287" spans="1:65" s="2" customFormat="1" ht="11.25">
      <c r="A287" s="35"/>
      <c r="B287" s="36"/>
      <c r="C287" s="37"/>
      <c r="D287" s="217" t="s">
        <v>150</v>
      </c>
      <c r="E287" s="37"/>
      <c r="F287" s="218" t="s">
        <v>1351</v>
      </c>
      <c r="G287" s="37"/>
      <c r="H287" s="37"/>
      <c r="I287" s="116"/>
      <c r="J287" s="37"/>
      <c r="K287" s="37"/>
      <c r="L287" s="40"/>
      <c r="M287" s="219"/>
      <c r="N287" s="220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150</v>
      </c>
      <c r="AU287" s="18" t="s">
        <v>86</v>
      </c>
    </row>
    <row r="288" spans="1:65" s="2" customFormat="1" ht="21.75" customHeight="1">
      <c r="A288" s="35"/>
      <c r="B288" s="36"/>
      <c r="C288" s="204" t="s">
        <v>1011</v>
      </c>
      <c r="D288" s="204" t="s">
        <v>143</v>
      </c>
      <c r="E288" s="205" t="s">
        <v>1353</v>
      </c>
      <c r="F288" s="206" t="s">
        <v>1354</v>
      </c>
      <c r="G288" s="207" t="s">
        <v>439</v>
      </c>
      <c r="H288" s="208">
        <v>1</v>
      </c>
      <c r="I288" s="209"/>
      <c r="J288" s="210">
        <f>ROUND(I288*H288,2)</f>
        <v>0</v>
      </c>
      <c r="K288" s="206" t="s">
        <v>1</v>
      </c>
      <c r="L288" s="40"/>
      <c r="M288" s="211" t="s">
        <v>1</v>
      </c>
      <c r="N288" s="212" t="s">
        <v>41</v>
      </c>
      <c r="O288" s="72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5" t="s">
        <v>253</v>
      </c>
      <c r="AT288" s="215" t="s">
        <v>143</v>
      </c>
      <c r="AU288" s="215" t="s">
        <v>86</v>
      </c>
      <c r="AY288" s="18" t="s">
        <v>140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8" t="s">
        <v>84</v>
      </c>
      <c r="BK288" s="216">
        <f>ROUND(I288*H288,2)</f>
        <v>0</v>
      </c>
      <c r="BL288" s="18" t="s">
        <v>253</v>
      </c>
      <c r="BM288" s="215" t="s">
        <v>1355</v>
      </c>
    </row>
    <row r="289" spans="1:65" s="2" customFormat="1" ht="19.5">
      <c r="A289" s="35"/>
      <c r="B289" s="36"/>
      <c r="C289" s="37"/>
      <c r="D289" s="217" t="s">
        <v>150</v>
      </c>
      <c r="E289" s="37"/>
      <c r="F289" s="218" t="s">
        <v>1354</v>
      </c>
      <c r="G289" s="37"/>
      <c r="H289" s="37"/>
      <c r="I289" s="116"/>
      <c r="J289" s="37"/>
      <c r="K289" s="37"/>
      <c r="L289" s="40"/>
      <c r="M289" s="219"/>
      <c r="N289" s="220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150</v>
      </c>
      <c r="AU289" s="18" t="s">
        <v>86</v>
      </c>
    </row>
    <row r="290" spans="1:65" s="2" customFormat="1" ht="33" customHeight="1">
      <c r="A290" s="35"/>
      <c r="B290" s="36"/>
      <c r="C290" s="204" t="s">
        <v>1016</v>
      </c>
      <c r="D290" s="204" t="s">
        <v>143</v>
      </c>
      <c r="E290" s="205" t="s">
        <v>1356</v>
      </c>
      <c r="F290" s="206" t="s">
        <v>1357</v>
      </c>
      <c r="G290" s="207" t="s">
        <v>439</v>
      </c>
      <c r="H290" s="208">
        <v>4</v>
      </c>
      <c r="I290" s="209"/>
      <c r="J290" s="210">
        <f>ROUND(I290*H290,2)</f>
        <v>0</v>
      </c>
      <c r="K290" s="206" t="s">
        <v>1</v>
      </c>
      <c r="L290" s="40"/>
      <c r="M290" s="211" t="s">
        <v>1</v>
      </c>
      <c r="N290" s="212" t="s">
        <v>41</v>
      </c>
      <c r="O290" s="72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5" t="s">
        <v>253</v>
      </c>
      <c r="AT290" s="215" t="s">
        <v>143</v>
      </c>
      <c r="AU290" s="215" t="s">
        <v>86</v>
      </c>
      <c r="AY290" s="18" t="s">
        <v>140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8" t="s">
        <v>84</v>
      </c>
      <c r="BK290" s="216">
        <f>ROUND(I290*H290,2)</f>
        <v>0</v>
      </c>
      <c r="BL290" s="18" t="s">
        <v>253</v>
      </c>
      <c r="BM290" s="215" t="s">
        <v>1358</v>
      </c>
    </row>
    <row r="291" spans="1:65" s="2" customFormat="1" ht="19.5">
      <c r="A291" s="35"/>
      <c r="B291" s="36"/>
      <c r="C291" s="37"/>
      <c r="D291" s="217" t="s">
        <v>150</v>
      </c>
      <c r="E291" s="37"/>
      <c r="F291" s="218" t="s">
        <v>1357</v>
      </c>
      <c r="G291" s="37"/>
      <c r="H291" s="37"/>
      <c r="I291" s="116"/>
      <c r="J291" s="37"/>
      <c r="K291" s="37"/>
      <c r="L291" s="40"/>
      <c r="M291" s="219"/>
      <c r="N291" s="220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150</v>
      </c>
      <c r="AU291" s="18" t="s">
        <v>86</v>
      </c>
    </row>
    <row r="292" spans="1:65" s="2" customFormat="1" ht="33" customHeight="1">
      <c r="A292" s="35"/>
      <c r="B292" s="36"/>
      <c r="C292" s="204" t="s">
        <v>1021</v>
      </c>
      <c r="D292" s="204" t="s">
        <v>143</v>
      </c>
      <c r="E292" s="205" t="s">
        <v>1359</v>
      </c>
      <c r="F292" s="206" t="s">
        <v>1360</v>
      </c>
      <c r="G292" s="207" t="s">
        <v>146</v>
      </c>
      <c r="H292" s="208">
        <v>0.32900000000000001</v>
      </c>
      <c r="I292" s="209"/>
      <c r="J292" s="210">
        <f>ROUND(I292*H292,2)</f>
        <v>0</v>
      </c>
      <c r="K292" s="206" t="s">
        <v>1</v>
      </c>
      <c r="L292" s="40"/>
      <c r="M292" s="211" t="s">
        <v>1</v>
      </c>
      <c r="N292" s="212" t="s">
        <v>41</v>
      </c>
      <c r="O292" s="72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5" t="s">
        <v>253</v>
      </c>
      <c r="AT292" s="215" t="s">
        <v>143</v>
      </c>
      <c r="AU292" s="215" t="s">
        <v>86</v>
      </c>
      <c r="AY292" s="18" t="s">
        <v>140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8" t="s">
        <v>84</v>
      </c>
      <c r="BK292" s="216">
        <f>ROUND(I292*H292,2)</f>
        <v>0</v>
      </c>
      <c r="BL292" s="18" t="s">
        <v>253</v>
      </c>
      <c r="BM292" s="215" t="s">
        <v>1361</v>
      </c>
    </row>
    <row r="293" spans="1:65" s="2" customFormat="1" ht="29.25">
      <c r="A293" s="35"/>
      <c r="B293" s="36"/>
      <c r="C293" s="37"/>
      <c r="D293" s="217" t="s">
        <v>150</v>
      </c>
      <c r="E293" s="37"/>
      <c r="F293" s="218" t="s">
        <v>1360</v>
      </c>
      <c r="G293" s="37"/>
      <c r="H293" s="37"/>
      <c r="I293" s="116"/>
      <c r="J293" s="37"/>
      <c r="K293" s="37"/>
      <c r="L293" s="40"/>
      <c r="M293" s="219"/>
      <c r="N293" s="220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150</v>
      </c>
      <c r="AU293" s="18" t="s">
        <v>86</v>
      </c>
    </row>
    <row r="294" spans="1:65" s="12" customFormat="1" ht="22.9" customHeight="1">
      <c r="B294" s="188"/>
      <c r="C294" s="189"/>
      <c r="D294" s="190" t="s">
        <v>75</v>
      </c>
      <c r="E294" s="202" t="s">
        <v>1362</v>
      </c>
      <c r="F294" s="202" t="s">
        <v>1363</v>
      </c>
      <c r="G294" s="189"/>
      <c r="H294" s="189"/>
      <c r="I294" s="192"/>
      <c r="J294" s="203">
        <f>BK294</f>
        <v>0</v>
      </c>
      <c r="K294" s="189"/>
      <c r="L294" s="194"/>
      <c r="M294" s="195"/>
      <c r="N294" s="196"/>
      <c r="O294" s="196"/>
      <c r="P294" s="197">
        <f>SUM(P295:P296)</f>
        <v>0</v>
      </c>
      <c r="Q294" s="196"/>
      <c r="R294" s="197">
        <f>SUM(R295:R296)</f>
        <v>0</v>
      </c>
      <c r="S294" s="196"/>
      <c r="T294" s="198">
        <f>SUM(T295:T296)</f>
        <v>0</v>
      </c>
      <c r="AR294" s="199" t="s">
        <v>86</v>
      </c>
      <c r="AT294" s="200" t="s">
        <v>75</v>
      </c>
      <c r="AU294" s="200" t="s">
        <v>84</v>
      </c>
      <c r="AY294" s="199" t="s">
        <v>140</v>
      </c>
      <c r="BK294" s="201">
        <f>SUM(BK295:BK296)</f>
        <v>0</v>
      </c>
    </row>
    <row r="295" spans="1:65" s="2" customFormat="1" ht="21.75" customHeight="1">
      <c r="A295" s="35"/>
      <c r="B295" s="36"/>
      <c r="C295" s="204" t="s">
        <v>1030</v>
      </c>
      <c r="D295" s="204" t="s">
        <v>143</v>
      </c>
      <c r="E295" s="205" t="s">
        <v>1364</v>
      </c>
      <c r="F295" s="206" t="s">
        <v>1365</v>
      </c>
      <c r="G295" s="207" t="s">
        <v>159</v>
      </c>
      <c r="H295" s="208">
        <v>1</v>
      </c>
      <c r="I295" s="209"/>
      <c r="J295" s="210">
        <f>ROUND(I295*H295,2)</f>
        <v>0</v>
      </c>
      <c r="K295" s="206" t="s">
        <v>1</v>
      </c>
      <c r="L295" s="40"/>
      <c r="M295" s="211" t="s">
        <v>1</v>
      </c>
      <c r="N295" s="212" t="s">
        <v>41</v>
      </c>
      <c r="O295" s="72"/>
      <c r="P295" s="213">
        <f>O295*H295</f>
        <v>0</v>
      </c>
      <c r="Q295" s="213">
        <v>0</v>
      </c>
      <c r="R295" s="213">
        <f>Q295*H295</f>
        <v>0</v>
      </c>
      <c r="S295" s="213">
        <v>0</v>
      </c>
      <c r="T295" s="21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5" t="s">
        <v>253</v>
      </c>
      <c r="AT295" s="215" t="s">
        <v>143</v>
      </c>
      <c r="AU295" s="215" t="s">
        <v>86</v>
      </c>
      <c r="AY295" s="18" t="s">
        <v>140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8" t="s">
        <v>84</v>
      </c>
      <c r="BK295" s="216">
        <f>ROUND(I295*H295,2)</f>
        <v>0</v>
      </c>
      <c r="BL295" s="18" t="s">
        <v>253</v>
      </c>
      <c r="BM295" s="215" t="s">
        <v>1366</v>
      </c>
    </row>
    <row r="296" spans="1:65" s="2" customFormat="1" ht="19.5">
      <c r="A296" s="35"/>
      <c r="B296" s="36"/>
      <c r="C296" s="37"/>
      <c r="D296" s="217" t="s">
        <v>150</v>
      </c>
      <c r="E296" s="37"/>
      <c r="F296" s="218" t="s">
        <v>1365</v>
      </c>
      <c r="G296" s="37"/>
      <c r="H296" s="37"/>
      <c r="I296" s="116"/>
      <c r="J296" s="37"/>
      <c r="K296" s="37"/>
      <c r="L296" s="40"/>
      <c r="M296" s="219"/>
      <c r="N296" s="220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150</v>
      </c>
      <c r="AU296" s="18" t="s">
        <v>86</v>
      </c>
    </row>
    <row r="297" spans="1:65" s="12" customFormat="1" ht="22.9" customHeight="1">
      <c r="B297" s="188"/>
      <c r="C297" s="189"/>
      <c r="D297" s="190" t="s">
        <v>75</v>
      </c>
      <c r="E297" s="202" t="s">
        <v>1367</v>
      </c>
      <c r="F297" s="202" t="s">
        <v>1368</v>
      </c>
      <c r="G297" s="189"/>
      <c r="H297" s="189"/>
      <c r="I297" s="192"/>
      <c r="J297" s="203">
        <f>BK297</f>
        <v>0</v>
      </c>
      <c r="K297" s="189"/>
      <c r="L297" s="194"/>
      <c r="M297" s="195"/>
      <c r="N297" s="196"/>
      <c r="O297" s="196"/>
      <c r="P297" s="197">
        <f>SUM(P298:P341)</f>
        <v>0</v>
      </c>
      <c r="Q297" s="196"/>
      <c r="R297" s="197">
        <f>SUM(R298:R341)</f>
        <v>0</v>
      </c>
      <c r="S297" s="196"/>
      <c r="T297" s="198">
        <f>SUM(T298:T341)</f>
        <v>0</v>
      </c>
      <c r="AR297" s="199" t="s">
        <v>86</v>
      </c>
      <c r="AT297" s="200" t="s">
        <v>75</v>
      </c>
      <c r="AU297" s="200" t="s">
        <v>84</v>
      </c>
      <c r="AY297" s="199" t="s">
        <v>140</v>
      </c>
      <c r="BK297" s="201">
        <f>SUM(BK298:BK341)</f>
        <v>0</v>
      </c>
    </row>
    <row r="298" spans="1:65" s="2" customFormat="1" ht="16.5" customHeight="1">
      <c r="A298" s="35"/>
      <c r="B298" s="36"/>
      <c r="C298" s="204" t="s">
        <v>1035</v>
      </c>
      <c r="D298" s="204" t="s">
        <v>143</v>
      </c>
      <c r="E298" s="205" t="s">
        <v>1369</v>
      </c>
      <c r="F298" s="206" t="s">
        <v>1370</v>
      </c>
      <c r="G298" s="207" t="s">
        <v>241</v>
      </c>
      <c r="H298" s="208">
        <v>150</v>
      </c>
      <c r="I298" s="209"/>
      <c r="J298" s="210">
        <f>ROUND(I298*H298,2)</f>
        <v>0</v>
      </c>
      <c r="K298" s="206" t="s">
        <v>1</v>
      </c>
      <c r="L298" s="40"/>
      <c r="M298" s="211" t="s">
        <v>1</v>
      </c>
      <c r="N298" s="212" t="s">
        <v>41</v>
      </c>
      <c r="O298" s="72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5" t="s">
        <v>253</v>
      </c>
      <c r="AT298" s="215" t="s">
        <v>143</v>
      </c>
      <c r="AU298" s="215" t="s">
        <v>86</v>
      </c>
      <c r="AY298" s="18" t="s">
        <v>140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8" t="s">
        <v>84</v>
      </c>
      <c r="BK298" s="216">
        <f>ROUND(I298*H298,2)</f>
        <v>0</v>
      </c>
      <c r="BL298" s="18" t="s">
        <v>253</v>
      </c>
      <c r="BM298" s="215" t="s">
        <v>1371</v>
      </c>
    </row>
    <row r="299" spans="1:65" s="2" customFormat="1" ht="11.25">
      <c r="A299" s="35"/>
      <c r="B299" s="36"/>
      <c r="C299" s="37"/>
      <c r="D299" s="217" t="s">
        <v>150</v>
      </c>
      <c r="E299" s="37"/>
      <c r="F299" s="218" t="s">
        <v>1370</v>
      </c>
      <c r="G299" s="37"/>
      <c r="H299" s="37"/>
      <c r="I299" s="116"/>
      <c r="J299" s="37"/>
      <c r="K299" s="37"/>
      <c r="L299" s="40"/>
      <c r="M299" s="219"/>
      <c r="N299" s="220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150</v>
      </c>
      <c r="AU299" s="18" t="s">
        <v>86</v>
      </c>
    </row>
    <row r="300" spans="1:65" s="2" customFormat="1" ht="21.75" customHeight="1">
      <c r="A300" s="35"/>
      <c r="B300" s="36"/>
      <c r="C300" s="204" t="s">
        <v>1041</v>
      </c>
      <c r="D300" s="204" t="s">
        <v>143</v>
      </c>
      <c r="E300" s="205" t="s">
        <v>1372</v>
      </c>
      <c r="F300" s="206" t="s">
        <v>1373</v>
      </c>
      <c r="G300" s="207" t="s">
        <v>241</v>
      </c>
      <c r="H300" s="208">
        <v>2</v>
      </c>
      <c r="I300" s="209"/>
      <c r="J300" s="210">
        <f>ROUND(I300*H300,2)</f>
        <v>0</v>
      </c>
      <c r="K300" s="206" t="s">
        <v>1</v>
      </c>
      <c r="L300" s="40"/>
      <c r="M300" s="211" t="s">
        <v>1</v>
      </c>
      <c r="N300" s="212" t="s">
        <v>41</v>
      </c>
      <c r="O300" s="72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5" t="s">
        <v>253</v>
      </c>
      <c r="AT300" s="215" t="s">
        <v>143</v>
      </c>
      <c r="AU300" s="215" t="s">
        <v>86</v>
      </c>
      <c r="AY300" s="18" t="s">
        <v>140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8" t="s">
        <v>84</v>
      </c>
      <c r="BK300" s="216">
        <f>ROUND(I300*H300,2)</f>
        <v>0</v>
      </c>
      <c r="BL300" s="18" t="s">
        <v>253</v>
      </c>
      <c r="BM300" s="215" t="s">
        <v>1374</v>
      </c>
    </row>
    <row r="301" spans="1:65" s="2" customFormat="1" ht="11.25">
      <c r="A301" s="35"/>
      <c r="B301" s="36"/>
      <c r="C301" s="37"/>
      <c r="D301" s="217" t="s">
        <v>150</v>
      </c>
      <c r="E301" s="37"/>
      <c r="F301" s="218" t="s">
        <v>1373</v>
      </c>
      <c r="G301" s="37"/>
      <c r="H301" s="37"/>
      <c r="I301" s="116"/>
      <c r="J301" s="37"/>
      <c r="K301" s="37"/>
      <c r="L301" s="40"/>
      <c r="M301" s="219"/>
      <c r="N301" s="220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150</v>
      </c>
      <c r="AU301" s="18" t="s">
        <v>86</v>
      </c>
    </row>
    <row r="302" spans="1:65" s="2" customFormat="1" ht="21.75" customHeight="1">
      <c r="A302" s="35"/>
      <c r="B302" s="36"/>
      <c r="C302" s="204" t="s">
        <v>1045</v>
      </c>
      <c r="D302" s="204" t="s">
        <v>143</v>
      </c>
      <c r="E302" s="205" t="s">
        <v>1375</v>
      </c>
      <c r="F302" s="206" t="s">
        <v>1376</v>
      </c>
      <c r="G302" s="207" t="s">
        <v>241</v>
      </c>
      <c r="H302" s="208">
        <v>188</v>
      </c>
      <c r="I302" s="209"/>
      <c r="J302" s="210">
        <f>ROUND(I302*H302,2)</f>
        <v>0</v>
      </c>
      <c r="K302" s="206" t="s">
        <v>1</v>
      </c>
      <c r="L302" s="40"/>
      <c r="M302" s="211" t="s">
        <v>1</v>
      </c>
      <c r="N302" s="212" t="s">
        <v>41</v>
      </c>
      <c r="O302" s="72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5" t="s">
        <v>253</v>
      </c>
      <c r="AT302" s="215" t="s">
        <v>143</v>
      </c>
      <c r="AU302" s="215" t="s">
        <v>86</v>
      </c>
      <c r="AY302" s="18" t="s">
        <v>140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8" t="s">
        <v>84</v>
      </c>
      <c r="BK302" s="216">
        <f>ROUND(I302*H302,2)</f>
        <v>0</v>
      </c>
      <c r="BL302" s="18" t="s">
        <v>253</v>
      </c>
      <c r="BM302" s="215" t="s">
        <v>1377</v>
      </c>
    </row>
    <row r="303" spans="1:65" s="2" customFormat="1" ht="19.5">
      <c r="A303" s="35"/>
      <c r="B303" s="36"/>
      <c r="C303" s="37"/>
      <c r="D303" s="217" t="s">
        <v>150</v>
      </c>
      <c r="E303" s="37"/>
      <c r="F303" s="218" t="s">
        <v>1376</v>
      </c>
      <c r="G303" s="37"/>
      <c r="H303" s="37"/>
      <c r="I303" s="116"/>
      <c r="J303" s="37"/>
      <c r="K303" s="37"/>
      <c r="L303" s="40"/>
      <c r="M303" s="219"/>
      <c r="N303" s="220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150</v>
      </c>
      <c r="AU303" s="18" t="s">
        <v>86</v>
      </c>
    </row>
    <row r="304" spans="1:65" s="2" customFormat="1" ht="21.75" customHeight="1">
      <c r="A304" s="35"/>
      <c r="B304" s="36"/>
      <c r="C304" s="267" t="s">
        <v>1052</v>
      </c>
      <c r="D304" s="267" t="s">
        <v>714</v>
      </c>
      <c r="E304" s="268" t="s">
        <v>1378</v>
      </c>
      <c r="F304" s="269" t="s">
        <v>1379</v>
      </c>
      <c r="G304" s="270" t="s">
        <v>439</v>
      </c>
      <c r="H304" s="271">
        <v>188</v>
      </c>
      <c r="I304" s="272"/>
      <c r="J304" s="273">
        <f>ROUND(I304*H304,2)</f>
        <v>0</v>
      </c>
      <c r="K304" s="269" t="s">
        <v>1</v>
      </c>
      <c r="L304" s="274"/>
      <c r="M304" s="275" t="s">
        <v>1</v>
      </c>
      <c r="N304" s="276" t="s">
        <v>41</v>
      </c>
      <c r="O304" s="72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5" t="s">
        <v>376</v>
      </c>
      <c r="AT304" s="215" t="s">
        <v>714</v>
      </c>
      <c r="AU304" s="215" t="s">
        <v>86</v>
      </c>
      <c r="AY304" s="18" t="s">
        <v>140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8" t="s">
        <v>84</v>
      </c>
      <c r="BK304" s="216">
        <f>ROUND(I304*H304,2)</f>
        <v>0</v>
      </c>
      <c r="BL304" s="18" t="s">
        <v>253</v>
      </c>
      <c r="BM304" s="215" t="s">
        <v>1380</v>
      </c>
    </row>
    <row r="305" spans="1:65" s="2" customFormat="1" ht="11.25">
      <c r="A305" s="35"/>
      <c r="B305" s="36"/>
      <c r="C305" s="37"/>
      <c r="D305" s="217" t="s">
        <v>150</v>
      </c>
      <c r="E305" s="37"/>
      <c r="F305" s="218" t="s">
        <v>1379</v>
      </c>
      <c r="G305" s="37"/>
      <c r="H305" s="37"/>
      <c r="I305" s="116"/>
      <c r="J305" s="37"/>
      <c r="K305" s="37"/>
      <c r="L305" s="40"/>
      <c r="M305" s="219"/>
      <c r="N305" s="220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150</v>
      </c>
      <c r="AU305" s="18" t="s">
        <v>86</v>
      </c>
    </row>
    <row r="306" spans="1:65" s="2" customFormat="1" ht="21.75" customHeight="1">
      <c r="A306" s="35"/>
      <c r="B306" s="36"/>
      <c r="C306" s="204" t="s">
        <v>1062</v>
      </c>
      <c r="D306" s="204" t="s">
        <v>143</v>
      </c>
      <c r="E306" s="205" t="s">
        <v>1381</v>
      </c>
      <c r="F306" s="206" t="s">
        <v>1382</v>
      </c>
      <c r="G306" s="207" t="s">
        <v>241</v>
      </c>
      <c r="H306" s="208">
        <v>41</v>
      </c>
      <c r="I306" s="209"/>
      <c r="J306" s="210">
        <f>ROUND(I306*H306,2)</f>
        <v>0</v>
      </c>
      <c r="K306" s="206" t="s">
        <v>1</v>
      </c>
      <c r="L306" s="40"/>
      <c r="M306" s="211" t="s">
        <v>1</v>
      </c>
      <c r="N306" s="212" t="s">
        <v>41</v>
      </c>
      <c r="O306" s="72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5" t="s">
        <v>253</v>
      </c>
      <c r="AT306" s="215" t="s">
        <v>143</v>
      </c>
      <c r="AU306" s="215" t="s">
        <v>86</v>
      </c>
      <c r="AY306" s="18" t="s">
        <v>140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8" t="s">
        <v>84</v>
      </c>
      <c r="BK306" s="216">
        <f>ROUND(I306*H306,2)</f>
        <v>0</v>
      </c>
      <c r="BL306" s="18" t="s">
        <v>253</v>
      </c>
      <c r="BM306" s="215" t="s">
        <v>1383</v>
      </c>
    </row>
    <row r="307" spans="1:65" s="2" customFormat="1" ht="19.5">
      <c r="A307" s="35"/>
      <c r="B307" s="36"/>
      <c r="C307" s="37"/>
      <c r="D307" s="217" t="s">
        <v>150</v>
      </c>
      <c r="E307" s="37"/>
      <c r="F307" s="218" t="s">
        <v>1382</v>
      </c>
      <c r="G307" s="37"/>
      <c r="H307" s="37"/>
      <c r="I307" s="116"/>
      <c r="J307" s="37"/>
      <c r="K307" s="37"/>
      <c r="L307" s="40"/>
      <c r="M307" s="219"/>
      <c r="N307" s="220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150</v>
      </c>
      <c r="AU307" s="18" t="s">
        <v>86</v>
      </c>
    </row>
    <row r="308" spans="1:65" s="2" customFormat="1" ht="21.75" customHeight="1">
      <c r="A308" s="35"/>
      <c r="B308" s="36"/>
      <c r="C308" s="267" t="s">
        <v>1067</v>
      </c>
      <c r="D308" s="267" t="s">
        <v>714</v>
      </c>
      <c r="E308" s="268" t="s">
        <v>1384</v>
      </c>
      <c r="F308" s="269" t="s">
        <v>1385</v>
      </c>
      <c r="G308" s="270" t="s">
        <v>439</v>
      </c>
      <c r="H308" s="271">
        <v>41</v>
      </c>
      <c r="I308" s="272"/>
      <c r="J308" s="273">
        <f>ROUND(I308*H308,2)</f>
        <v>0</v>
      </c>
      <c r="K308" s="269" t="s">
        <v>1</v>
      </c>
      <c r="L308" s="274"/>
      <c r="M308" s="275" t="s">
        <v>1</v>
      </c>
      <c r="N308" s="276" t="s">
        <v>41</v>
      </c>
      <c r="O308" s="72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5" t="s">
        <v>376</v>
      </c>
      <c r="AT308" s="215" t="s">
        <v>714</v>
      </c>
      <c r="AU308" s="215" t="s">
        <v>86</v>
      </c>
      <c r="AY308" s="18" t="s">
        <v>140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8" t="s">
        <v>84</v>
      </c>
      <c r="BK308" s="216">
        <f>ROUND(I308*H308,2)</f>
        <v>0</v>
      </c>
      <c r="BL308" s="18" t="s">
        <v>253</v>
      </c>
      <c r="BM308" s="215" t="s">
        <v>1386</v>
      </c>
    </row>
    <row r="309" spans="1:65" s="2" customFormat="1" ht="11.25">
      <c r="A309" s="35"/>
      <c r="B309" s="36"/>
      <c r="C309" s="37"/>
      <c r="D309" s="217" t="s">
        <v>150</v>
      </c>
      <c r="E309" s="37"/>
      <c r="F309" s="218" t="s">
        <v>1385</v>
      </c>
      <c r="G309" s="37"/>
      <c r="H309" s="37"/>
      <c r="I309" s="116"/>
      <c r="J309" s="37"/>
      <c r="K309" s="37"/>
      <c r="L309" s="40"/>
      <c r="M309" s="219"/>
      <c r="N309" s="220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150</v>
      </c>
      <c r="AU309" s="18" t="s">
        <v>86</v>
      </c>
    </row>
    <row r="310" spans="1:65" s="2" customFormat="1" ht="21.75" customHeight="1">
      <c r="A310" s="35"/>
      <c r="B310" s="36"/>
      <c r="C310" s="204" t="s">
        <v>1072</v>
      </c>
      <c r="D310" s="204" t="s">
        <v>143</v>
      </c>
      <c r="E310" s="205" t="s">
        <v>1387</v>
      </c>
      <c r="F310" s="206" t="s">
        <v>1388</v>
      </c>
      <c r="G310" s="207" t="s">
        <v>241</v>
      </c>
      <c r="H310" s="208">
        <v>71</v>
      </c>
      <c r="I310" s="209"/>
      <c r="J310" s="210">
        <f>ROUND(I310*H310,2)</f>
        <v>0</v>
      </c>
      <c r="K310" s="206" t="s">
        <v>1</v>
      </c>
      <c r="L310" s="40"/>
      <c r="M310" s="211" t="s">
        <v>1</v>
      </c>
      <c r="N310" s="212" t="s">
        <v>41</v>
      </c>
      <c r="O310" s="72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5" t="s">
        <v>253</v>
      </c>
      <c r="AT310" s="215" t="s">
        <v>143</v>
      </c>
      <c r="AU310" s="215" t="s">
        <v>86</v>
      </c>
      <c r="AY310" s="18" t="s">
        <v>140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8" t="s">
        <v>84</v>
      </c>
      <c r="BK310" s="216">
        <f>ROUND(I310*H310,2)</f>
        <v>0</v>
      </c>
      <c r="BL310" s="18" t="s">
        <v>253</v>
      </c>
      <c r="BM310" s="215" t="s">
        <v>1389</v>
      </c>
    </row>
    <row r="311" spans="1:65" s="2" customFormat="1" ht="19.5">
      <c r="A311" s="35"/>
      <c r="B311" s="36"/>
      <c r="C311" s="37"/>
      <c r="D311" s="217" t="s">
        <v>150</v>
      </c>
      <c r="E311" s="37"/>
      <c r="F311" s="218" t="s">
        <v>1388</v>
      </c>
      <c r="G311" s="37"/>
      <c r="H311" s="37"/>
      <c r="I311" s="116"/>
      <c r="J311" s="37"/>
      <c r="K311" s="37"/>
      <c r="L311" s="40"/>
      <c r="M311" s="219"/>
      <c r="N311" s="220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150</v>
      </c>
      <c r="AU311" s="18" t="s">
        <v>86</v>
      </c>
    </row>
    <row r="312" spans="1:65" s="2" customFormat="1" ht="16.5" customHeight="1">
      <c r="A312" s="35"/>
      <c r="B312" s="36"/>
      <c r="C312" s="267" t="s">
        <v>1079</v>
      </c>
      <c r="D312" s="267" t="s">
        <v>714</v>
      </c>
      <c r="E312" s="268" t="s">
        <v>1390</v>
      </c>
      <c r="F312" s="269" t="s">
        <v>1391</v>
      </c>
      <c r="G312" s="270" t="s">
        <v>439</v>
      </c>
      <c r="H312" s="271">
        <v>71</v>
      </c>
      <c r="I312" s="272"/>
      <c r="J312" s="273">
        <f>ROUND(I312*H312,2)</f>
        <v>0</v>
      </c>
      <c r="K312" s="269" t="s">
        <v>1</v>
      </c>
      <c r="L312" s="274"/>
      <c r="M312" s="275" t="s">
        <v>1</v>
      </c>
      <c r="N312" s="276" t="s">
        <v>41</v>
      </c>
      <c r="O312" s="72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5" t="s">
        <v>376</v>
      </c>
      <c r="AT312" s="215" t="s">
        <v>714</v>
      </c>
      <c r="AU312" s="215" t="s">
        <v>86</v>
      </c>
      <c r="AY312" s="18" t="s">
        <v>140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8" t="s">
        <v>84</v>
      </c>
      <c r="BK312" s="216">
        <f>ROUND(I312*H312,2)</f>
        <v>0</v>
      </c>
      <c r="BL312" s="18" t="s">
        <v>253</v>
      </c>
      <c r="BM312" s="215" t="s">
        <v>1392</v>
      </c>
    </row>
    <row r="313" spans="1:65" s="2" customFormat="1" ht="11.25">
      <c r="A313" s="35"/>
      <c r="B313" s="36"/>
      <c r="C313" s="37"/>
      <c r="D313" s="217" t="s">
        <v>150</v>
      </c>
      <c r="E313" s="37"/>
      <c r="F313" s="218" t="s">
        <v>1391</v>
      </c>
      <c r="G313" s="37"/>
      <c r="H313" s="37"/>
      <c r="I313" s="116"/>
      <c r="J313" s="37"/>
      <c r="K313" s="37"/>
      <c r="L313" s="40"/>
      <c r="M313" s="219"/>
      <c r="N313" s="220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150</v>
      </c>
      <c r="AU313" s="18" t="s">
        <v>86</v>
      </c>
    </row>
    <row r="314" spans="1:65" s="2" customFormat="1" ht="21.75" customHeight="1">
      <c r="A314" s="35"/>
      <c r="B314" s="36"/>
      <c r="C314" s="204" t="s">
        <v>1085</v>
      </c>
      <c r="D314" s="204" t="s">
        <v>143</v>
      </c>
      <c r="E314" s="205" t="s">
        <v>1393</v>
      </c>
      <c r="F314" s="206" t="s">
        <v>1394</v>
      </c>
      <c r="G314" s="207" t="s">
        <v>241</v>
      </c>
      <c r="H314" s="208">
        <v>33</v>
      </c>
      <c r="I314" s="209"/>
      <c r="J314" s="210">
        <f>ROUND(I314*H314,2)</f>
        <v>0</v>
      </c>
      <c r="K314" s="206" t="s">
        <v>1</v>
      </c>
      <c r="L314" s="40"/>
      <c r="M314" s="211" t="s">
        <v>1</v>
      </c>
      <c r="N314" s="212" t="s">
        <v>41</v>
      </c>
      <c r="O314" s="72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5" t="s">
        <v>253</v>
      </c>
      <c r="AT314" s="215" t="s">
        <v>143</v>
      </c>
      <c r="AU314" s="215" t="s">
        <v>86</v>
      </c>
      <c r="AY314" s="18" t="s">
        <v>140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8" t="s">
        <v>84</v>
      </c>
      <c r="BK314" s="216">
        <f>ROUND(I314*H314,2)</f>
        <v>0</v>
      </c>
      <c r="BL314" s="18" t="s">
        <v>253</v>
      </c>
      <c r="BM314" s="215" t="s">
        <v>1395</v>
      </c>
    </row>
    <row r="315" spans="1:65" s="2" customFormat="1" ht="19.5">
      <c r="A315" s="35"/>
      <c r="B315" s="36"/>
      <c r="C315" s="37"/>
      <c r="D315" s="217" t="s">
        <v>150</v>
      </c>
      <c r="E315" s="37"/>
      <c r="F315" s="218" t="s">
        <v>1394</v>
      </c>
      <c r="G315" s="37"/>
      <c r="H315" s="37"/>
      <c r="I315" s="116"/>
      <c r="J315" s="37"/>
      <c r="K315" s="37"/>
      <c r="L315" s="40"/>
      <c r="M315" s="219"/>
      <c r="N315" s="220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150</v>
      </c>
      <c r="AU315" s="18" t="s">
        <v>86</v>
      </c>
    </row>
    <row r="316" spans="1:65" s="2" customFormat="1" ht="21.75" customHeight="1">
      <c r="A316" s="35"/>
      <c r="B316" s="36"/>
      <c r="C316" s="267" t="s">
        <v>1090</v>
      </c>
      <c r="D316" s="267" t="s">
        <v>714</v>
      </c>
      <c r="E316" s="268" t="s">
        <v>1396</v>
      </c>
      <c r="F316" s="269" t="s">
        <v>1397</v>
      </c>
      <c r="G316" s="270" t="s">
        <v>439</v>
      </c>
      <c r="H316" s="271">
        <v>33</v>
      </c>
      <c r="I316" s="272"/>
      <c r="J316" s="273">
        <f>ROUND(I316*H316,2)</f>
        <v>0</v>
      </c>
      <c r="K316" s="269" t="s">
        <v>1</v>
      </c>
      <c r="L316" s="274"/>
      <c r="M316" s="275" t="s">
        <v>1</v>
      </c>
      <c r="N316" s="276" t="s">
        <v>41</v>
      </c>
      <c r="O316" s="72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5" t="s">
        <v>376</v>
      </c>
      <c r="AT316" s="215" t="s">
        <v>714</v>
      </c>
      <c r="AU316" s="215" t="s">
        <v>86</v>
      </c>
      <c r="AY316" s="18" t="s">
        <v>140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8" t="s">
        <v>84</v>
      </c>
      <c r="BK316" s="216">
        <f>ROUND(I316*H316,2)</f>
        <v>0</v>
      </c>
      <c r="BL316" s="18" t="s">
        <v>253</v>
      </c>
      <c r="BM316" s="215" t="s">
        <v>1398</v>
      </c>
    </row>
    <row r="317" spans="1:65" s="2" customFormat="1" ht="11.25">
      <c r="A317" s="35"/>
      <c r="B317" s="36"/>
      <c r="C317" s="37"/>
      <c r="D317" s="217" t="s">
        <v>150</v>
      </c>
      <c r="E317" s="37"/>
      <c r="F317" s="218" t="s">
        <v>1397</v>
      </c>
      <c r="G317" s="37"/>
      <c r="H317" s="37"/>
      <c r="I317" s="116"/>
      <c r="J317" s="37"/>
      <c r="K317" s="37"/>
      <c r="L317" s="40"/>
      <c r="M317" s="219"/>
      <c r="N317" s="220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150</v>
      </c>
      <c r="AU317" s="18" t="s">
        <v>86</v>
      </c>
    </row>
    <row r="318" spans="1:65" s="2" customFormat="1" ht="21.75" customHeight="1">
      <c r="A318" s="35"/>
      <c r="B318" s="36"/>
      <c r="C318" s="204" t="s">
        <v>1097</v>
      </c>
      <c r="D318" s="204" t="s">
        <v>143</v>
      </c>
      <c r="E318" s="205" t="s">
        <v>1399</v>
      </c>
      <c r="F318" s="206" t="s">
        <v>1400</v>
      </c>
      <c r="G318" s="207" t="s">
        <v>241</v>
      </c>
      <c r="H318" s="208">
        <v>1</v>
      </c>
      <c r="I318" s="209"/>
      <c r="J318" s="210">
        <f>ROUND(I318*H318,2)</f>
        <v>0</v>
      </c>
      <c r="K318" s="206" t="s">
        <v>1</v>
      </c>
      <c r="L318" s="40"/>
      <c r="M318" s="211" t="s">
        <v>1</v>
      </c>
      <c r="N318" s="212" t="s">
        <v>41</v>
      </c>
      <c r="O318" s="72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5" t="s">
        <v>253</v>
      </c>
      <c r="AT318" s="215" t="s">
        <v>143</v>
      </c>
      <c r="AU318" s="215" t="s">
        <v>86</v>
      </c>
      <c r="AY318" s="18" t="s">
        <v>140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8" t="s">
        <v>84</v>
      </c>
      <c r="BK318" s="216">
        <f>ROUND(I318*H318,2)</f>
        <v>0</v>
      </c>
      <c r="BL318" s="18" t="s">
        <v>253</v>
      </c>
      <c r="BM318" s="215" t="s">
        <v>1401</v>
      </c>
    </row>
    <row r="319" spans="1:65" s="2" customFormat="1" ht="19.5">
      <c r="A319" s="35"/>
      <c r="B319" s="36"/>
      <c r="C319" s="37"/>
      <c r="D319" s="217" t="s">
        <v>150</v>
      </c>
      <c r="E319" s="37"/>
      <c r="F319" s="218" t="s">
        <v>1400</v>
      </c>
      <c r="G319" s="37"/>
      <c r="H319" s="37"/>
      <c r="I319" s="116"/>
      <c r="J319" s="37"/>
      <c r="K319" s="37"/>
      <c r="L319" s="40"/>
      <c r="M319" s="219"/>
      <c r="N319" s="220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150</v>
      </c>
      <c r="AU319" s="18" t="s">
        <v>86</v>
      </c>
    </row>
    <row r="320" spans="1:65" s="2" customFormat="1" ht="21.75" customHeight="1">
      <c r="A320" s="35"/>
      <c r="B320" s="36"/>
      <c r="C320" s="204" t="s">
        <v>1102</v>
      </c>
      <c r="D320" s="204" t="s">
        <v>143</v>
      </c>
      <c r="E320" s="205" t="s">
        <v>1402</v>
      </c>
      <c r="F320" s="206" t="s">
        <v>1403</v>
      </c>
      <c r="G320" s="207" t="s">
        <v>241</v>
      </c>
      <c r="H320" s="208">
        <v>25</v>
      </c>
      <c r="I320" s="209"/>
      <c r="J320" s="210">
        <f>ROUND(I320*H320,2)</f>
        <v>0</v>
      </c>
      <c r="K320" s="206" t="s">
        <v>1</v>
      </c>
      <c r="L320" s="40"/>
      <c r="M320" s="211" t="s">
        <v>1</v>
      </c>
      <c r="N320" s="212" t="s">
        <v>41</v>
      </c>
      <c r="O320" s="72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5" t="s">
        <v>253</v>
      </c>
      <c r="AT320" s="215" t="s">
        <v>143</v>
      </c>
      <c r="AU320" s="215" t="s">
        <v>86</v>
      </c>
      <c r="AY320" s="18" t="s">
        <v>140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8" t="s">
        <v>84</v>
      </c>
      <c r="BK320" s="216">
        <f>ROUND(I320*H320,2)</f>
        <v>0</v>
      </c>
      <c r="BL320" s="18" t="s">
        <v>253</v>
      </c>
      <c r="BM320" s="215" t="s">
        <v>1404</v>
      </c>
    </row>
    <row r="321" spans="1:65" s="2" customFormat="1" ht="19.5">
      <c r="A321" s="35"/>
      <c r="B321" s="36"/>
      <c r="C321" s="37"/>
      <c r="D321" s="217" t="s">
        <v>150</v>
      </c>
      <c r="E321" s="37"/>
      <c r="F321" s="218" t="s">
        <v>1403</v>
      </c>
      <c r="G321" s="37"/>
      <c r="H321" s="37"/>
      <c r="I321" s="116"/>
      <c r="J321" s="37"/>
      <c r="K321" s="37"/>
      <c r="L321" s="40"/>
      <c r="M321" s="219"/>
      <c r="N321" s="220"/>
      <c r="O321" s="72"/>
      <c r="P321" s="72"/>
      <c r="Q321" s="72"/>
      <c r="R321" s="72"/>
      <c r="S321" s="72"/>
      <c r="T321" s="73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150</v>
      </c>
      <c r="AU321" s="18" t="s">
        <v>86</v>
      </c>
    </row>
    <row r="322" spans="1:65" s="2" customFormat="1" ht="16.5" customHeight="1">
      <c r="A322" s="35"/>
      <c r="B322" s="36"/>
      <c r="C322" s="267" t="s">
        <v>1117</v>
      </c>
      <c r="D322" s="267" t="s">
        <v>714</v>
      </c>
      <c r="E322" s="268" t="s">
        <v>1405</v>
      </c>
      <c r="F322" s="269" t="s">
        <v>1406</v>
      </c>
      <c r="G322" s="270" t="s">
        <v>439</v>
      </c>
      <c r="H322" s="271">
        <v>25</v>
      </c>
      <c r="I322" s="272"/>
      <c r="J322" s="273">
        <f>ROUND(I322*H322,2)</f>
        <v>0</v>
      </c>
      <c r="K322" s="269" t="s">
        <v>1</v>
      </c>
      <c r="L322" s="274"/>
      <c r="M322" s="275" t="s">
        <v>1</v>
      </c>
      <c r="N322" s="276" t="s">
        <v>41</v>
      </c>
      <c r="O322" s="72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5" t="s">
        <v>376</v>
      </c>
      <c r="AT322" s="215" t="s">
        <v>714</v>
      </c>
      <c r="AU322" s="215" t="s">
        <v>86</v>
      </c>
      <c r="AY322" s="18" t="s">
        <v>140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8" t="s">
        <v>84</v>
      </c>
      <c r="BK322" s="216">
        <f>ROUND(I322*H322,2)</f>
        <v>0</v>
      </c>
      <c r="BL322" s="18" t="s">
        <v>253</v>
      </c>
      <c r="BM322" s="215" t="s">
        <v>1407</v>
      </c>
    </row>
    <row r="323" spans="1:65" s="2" customFormat="1" ht="11.25">
      <c r="A323" s="35"/>
      <c r="B323" s="36"/>
      <c r="C323" s="37"/>
      <c r="D323" s="217" t="s">
        <v>150</v>
      </c>
      <c r="E323" s="37"/>
      <c r="F323" s="218" t="s">
        <v>1406</v>
      </c>
      <c r="G323" s="37"/>
      <c r="H323" s="37"/>
      <c r="I323" s="116"/>
      <c r="J323" s="37"/>
      <c r="K323" s="37"/>
      <c r="L323" s="40"/>
      <c r="M323" s="219"/>
      <c r="N323" s="220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150</v>
      </c>
      <c r="AU323" s="18" t="s">
        <v>86</v>
      </c>
    </row>
    <row r="324" spans="1:65" s="2" customFormat="1" ht="21.75" customHeight="1">
      <c r="A324" s="35"/>
      <c r="B324" s="36"/>
      <c r="C324" s="204" t="s">
        <v>1123</v>
      </c>
      <c r="D324" s="204" t="s">
        <v>143</v>
      </c>
      <c r="E324" s="205" t="s">
        <v>1408</v>
      </c>
      <c r="F324" s="206" t="s">
        <v>1409</v>
      </c>
      <c r="G324" s="207" t="s">
        <v>241</v>
      </c>
      <c r="H324" s="208">
        <v>79</v>
      </c>
      <c r="I324" s="209"/>
      <c r="J324" s="210">
        <f>ROUND(I324*H324,2)</f>
        <v>0</v>
      </c>
      <c r="K324" s="206" t="s">
        <v>1</v>
      </c>
      <c r="L324" s="40"/>
      <c r="M324" s="211" t="s">
        <v>1</v>
      </c>
      <c r="N324" s="212" t="s">
        <v>41</v>
      </c>
      <c r="O324" s="72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5" t="s">
        <v>253</v>
      </c>
      <c r="AT324" s="215" t="s">
        <v>143</v>
      </c>
      <c r="AU324" s="215" t="s">
        <v>86</v>
      </c>
      <c r="AY324" s="18" t="s">
        <v>140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8" t="s">
        <v>84</v>
      </c>
      <c r="BK324" s="216">
        <f>ROUND(I324*H324,2)</f>
        <v>0</v>
      </c>
      <c r="BL324" s="18" t="s">
        <v>253</v>
      </c>
      <c r="BM324" s="215" t="s">
        <v>1410</v>
      </c>
    </row>
    <row r="325" spans="1:65" s="2" customFormat="1" ht="19.5">
      <c r="A325" s="35"/>
      <c r="B325" s="36"/>
      <c r="C325" s="37"/>
      <c r="D325" s="217" t="s">
        <v>150</v>
      </c>
      <c r="E325" s="37"/>
      <c r="F325" s="218" t="s">
        <v>1409</v>
      </c>
      <c r="G325" s="37"/>
      <c r="H325" s="37"/>
      <c r="I325" s="116"/>
      <c r="J325" s="37"/>
      <c r="K325" s="37"/>
      <c r="L325" s="40"/>
      <c r="M325" s="219"/>
      <c r="N325" s="220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150</v>
      </c>
      <c r="AU325" s="18" t="s">
        <v>86</v>
      </c>
    </row>
    <row r="326" spans="1:65" s="2" customFormat="1" ht="16.5" customHeight="1">
      <c r="A326" s="35"/>
      <c r="B326" s="36"/>
      <c r="C326" s="267" t="s">
        <v>1411</v>
      </c>
      <c r="D326" s="267" t="s">
        <v>714</v>
      </c>
      <c r="E326" s="268" t="s">
        <v>1412</v>
      </c>
      <c r="F326" s="269" t="s">
        <v>1413</v>
      </c>
      <c r="G326" s="270" t="s">
        <v>439</v>
      </c>
      <c r="H326" s="271">
        <v>79</v>
      </c>
      <c r="I326" s="272"/>
      <c r="J326" s="273">
        <f>ROUND(I326*H326,2)</f>
        <v>0</v>
      </c>
      <c r="K326" s="269" t="s">
        <v>1</v>
      </c>
      <c r="L326" s="274"/>
      <c r="M326" s="275" t="s">
        <v>1</v>
      </c>
      <c r="N326" s="276" t="s">
        <v>41</v>
      </c>
      <c r="O326" s="72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15" t="s">
        <v>376</v>
      </c>
      <c r="AT326" s="215" t="s">
        <v>714</v>
      </c>
      <c r="AU326" s="215" t="s">
        <v>86</v>
      </c>
      <c r="AY326" s="18" t="s">
        <v>140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8" t="s">
        <v>84</v>
      </c>
      <c r="BK326" s="216">
        <f>ROUND(I326*H326,2)</f>
        <v>0</v>
      </c>
      <c r="BL326" s="18" t="s">
        <v>253</v>
      </c>
      <c r="BM326" s="215" t="s">
        <v>1414</v>
      </c>
    </row>
    <row r="327" spans="1:65" s="2" customFormat="1" ht="11.25">
      <c r="A327" s="35"/>
      <c r="B327" s="36"/>
      <c r="C327" s="37"/>
      <c r="D327" s="217" t="s">
        <v>150</v>
      </c>
      <c r="E327" s="37"/>
      <c r="F327" s="218" t="s">
        <v>1413</v>
      </c>
      <c r="G327" s="37"/>
      <c r="H327" s="37"/>
      <c r="I327" s="116"/>
      <c r="J327" s="37"/>
      <c r="K327" s="37"/>
      <c r="L327" s="40"/>
      <c r="M327" s="219"/>
      <c r="N327" s="220"/>
      <c r="O327" s="72"/>
      <c r="P327" s="72"/>
      <c r="Q327" s="72"/>
      <c r="R327" s="72"/>
      <c r="S327" s="72"/>
      <c r="T327" s="73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150</v>
      </c>
      <c r="AU327" s="18" t="s">
        <v>86</v>
      </c>
    </row>
    <row r="328" spans="1:65" s="2" customFormat="1" ht="21.75" customHeight="1">
      <c r="A328" s="35"/>
      <c r="B328" s="36"/>
      <c r="C328" s="204" t="s">
        <v>1415</v>
      </c>
      <c r="D328" s="204" t="s">
        <v>143</v>
      </c>
      <c r="E328" s="205" t="s">
        <v>1416</v>
      </c>
      <c r="F328" s="206" t="s">
        <v>1417</v>
      </c>
      <c r="G328" s="207" t="s">
        <v>439</v>
      </c>
      <c r="H328" s="208">
        <v>6</v>
      </c>
      <c r="I328" s="209"/>
      <c r="J328" s="210">
        <f>ROUND(I328*H328,2)</f>
        <v>0</v>
      </c>
      <c r="K328" s="206" t="s">
        <v>1</v>
      </c>
      <c r="L328" s="40"/>
      <c r="M328" s="211" t="s">
        <v>1</v>
      </c>
      <c r="N328" s="212" t="s">
        <v>41</v>
      </c>
      <c r="O328" s="72"/>
      <c r="P328" s="213">
        <f>O328*H328</f>
        <v>0</v>
      </c>
      <c r="Q328" s="213">
        <v>0</v>
      </c>
      <c r="R328" s="213">
        <f>Q328*H328</f>
        <v>0</v>
      </c>
      <c r="S328" s="213">
        <v>0</v>
      </c>
      <c r="T328" s="21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5" t="s">
        <v>253</v>
      </c>
      <c r="AT328" s="215" t="s">
        <v>143</v>
      </c>
      <c r="AU328" s="215" t="s">
        <v>86</v>
      </c>
      <c r="AY328" s="18" t="s">
        <v>140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8" t="s">
        <v>84</v>
      </c>
      <c r="BK328" s="216">
        <f>ROUND(I328*H328,2)</f>
        <v>0</v>
      </c>
      <c r="BL328" s="18" t="s">
        <v>253</v>
      </c>
      <c r="BM328" s="215" t="s">
        <v>1418</v>
      </c>
    </row>
    <row r="329" spans="1:65" s="2" customFormat="1" ht="19.5">
      <c r="A329" s="35"/>
      <c r="B329" s="36"/>
      <c r="C329" s="37"/>
      <c r="D329" s="217" t="s">
        <v>150</v>
      </c>
      <c r="E329" s="37"/>
      <c r="F329" s="218" t="s">
        <v>1417</v>
      </c>
      <c r="G329" s="37"/>
      <c r="H329" s="37"/>
      <c r="I329" s="116"/>
      <c r="J329" s="37"/>
      <c r="K329" s="37"/>
      <c r="L329" s="40"/>
      <c r="M329" s="219"/>
      <c r="N329" s="220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150</v>
      </c>
      <c r="AU329" s="18" t="s">
        <v>86</v>
      </c>
    </row>
    <row r="330" spans="1:65" s="2" customFormat="1" ht="33" customHeight="1">
      <c r="A330" s="35"/>
      <c r="B330" s="36"/>
      <c r="C330" s="204" t="s">
        <v>1419</v>
      </c>
      <c r="D330" s="204" t="s">
        <v>143</v>
      </c>
      <c r="E330" s="205" t="s">
        <v>1420</v>
      </c>
      <c r="F330" s="206" t="s">
        <v>1421</v>
      </c>
      <c r="G330" s="207" t="s">
        <v>241</v>
      </c>
      <c r="H330" s="208">
        <v>334</v>
      </c>
      <c r="I330" s="209"/>
      <c r="J330" s="210">
        <f>ROUND(I330*H330,2)</f>
        <v>0</v>
      </c>
      <c r="K330" s="206" t="s">
        <v>1</v>
      </c>
      <c r="L330" s="40"/>
      <c r="M330" s="211" t="s">
        <v>1</v>
      </c>
      <c r="N330" s="212" t="s">
        <v>41</v>
      </c>
      <c r="O330" s="72"/>
      <c r="P330" s="213">
        <f>O330*H330</f>
        <v>0</v>
      </c>
      <c r="Q330" s="213">
        <v>0</v>
      </c>
      <c r="R330" s="213">
        <f>Q330*H330</f>
        <v>0</v>
      </c>
      <c r="S330" s="213">
        <v>0</v>
      </c>
      <c r="T330" s="21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5" t="s">
        <v>253</v>
      </c>
      <c r="AT330" s="215" t="s">
        <v>143</v>
      </c>
      <c r="AU330" s="215" t="s">
        <v>86</v>
      </c>
      <c r="AY330" s="18" t="s">
        <v>140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8" t="s">
        <v>84</v>
      </c>
      <c r="BK330" s="216">
        <f>ROUND(I330*H330,2)</f>
        <v>0</v>
      </c>
      <c r="BL330" s="18" t="s">
        <v>253</v>
      </c>
      <c r="BM330" s="215" t="s">
        <v>1422</v>
      </c>
    </row>
    <row r="331" spans="1:65" s="2" customFormat="1" ht="29.25">
      <c r="A331" s="35"/>
      <c r="B331" s="36"/>
      <c r="C331" s="37"/>
      <c r="D331" s="217" t="s">
        <v>150</v>
      </c>
      <c r="E331" s="37"/>
      <c r="F331" s="218" t="s">
        <v>1421</v>
      </c>
      <c r="G331" s="37"/>
      <c r="H331" s="37"/>
      <c r="I331" s="116"/>
      <c r="J331" s="37"/>
      <c r="K331" s="37"/>
      <c r="L331" s="40"/>
      <c r="M331" s="219"/>
      <c r="N331" s="220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150</v>
      </c>
      <c r="AU331" s="18" t="s">
        <v>86</v>
      </c>
    </row>
    <row r="332" spans="1:65" s="2" customFormat="1" ht="33" customHeight="1">
      <c r="A332" s="35"/>
      <c r="B332" s="36"/>
      <c r="C332" s="204" t="s">
        <v>1423</v>
      </c>
      <c r="D332" s="204" t="s">
        <v>143</v>
      </c>
      <c r="E332" s="205" t="s">
        <v>1424</v>
      </c>
      <c r="F332" s="206" t="s">
        <v>1425</v>
      </c>
      <c r="G332" s="207" t="s">
        <v>241</v>
      </c>
      <c r="H332" s="208">
        <v>104</v>
      </c>
      <c r="I332" s="209"/>
      <c r="J332" s="210">
        <f>ROUND(I332*H332,2)</f>
        <v>0</v>
      </c>
      <c r="K332" s="206" t="s">
        <v>1</v>
      </c>
      <c r="L332" s="40"/>
      <c r="M332" s="211" t="s">
        <v>1</v>
      </c>
      <c r="N332" s="212" t="s">
        <v>41</v>
      </c>
      <c r="O332" s="72"/>
      <c r="P332" s="213">
        <f>O332*H332</f>
        <v>0</v>
      </c>
      <c r="Q332" s="213">
        <v>0</v>
      </c>
      <c r="R332" s="213">
        <f>Q332*H332</f>
        <v>0</v>
      </c>
      <c r="S332" s="213">
        <v>0</v>
      </c>
      <c r="T332" s="21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5" t="s">
        <v>253</v>
      </c>
      <c r="AT332" s="215" t="s">
        <v>143</v>
      </c>
      <c r="AU332" s="215" t="s">
        <v>86</v>
      </c>
      <c r="AY332" s="18" t="s">
        <v>140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8" t="s">
        <v>84</v>
      </c>
      <c r="BK332" s="216">
        <f>ROUND(I332*H332,2)</f>
        <v>0</v>
      </c>
      <c r="BL332" s="18" t="s">
        <v>253</v>
      </c>
      <c r="BM332" s="215" t="s">
        <v>1426</v>
      </c>
    </row>
    <row r="333" spans="1:65" s="2" customFormat="1" ht="29.25">
      <c r="A333" s="35"/>
      <c r="B333" s="36"/>
      <c r="C333" s="37"/>
      <c r="D333" s="217" t="s">
        <v>150</v>
      </c>
      <c r="E333" s="37"/>
      <c r="F333" s="218" t="s">
        <v>1425</v>
      </c>
      <c r="G333" s="37"/>
      <c r="H333" s="37"/>
      <c r="I333" s="116"/>
      <c r="J333" s="37"/>
      <c r="K333" s="37"/>
      <c r="L333" s="40"/>
      <c r="M333" s="219"/>
      <c r="N333" s="220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150</v>
      </c>
      <c r="AU333" s="18" t="s">
        <v>86</v>
      </c>
    </row>
    <row r="334" spans="1:65" s="2" customFormat="1" ht="33" customHeight="1">
      <c r="A334" s="35"/>
      <c r="B334" s="36"/>
      <c r="C334" s="204" t="s">
        <v>1427</v>
      </c>
      <c r="D334" s="204" t="s">
        <v>143</v>
      </c>
      <c r="E334" s="205" t="s">
        <v>1428</v>
      </c>
      <c r="F334" s="206" t="s">
        <v>1429</v>
      </c>
      <c r="G334" s="207" t="s">
        <v>439</v>
      </c>
      <c r="H334" s="208">
        <v>6</v>
      </c>
      <c r="I334" s="209"/>
      <c r="J334" s="210">
        <f>ROUND(I334*H334,2)</f>
        <v>0</v>
      </c>
      <c r="K334" s="206" t="s">
        <v>1</v>
      </c>
      <c r="L334" s="40"/>
      <c r="M334" s="211" t="s">
        <v>1</v>
      </c>
      <c r="N334" s="212" t="s">
        <v>41</v>
      </c>
      <c r="O334" s="72"/>
      <c r="P334" s="213">
        <f>O334*H334</f>
        <v>0</v>
      </c>
      <c r="Q334" s="213">
        <v>0</v>
      </c>
      <c r="R334" s="213">
        <f>Q334*H334</f>
        <v>0</v>
      </c>
      <c r="S334" s="213">
        <v>0</v>
      </c>
      <c r="T334" s="21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5" t="s">
        <v>253</v>
      </c>
      <c r="AT334" s="215" t="s">
        <v>143</v>
      </c>
      <c r="AU334" s="215" t="s">
        <v>86</v>
      </c>
      <c r="AY334" s="18" t="s">
        <v>140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8" t="s">
        <v>84</v>
      </c>
      <c r="BK334" s="216">
        <f>ROUND(I334*H334,2)</f>
        <v>0</v>
      </c>
      <c r="BL334" s="18" t="s">
        <v>253</v>
      </c>
      <c r="BM334" s="215" t="s">
        <v>1430</v>
      </c>
    </row>
    <row r="335" spans="1:65" s="2" customFormat="1" ht="19.5">
      <c r="A335" s="35"/>
      <c r="B335" s="36"/>
      <c r="C335" s="37"/>
      <c r="D335" s="217" t="s">
        <v>150</v>
      </c>
      <c r="E335" s="37"/>
      <c r="F335" s="218" t="s">
        <v>1429</v>
      </c>
      <c r="G335" s="37"/>
      <c r="H335" s="37"/>
      <c r="I335" s="116"/>
      <c r="J335" s="37"/>
      <c r="K335" s="37"/>
      <c r="L335" s="40"/>
      <c r="M335" s="219"/>
      <c r="N335" s="220"/>
      <c r="O335" s="72"/>
      <c r="P335" s="72"/>
      <c r="Q335" s="72"/>
      <c r="R335" s="72"/>
      <c r="S335" s="72"/>
      <c r="T335" s="73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150</v>
      </c>
      <c r="AU335" s="18" t="s">
        <v>86</v>
      </c>
    </row>
    <row r="336" spans="1:65" s="2" customFormat="1" ht="44.25" customHeight="1">
      <c r="A336" s="35"/>
      <c r="B336" s="36"/>
      <c r="C336" s="204" t="s">
        <v>1431</v>
      </c>
      <c r="D336" s="204" t="s">
        <v>143</v>
      </c>
      <c r="E336" s="205" t="s">
        <v>1432</v>
      </c>
      <c r="F336" s="206" t="s">
        <v>1433</v>
      </c>
      <c r="G336" s="207" t="s">
        <v>241</v>
      </c>
      <c r="H336" s="208">
        <v>60</v>
      </c>
      <c r="I336" s="209"/>
      <c r="J336" s="210">
        <f>ROUND(I336*H336,2)</f>
        <v>0</v>
      </c>
      <c r="K336" s="206" t="s">
        <v>1</v>
      </c>
      <c r="L336" s="40"/>
      <c r="M336" s="211" t="s">
        <v>1</v>
      </c>
      <c r="N336" s="212" t="s">
        <v>41</v>
      </c>
      <c r="O336" s="72"/>
      <c r="P336" s="213">
        <f>O336*H336</f>
        <v>0</v>
      </c>
      <c r="Q336" s="213">
        <v>0</v>
      </c>
      <c r="R336" s="213">
        <f>Q336*H336</f>
        <v>0</v>
      </c>
      <c r="S336" s="213">
        <v>0</v>
      </c>
      <c r="T336" s="21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5" t="s">
        <v>253</v>
      </c>
      <c r="AT336" s="215" t="s">
        <v>143</v>
      </c>
      <c r="AU336" s="215" t="s">
        <v>86</v>
      </c>
      <c r="AY336" s="18" t="s">
        <v>140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8" t="s">
        <v>84</v>
      </c>
      <c r="BK336" s="216">
        <f>ROUND(I336*H336,2)</f>
        <v>0</v>
      </c>
      <c r="BL336" s="18" t="s">
        <v>253</v>
      </c>
      <c r="BM336" s="215" t="s">
        <v>1434</v>
      </c>
    </row>
    <row r="337" spans="1:65" s="2" customFormat="1" ht="29.25">
      <c r="A337" s="35"/>
      <c r="B337" s="36"/>
      <c r="C337" s="37"/>
      <c r="D337" s="217" t="s">
        <v>150</v>
      </c>
      <c r="E337" s="37"/>
      <c r="F337" s="218" t="s">
        <v>1433</v>
      </c>
      <c r="G337" s="37"/>
      <c r="H337" s="37"/>
      <c r="I337" s="116"/>
      <c r="J337" s="37"/>
      <c r="K337" s="37"/>
      <c r="L337" s="40"/>
      <c r="M337" s="219"/>
      <c r="N337" s="220"/>
      <c r="O337" s="72"/>
      <c r="P337" s="72"/>
      <c r="Q337" s="72"/>
      <c r="R337" s="72"/>
      <c r="S337" s="72"/>
      <c r="T337" s="73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150</v>
      </c>
      <c r="AU337" s="18" t="s">
        <v>86</v>
      </c>
    </row>
    <row r="338" spans="1:65" s="2" customFormat="1" ht="33" customHeight="1">
      <c r="A338" s="35"/>
      <c r="B338" s="36"/>
      <c r="C338" s="204" t="s">
        <v>1435</v>
      </c>
      <c r="D338" s="204" t="s">
        <v>143</v>
      </c>
      <c r="E338" s="205" t="s">
        <v>1436</v>
      </c>
      <c r="F338" s="206" t="s">
        <v>1437</v>
      </c>
      <c r="G338" s="207" t="s">
        <v>146</v>
      </c>
      <c r="H338" s="208">
        <v>2</v>
      </c>
      <c r="I338" s="209"/>
      <c r="J338" s="210">
        <f>ROUND(I338*H338,2)</f>
        <v>0</v>
      </c>
      <c r="K338" s="206" t="s">
        <v>1</v>
      </c>
      <c r="L338" s="40"/>
      <c r="M338" s="211" t="s">
        <v>1</v>
      </c>
      <c r="N338" s="212" t="s">
        <v>41</v>
      </c>
      <c r="O338" s="72"/>
      <c r="P338" s="213">
        <f>O338*H338</f>
        <v>0</v>
      </c>
      <c r="Q338" s="213">
        <v>0</v>
      </c>
      <c r="R338" s="213">
        <f>Q338*H338</f>
        <v>0</v>
      </c>
      <c r="S338" s="213">
        <v>0</v>
      </c>
      <c r="T338" s="21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15" t="s">
        <v>253</v>
      </c>
      <c r="AT338" s="215" t="s">
        <v>143</v>
      </c>
      <c r="AU338" s="215" t="s">
        <v>86</v>
      </c>
      <c r="AY338" s="18" t="s">
        <v>140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8" t="s">
        <v>84</v>
      </c>
      <c r="BK338" s="216">
        <f>ROUND(I338*H338,2)</f>
        <v>0</v>
      </c>
      <c r="BL338" s="18" t="s">
        <v>253</v>
      </c>
      <c r="BM338" s="215" t="s">
        <v>1438</v>
      </c>
    </row>
    <row r="339" spans="1:65" s="2" customFormat="1" ht="19.5">
      <c r="A339" s="35"/>
      <c r="B339" s="36"/>
      <c r="C339" s="37"/>
      <c r="D339" s="217" t="s">
        <v>150</v>
      </c>
      <c r="E339" s="37"/>
      <c r="F339" s="218" t="s">
        <v>1437</v>
      </c>
      <c r="G339" s="37"/>
      <c r="H339" s="37"/>
      <c r="I339" s="116"/>
      <c r="J339" s="37"/>
      <c r="K339" s="37"/>
      <c r="L339" s="40"/>
      <c r="M339" s="219"/>
      <c r="N339" s="220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150</v>
      </c>
      <c r="AU339" s="18" t="s">
        <v>86</v>
      </c>
    </row>
    <row r="340" spans="1:65" s="2" customFormat="1" ht="33" customHeight="1">
      <c r="A340" s="35"/>
      <c r="B340" s="36"/>
      <c r="C340" s="204" t="s">
        <v>1439</v>
      </c>
      <c r="D340" s="204" t="s">
        <v>143</v>
      </c>
      <c r="E340" s="205" t="s">
        <v>1440</v>
      </c>
      <c r="F340" s="206" t="s">
        <v>1441</v>
      </c>
      <c r="G340" s="207" t="s">
        <v>146</v>
      </c>
      <c r="H340" s="208">
        <v>0.57399999999999995</v>
      </c>
      <c r="I340" s="209"/>
      <c r="J340" s="210">
        <f>ROUND(I340*H340,2)</f>
        <v>0</v>
      </c>
      <c r="K340" s="206" t="s">
        <v>1</v>
      </c>
      <c r="L340" s="40"/>
      <c r="M340" s="211" t="s">
        <v>1</v>
      </c>
      <c r="N340" s="212" t="s">
        <v>41</v>
      </c>
      <c r="O340" s="72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5" t="s">
        <v>253</v>
      </c>
      <c r="AT340" s="215" t="s">
        <v>143</v>
      </c>
      <c r="AU340" s="215" t="s">
        <v>86</v>
      </c>
      <c r="AY340" s="18" t="s">
        <v>140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8" t="s">
        <v>84</v>
      </c>
      <c r="BK340" s="216">
        <f>ROUND(I340*H340,2)</f>
        <v>0</v>
      </c>
      <c r="BL340" s="18" t="s">
        <v>253</v>
      </c>
      <c r="BM340" s="215" t="s">
        <v>1442</v>
      </c>
    </row>
    <row r="341" spans="1:65" s="2" customFormat="1" ht="29.25">
      <c r="A341" s="35"/>
      <c r="B341" s="36"/>
      <c r="C341" s="37"/>
      <c r="D341" s="217" t="s">
        <v>150</v>
      </c>
      <c r="E341" s="37"/>
      <c r="F341" s="218" t="s">
        <v>1441</v>
      </c>
      <c r="G341" s="37"/>
      <c r="H341" s="37"/>
      <c r="I341" s="116"/>
      <c r="J341" s="37"/>
      <c r="K341" s="37"/>
      <c r="L341" s="40"/>
      <c r="M341" s="219"/>
      <c r="N341" s="220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150</v>
      </c>
      <c r="AU341" s="18" t="s">
        <v>86</v>
      </c>
    </row>
    <row r="342" spans="1:65" s="12" customFormat="1" ht="22.9" customHeight="1">
      <c r="B342" s="188"/>
      <c r="C342" s="189"/>
      <c r="D342" s="190" t="s">
        <v>75</v>
      </c>
      <c r="E342" s="202" t="s">
        <v>1443</v>
      </c>
      <c r="F342" s="202" t="s">
        <v>1444</v>
      </c>
      <c r="G342" s="189"/>
      <c r="H342" s="189"/>
      <c r="I342" s="192"/>
      <c r="J342" s="203">
        <f>BK342</f>
        <v>0</v>
      </c>
      <c r="K342" s="189"/>
      <c r="L342" s="194"/>
      <c r="M342" s="195"/>
      <c r="N342" s="196"/>
      <c r="O342" s="196"/>
      <c r="P342" s="197">
        <f>SUM(P343:P364)</f>
        <v>0</v>
      </c>
      <c r="Q342" s="196"/>
      <c r="R342" s="197">
        <f>SUM(R343:R364)</f>
        <v>0</v>
      </c>
      <c r="S342" s="196"/>
      <c r="T342" s="198">
        <f>SUM(T343:T364)</f>
        <v>0</v>
      </c>
      <c r="AR342" s="199" t="s">
        <v>86</v>
      </c>
      <c r="AT342" s="200" t="s">
        <v>75</v>
      </c>
      <c r="AU342" s="200" t="s">
        <v>84</v>
      </c>
      <c r="AY342" s="199" t="s">
        <v>140</v>
      </c>
      <c r="BK342" s="201">
        <f>SUM(BK343:BK364)</f>
        <v>0</v>
      </c>
    </row>
    <row r="343" spans="1:65" s="2" customFormat="1" ht="21.75" customHeight="1">
      <c r="A343" s="35"/>
      <c r="B343" s="36"/>
      <c r="C343" s="204" t="s">
        <v>1445</v>
      </c>
      <c r="D343" s="204" t="s">
        <v>143</v>
      </c>
      <c r="E343" s="205" t="s">
        <v>1446</v>
      </c>
      <c r="F343" s="206" t="s">
        <v>1447</v>
      </c>
      <c r="G343" s="207" t="s">
        <v>159</v>
      </c>
      <c r="H343" s="208">
        <v>8</v>
      </c>
      <c r="I343" s="209"/>
      <c r="J343" s="210">
        <f>ROUND(I343*H343,2)</f>
        <v>0</v>
      </c>
      <c r="K343" s="206" t="s">
        <v>1</v>
      </c>
      <c r="L343" s="40"/>
      <c r="M343" s="211" t="s">
        <v>1</v>
      </c>
      <c r="N343" s="212" t="s">
        <v>41</v>
      </c>
      <c r="O343" s="72"/>
      <c r="P343" s="213">
        <f>O343*H343</f>
        <v>0</v>
      </c>
      <c r="Q343" s="213">
        <v>0</v>
      </c>
      <c r="R343" s="213">
        <f>Q343*H343</f>
        <v>0</v>
      </c>
      <c r="S343" s="213">
        <v>0</v>
      </c>
      <c r="T343" s="21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15" t="s">
        <v>253</v>
      </c>
      <c r="AT343" s="215" t="s">
        <v>143</v>
      </c>
      <c r="AU343" s="215" t="s">
        <v>86</v>
      </c>
      <c r="AY343" s="18" t="s">
        <v>140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8" t="s">
        <v>84</v>
      </c>
      <c r="BK343" s="216">
        <f>ROUND(I343*H343,2)</f>
        <v>0</v>
      </c>
      <c r="BL343" s="18" t="s">
        <v>253</v>
      </c>
      <c r="BM343" s="215" t="s">
        <v>1448</v>
      </c>
    </row>
    <row r="344" spans="1:65" s="2" customFormat="1" ht="11.25">
      <c r="A344" s="35"/>
      <c r="B344" s="36"/>
      <c r="C344" s="37"/>
      <c r="D344" s="217" t="s">
        <v>150</v>
      </c>
      <c r="E344" s="37"/>
      <c r="F344" s="218" t="s">
        <v>1447</v>
      </c>
      <c r="G344" s="37"/>
      <c r="H344" s="37"/>
      <c r="I344" s="116"/>
      <c r="J344" s="37"/>
      <c r="K344" s="37"/>
      <c r="L344" s="40"/>
      <c r="M344" s="219"/>
      <c r="N344" s="220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150</v>
      </c>
      <c r="AU344" s="18" t="s">
        <v>86</v>
      </c>
    </row>
    <row r="345" spans="1:65" s="2" customFormat="1" ht="16.5" customHeight="1">
      <c r="A345" s="35"/>
      <c r="B345" s="36"/>
      <c r="C345" s="267" t="s">
        <v>1449</v>
      </c>
      <c r="D345" s="267" t="s">
        <v>714</v>
      </c>
      <c r="E345" s="268" t="s">
        <v>1450</v>
      </c>
      <c r="F345" s="269" t="s">
        <v>1451</v>
      </c>
      <c r="G345" s="270" t="s">
        <v>439</v>
      </c>
      <c r="H345" s="271">
        <v>1</v>
      </c>
      <c r="I345" s="272"/>
      <c r="J345" s="273">
        <f>ROUND(I345*H345,2)</f>
        <v>0</v>
      </c>
      <c r="K345" s="269" t="s">
        <v>1</v>
      </c>
      <c r="L345" s="274"/>
      <c r="M345" s="275" t="s">
        <v>1</v>
      </c>
      <c r="N345" s="276" t="s">
        <v>41</v>
      </c>
      <c r="O345" s="72"/>
      <c r="P345" s="213">
        <f>O345*H345</f>
        <v>0</v>
      </c>
      <c r="Q345" s="213">
        <v>0</v>
      </c>
      <c r="R345" s="213">
        <f>Q345*H345</f>
        <v>0</v>
      </c>
      <c r="S345" s="213">
        <v>0</v>
      </c>
      <c r="T345" s="21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5" t="s">
        <v>376</v>
      </c>
      <c r="AT345" s="215" t="s">
        <v>714</v>
      </c>
      <c r="AU345" s="215" t="s">
        <v>86</v>
      </c>
      <c r="AY345" s="18" t="s">
        <v>140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8" t="s">
        <v>84</v>
      </c>
      <c r="BK345" s="216">
        <f>ROUND(I345*H345,2)</f>
        <v>0</v>
      </c>
      <c r="BL345" s="18" t="s">
        <v>253</v>
      </c>
      <c r="BM345" s="215" t="s">
        <v>1452</v>
      </c>
    </row>
    <row r="346" spans="1:65" s="2" customFormat="1" ht="11.25">
      <c r="A346" s="35"/>
      <c r="B346" s="36"/>
      <c r="C346" s="37"/>
      <c r="D346" s="217" t="s">
        <v>150</v>
      </c>
      <c r="E346" s="37"/>
      <c r="F346" s="218" t="s">
        <v>1451</v>
      </c>
      <c r="G346" s="37"/>
      <c r="H346" s="37"/>
      <c r="I346" s="116"/>
      <c r="J346" s="37"/>
      <c r="K346" s="37"/>
      <c r="L346" s="40"/>
      <c r="M346" s="219"/>
      <c r="N346" s="220"/>
      <c r="O346" s="72"/>
      <c r="P346" s="72"/>
      <c r="Q346" s="72"/>
      <c r="R346" s="72"/>
      <c r="S346" s="72"/>
      <c r="T346" s="73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150</v>
      </c>
      <c r="AU346" s="18" t="s">
        <v>86</v>
      </c>
    </row>
    <row r="347" spans="1:65" s="2" customFormat="1" ht="16.5" customHeight="1">
      <c r="A347" s="35"/>
      <c r="B347" s="36"/>
      <c r="C347" s="267" t="s">
        <v>1453</v>
      </c>
      <c r="D347" s="267" t="s">
        <v>714</v>
      </c>
      <c r="E347" s="268" t="s">
        <v>1454</v>
      </c>
      <c r="F347" s="269" t="s">
        <v>1455</v>
      </c>
      <c r="G347" s="270" t="s">
        <v>439</v>
      </c>
      <c r="H347" s="271">
        <v>1</v>
      </c>
      <c r="I347" s="272"/>
      <c r="J347" s="273">
        <f>ROUND(I347*H347,2)</f>
        <v>0</v>
      </c>
      <c r="K347" s="269" t="s">
        <v>1</v>
      </c>
      <c r="L347" s="274"/>
      <c r="M347" s="275" t="s">
        <v>1</v>
      </c>
      <c r="N347" s="276" t="s">
        <v>41</v>
      </c>
      <c r="O347" s="72"/>
      <c r="P347" s="213">
        <f>O347*H347</f>
        <v>0</v>
      </c>
      <c r="Q347" s="213">
        <v>0</v>
      </c>
      <c r="R347" s="213">
        <f>Q347*H347</f>
        <v>0</v>
      </c>
      <c r="S347" s="213">
        <v>0</v>
      </c>
      <c r="T347" s="21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5" t="s">
        <v>376</v>
      </c>
      <c r="AT347" s="215" t="s">
        <v>714</v>
      </c>
      <c r="AU347" s="215" t="s">
        <v>86</v>
      </c>
      <c r="AY347" s="18" t="s">
        <v>140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8" t="s">
        <v>84</v>
      </c>
      <c r="BK347" s="216">
        <f>ROUND(I347*H347,2)</f>
        <v>0</v>
      </c>
      <c r="BL347" s="18" t="s">
        <v>253</v>
      </c>
      <c r="BM347" s="215" t="s">
        <v>1456</v>
      </c>
    </row>
    <row r="348" spans="1:65" s="2" customFormat="1" ht="11.25">
      <c r="A348" s="35"/>
      <c r="B348" s="36"/>
      <c r="C348" s="37"/>
      <c r="D348" s="217" t="s">
        <v>150</v>
      </c>
      <c r="E348" s="37"/>
      <c r="F348" s="218" t="s">
        <v>1455</v>
      </c>
      <c r="G348" s="37"/>
      <c r="H348" s="37"/>
      <c r="I348" s="116"/>
      <c r="J348" s="37"/>
      <c r="K348" s="37"/>
      <c r="L348" s="40"/>
      <c r="M348" s="219"/>
      <c r="N348" s="220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150</v>
      </c>
      <c r="AU348" s="18" t="s">
        <v>86</v>
      </c>
    </row>
    <row r="349" spans="1:65" s="2" customFormat="1" ht="16.5" customHeight="1">
      <c r="A349" s="35"/>
      <c r="B349" s="36"/>
      <c r="C349" s="267" t="s">
        <v>1457</v>
      </c>
      <c r="D349" s="267" t="s">
        <v>714</v>
      </c>
      <c r="E349" s="268" t="s">
        <v>1458</v>
      </c>
      <c r="F349" s="269" t="s">
        <v>1459</v>
      </c>
      <c r="G349" s="270" t="s">
        <v>439</v>
      </c>
      <c r="H349" s="271">
        <v>5</v>
      </c>
      <c r="I349" s="272"/>
      <c r="J349" s="273">
        <f>ROUND(I349*H349,2)</f>
        <v>0</v>
      </c>
      <c r="K349" s="269" t="s">
        <v>1</v>
      </c>
      <c r="L349" s="274"/>
      <c r="M349" s="275" t="s">
        <v>1</v>
      </c>
      <c r="N349" s="276" t="s">
        <v>41</v>
      </c>
      <c r="O349" s="72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15" t="s">
        <v>376</v>
      </c>
      <c r="AT349" s="215" t="s">
        <v>714</v>
      </c>
      <c r="AU349" s="215" t="s">
        <v>86</v>
      </c>
      <c r="AY349" s="18" t="s">
        <v>140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8" t="s">
        <v>84</v>
      </c>
      <c r="BK349" s="216">
        <f>ROUND(I349*H349,2)</f>
        <v>0</v>
      </c>
      <c r="BL349" s="18" t="s">
        <v>253</v>
      </c>
      <c r="BM349" s="215" t="s">
        <v>1460</v>
      </c>
    </row>
    <row r="350" spans="1:65" s="2" customFormat="1" ht="11.25">
      <c r="A350" s="35"/>
      <c r="B350" s="36"/>
      <c r="C350" s="37"/>
      <c r="D350" s="217" t="s">
        <v>150</v>
      </c>
      <c r="E350" s="37"/>
      <c r="F350" s="218" t="s">
        <v>1459</v>
      </c>
      <c r="G350" s="37"/>
      <c r="H350" s="37"/>
      <c r="I350" s="116"/>
      <c r="J350" s="37"/>
      <c r="K350" s="37"/>
      <c r="L350" s="40"/>
      <c r="M350" s="219"/>
      <c r="N350" s="220"/>
      <c r="O350" s="72"/>
      <c r="P350" s="72"/>
      <c r="Q350" s="72"/>
      <c r="R350" s="72"/>
      <c r="S350" s="72"/>
      <c r="T350" s="73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150</v>
      </c>
      <c r="AU350" s="18" t="s">
        <v>86</v>
      </c>
    </row>
    <row r="351" spans="1:65" s="2" customFormat="1" ht="21.75" customHeight="1">
      <c r="A351" s="35"/>
      <c r="B351" s="36"/>
      <c r="C351" s="267" t="s">
        <v>1461</v>
      </c>
      <c r="D351" s="267" t="s">
        <v>714</v>
      </c>
      <c r="E351" s="268" t="s">
        <v>1462</v>
      </c>
      <c r="F351" s="269" t="s">
        <v>1463</v>
      </c>
      <c r="G351" s="270" t="s">
        <v>439</v>
      </c>
      <c r="H351" s="271">
        <v>1</v>
      </c>
      <c r="I351" s="272"/>
      <c r="J351" s="273">
        <f>ROUND(I351*H351,2)</f>
        <v>0</v>
      </c>
      <c r="K351" s="269" t="s">
        <v>1</v>
      </c>
      <c r="L351" s="274"/>
      <c r="M351" s="275" t="s">
        <v>1</v>
      </c>
      <c r="N351" s="276" t="s">
        <v>41</v>
      </c>
      <c r="O351" s="72"/>
      <c r="P351" s="213">
        <f>O351*H351</f>
        <v>0</v>
      </c>
      <c r="Q351" s="213">
        <v>0</v>
      </c>
      <c r="R351" s="213">
        <f>Q351*H351</f>
        <v>0</v>
      </c>
      <c r="S351" s="213">
        <v>0</v>
      </c>
      <c r="T351" s="21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5" t="s">
        <v>376</v>
      </c>
      <c r="AT351" s="215" t="s">
        <v>714</v>
      </c>
      <c r="AU351" s="215" t="s">
        <v>86</v>
      </c>
      <c r="AY351" s="18" t="s">
        <v>140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8" t="s">
        <v>84</v>
      </c>
      <c r="BK351" s="216">
        <f>ROUND(I351*H351,2)</f>
        <v>0</v>
      </c>
      <c r="BL351" s="18" t="s">
        <v>253</v>
      </c>
      <c r="BM351" s="215" t="s">
        <v>1464</v>
      </c>
    </row>
    <row r="352" spans="1:65" s="2" customFormat="1" ht="11.25">
      <c r="A352" s="35"/>
      <c r="B352" s="36"/>
      <c r="C352" s="37"/>
      <c r="D352" s="217" t="s">
        <v>150</v>
      </c>
      <c r="E352" s="37"/>
      <c r="F352" s="218" t="s">
        <v>1463</v>
      </c>
      <c r="G352" s="37"/>
      <c r="H352" s="37"/>
      <c r="I352" s="116"/>
      <c r="J352" s="37"/>
      <c r="K352" s="37"/>
      <c r="L352" s="40"/>
      <c r="M352" s="219"/>
      <c r="N352" s="220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150</v>
      </c>
      <c r="AU352" s="18" t="s">
        <v>86</v>
      </c>
    </row>
    <row r="353" spans="1:65" s="2" customFormat="1" ht="33" customHeight="1">
      <c r="A353" s="35"/>
      <c r="B353" s="36"/>
      <c r="C353" s="204" t="s">
        <v>1465</v>
      </c>
      <c r="D353" s="204" t="s">
        <v>143</v>
      </c>
      <c r="E353" s="205" t="s">
        <v>1466</v>
      </c>
      <c r="F353" s="206" t="s">
        <v>1467</v>
      </c>
      <c r="G353" s="207" t="s">
        <v>159</v>
      </c>
      <c r="H353" s="208">
        <v>4</v>
      </c>
      <c r="I353" s="209"/>
      <c r="J353" s="210">
        <f>ROUND(I353*H353,2)</f>
        <v>0</v>
      </c>
      <c r="K353" s="206" t="s">
        <v>1</v>
      </c>
      <c r="L353" s="40"/>
      <c r="M353" s="211" t="s">
        <v>1</v>
      </c>
      <c r="N353" s="212" t="s">
        <v>41</v>
      </c>
      <c r="O353" s="72"/>
      <c r="P353" s="213">
        <f>O353*H353</f>
        <v>0</v>
      </c>
      <c r="Q353" s="213">
        <v>0</v>
      </c>
      <c r="R353" s="213">
        <f>Q353*H353</f>
        <v>0</v>
      </c>
      <c r="S353" s="213">
        <v>0</v>
      </c>
      <c r="T353" s="21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5" t="s">
        <v>253</v>
      </c>
      <c r="AT353" s="215" t="s">
        <v>143</v>
      </c>
      <c r="AU353" s="215" t="s">
        <v>86</v>
      </c>
      <c r="AY353" s="18" t="s">
        <v>140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8" t="s">
        <v>84</v>
      </c>
      <c r="BK353" s="216">
        <f>ROUND(I353*H353,2)</f>
        <v>0</v>
      </c>
      <c r="BL353" s="18" t="s">
        <v>253</v>
      </c>
      <c r="BM353" s="215" t="s">
        <v>1468</v>
      </c>
    </row>
    <row r="354" spans="1:65" s="2" customFormat="1" ht="19.5">
      <c r="A354" s="35"/>
      <c r="B354" s="36"/>
      <c r="C354" s="37"/>
      <c r="D354" s="217" t="s">
        <v>150</v>
      </c>
      <c r="E354" s="37"/>
      <c r="F354" s="218" t="s">
        <v>1467</v>
      </c>
      <c r="G354" s="37"/>
      <c r="H354" s="37"/>
      <c r="I354" s="116"/>
      <c r="J354" s="37"/>
      <c r="K354" s="37"/>
      <c r="L354" s="40"/>
      <c r="M354" s="219"/>
      <c r="N354" s="220"/>
      <c r="O354" s="72"/>
      <c r="P354" s="72"/>
      <c r="Q354" s="72"/>
      <c r="R354" s="72"/>
      <c r="S354" s="72"/>
      <c r="T354" s="73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150</v>
      </c>
      <c r="AU354" s="18" t="s">
        <v>86</v>
      </c>
    </row>
    <row r="355" spans="1:65" s="2" customFormat="1" ht="33" customHeight="1">
      <c r="A355" s="35"/>
      <c r="B355" s="36"/>
      <c r="C355" s="204" t="s">
        <v>1469</v>
      </c>
      <c r="D355" s="204" t="s">
        <v>143</v>
      </c>
      <c r="E355" s="205" t="s">
        <v>1470</v>
      </c>
      <c r="F355" s="206" t="s">
        <v>1471</v>
      </c>
      <c r="G355" s="207" t="s">
        <v>439</v>
      </c>
      <c r="H355" s="208">
        <v>44</v>
      </c>
      <c r="I355" s="209"/>
      <c r="J355" s="210">
        <f>ROUND(I355*H355,2)</f>
        <v>0</v>
      </c>
      <c r="K355" s="206" t="s">
        <v>1</v>
      </c>
      <c r="L355" s="40"/>
      <c r="M355" s="211" t="s">
        <v>1</v>
      </c>
      <c r="N355" s="212" t="s">
        <v>41</v>
      </c>
      <c r="O355" s="72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5" t="s">
        <v>253</v>
      </c>
      <c r="AT355" s="215" t="s">
        <v>143</v>
      </c>
      <c r="AU355" s="215" t="s">
        <v>86</v>
      </c>
      <c r="AY355" s="18" t="s">
        <v>140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8" t="s">
        <v>84</v>
      </c>
      <c r="BK355" s="216">
        <f>ROUND(I355*H355,2)</f>
        <v>0</v>
      </c>
      <c r="BL355" s="18" t="s">
        <v>253</v>
      </c>
      <c r="BM355" s="215" t="s">
        <v>1472</v>
      </c>
    </row>
    <row r="356" spans="1:65" s="2" customFormat="1" ht="19.5">
      <c r="A356" s="35"/>
      <c r="B356" s="36"/>
      <c r="C356" s="37"/>
      <c r="D356" s="217" t="s">
        <v>150</v>
      </c>
      <c r="E356" s="37"/>
      <c r="F356" s="218" t="s">
        <v>1471</v>
      </c>
      <c r="G356" s="37"/>
      <c r="H356" s="37"/>
      <c r="I356" s="116"/>
      <c r="J356" s="37"/>
      <c r="K356" s="37"/>
      <c r="L356" s="40"/>
      <c r="M356" s="219"/>
      <c r="N356" s="220"/>
      <c r="O356" s="72"/>
      <c r="P356" s="72"/>
      <c r="Q356" s="72"/>
      <c r="R356" s="72"/>
      <c r="S356" s="72"/>
      <c r="T356" s="7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150</v>
      </c>
      <c r="AU356" s="18" t="s">
        <v>86</v>
      </c>
    </row>
    <row r="357" spans="1:65" s="2" customFormat="1" ht="21.75" customHeight="1">
      <c r="A357" s="35"/>
      <c r="B357" s="36"/>
      <c r="C357" s="204" t="s">
        <v>1473</v>
      </c>
      <c r="D357" s="204" t="s">
        <v>143</v>
      </c>
      <c r="E357" s="205" t="s">
        <v>1474</v>
      </c>
      <c r="F357" s="206" t="s">
        <v>1475</v>
      </c>
      <c r="G357" s="207" t="s">
        <v>439</v>
      </c>
      <c r="H357" s="208">
        <v>44</v>
      </c>
      <c r="I357" s="209"/>
      <c r="J357" s="210">
        <f>ROUND(I357*H357,2)</f>
        <v>0</v>
      </c>
      <c r="K357" s="206" t="s">
        <v>1</v>
      </c>
      <c r="L357" s="40"/>
      <c r="M357" s="211" t="s">
        <v>1</v>
      </c>
      <c r="N357" s="212" t="s">
        <v>41</v>
      </c>
      <c r="O357" s="72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5" t="s">
        <v>253</v>
      </c>
      <c r="AT357" s="215" t="s">
        <v>143</v>
      </c>
      <c r="AU357" s="215" t="s">
        <v>86</v>
      </c>
      <c r="AY357" s="18" t="s">
        <v>140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8" t="s">
        <v>84</v>
      </c>
      <c r="BK357" s="216">
        <f>ROUND(I357*H357,2)</f>
        <v>0</v>
      </c>
      <c r="BL357" s="18" t="s">
        <v>253</v>
      </c>
      <c r="BM357" s="215" t="s">
        <v>1476</v>
      </c>
    </row>
    <row r="358" spans="1:65" s="2" customFormat="1" ht="19.5">
      <c r="A358" s="35"/>
      <c r="B358" s="36"/>
      <c r="C358" s="37"/>
      <c r="D358" s="217" t="s">
        <v>150</v>
      </c>
      <c r="E358" s="37"/>
      <c r="F358" s="218" t="s">
        <v>1475</v>
      </c>
      <c r="G358" s="37"/>
      <c r="H358" s="37"/>
      <c r="I358" s="116"/>
      <c r="J358" s="37"/>
      <c r="K358" s="37"/>
      <c r="L358" s="40"/>
      <c r="M358" s="219"/>
      <c r="N358" s="220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150</v>
      </c>
      <c r="AU358" s="18" t="s">
        <v>86</v>
      </c>
    </row>
    <row r="359" spans="1:65" s="2" customFormat="1" ht="21.75" customHeight="1">
      <c r="A359" s="35"/>
      <c r="B359" s="36"/>
      <c r="C359" s="204" t="s">
        <v>1477</v>
      </c>
      <c r="D359" s="204" t="s">
        <v>143</v>
      </c>
      <c r="E359" s="205" t="s">
        <v>1478</v>
      </c>
      <c r="F359" s="206" t="s">
        <v>1479</v>
      </c>
      <c r="G359" s="207" t="s">
        <v>439</v>
      </c>
      <c r="H359" s="208">
        <v>2</v>
      </c>
      <c r="I359" s="209"/>
      <c r="J359" s="210">
        <f>ROUND(I359*H359,2)</f>
        <v>0</v>
      </c>
      <c r="K359" s="206" t="s">
        <v>1</v>
      </c>
      <c r="L359" s="40"/>
      <c r="M359" s="211" t="s">
        <v>1</v>
      </c>
      <c r="N359" s="212" t="s">
        <v>41</v>
      </c>
      <c r="O359" s="72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5" t="s">
        <v>253</v>
      </c>
      <c r="AT359" s="215" t="s">
        <v>143</v>
      </c>
      <c r="AU359" s="215" t="s">
        <v>86</v>
      </c>
      <c r="AY359" s="18" t="s">
        <v>140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8" t="s">
        <v>84</v>
      </c>
      <c r="BK359" s="216">
        <f>ROUND(I359*H359,2)</f>
        <v>0</v>
      </c>
      <c r="BL359" s="18" t="s">
        <v>253</v>
      </c>
      <c r="BM359" s="215" t="s">
        <v>1480</v>
      </c>
    </row>
    <row r="360" spans="1:65" s="2" customFormat="1" ht="19.5">
      <c r="A360" s="35"/>
      <c r="B360" s="36"/>
      <c r="C360" s="37"/>
      <c r="D360" s="217" t="s">
        <v>150</v>
      </c>
      <c r="E360" s="37"/>
      <c r="F360" s="218" t="s">
        <v>1479</v>
      </c>
      <c r="G360" s="37"/>
      <c r="H360" s="37"/>
      <c r="I360" s="116"/>
      <c r="J360" s="37"/>
      <c r="K360" s="37"/>
      <c r="L360" s="40"/>
      <c r="M360" s="219"/>
      <c r="N360" s="220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150</v>
      </c>
      <c r="AU360" s="18" t="s">
        <v>86</v>
      </c>
    </row>
    <row r="361" spans="1:65" s="2" customFormat="1" ht="16.5" customHeight="1">
      <c r="A361" s="35"/>
      <c r="B361" s="36"/>
      <c r="C361" s="267" t="s">
        <v>1481</v>
      </c>
      <c r="D361" s="267" t="s">
        <v>714</v>
      </c>
      <c r="E361" s="268" t="s">
        <v>1482</v>
      </c>
      <c r="F361" s="269" t="s">
        <v>1483</v>
      </c>
      <c r="G361" s="270" t="s">
        <v>1484</v>
      </c>
      <c r="H361" s="271">
        <v>1</v>
      </c>
      <c r="I361" s="272"/>
      <c r="J361" s="273">
        <f>ROUND(I361*H361,2)</f>
        <v>0</v>
      </c>
      <c r="K361" s="269" t="s">
        <v>1</v>
      </c>
      <c r="L361" s="274"/>
      <c r="M361" s="275" t="s">
        <v>1</v>
      </c>
      <c r="N361" s="276" t="s">
        <v>41</v>
      </c>
      <c r="O361" s="72"/>
      <c r="P361" s="213">
        <f>O361*H361</f>
        <v>0</v>
      </c>
      <c r="Q361" s="213">
        <v>0</v>
      </c>
      <c r="R361" s="213">
        <f>Q361*H361</f>
        <v>0</v>
      </c>
      <c r="S361" s="213">
        <v>0</v>
      </c>
      <c r="T361" s="21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5" t="s">
        <v>376</v>
      </c>
      <c r="AT361" s="215" t="s">
        <v>714</v>
      </c>
      <c r="AU361" s="215" t="s">
        <v>86</v>
      </c>
      <c r="AY361" s="18" t="s">
        <v>140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8" t="s">
        <v>84</v>
      </c>
      <c r="BK361" s="216">
        <f>ROUND(I361*H361,2)</f>
        <v>0</v>
      </c>
      <c r="BL361" s="18" t="s">
        <v>253</v>
      </c>
      <c r="BM361" s="215" t="s">
        <v>1485</v>
      </c>
    </row>
    <row r="362" spans="1:65" s="2" customFormat="1" ht="11.25">
      <c r="A362" s="35"/>
      <c r="B362" s="36"/>
      <c r="C362" s="37"/>
      <c r="D362" s="217" t="s">
        <v>150</v>
      </c>
      <c r="E362" s="37"/>
      <c r="F362" s="218" t="s">
        <v>1483</v>
      </c>
      <c r="G362" s="37"/>
      <c r="H362" s="37"/>
      <c r="I362" s="116"/>
      <c r="J362" s="37"/>
      <c r="K362" s="37"/>
      <c r="L362" s="40"/>
      <c r="M362" s="219"/>
      <c r="N362" s="220"/>
      <c r="O362" s="72"/>
      <c r="P362" s="72"/>
      <c r="Q362" s="72"/>
      <c r="R362" s="72"/>
      <c r="S362" s="72"/>
      <c r="T362" s="73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150</v>
      </c>
      <c r="AU362" s="18" t="s">
        <v>86</v>
      </c>
    </row>
    <row r="363" spans="1:65" s="2" customFormat="1" ht="33" customHeight="1">
      <c r="A363" s="35"/>
      <c r="B363" s="36"/>
      <c r="C363" s="204" t="s">
        <v>1486</v>
      </c>
      <c r="D363" s="204" t="s">
        <v>143</v>
      </c>
      <c r="E363" s="205" t="s">
        <v>1487</v>
      </c>
      <c r="F363" s="206" t="s">
        <v>1488</v>
      </c>
      <c r="G363" s="207" t="s">
        <v>146</v>
      </c>
      <c r="H363" s="208">
        <v>0.152</v>
      </c>
      <c r="I363" s="209"/>
      <c r="J363" s="210">
        <f>ROUND(I363*H363,2)</f>
        <v>0</v>
      </c>
      <c r="K363" s="206" t="s">
        <v>1</v>
      </c>
      <c r="L363" s="40"/>
      <c r="M363" s="211" t="s">
        <v>1</v>
      </c>
      <c r="N363" s="212" t="s">
        <v>41</v>
      </c>
      <c r="O363" s="72"/>
      <c r="P363" s="213">
        <f>O363*H363</f>
        <v>0</v>
      </c>
      <c r="Q363" s="213">
        <v>0</v>
      </c>
      <c r="R363" s="213">
        <f>Q363*H363</f>
        <v>0</v>
      </c>
      <c r="S363" s="213">
        <v>0</v>
      </c>
      <c r="T363" s="21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5" t="s">
        <v>253</v>
      </c>
      <c r="AT363" s="215" t="s">
        <v>143</v>
      </c>
      <c r="AU363" s="215" t="s">
        <v>86</v>
      </c>
      <c r="AY363" s="18" t="s">
        <v>140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8" t="s">
        <v>84</v>
      </c>
      <c r="BK363" s="216">
        <f>ROUND(I363*H363,2)</f>
        <v>0</v>
      </c>
      <c r="BL363" s="18" t="s">
        <v>253</v>
      </c>
      <c r="BM363" s="215" t="s">
        <v>1489</v>
      </c>
    </row>
    <row r="364" spans="1:65" s="2" customFormat="1" ht="29.25">
      <c r="A364" s="35"/>
      <c r="B364" s="36"/>
      <c r="C364" s="37"/>
      <c r="D364" s="217" t="s">
        <v>150</v>
      </c>
      <c r="E364" s="37"/>
      <c r="F364" s="218" t="s">
        <v>1488</v>
      </c>
      <c r="G364" s="37"/>
      <c r="H364" s="37"/>
      <c r="I364" s="116"/>
      <c r="J364" s="37"/>
      <c r="K364" s="37"/>
      <c r="L364" s="40"/>
      <c r="M364" s="219"/>
      <c r="N364" s="220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150</v>
      </c>
      <c r="AU364" s="18" t="s">
        <v>86</v>
      </c>
    </row>
    <row r="365" spans="1:65" s="12" customFormat="1" ht="22.9" customHeight="1">
      <c r="B365" s="188"/>
      <c r="C365" s="189"/>
      <c r="D365" s="190" t="s">
        <v>75</v>
      </c>
      <c r="E365" s="202" t="s">
        <v>1490</v>
      </c>
      <c r="F365" s="202" t="s">
        <v>1491</v>
      </c>
      <c r="G365" s="189"/>
      <c r="H365" s="189"/>
      <c r="I365" s="192"/>
      <c r="J365" s="203">
        <f>BK365</f>
        <v>0</v>
      </c>
      <c r="K365" s="189"/>
      <c r="L365" s="194"/>
      <c r="M365" s="195"/>
      <c r="N365" s="196"/>
      <c r="O365" s="196"/>
      <c r="P365" s="197">
        <f>SUM(P366:P407)</f>
        <v>0</v>
      </c>
      <c r="Q365" s="196"/>
      <c r="R365" s="197">
        <f>SUM(R366:R407)</f>
        <v>0</v>
      </c>
      <c r="S365" s="196"/>
      <c r="T365" s="198">
        <f>SUM(T366:T407)</f>
        <v>0</v>
      </c>
      <c r="AR365" s="199" t="s">
        <v>86</v>
      </c>
      <c r="AT365" s="200" t="s">
        <v>75</v>
      </c>
      <c r="AU365" s="200" t="s">
        <v>84</v>
      </c>
      <c r="AY365" s="199" t="s">
        <v>140</v>
      </c>
      <c r="BK365" s="201">
        <f>SUM(BK366:BK407)</f>
        <v>0</v>
      </c>
    </row>
    <row r="366" spans="1:65" s="2" customFormat="1" ht="21.75" customHeight="1">
      <c r="A366" s="35"/>
      <c r="B366" s="36"/>
      <c r="C366" s="204" t="s">
        <v>1492</v>
      </c>
      <c r="D366" s="204" t="s">
        <v>143</v>
      </c>
      <c r="E366" s="205" t="s">
        <v>1493</v>
      </c>
      <c r="F366" s="206" t="s">
        <v>1494</v>
      </c>
      <c r="G366" s="207" t="s">
        <v>439</v>
      </c>
      <c r="H366" s="208">
        <v>16</v>
      </c>
      <c r="I366" s="209"/>
      <c r="J366" s="210">
        <f>ROUND(I366*H366,2)</f>
        <v>0</v>
      </c>
      <c r="K366" s="206" t="s">
        <v>1</v>
      </c>
      <c r="L366" s="40"/>
      <c r="M366" s="211" t="s">
        <v>1</v>
      </c>
      <c r="N366" s="212" t="s">
        <v>41</v>
      </c>
      <c r="O366" s="72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5" t="s">
        <v>253</v>
      </c>
      <c r="AT366" s="215" t="s">
        <v>143</v>
      </c>
      <c r="AU366" s="215" t="s">
        <v>86</v>
      </c>
      <c r="AY366" s="18" t="s">
        <v>140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8" t="s">
        <v>84</v>
      </c>
      <c r="BK366" s="216">
        <f>ROUND(I366*H366,2)</f>
        <v>0</v>
      </c>
      <c r="BL366" s="18" t="s">
        <v>253</v>
      </c>
      <c r="BM366" s="215" t="s">
        <v>1495</v>
      </c>
    </row>
    <row r="367" spans="1:65" s="2" customFormat="1" ht="19.5">
      <c r="A367" s="35"/>
      <c r="B367" s="36"/>
      <c r="C367" s="37"/>
      <c r="D367" s="217" t="s">
        <v>150</v>
      </c>
      <c r="E367" s="37"/>
      <c r="F367" s="218" t="s">
        <v>1494</v>
      </c>
      <c r="G367" s="37"/>
      <c r="H367" s="37"/>
      <c r="I367" s="116"/>
      <c r="J367" s="37"/>
      <c r="K367" s="37"/>
      <c r="L367" s="40"/>
      <c r="M367" s="219"/>
      <c r="N367" s="220"/>
      <c r="O367" s="72"/>
      <c r="P367" s="72"/>
      <c r="Q367" s="72"/>
      <c r="R367" s="72"/>
      <c r="S367" s="72"/>
      <c r="T367" s="73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150</v>
      </c>
      <c r="AU367" s="18" t="s">
        <v>86</v>
      </c>
    </row>
    <row r="368" spans="1:65" s="2" customFormat="1" ht="44.25" customHeight="1">
      <c r="A368" s="35"/>
      <c r="B368" s="36"/>
      <c r="C368" s="204" t="s">
        <v>1496</v>
      </c>
      <c r="D368" s="204" t="s">
        <v>143</v>
      </c>
      <c r="E368" s="205" t="s">
        <v>1497</v>
      </c>
      <c r="F368" s="206" t="s">
        <v>1498</v>
      </c>
      <c r="G368" s="207" t="s">
        <v>439</v>
      </c>
      <c r="H368" s="208">
        <v>1</v>
      </c>
      <c r="I368" s="209"/>
      <c r="J368" s="210">
        <f>ROUND(I368*H368,2)</f>
        <v>0</v>
      </c>
      <c r="K368" s="206" t="s">
        <v>1</v>
      </c>
      <c r="L368" s="40"/>
      <c r="M368" s="211" t="s">
        <v>1</v>
      </c>
      <c r="N368" s="212" t="s">
        <v>41</v>
      </c>
      <c r="O368" s="72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15" t="s">
        <v>253</v>
      </c>
      <c r="AT368" s="215" t="s">
        <v>143</v>
      </c>
      <c r="AU368" s="215" t="s">
        <v>86</v>
      </c>
      <c r="AY368" s="18" t="s">
        <v>140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8" t="s">
        <v>84</v>
      </c>
      <c r="BK368" s="216">
        <f>ROUND(I368*H368,2)</f>
        <v>0</v>
      </c>
      <c r="BL368" s="18" t="s">
        <v>253</v>
      </c>
      <c r="BM368" s="215" t="s">
        <v>1499</v>
      </c>
    </row>
    <row r="369" spans="1:65" s="2" customFormat="1" ht="29.25">
      <c r="A369" s="35"/>
      <c r="B369" s="36"/>
      <c r="C369" s="37"/>
      <c r="D369" s="217" t="s">
        <v>150</v>
      </c>
      <c r="E369" s="37"/>
      <c r="F369" s="218" t="s">
        <v>1498</v>
      </c>
      <c r="G369" s="37"/>
      <c r="H369" s="37"/>
      <c r="I369" s="116"/>
      <c r="J369" s="37"/>
      <c r="K369" s="37"/>
      <c r="L369" s="40"/>
      <c r="M369" s="219"/>
      <c r="N369" s="220"/>
      <c r="O369" s="72"/>
      <c r="P369" s="72"/>
      <c r="Q369" s="72"/>
      <c r="R369" s="72"/>
      <c r="S369" s="72"/>
      <c r="T369" s="73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150</v>
      </c>
      <c r="AU369" s="18" t="s">
        <v>86</v>
      </c>
    </row>
    <row r="370" spans="1:65" s="2" customFormat="1" ht="44.25" customHeight="1">
      <c r="A370" s="35"/>
      <c r="B370" s="36"/>
      <c r="C370" s="204" t="s">
        <v>1500</v>
      </c>
      <c r="D370" s="204" t="s">
        <v>143</v>
      </c>
      <c r="E370" s="205" t="s">
        <v>1501</v>
      </c>
      <c r="F370" s="206" t="s">
        <v>1502</v>
      </c>
      <c r="G370" s="207" t="s">
        <v>439</v>
      </c>
      <c r="H370" s="208">
        <v>2</v>
      </c>
      <c r="I370" s="209"/>
      <c r="J370" s="210">
        <f>ROUND(I370*H370,2)</f>
        <v>0</v>
      </c>
      <c r="K370" s="206" t="s">
        <v>1</v>
      </c>
      <c r="L370" s="40"/>
      <c r="M370" s="211" t="s">
        <v>1</v>
      </c>
      <c r="N370" s="212" t="s">
        <v>41</v>
      </c>
      <c r="O370" s="72"/>
      <c r="P370" s="213">
        <f>O370*H370</f>
        <v>0</v>
      </c>
      <c r="Q370" s="213">
        <v>0</v>
      </c>
      <c r="R370" s="213">
        <f>Q370*H370</f>
        <v>0</v>
      </c>
      <c r="S370" s="213">
        <v>0</v>
      </c>
      <c r="T370" s="21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5" t="s">
        <v>253</v>
      </c>
      <c r="AT370" s="215" t="s">
        <v>143</v>
      </c>
      <c r="AU370" s="215" t="s">
        <v>86</v>
      </c>
      <c r="AY370" s="18" t="s">
        <v>140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8" t="s">
        <v>84</v>
      </c>
      <c r="BK370" s="216">
        <f>ROUND(I370*H370,2)</f>
        <v>0</v>
      </c>
      <c r="BL370" s="18" t="s">
        <v>253</v>
      </c>
      <c r="BM370" s="215" t="s">
        <v>1503</v>
      </c>
    </row>
    <row r="371" spans="1:65" s="2" customFormat="1" ht="29.25">
      <c r="A371" s="35"/>
      <c r="B371" s="36"/>
      <c r="C371" s="37"/>
      <c r="D371" s="217" t="s">
        <v>150</v>
      </c>
      <c r="E371" s="37"/>
      <c r="F371" s="218" t="s">
        <v>1502</v>
      </c>
      <c r="G371" s="37"/>
      <c r="H371" s="37"/>
      <c r="I371" s="116"/>
      <c r="J371" s="37"/>
      <c r="K371" s="37"/>
      <c r="L371" s="40"/>
      <c r="M371" s="219"/>
      <c r="N371" s="220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150</v>
      </c>
      <c r="AU371" s="18" t="s">
        <v>86</v>
      </c>
    </row>
    <row r="372" spans="1:65" s="2" customFormat="1" ht="44.25" customHeight="1">
      <c r="A372" s="35"/>
      <c r="B372" s="36"/>
      <c r="C372" s="204" t="s">
        <v>1504</v>
      </c>
      <c r="D372" s="204" t="s">
        <v>143</v>
      </c>
      <c r="E372" s="205" t="s">
        <v>1505</v>
      </c>
      <c r="F372" s="206" t="s">
        <v>1506</v>
      </c>
      <c r="G372" s="207" t="s">
        <v>439</v>
      </c>
      <c r="H372" s="208">
        <v>2</v>
      </c>
      <c r="I372" s="209"/>
      <c r="J372" s="210">
        <f>ROUND(I372*H372,2)</f>
        <v>0</v>
      </c>
      <c r="K372" s="206" t="s">
        <v>1</v>
      </c>
      <c r="L372" s="40"/>
      <c r="M372" s="211" t="s">
        <v>1</v>
      </c>
      <c r="N372" s="212" t="s">
        <v>41</v>
      </c>
      <c r="O372" s="72"/>
      <c r="P372" s="213">
        <f>O372*H372</f>
        <v>0</v>
      </c>
      <c r="Q372" s="213">
        <v>0</v>
      </c>
      <c r="R372" s="213">
        <f>Q372*H372</f>
        <v>0</v>
      </c>
      <c r="S372" s="213">
        <v>0</v>
      </c>
      <c r="T372" s="21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5" t="s">
        <v>253</v>
      </c>
      <c r="AT372" s="215" t="s">
        <v>143</v>
      </c>
      <c r="AU372" s="215" t="s">
        <v>86</v>
      </c>
      <c r="AY372" s="18" t="s">
        <v>140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8" t="s">
        <v>84</v>
      </c>
      <c r="BK372" s="216">
        <f>ROUND(I372*H372,2)</f>
        <v>0</v>
      </c>
      <c r="BL372" s="18" t="s">
        <v>253</v>
      </c>
      <c r="BM372" s="215" t="s">
        <v>1507</v>
      </c>
    </row>
    <row r="373" spans="1:65" s="2" customFormat="1" ht="29.25">
      <c r="A373" s="35"/>
      <c r="B373" s="36"/>
      <c r="C373" s="37"/>
      <c r="D373" s="217" t="s">
        <v>150</v>
      </c>
      <c r="E373" s="37"/>
      <c r="F373" s="218" t="s">
        <v>1506</v>
      </c>
      <c r="G373" s="37"/>
      <c r="H373" s="37"/>
      <c r="I373" s="116"/>
      <c r="J373" s="37"/>
      <c r="K373" s="37"/>
      <c r="L373" s="40"/>
      <c r="M373" s="219"/>
      <c r="N373" s="220"/>
      <c r="O373" s="72"/>
      <c r="P373" s="72"/>
      <c r="Q373" s="72"/>
      <c r="R373" s="72"/>
      <c r="S373" s="72"/>
      <c r="T373" s="73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150</v>
      </c>
      <c r="AU373" s="18" t="s">
        <v>86</v>
      </c>
    </row>
    <row r="374" spans="1:65" s="2" customFormat="1" ht="44.25" customHeight="1">
      <c r="A374" s="35"/>
      <c r="B374" s="36"/>
      <c r="C374" s="204" t="s">
        <v>1508</v>
      </c>
      <c r="D374" s="204" t="s">
        <v>143</v>
      </c>
      <c r="E374" s="205" t="s">
        <v>1509</v>
      </c>
      <c r="F374" s="206" t="s">
        <v>1510</v>
      </c>
      <c r="G374" s="207" t="s">
        <v>439</v>
      </c>
      <c r="H374" s="208">
        <v>3</v>
      </c>
      <c r="I374" s="209"/>
      <c r="J374" s="210">
        <f>ROUND(I374*H374,2)</f>
        <v>0</v>
      </c>
      <c r="K374" s="206" t="s">
        <v>1</v>
      </c>
      <c r="L374" s="40"/>
      <c r="M374" s="211" t="s">
        <v>1</v>
      </c>
      <c r="N374" s="212" t="s">
        <v>41</v>
      </c>
      <c r="O374" s="72"/>
      <c r="P374" s="213">
        <f>O374*H374</f>
        <v>0</v>
      </c>
      <c r="Q374" s="213">
        <v>0</v>
      </c>
      <c r="R374" s="213">
        <f>Q374*H374</f>
        <v>0</v>
      </c>
      <c r="S374" s="213">
        <v>0</v>
      </c>
      <c r="T374" s="21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5" t="s">
        <v>253</v>
      </c>
      <c r="AT374" s="215" t="s">
        <v>143</v>
      </c>
      <c r="AU374" s="215" t="s">
        <v>86</v>
      </c>
      <c r="AY374" s="18" t="s">
        <v>140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8" t="s">
        <v>84</v>
      </c>
      <c r="BK374" s="216">
        <f>ROUND(I374*H374,2)</f>
        <v>0</v>
      </c>
      <c r="BL374" s="18" t="s">
        <v>253</v>
      </c>
      <c r="BM374" s="215" t="s">
        <v>1511</v>
      </c>
    </row>
    <row r="375" spans="1:65" s="2" customFormat="1" ht="29.25">
      <c r="A375" s="35"/>
      <c r="B375" s="36"/>
      <c r="C375" s="37"/>
      <c r="D375" s="217" t="s">
        <v>150</v>
      </c>
      <c r="E375" s="37"/>
      <c r="F375" s="218" t="s">
        <v>1510</v>
      </c>
      <c r="G375" s="37"/>
      <c r="H375" s="37"/>
      <c r="I375" s="116"/>
      <c r="J375" s="37"/>
      <c r="K375" s="37"/>
      <c r="L375" s="40"/>
      <c r="M375" s="219"/>
      <c r="N375" s="220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150</v>
      </c>
      <c r="AU375" s="18" t="s">
        <v>86</v>
      </c>
    </row>
    <row r="376" spans="1:65" s="2" customFormat="1" ht="44.25" customHeight="1">
      <c r="A376" s="35"/>
      <c r="B376" s="36"/>
      <c r="C376" s="204" t="s">
        <v>1512</v>
      </c>
      <c r="D376" s="204" t="s">
        <v>143</v>
      </c>
      <c r="E376" s="205" t="s">
        <v>1513</v>
      </c>
      <c r="F376" s="206" t="s">
        <v>1514</v>
      </c>
      <c r="G376" s="207" t="s">
        <v>439</v>
      </c>
      <c r="H376" s="208">
        <v>2</v>
      </c>
      <c r="I376" s="209"/>
      <c r="J376" s="210">
        <f>ROUND(I376*H376,2)</f>
        <v>0</v>
      </c>
      <c r="K376" s="206" t="s">
        <v>1</v>
      </c>
      <c r="L376" s="40"/>
      <c r="M376" s="211" t="s">
        <v>1</v>
      </c>
      <c r="N376" s="212" t="s">
        <v>41</v>
      </c>
      <c r="O376" s="72"/>
      <c r="P376" s="213">
        <f>O376*H376</f>
        <v>0</v>
      </c>
      <c r="Q376" s="213">
        <v>0</v>
      </c>
      <c r="R376" s="213">
        <f>Q376*H376</f>
        <v>0</v>
      </c>
      <c r="S376" s="213">
        <v>0</v>
      </c>
      <c r="T376" s="21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5" t="s">
        <v>253</v>
      </c>
      <c r="AT376" s="215" t="s">
        <v>143</v>
      </c>
      <c r="AU376" s="215" t="s">
        <v>86</v>
      </c>
      <c r="AY376" s="18" t="s">
        <v>140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8" t="s">
        <v>84</v>
      </c>
      <c r="BK376" s="216">
        <f>ROUND(I376*H376,2)</f>
        <v>0</v>
      </c>
      <c r="BL376" s="18" t="s">
        <v>253</v>
      </c>
      <c r="BM376" s="215" t="s">
        <v>1515</v>
      </c>
    </row>
    <row r="377" spans="1:65" s="2" customFormat="1" ht="29.25">
      <c r="A377" s="35"/>
      <c r="B377" s="36"/>
      <c r="C377" s="37"/>
      <c r="D377" s="217" t="s">
        <v>150</v>
      </c>
      <c r="E377" s="37"/>
      <c r="F377" s="218" t="s">
        <v>1514</v>
      </c>
      <c r="G377" s="37"/>
      <c r="H377" s="37"/>
      <c r="I377" s="116"/>
      <c r="J377" s="37"/>
      <c r="K377" s="37"/>
      <c r="L377" s="40"/>
      <c r="M377" s="219"/>
      <c r="N377" s="220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150</v>
      </c>
      <c r="AU377" s="18" t="s">
        <v>86</v>
      </c>
    </row>
    <row r="378" spans="1:65" s="2" customFormat="1" ht="44.25" customHeight="1">
      <c r="A378" s="35"/>
      <c r="B378" s="36"/>
      <c r="C378" s="204" t="s">
        <v>1516</v>
      </c>
      <c r="D378" s="204" t="s">
        <v>143</v>
      </c>
      <c r="E378" s="205" t="s">
        <v>1517</v>
      </c>
      <c r="F378" s="206" t="s">
        <v>1518</v>
      </c>
      <c r="G378" s="207" t="s">
        <v>439</v>
      </c>
      <c r="H378" s="208">
        <v>2</v>
      </c>
      <c r="I378" s="209"/>
      <c r="J378" s="210">
        <f>ROUND(I378*H378,2)</f>
        <v>0</v>
      </c>
      <c r="K378" s="206" t="s">
        <v>1</v>
      </c>
      <c r="L378" s="40"/>
      <c r="M378" s="211" t="s">
        <v>1</v>
      </c>
      <c r="N378" s="212" t="s">
        <v>41</v>
      </c>
      <c r="O378" s="72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5" t="s">
        <v>253</v>
      </c>
      <c r="AT378" s="215" t="s">
        <v>143</v>
      </c>
      <c r="AU378" s="215" t="s">
        <v>86</v>
      </c>
      <c r="AY378" s="18" t="s">
        <v>140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8" t="s">
        <v>84</v>
      </c>
      <c r="BK378" s="216">
        <f>ROUND(I378*H378,2)</f>
        <v>0</v>
      </c>
      <c r="BL378" s="18" t="s">
        <v>253</v>
      </c>
      <c r="BM378" s="215" t="s">
        <v>1519</v>
      </c>
    </row>
    <row r="379" spans="1:65" s="2" customFormat="1" ht="29.25">
      <c r="A379" s="35"/>
      <c r="B379" s="36"/>
      <c r="C379" s="37"/>
      <c r="D379" s="217" t="s">
        <v>150</v>
      </c>
      <c r="E379" s="37"/>
      <c r="F379" s="218" t="s">
        <v>1518</v>
      </c>
      <c r="G379" s="37"/>
      <c r="H379" s="37"/>
      <c r="I379" s="116"/>
      <c r="J379" s="37"/>
      <c r="K379" s="37"/>
      <c r="L379" s="40"/>
      <c r="M379" s="219"/>
      <c r="N379" s="220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150</v>
      </c>
      <c r="AU379" s="18" t="s">
        <v>86</v>
      </c>
    </row>
    <row r="380" spans="1:65" s="2" customFormat="1" ht="44.25" customHeight="1">
      <c r="A380" s="35"/>
      <c r="B380" s="36"/>
      <c r="C380" s="204" t="s">
        <v>1520</v>
      </c>
      <c r="D380" s="204" t="s">
        <v>143</v>
      </c>
      <c r="E380" s="205" t="s">
        <v>1521</v>
      </c>
      <c r="F380" s="206" t="s">
        <v>1522</v>
      </c>
      <c r="G380" s="207" t="s">
        <v>439</v>
      </c>
      <c r="H380" s="208">
        <v>3</v>
      </c>
      <c r="I380" s="209"/>
      <c r="J380" s="210">
        <f>ROUND(I380*H380,2)</f>
        <v>0</v>
      </c>
      <c r="K380" s="206" t="s">
        <v>1</v>
      </c>
      <c r="L380" s="40"/>
      <c r="M380" s="211" t="s">
        <v>1</v>
      </c>
      <c r="N380" s="212" t="s">
        <v>41</v>
      </c>
      <c r="O380" s="72"/>
      <c r="P380" s="213">
        <f>O380*H380</f>
        <v>0</v>
      </c>
      <c r="Q380" s="213">
        <v>0</v>
      </c>
      <c r="R380" s="213">
        <f>Q380*H380</f>
        <v>0</v>
      </c>
      <c r="S380" s="213">
        <v>0</v>
      </c>
      <c r="T380" s="214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5" t="s">
        <v>253</v>
      </c>
      <c r="AT380" s="215" t="s">
        <v>143</v>
      </c>
      <c r="AU380" s="215" t="s">
        <v>86</v>
      </c>
      <c r="AY380" s="18" t="s">
        <v>140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8" t="s">
        <v>84</v>
      </c>
      <c r="BK380" s="216">
        <f>ROUND(I380*H380,2)</f>
        <v>0</v>
      </c>
      <c r="BL380" s="18" t="s">
        <v>253</v>
      </c>
      <c r="BM380" s="215" t="s">
        <v>1523</v>
      </c>
    </row>
    <row r="381" spans="1:65" s="2" customFormat="1" ht="29.25">
      <c r="A381" s="35"/>
      <c r="B381" s="36"/>
      <c r="C381" s="37"/>
      <c r="D381" s="217" t="s">
        <v>150</v>
      </c>
      <c r="E381" s="37"/>
      <c r="F381" s="218" t="s">
        <v>1522</v>
      </c>
      <c r="G381" s="37"/>
      <c r="H381" s="37"/>
      <c r="I381" s="116"/>
      <c r="J381" s="37"/>
      <c r="K381" s="37"/>
      <c r="L381" s="40"/>
      <c r="M381" s="219"/>
      <c r="N381" s="220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150</v>
      </c>
      <c r="AU381" s="18" t="s">
        <v>86</v>
      </c>
    </row>
    <row r="382" spans="1:65" s="2" customFormat="1" ht="44.25" customHeight="1">
      <c r="A382" s="35"/>
      <c r="B382" s="36"/>
      <c r="C382" s="204" t="s">
        <v>1524</v>
      </c>
      <c r="D382" s="204" t="s">
        <v>143</v>
      </c>
      <c r="E382" s="205" t="s">
        <v>1525</v>
      </c>
      <c r="F382" s="206" t="s">
        <v>1526</v>
      </c>
      <c r="G382" s="207" t="s">
        <v>439</v>
      </c>
      <c r="H382" s="208">
        <v>2</v>
      </c>
      <c r="I382" s="209"/>
      <c r="J382" s="210">
        <f>ROUND(I382*H382,2)</f>
        <v>0</v>
      </c>
      <c r="K382" s="206" t="s">
        <v>1</v>
      </c>
      <c r="L382" s="40"/>
      <c r="M382" s="211" t="s">
        <v>1</v>
      </c>
      <c r="N382" s="212" t="s">
        <v>41</v>
      </c>
      <c r="O382" s="72"/>
      <c r="P382" s="213">
        <f>O382*H382</f>
        <v>0</v>
      </c>
      <c r="Q382" s="213">
        <v>0</v>
      </c>
      <c r="R382" s="213">
        <f>Q382*H382</f>
        <v>0</v>
      </c>
      <c r="S382" s="213">
        <v>0</v>
      </c>
      <c r="T382" s="21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5" t="s">
        <v>253</v>
      </c>
      <c r="AT382" s="215" t="s">
        <v>143</v>
      </c>
      <c r="AU382" s="215" t="s">
        <v>86</v>
      </c>
      <c r="AY382" s="18" t="s">
        <v>140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8" t="s">
        <v>84</v>
      </c>
      <c r="BK382" s="216">
        <f>ROUND(I382*H382,2)</f>
        <v>0</v>
      </c>
      <c r="BL382" s="18" t="s">
        <v>253</v>
      </c>
      <c r="BM382" s="215" t="s">
        <v>1527</v>
      </c>
    </row>
    <row r="383" spans="1:65" s="2" customFormat="1" ht="29.25">
      <c r="A383" s="35"/>
      <c r="B383" s="36"/>
      <c r="C383" s="37"/>
      <c r="D383" s="217" t="s">
        <v>150</v>
      </c>
      <c r="E383" s="37"/>
      <c r="F383" s="218" t="s">
        <v>1526</v>
      </c>
      <c r="G383" s="37"/>
      <c r="H383" s="37"/>
      <c r="I383" s="116"/>
      <c r="J383" s="37"/>
      <c r="K383" s="37"/>
      <c r="L383" s="40"/>
      <c r="M383" s="219"/>
      <c r="N383" s="220"/>
      <c r="O383" s="72"/>
      <c r="P383" s="72"/>
      <c r="Q383" s="72"/>
      <c r="R383" s="72"/>
      <c r="S383" s="72"/>
      <c r="T383" s="73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150</v>
      </c>
      <c r="AU383" s="18" t="s">
        <v>86</v>
      </c>
    </row>
    <row r="384" spans="1:65" s="2" customFormat="1" ht="44.25" customHeight="1">
      <c r="A384" s="35"/>
      <c r="B384" s="36"/>
      <c r="C384" s="204" t="s">
        <v>1528</v>
      </c>
      <c r="D384" s="204" t="s">
        <v>143</v>
      </c>
      <c r="E384" s="205" t="s">
        <v>1529</v>
      </c>
      <c r="F384" s="206" t="s">
        <v>1530</v>
      </c>
      <c r="G384" s="207" t="s">
        <v>439</v>
      </c>
      <c r="H384" s="208">
        <v>5</v>
      </c>
      <c r="I384" s="209"/>
      <c r="J384" s="210">
        <f>ROUND(I384*H384,2)</f>
        <v>0</v>
      </c>
      <c r="K384" s="206" t="s">
        <v>1</v>
      </c>
      <c r="L384" s="40"/>
      <c r="M384" s="211" t="s">
        <v>1</v>
      </c>
      <c r="N384" s="212" t="s">
        <v>41</v>
      </c>
      <c r="O384" s="72"/>
      <c r="P384" s="213">
        <f>O384*H384</f>
        <v>0</v>
      </c>
      <c r="Q384" s="213">
        <v>0</v>
      </c>
      <c r="R384" s="213">
        <f>Q384*H384</f>
        <v>0</v>
      </c>
      <c r="S384" s="213">
        <v>0</v>
      </c>
      <c r="T384" s="21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5" t="s">
        <v>253</v>
      </c>
      <c r="AT384" s="215" t="s">
        <v>143</v>
      </c>
      <c r="AU384" s="215" t="s">
        <v>86</v>
      </c>
      <c r="AY384" s="18" t="s">
        <v>140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8" t="s">
        <v>84</v>
      </c>
      <c r="BK384" s="216">
        <f>ROUND(I384*H384,2)</f>
        <v>0</v>
      </c>
      <c r="BL384" s="18" t="s">
        <v>253</v>
      </c>
      <c r="BM384" s="215" t="s">
        <v>1531</v>
      </c>
    </row>
    <row r="385" spans="1:65" s="2" customFormat="1" ht="29.25">
      <c r="A385" s="35"/>
      <c r="B385" s="36"/>
      <c r="C385" s="37"/>
      <c r="D385" s="217" t="s">
        <v>150</v>
      </c>
      <c r="E385" s="37"/>
      <c r="F385" s="218" t="s">
        <v>1530</v>
      </c>
      <c r="G385" s="37"/>
      <c r="H385" s="37"/>
      <c r="I385" s="116"/>
      <c r="J385" s="37"/>
      <c r="K385" s="37"/>
      <c r="L385" s="40"/>
      <c r="M385" s="219"/>
      <c r="N385" s="220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150</v>
      </c>
      <c r="AU385" s="18" t="s">
        <v>86</v>
      </c>
    </row>
    <row r="386" spans="1:65" s="2" customFormat="1" ht="44.25" customHeight="1">
      <c r="A386" s="35"/>
      <c r="B386" s="36"/>
      <c r="C386" s="204" t="s">
        <v>1532</v>
      </c>
      <c r="D386" s="204" t="s">
        <v>143</v>
      </c>
      <c r="E386" s="205" t="s">
        <v>1533</v>
      </c>
      <c r="F386" s="206" t="s">
        <v>1534</v>
      </c>
      <c r="G386" s="207" t="s">
        <v>439</v>
      </c>
      <c r="H386" s="208">
        <v>7</v>
      </c>
      <c r="I386" s="209"/>
      <c r="J386" s="210">
        <f>ROUND(I386*H386,2)</f>
        <v>0</v>
      </c>
      <c r="K386" s="206" t="s">
        <v>1</v>
      </c>
      <c r="L386" s="40"/>
      <c r="M386" s="211" t="s">
        <v>1</v>
      </c>
      <c r="N386" s="212" t="s">
        <v>41</v>
      </c>
      <c r="O386" s="72"/>
      <c r="P386" s="213">
        <f>O386*H386</f>
        <v>0</v>
      </c>
      <c r="Q386" s="213">
        <v>0</v>
      </c>
      <c r="R386" s="213">
        <f>Q386*H386</f>
        <v>0</v>
      </c>
      <c r="S386" s="213">
        <v>0</v>
      </c>
      <c r="T386" s="21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5" t="s">
        <v>253</v>
      </c>
      <c r="AT386" s="215" t="s">
        <v>143</v>
      </c>
      <c r="AU386" s="215" t="s">
        <v>86</v>
      </c>
      <c r="AY386" s="18" t="s">
        <v>140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8" t="s">
        <v>84</v>
      </c>
      <c r="BK386" s="216">
        <f>ROUND(I386*H386,2)</f>
        <v>0</v>
      </c>
      <c r="BL386" s="18" t="s">
        <v>253</v>
      </c>
      <c r="BM386" s="215" t="s">
        <v>1535</v>
      </c>
    </row>
    <row r="387" spans="1:65" s="2" customFormat="1" ht="29.25">
      <c r="A387" s="35"/>
      <c r="B387" s="36"/>
      <c r="C387" s="37"/>
      <c r="D387" s="217" t="s">
        <v>150</v>
      </c>
      <c r="E387" s="37"/>
      <c r="F387" s="218" t="s">
        <v>1534</v>
      </c>
      <c r="G387" s="37"/>
      <c r="H387" s="37"/>
      <c r="I387" s="116"/>
      <c r="J387" s="37"/>
      <c r="K387" s="37"/>
      <c r="L387" s="40"/>
      <c r="M387" s="219"/>
      <c r="N387" s="220"/>
      <c r="O387" s="72"/>
      <c r="P387" s="72"/>
      <c r="Q387" s="72"/>
      <c r="R387" s="72"/>
      <c r="S387" s="72"/>
      <c r="T387" s="73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150</v>
      </c>
      <c r="AU387" s="18" t="s">
        <v>86</v>
      </c>
    </row>
    <row r="388" spans="1:65" s="2" customFormat="1" ht="44.25" customHeight="1">
      <c r="A388" s="35"/>
      <c r="B388" s="36"/>
      <c r="C388" s="204" t="s">
        <v>1536</v>
      </c>
      <c r="D388" s="204" t="s">
        <v>143</v>
      </c>
      <c r="E388" s="205" t="s">
        <v>1537</v>
      </c>
      <c r="F388" s="206" t="s">
        <v>1538</v>
      </c>
      <c r="G388" s="207" t="s">
        <v>439</v>
      </c>
      <c r="H388" s="208">
        <v>4</v>
      </c>
      <c r="I388" s="209"/>
      <c r="J388" s="210">
        <f>ROUND(I388*H388,2)</f>
        <v>0</v>
      </c>
      <c r="K388" s="206" t="s">
        <v>1</v>
      </c>
      <c r="L388" s="40"/>
      <c r="M388" s="211" t="s">
        <v>1</v>
      </c>
      <c r="N388" s="212" t="s">
        <v>41</v>
      </c>
      <c r="O388" s="72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15" t="s">
        <v>253</v>
      </c>
      <c r="AT388" s="215" t="s">
        <v>143</v>
      </c>
      <c r="AU388" s="215" t="s">
        <v>86</v>
      </c>
      <c r="AY388" s="18" t="s">
        <v>140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8" t="s">
        <v>84</v>
      </c>
      <c r="BK388" s="216">
        <f>ROUND(I388*H388,2)</f>
        <v>0</v>
      </c>
      <c r="BL388" s="18" t="s">
        <v>253</v>
      </c>
      <c r="BM388" s="215" t="s">
        <v>1539</v>
      </c>
    </row>
    <row r="389" spans="1:65" s="2" customFormat="1" ht="29.25">
      <c r="A389" s="35"/>
      <c r="B389" s="36"/>
      <c r="C389" s="37"/>
      <c r="D389" s="217" t="s">
        <v>150</v>
      </c>
      <c r="E389" s="37"/>
      <c r="F389" s="218" t="s">
        <v>1538</v>
      </c>
      <c r="G389" s="37"/>
      <c r="H389" s="37"/>
      <c r="I389" s="116"/>
      <c r="J389" s="37"/>
      <c r="K389" s="37"/>
      <c r="L389" s="40"/>
      <c r="M389" s="219"/>
      <c r="N389" s="220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150</v>
      </c>
      <c r="AU389" s="18" t="s">
        <v>86</v>
      </c>
    </row>
    <row r="390" spans="1:65" s="2" customFormat="1" ht="44.25" customHeight="1">
      <c r="A390" s="35"/>
      <c r="B390" s="36"/>
      <c r="C390" s="204" t="s">
        <v>1540</v>
      </c>
      <c r="D390" s="204" t="s">
        <v>143</v>
      </c>
      <c r="E390" s="205" t="s">
        <v>1541</v>
      </c>
      <c r="F390" s="206" t="s">
        <v>1542</v>
      </c>
      <c r="G390" s="207" t="s">
        <v>439</v>
      </c>
      <c r="H390" s="208">
        <v>9</v>
      </c>
      <c r="I390" s="209"/>
      <c r="J390" s="210">
        <f>ROUND(I390*H390,2)</f>
        <v>0</v>
      </c>
      <c r="K390" s="206" t="s">
        <v>1</v>
      </c>
      <c r="L390" s="40"/>
      <c r="M390" s="211" t="s">
        <v>1</v>
      </c>
      <c r="N390" s="212" t="s">
        <v>41</v>
      </c>
      <c r="O390" s="72"/>
      <c r="P390" s="213">
        <f>O390*H390</f>
        <v>0</v>
      </c>
      <c r="Q390" s="213">
        <v>0</v>
      </c>
      <c r="R390" s="213">
        <f>Q390*H390</f>
        <v>0</v>
      </c>
      <c r="S390" s="213">
        <v>0</v>
      </c>
      <c r="T390" s="214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15" t="s">
        <v>253</v>
      </c>
      <c r="AT390" s="215" t="s">
        <v>143</v>
      </c>
      <c r="AU390" s="215" t="s">
        <v>86</v>
      </c>
      <c r="AY390" s="18" t="s">
        <v>140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18" t="s">
        <v>84</v>
      </c>
      <c r="BK390" s="216">
        <f>ROUND(I390*H390,2)</f>
        <v>0</v>
      </c>
      <c r="BL390" s="18" t="s">
        <v>253</v>
      </c>
      <c r="BM390" s="215" t="s">
        <v>1543</v>
      </c>
    </row>
    <row r="391" spans="1:65" s="2" customFormat="1" ht="29.25">
      <c r="A391" s="35"/>
      <c r="B391" s="36"/>
      <c r="C391" s="37"/>
      <c r="D391" s="217" t="s">
        <v>150</v>
      </c>
      <c r="E391" s="37"/>
      <c r="F391" s="218" t="s">
        <v>1542</v>
      </c>
      <c r="G391" s="37"/>
      <c r="H391" s="37"/>
      <c r="I391" s="116"/>
      <c r="J391" s="37"/>
      <c r="K391" s="37"/>
      <c r="L391" s="40"/>
      <c r="M391" s="219"/>
      <c r="N391" s="220"/>
      <c r="O391" s="72"/>
      <c r="P391" s="72"/>
      <c r="Q391" s="72"/>
      <c r="R391" s="72"/>
      <c r="S391" s="72"/>
      <c r="T391" s="73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150</v>
      </c>
      <c r="AU391" s="18" t="s">
        <v>86</v>
      </c>
    </row>
    <row r="392" spans="1:65" s="2" customFormat="1" ht="44.25" customHeight="1">
      <c r="A392" s="35"/>
      <c r="B392" s="36"/>
      <c r="C392" s="204" t="s">
        <v>1544</v>
      </c>
      <c r="D392" s="204" t="s">
        <v>143</v>
      </c>
      <c r="E392" s="205" t="s">
        <v>1545</v>
      </c>
      <c r="F392" s="206" t="s">
        <v>1546</v>
      </c>
      <c r="G392" s="207" t="s">
        <v>439</v>
      </c>
      <c r="H392" s="208">
        <v>2</v>
      </c>
      <c r="I392" s="209"/>
      <c r="J392" s="210">
        <f>ROUND(I392*H392,2)</f>
        <v>0</v>
      </c>
      <c r="K392" s="206" t="s">
        <v>1</v>
      </c>
      <c r="L392" s="40"/>
      <c r="M392" s="211" t="s">
        <v>1</v>
      </c>
      <c r="N392" s="212" t="s">
        <v>41</v>
      </c>
      <c r="O392" s="72"/>
      <c r="P392" s="213">
        <f>O392*H392</f>
        <v>0</v>
      </c>
      <c r="Q392" s="213">
        <v>0</v>
      </c>
      <c r="R392" s="213">
        <f>Q392*H392</f>
        <v>0</v>
      </c>
      <c r="S392" s="213">
        <v>0</v>
      </c>
      <c r="T392" s="21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15" t="s">
        <v>253</v>
      </c>
      <c r="AT392" s="215" t="s">
        <v>143</v>
      </c>
      <c r="AU392" s="215" t="s">
        <v>86</v>
      </c>
      <c r="AY392" s="18" t="s">
        <v>140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8" t="s">
        <v>84</v>
      </c>
      <c r="BK392" s="216">
        <f>ROUND(I392*H392,2)</f>
        <v>0</v>
      </c>
      <c r="BL392" s="18" t="s">
        <v>253</v>
      </c>
      <c r="BM392" s="215" t="s">
        <v>1547</v>
      </c>
    </row>
    <row r="393" spans="1:65" s="2" customFormat="1" ht="29.25">
      <c r="A393" s="35"/>
      <c r="B393" s="36"/>
      <c r="C393" s="37"/>
      <c r="D393" s="217" t="s">
        <v>150</v>
      </c>
      <c r="E393" s="37"/>
      <c r="F393" s="218" t="s">
        <v>1546</v>
      </c>
      <c r="G393" s="37"/>
      <c r="H393" s="37"/>
      <c r="I393" s="116"/>
      <c r="J393" s="37"/>
      <c r="K393" s="37"/>
      <c r="L393" s="40"/>
      <c r="M393" s="219"/>
      <c r="N393" s="220"/>
      <c r="O393" s="72"/>
      <c r="P393" s="72"/>
      <c r="Q393" s="72"/>
      <c r="R393" s="72"/>
      <c r="S393" s="72"/>
      <c r="T393" s="73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150</v>
      </c>
      <c r="AU393" s="18" t="s">
        <v>86</v>
      </c>
    </row>
    <row r="394" spans="1:65" s="2" customFormat="1" ht="21.75" customHeight="1">
      <c r="A394" s="35"/>
      <c r="B394" s="36"/>
      <c r="C394" s="204" t="s">
        <v>1548</v>
      </c>
      <c r="D394" s="204" t="s">
        <v>143</v>
      </c>
      <c r="E394" s="205" t="s">
        <v>1549</v>
      </c>
      <c r="F394" s="206" t="s">
        <v>1550</v>
      </c>
      <c r="G394" s="207" t="s">
        <v>439</v>
      </c>
      <c r="H394" s="208">
        <v>16</v>
      </c>
      <c r="I394" s="209"/>
      <c r="J394" s="210">
        <f>ROUND(I394*H394,2)</f>
        <v>0</v>
      </c>
      <c r="K394" s="206" t="s">
        <v>1</v>
      </c>
      <c r="L394" s="40"/>
      <c r="M394" s="211" t="s">
        <v>1</v>
      </c>
      <c r="N394" s="212" t="s">
        <v>41</v>
      </c>
      <c r="O394" s="72"/>
      <c r="P394" s="213">
        <f>O394*H394</f>
        <v>0</v>
      </c>
      <c r="Q394" s="213">
        <v>0</v>
      </c>
      <c r="R394" s="213">
        <f>Q394*H394</f>
        <v>0</v>
      </c>
      <c r="S394" s="213">
        <v>0</v>
      </c>
      <c r="T394" s="21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15" t="s">
        <v>253</v>
      </c>
      <c r="AT394" s="215" t="s">
        <v>143</v>
      </c>
      <c r="AU394" s="215" t="s">
        <v>86</v>
      </c>
      <c r="AY394" s="18" t="s">
        <v>140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8" t="s">
        <v>84</v>
      </c>
      <c r="BK394" s="216">
        <f>ROUND(I394*H394,2)</f>
        <v>0</v>
      </c>
      <c r="BL394" s="18" t="s">
        <v>253</v>
      </c>
      <c r="BM394" s="215" t="s">
        <v>1551</v>
      </c>
    </row>
    <row r="395" spans="1:65" s="2" customFormat="1" ht="19.5">
      <c r="A395" s="35"/>
      <c r="B395" s="36"/>
      <c r="C395" s="37"/>
      <c r="D395" s="217" t="s">
        <v>150</v>
      </c>
      <c r="E395" s="37"/>
      <c r="F395" s="218" t="s">
        <v>1550</v>
      </c>
      <c r="G395" s="37"/>
      <c r="H395" s="37"/>
      <c r="I395" s="116"/>
      <c r="J395" s="37"/>
      <c r="K395" s="37"/>
      <c r="L395" s="40"/>
      <c r="M395" s="219"/>
      <c r="N395" s="220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150</v>
      </c>
      <c r="AU395" s="18" t="s">
        <v>86</v>
      </c>
    </row>
    <row r="396" spans="1:65" s="2" customFormat="1" ht="21.75" customHeight="1">
      <c r="A396" s="35"/>
      <c r="B396" s="36"/>
      <c r="C396" s="204" t="s">
        <v>1552</v>
      </c>
      <c r="D396" s="204" t="s">
        <v>143</v>
      </c>
      <c r="E396" s="205" t="s">
        <v>1553</v>
      </c>
      <c r="F396" s="206" t="s">
        <v>1554</v>
      </c>
      <c r="G396" s="207" t="s">
        <v>439</v>
      </c>
      <c r="H396" s="208">
        <v>6</v>
      </c>
      <c r="I396" s="209"/>
      <c r="J396" s="210">
        <f>ROUND(I396*H396,2)</f>
        <v>0</v>
      </c>
      <c r="K396" s="206" t="s">
        <v>1</v>
      </c>
      <c r="L396" s="40"/>
      <c r="M396" s="211" t="s">
        <v>1</v>
      </c>
      <c r="N396" s="212" t="s">
        <v>41</v>
      </c>
      <c r="O396" s="72"/>
      <c r="P396" s="213">
        <f>O396*H396</f>
        <v>0</v>
      </c>
      <c r="Q396" s="213">
        <v>0</v>
      </c>
      <c r="R396" s="213">
        <f>Q396*H396</f>
        <v>0</v>
      </c>
      <c r="S396" s="213">
        <v>0</v>
      </c>
      <c r="T396" s="21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5" t="s">
        <v>253</v>
      </c>
      <c r="AT396" s="215" t="s">
        <v>143</v>
      </c>
      <c r="AU396" s="215" t="s">
        <v>86</v>
      </c>
      <c r="AY396" s="18" t="s">
        <v>140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8" t="s">
        <v>84</v>
      </c>
      <c r="BK396" s="216">
        <f>ROUND(I396*H396,2)</f>
        <v>0</v>
      </c>
      <c r="BL396" s="18" t="s">
        <v>253</v>
      </c>
      <c r="BM396" s="215" t="s">
        <v>1555</v>
      </c>
    </row>
    <row r="397" spans="1:65" s="2" customFormat="1" ht="19.5">
      <c r="A397" s="35"/>
      <c r="B397" s="36"/>
      <c r="C397" s="37"/>
      <c r="D397" s="217" t="s">
        <v>150</v>
      </c>
      <c r="E397" s="37"/>
      <c r="F397" s="218" t="s">
        <v>1554</v>
      </c>
      <c r="G397" s="37"/>
      <c r="H397" s="37"/>
      <c r="I397" s="116"/>
      <c r="J397" s="37"/>
      <c r="K397" s="37"/>
      <c r="L397" s="40"/>
      <c r="M397" s="219"/>
      <c r="N397" s="220"/>
      <c r="O397" s="72"/>
      <c r="P397" s="72"/>
      <c r="Q397" s="72"/>
      <c r="R397" s="72"/>
      <c r="S397" s="72"/>
      <c r="T397" s="73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150</v>
      </c>
      <c r="AU397" s="18" t="s">
        <v>86</v>
      </c>
    </row>
    <row r="398" spans="1:65" s="2" customFormat="1" ht="21.75" customHeight="1">
      <c r="A398" s="35"/>
      <c r="B398" s="36"/>
      <c r="C398" s="204" t="s">
        <v>1556</v>
      </c>
      <c r="D398" s="204" t="s">
        <v>143</v>
      </c>
      <c r="E398" s="205" t="s">
        <v>1557</v>
      </c>
      <c r="F398" s="206" t="s">
        <v>1558</v>
      </c>
      <c r="G398" s="207" t="s">
        <v>439</v>
      </c>
      <c r="H398" s="208">
        <v>13</v>
      </c>
      <c r="I398" s="209"/>
      <c r="J398" s="210">
        <f>ROUND(I398*H398,2)</f>
        <v>0</v>
      </c>
      <c r="K398" s="206" t="s">
        <v>1</v>
      </c>
      <c r="L398" s="40"/>
      <c r="M398" s="211" t="s">
        <v>1</v>
      </c>
      <c r="N398" s="212" t="s">
        <v>41</v>
      </c>
      <c r="O398" s="72"/>
      <c r="P398" s="213">
        <f>O398*H398</f>
        <v>0</v>
      </c>
      <c r="Q398" s="213">
        <v>0</v>
      </c>
      <c r="R398" s="213">
        <f>Q398*H398</f>
        <v>0</v>
      </c>
      <c r="S398" s="213">
        <v>0</v>
      </c>
      <c r="T398" s="21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15" t="s">
        <v>253</v>
      </c>
      <c r="AT398" s="215" t="s">
        <v>143</v>
      </c>
      <c r="AU398" s="215" t="s">
        <v>86</v>
      </c>
      <c r="AY398" s="18" t="s">
        <v>140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8" t="s">
        <v>84</v>
      </c>
      <c r="BK398" s="216">
        <f>ROUND(I398*H398,2)</f>
        <v>0</v>
      </c>
      <c r="BL398" s="18" t="s">
        <v>253</v>
      </c>
      <c r="BM398" s="215" t="s">
        <v>1559</v>
      </c>
    </row>
    <row r="399" spans="1:65" s="2" customFormat="1" ht="19.5">
      <c r="A399" s="35"/>
      <c r="B399" s="36"/>
      <c r="C399" s="37"/>
      <c r="D399" s="217" t="s">
        <v>150</v>
      </c>
      <c r="E399" s="37"/>
      <c r="F399" s="218" t="s">
        <v>1558</v>
      </c>
      <c r="G399" s="37"/>
      <c r="H399" s="37"/>
      <c r="I399" s="116"/>
      <c r="J399" s="37"/>
      <c r="K399" s="37"/>
      <c r="L399" s="40"/>
      <c r="M399" s="219"/>
      <c r="N399" s="220"/>
      <c r="O399" s="72"/>
      <c r="P399" s="72"/>
      <c r="Q399" s="72"/>
      <c r="R399" s="72"/>
      <c r="S399" s="72"/>
      <c r="T399" s="73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150</v>
      </c>
      <c r="AU399" s="18" t="s">
        <v>86</v>
      </c>
    </row>
    <row r="400" spans="1:65" s="2" customFormat="1" ht="21.75" customHeight="1">
      <c r="A400" s="35"/>
      <c r="B400" s="36"/>
      <c r="C400" s="204" t="s">
        <v>1560</v>
      </c>
      <c r="D400" s="204" t="s">
        <v>143</v>
      </c>
      <c r="E400" s="205" t="s">
        <v>1561</v>
      </c>
      <c r="F400" s="206" t="s">
        <v>1562</v>
      </c>
      <c r="G400" s="207" t="s">
        <v>439</v>
      </c>
      <c r="H400" s="208">
        <v>9</v>
      </c>
      <c r="I400" s="209"/>
      <c r="J400" s="210">
        <f>ROUND(I400*H400,2)</f>
        <v>0</v>
      </c>
      <c r="K400" s="206" t="s">
        <v>1</v>
      </c>
      <c r="L400" s="40"/>
      <c r="M400" s="211" t="s">
        <v>1</v>
      </c>
      <c r="N400" s="212" t="s">
        <v>41</v>
      </c>
      <c r="O400" s="72"/>
      <c r="P400" s="213">
        <f>O400*H400</f>
        <v>0</v>
      </c>
      <c r="Q400" s="213">
        <v>0</v>
      </c>
      <c r="R400" s="213">
        <f>Q400*H400</f>
        <v>0</v>
      </c>
      <c r="S400" s="213">
        <v>0</v>
      </c>
      <c r="T400" s="214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15" t="s">
        <v>253</v>
      </c>
      <c r="AT400" s="215" t="s">
        <v>143</v>
      </c>
      <c r="AU400" s="215" t="s">
        <v>86</v>
      </c>
      <c r="AY400" s="18" t="s">
        <v>140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8" t="s">
        <v>84</v>
      </c>
      <c r="BK400" s="216">
        <f>ROUND(I400*H400,2)</f>
        <v>0</v>
      </c>
      <c r="BL400" s="18" t="s">
        <v>253</v>
      </c>
      <c r="BM400" s="215" t="s">
        <v>1563</v>
      </c>
    </row>
    <row r="401" spans="1:65" s="2" customFormat="1" ht="19.5">
      <c r="A401" s="35"/>
      <c r="B401" s="36"/>
      <c r="C401" s="37"/>
      <c r="D401" s="217" t="s">
        <v>150</v>
      </c>
      <c r="E401" s="37"/>
      <c r="F401" s="218" t="s">
        <v>1562</v>
      </c>
      <c r="G401" s="37"/>
      <c r="H401" s="37"/>
      <c r="I401" s="116"/>
      <c r="J401" s="37"/>
      <c r="K401" s="37"/>
      <c r="L401" s="40"/>
      <c r="M401" s="219"/>
      <c r="N401" s="220"/>
      <c r="O401" s="72"/>
      <c r="P401" s="72"/>
      <c r="Q401" s="72"/>
      <c r="R401" s="72"/>
      <c r="S401" s="72"/>
      <c r="T401" s="73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150</v>
      </c>
      <c r="AU401" s="18" t="s">
        <v>86</v>
      </c>
    </row>
    <row r="402" spans="1:65" s="2" customFormat="1" ht="33" customHeight="1">
      <c r="A402" s="35"/>
      <c r="B402" s="36"/>
      <c r="C402" s="204" t="s">
        <v>1564</v>
      </c>
      <c r="D402" s="204" t="s">
        <v>143</v>
      </c>
      <c r="E402" s="205" t="s">
        <v>1565</v>
      </c>
      <c r="F402" s="206" t="s">
        <v>1566</v>
      </c>
      <c r="G402" s="207" t="s">
        <v>439</v>
      </c>
      <c r="H402" s="208">
        <v>28</v>
      </c>
      <c r="I402" s="209"/>
      <c r="J402" s="210">
        <f>ROUND(I402*H402,2)</f>
        <v>0</v>
      </c>
      <c r="K402" s="206" t="s">
        <v>1</v>
      </c>
      <c r="L402" s="40"/>
      <c r="M402" s="211" t="s">
        <v>1</v>
      </c>
      <c r="N402" s="212" t="s">
        <v>41</v>
      </c>
      <c r="O402" s="72"/>
      <c r="P402" s="213">
        <f>O402*H402</f>
        <v>0</v>
      </c>
      <c r="Q402" s="213">
        <v>0</v>
      </c>
      <c r="R402" s="213">
        <f>Q402*H402</f>
        <v>0</v>
      </c>
      <c r="S402" s="213">
        <v>0</v>
      </c>
      <c r="T402" s="21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15" t="s">
        <v>253</v>
      </c>
      <c r="AT402" s="215" t="s">
        <v>143</v>
      </c>
      <c r="AU402" s="215" t="s">
        <v>86</v>
      </c>
      <c r="AY402" s="18" t="s">
        <v>140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18" t="s">
        <v>84</v>
      </c>
      <c r="BK402" s="216">
        <f>ROUND(I402*H402,2)</f>
        <v>0</v>
      </c>
      <c r="BL402" s="18" t="s">
        <v>253</v>
      </c>
      <c r="BM402" s="215" t="s">
        <v>1567</v>
      </c>
    </row>
    <row r="403" spans="1:65" s="2" customFormat="1" ht="19.5">
      <c r="A403" s="35"/>
      <c r="B403" s="36"/>
      <c r="C403" s="37"/>
      <c r="D403" s="217" t="s">
        <v>150</v>
      </c>
      <c r="E403" s="37"/>
      <c r="F403" s="218" t="s">
        <v>1566</v>
      </c>
      <c r="G403" s="37"/>
      <c r="H403" s="37"/>
      <c r="I403" s="116"/>
      <c r="J403" s="37"/>
      <c r="K403" s="37"/>
      <c r="L403" s="40"/>
      <c r="M403" s="219"/>
      <c r="N403" s="220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150</v>
      </c>
      <c r="AU403" s="18" t="s">
        <v>86</v>
      </c>
    </row>
    <row r="404" spans="1:65" s="2" customFormat="1" ht="21.75" customHeight="1">
      <c r="A404" s="35"/>
      <c r="B404" s="36"/>
      <c r="C404" s="204" t="s">
        <v>1568</v>
      </c>
      <c r="D404" s="204" t="s">
        <v>143</v>
      </c>
      <c r="E404" s="205" t="s">
        <v>1569</v>
      </c>
      <c r="F404" s="206" t="s">
        <v>1570</v>
      </c>
      <c r="G404" s="207" t="s">
        <v>439</v>
      </c>
      <c r="H404" s="208">
        <v>88</v>
      </c>
      <c r="I404" s="209"/>
      <c r="J404" s="210">
        <f>ROUND(I404*H404,2)</f>
        <v>0</v>
      </c>
      <c r="K404" s="206" t="s">
        <v>1</v>
      </c>
      <c r="L404" s="40"/>
      <c r="M404" s="211" t="s">
        <v>1</v>
      </c>
      <c r="N404" s="212" t="s">
        <v>41</v>
      </c>
      <c r="O404" s="72"/>
      <c r="P404" s="213">
        <f>O404*H404</f>
        <v>0</v>
      </c>
      <c r="Q404" s="213">
        <v>0</v>
      </c>
      <c r="R404" s="213">
        <f>Q404*H404</f>
        <v>0</v>
      </c>
      <c r="S404" s="213">
        <v>0</v>
      </c>
      <c r="T404" s="21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15" t="s">
        <v>253</v>
      </c>
      <c r="AT404" s="215" t="s">
        <v>143</v>
      </c>
      <c r="AU404" s="215" t="s">
        <v>86</v>
      </c>
      <c r="AY404" s="18" t="s">
        <v>140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8" t="s">
        <v>84</v>
      </c>
      <c r="BK404" s="216">
        <f>ROUND(I404*H404,2)</f>
        <v>0</v>
      </c>
      <c r="BL404" s="18" t="s">
        <v>253</v>
      </c>
      <c r="BM404" s="215" t="s">
        <v>1571</v>
      </c>
    </row>
    <row r="405" spans="1:65" s="2" customFormat="1" ht="19.5">
      <c r="A405" s="35"/>
      <c r="B405" s="36"/>
      <c r="C405" s="37"/>
      <c r="D405" s="217" t="s">
        <v>150</v>
      </c>
      <c r="E405" s="37"/>
      <c r="F405" s="218" t="s">
        <v>1570</v>
      </c>
      <c r="G405" s="37"/>
      <c r="H405" s="37"/>
      <c r="I405" s="116"/>
      <c r="J405" s="37"/>
      <c r="K405" s="37"/>
      <c r="L405" s="40"/>
      <c r="M405" s="219"/>
      <c r="N405" s="220"/>
      <c r="O405" s="72"/>
      <c r="P405" s="72"/>
      <c r="Q405" s="72"/>
      <c r="R405" s="72"/>
      <c r="S405" s="72"/>
      <c r="T405" s="73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150</v>
      </c>
      <c r="AU405" s="18" t="s">
        <v>86</v>
      </c>
    </row>
    <row r="406" spans="1:65" s="2" customFormat="1" ht="33" customHeight="1">
      <c r="A406" s="35"/>
      <c r="B406" s="36"/>
      <c r="C406" s="204" t="s">
        <v>1572</v>
      </c>
      <c r="D406" s="204" t="s">
        <v>143</v>
      </c>
      <c r="E406" s="205" t="s">
        <v>1573</v>
      </c>
      <c r="F406" s="206" t="s">
        <v>1574</v>
      </c>
      <c r="G406" s="207" t="s">
        <v>146</v>
      </c>
      <c r="H406" s="208">
        <v>1.8080000000000001</v>
      </c>
      <c r="I406" s="209"/>
      <c r="J406" s="210">
        <f>ROUND(I406*H406,2)</f>
        <v>0</v>
      </c>
      <c r="K406" s="206" t="s">
        <v>1</v>
      </c>
      <c r="L406" s="40"/>
      <c r="M406" s="211" t="s">
        <v>1</v>
      </c>
      <c r="N406" s="212" t="s">
        <v>41</v>
      </c>
      <c r="O406" s="72"/>
      <c r="P406" s="213">
        <f>O406*H406</f>
        <v>0</v>
      </c>
      <c r="Q406" s="213">
        <v>0</v>
      </c>
      <c r="R406" s="213">
        <f>Q406*H406</f>
        <v>0</v>
      </c>
      <c r="S406" s="213">
        <v>0</v>
      </c>
      <c r="T406" s="21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15" t="s">
        <v>253</v>
      </c>
      <c r="AT406" s="215" t="s">
        <v>143</v>
      </c>
      <c r="AU406" s="215" t="s">
        <v>86</v>
      </c>
      <c r="AY406" s="18" t="s">
        <v>140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8" t="s">
        <v>84</v>
      </c>
      <c r="BK406" s="216">
        <f>ROUND(I406*H406,2)</f>
        <v>0</v>
      </c>
      <c r="BL406" s="18" t="s">
        <v>253</v>
      </c>
      <c r="BM406" s="215" t="s">
        <v>1575</v>
      </c>
    </row>
    <row r="407" spans="1:65" s="2" customFormat="1" ht="29.25">
      <c r="A407" s="35"/>
      <c r="B407" s="36"/>
      <c r="C407" s="37"/>
      <c r="D407" s="217" t="s">
        <v>150</v>
      </c>
      <c r="E407" s="37"/>
      <c r="F407" s="218" t="s">
        <v>1574</v>
      </c>
      <c r="G407" s="37"/>
      <c r="H407" s="37"/>
      <c r="I407" s="116"/>
      <c r="J407" s="37"/>
      <c r="K407" s="37"/>
      <c r="L407" s="40"/>
      <c r="M407" s="219"/>
      <c r="N407" s="220"/>
      <c r="O407" s="72"/>
      <c r="P407" s="72"/>
      <c r="Q407" s="72"/>
      <c r="R407" s="72"/>
      <c r="S407" s="72"/>
      <c r="T407" s="73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150</v>
      </c>
      <c r="AU407" s="18" t="s">
        <v>86</v>
      </c>
    </row>
    <row r="408" spans="1:65" s="12" customFormat="1" ht="22.9" customHeight="1">
      <c r="B408" s="188"/>
      <c r="C408" s="189"/>
      <c r="D408" s="190" t="s">
        <v>75</v>
      </c>
      <c r="E408" s="202" t="s">
        <v>1576</v>
      </c>
      <c r="F408" s="202" t="s">
        <v>1577</v>
      </c>
      <c r="G408" s="189"/>
      <c r="H408" s="189"/>
      <c r="I408" s="192"/>
      <c r="J408" s="203">
        <f>BK408</f>
        <v>0</v>
      </c>
      <c r="K408" s="189"/>
      <c r="L408" s="194"/>
      <c r="M408" s="195"/>
      <c r="N408" s="196"/>
      <c r="O408" s="196"/>
      <c r="P408" s="197">
        <f>SUM(P409:P442)</f>
        <v>0</v>
      </c>
      <c r="Q408" s="196"/>
      <c r="R408" s="197">
        <f>SUM(R409:R442)</f>
        <v>0</v>
      </c>
      <c r="S408" s="196"/>
      <c r="T408" s="198">
        <f>SUM(T409:T442)</f>
        <v>0</v>
      </c>
      <c r="AR408" s="199" t="s">
        <v>86</v>
      </c>
      <c r="AT408" s="200" t="s">
        <v>75</v>
      </c>
      <c r="AU408" s="200" t="s">
        <v>84</v>
      </c>
      <c r="AY408" s="199" t="s">
        <v>140</v>
      </c>
      <c r="BK408" s="201">
        <f>SUM(BK409:BK442)</f>
        <v>0</v>
      </c>
    </row>
    <row r="409" spans="1:65" s="2" customFormat="1" ht="21.75" customHeight="1">
      <c r="A409" s="35"/>
      <c r="B409" s="36"/>
      <c r="C409" s="204" t="s">
        <v>1578</v>
      </c>
      <c r="D409" s="204" t="s">
        <v>143</v>
      </c>
      <c r="E409" s="205" t="s">
        <v>1579</v>
      </c>
      <c r="F409" s="206" t="s">
        <v>1580</v>
      </c>
      <c r="G409" s="207" t="s">
        <v>439</v>
      </c>
      <c r="H409" s="208">
        <v>4</v>
      </c>
      <c r="I409" s="209"/>
      <c r="J409" s="210">
        <f>ROUND(I409*H409,2)</f>
        <v>0</v>
      </c>
      <c r="K409" s="206" t="s">
        <v>1</v>
      </c>
      <c r="L409" s="40"/>
      <c r="M409" s="211" t="s">
        <v>1</v>
      </c>
      <c r="N409" s="212" t="s">
        <v>41</v>
      </c>
      <c r="O409" s="72"/>
      <c r="P409" s="213">
        <f>O409*H409</f>
        <v>0</v>
      </c>
      <c r="Q409" s="213">
        <v>0</v>
      </c>
      <c r="R409" s="213">
        <f>Q409*H409</f>
        <v>0</v>
      </c>
      <c r="S409" s="213">
        <v>0</v>
      </c>
      <c r="T409" s="21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15" t="s">
        <v>253</v>
      </c>
      <c r="AT409" s="215" t="s">
        <v>143</v>
      </c>
      <c r="AU409" s="215" t="s">
        <v>86</v>
      </c>
      <c r="AY409" s="18" t="s">
        <v>140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8" t="s">
        <v>84</v>
      </c>
      <c r="BK409" s="216">
        <f>ROUND(I409*H409,2)</f>
        <v>0</v>
      </c>
      <c r="BL409" s="18" t="s">
        <v>253</v>
      </c>
      <c r="BM409" s="215" t="s">
        <v>1581</v>
      </c>
    </row>
    <row r="410" spans="1:65" s="2" customFormat="1" ht="19.5">
      <c r="A410" s="35"/>
      <c r="B410" s="36"/>
      <c r="C410" s="37"/>
      <c r="D410" s="217" t="s">
        <v>150</v>
      </c>
      <c r="E410" s="37"/>
      <c r="F410" s="218" t="s">
        <v>1580</v>
      </c>
      <c r="G410" s="37"/>
      <c r="H410" s="37"/>
      <c r="I410" s="116"/>
      <c r="J410" s="37"/>
      <c r="K410" s="37"/>
      <c r="L410" s="40"/>
      <c r="M410" s="219"/>
      <c r="N410" s="220"/>
      <c r="O410" s="72"/>
      <c r="P410" s="72"/>
      <c r="Q410" s="72"/>
      <c r="R410" s="72"/>
      <c r="S410" s="72"/>
      <c r="T410" s="73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150</v>
      </c>
      <c r="AU410" s="18" t="s">
        <v>86</v>
      </c>
    </row>
    <row r="411" spans="1:65" s="2" customFormat="1" ht="21.75" customHeight="1">
      <c r="A411" s="35"/>
      <c r="B411" s="36"/>
      <c r="C411" s="204" t="s">
        <v>1582</v>
      </c>
      <c r="D411" s="204" t="s">
        <v>143</v>
      </c>
      <c r="E411" s="205" t="s">
        <v>1583</v>
      </c>
      <c r="F411" s="206" t="s">
        <v>1584</v>
      </c>
      <c r="G411" s="207" t="s">
        <v>439</v>
      </c>
      <c r="H411" s="208">
        <v>2</v>
      </c>
      <c r="I411" s="209"/>
      <c r="J411" s="210">
        <f>ROUND(I411*H411,2)</f>
        <v>0</v>
      </c>
      <c r="K411" s="206" t="s">
        <v>1</v>
      </c>
      <c r="L411" s="40"/>
      <c r="M411" s="211" t="s">
        <v>1</v>
      </c>
      <c r="N411" s="212" t="s">
        <v>41</v>
      </c>
      <c r="O411" s="72"/>
      <c r="P411" s="213">
        <f>O411*H411</f>
        <v>0</v>
      </c>
      <c r="Q411" s="213">
        <v>0</v>
      </c>
      <c r="R411" s="213">
        <f>Q411*H411</f>
        <v>0</v>
      </c>
      <c r="S411" s="213">
        <v>0</v>
      </c>
      <c r="T411" s="21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15" t="s">
        <v>253</v>
      </c>
      <c r="AT411" s="215" t="s">
        <v>143</v>
      </c>
      <c r="AU411" s="215" t="s">
        <v>86</v>
      </c>
      <c r="AY411" s="18" t="s">
        <v>140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8" t="s">
        <v>84</v>
      </c>
      <c r="BK411" s="216">
        <f>ROUND(I411*H411,2)</f>
        <v>0</v>
      </c>
      <c r="BL411" s="18" t="s">
        <v>253</v>
      </c>
      <c r="BM411" s="215" t="s">
        <v>1585</v>
      </c>
    </row>
    <row r="412" spans="1:65" s="2" customFormat="1" ht="19.5">
      <c r="A412" s="35"/>
      <c r="B412" s="36"/>
      <c r="C412" s="37"/>
      <c r="D412" s="217" t="s">
        <v>150</v>
      </c>
      <c r="E412" s="37"/>
      <c r="F412" s="218" t="s">
        <v>1584</v>
      </c>
      <c r="G412" s="37"/>
      <c r="H412" s="37"/>
      <c r="I412" s="116"/>
      <c r="J412" s="37"/>
      <c r="K412" s="37"/>
      <c r="L412" s="40"/>
      <c r="M412" s="219"/>
      <c r="N412" s="220"/>
      <c r="O412" s="72"/>
      <c r="P412" s="72"/>
      <c r="Q412" s="72"/>
      <c r="R412" s="72"/>
      <c r="S412" s="72"/>
      <c r="T412" s="73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150</v>
      </c>
      <c r="AU412" s="18" t="s">
        <v>86</v>
      </c>
    </row>
    <row r="413" spans="1:65" s="2" customFormat="1" ht="21.75" customHeight="1">
      <c r="A413" s="35"/>
      <c r="B413" s="36"/>
      <c r="C413" s="204" t="s">
        <v>1586</v>
      </c>
      <c r="D413" s="204" t="s">
        <v>143</v>
      </c>
      <c r="E413" s="205" t="s">
        <v>1587</v>
      </c>
      <c r="F413" s="206" t="s">
        <v>1588</v>
      </c>
      <c r="G413" s="207" t="s">
        <v>439</v>
      </c>
      <c r="H413" s="208">
        <v>108</v>
      </c>
      <c r="I413" s="209"/>
      <c r="J413" s="210">
        <f>ROUND(I413*H413,2)</f>
        <v>0</v>
      </c>
      <c r="K413" s="206" t="s">
        <v>1</v>
      </c>
      <c r="L413" s="40"/>
      <c r="M413" s="211" t="s">
        <v>1</v>
      </c>
      <c r="N413" s="212" t="s">
        <v>41</v>
      </c>
      <c r="O413" s="72"/>
      <c r="P413" s="213">
        <f>O413*H413</f>
        <v>0</v>
      </c>
      <c r="Q413" s="213">
        <v>0</v>
      </c>
      <c r="R413" s="213">
        <f>Q413*H413</f>
        <v>0</v>
      </c>
      <c r="S413" s="213">
        <v>0</v>
      </c>
      <c r="T413" s="21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15" t="s">
        <v>253</v>
      </c>
      <c r="AT413" s="215" t="s">
        <v>143</v>
      </c>
      <c r="AU413" s="215" t="s">
        <v>86</v>
      </c>
      <c r="AY413" s="18" t="s">
        <v>140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8" t="s">
        <v>84</v>
      </c>
      <c r="BK413" s="216">
        <f>ROUND(I413*H413,2)</f>
        <v>0</v>
      </c>
      <c r="BL413" s="18" t="s">
        <v>253</v>
      </c>
      <c r="BM413" s="215" t="s">
        <v>1589</v>
      </c>
    </row>
    <row r="414" spans="1:65" s="2" customFormat="1" ht="19.5">
      <c r="A414" s="35"/>
      <c r="B414" s="36"/>
      <c r="C414" s="37"/>
      <c r="D414" s="217" t="s">
        <v>150</v>
      </c>
      <c r="E414" s="37"/>
      <c r="F414" s="218" t="s">
        <v>1588</v>
      </c>
      <c r="G414" s="37"/>
      <c r="H414" s="37"/>
      <c r="I414" s="116"/>
      <c r="J414" s="37"/>
      <c r="K414" s="37"/>
      <c r="L414" s="40"/>
      <c r="M414" s="219"/>
      <c r="N414" s="220"/>
      <c r="O414" s="72"/>
      <c r="P414" s="72"/>
      <c r="Q414" s="72"/>
      <c r="R414" s="72"/>
      <c r="S414" s="72"/>
      <c r="T414" s="73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150</v>
      </c>
      <c r="AU414" s="18" t="s">
        <v>86</v>
      </c>
    </row>
    <row r="415" spans="1:65" s="2" customFormat="1" ht="16.5" customHeight="1">
      <c r="A415" s="35"/>
      <c r="B415" s="36"/>
      <c r="C415" s="267" t="s">
        <v>1590</v>
      </c>
      <c r="D415" s="267" t="s">
        <v>714</v>
      </c>
      <c r="E415" s="268" t="s">
        <v>1591</v>
      </c>
      <c r="F415" s="269" t="s">
        <v>1592</v>
      </c>
      <c r="G415" s="270" t="s">
        <v>439</v>
      </c>
      <c r="H415" s="271">
        <v>108</v>
      </c>
      <c r="I415" s="272"/>
      <c r="J415" s="273">
        <f>ROUND(I415*H415,2)</f>
        <v>0</v>
      </c>
      <c r="K415" s="269" t="s">
        <v>1</v>
      </c>
      <c r="L415" s="274"/>
      <c r="M415" s="275" t="s">
        <v>1</v>
      </c>
      <c r="N415" s="276" t="s">
        <v>41</v>
      </c>
      <c r="O415" s="72"/>
      <c r="P415" s="213">
        <f>O415*H415</f>
        <v>0</v>
      </c>
      <c r="Q415" s="213">
        <v>0</v>
      </c>
      <c r="R415" s="213">
        <f>Q415*H415</f>
        <v>0</v>
      </c>
      <c r="S415" s="213">
        <v>0</v>
      </c>
      <c r="T415" s="21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15" t="s">
        <v>376</v>
      </c>
      <c r="AT415" s="215" t="s">
        <v>714</v>
      </c>
      <c r="AU415" s="215" t="s">
        <v>86</v>
      </c>
      <c r="AY415" s="18" t="s">
        <v>140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8" t="s">
        <v>84</v>
      </c>
      <c r="BK415" s="216">
        <f>ROUND(I415*H415,2)</f>
        <v>0</v>
      </c>
      <c r="BL415" s="18" t="s">
        <v>253</v>
      </c>
      <c r="BM415" s="215" t="s">
        <v>1593</v>
      </c>
    </row>
    <row r="416" spans="1:65" s="2" customFormat="1" ht="11.25">
      <c r="A416" s="35"/>
      <c r="B416" s="36"/>
      <c r="C416" s="37"/>
      <c r="D416" s="217" t="s">
        <v>150</v>
      </c>
      <c r="E416" s="37"/>
      <c r="F416" s="218" t="s">
        <v>1592</v>
      </c>
      <c r="G416" s="37"/>
      <c r="H416" s="37"/>
      <c r="I416" s="116"/>
      <c r="J416" s="37"/>
      <c r="K416" s="37"/>
      <c r="L416" s="40"/>
      <c r="M416" s="219"/>
      <c r="N416" s="220"/>
      <c r="O416" s="72"/>
      <c r="P416" s="72"/>
      <c r="Q416" s="72"/>
      <c r="R416" s="72"/>
      <c r="S416" s="72"/>
      <c r="T416" s="73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150</v>
      </c>
      <c r="AU416" s="18" t="s">
        <v>86</v>
      </c>
    </row>
    <row r="417" spans="1:65" s="2" customFormat="1" ht="33" customHeight="1">
      <c r="A417" s="35"/>
      <c r="B417" s="36"/>
      <c r="C417" s="204" t="s">
        <v>1594</v>
      </c>
      <c r="D417" s="204" t="s">
        <v>143</v>
      </c>
      <c r="E417" s="205" t="s">
        <v>1595</v>
      </c>
      <c r="F417" s="206" t="s">
        <v>1596</v>
      </c>
      <c r="G417" s="207" t="s">
        <v>241</v>
      </c>
      <c r="H417" s="208">
        <v>1.73</v>
      </c>
      <c r="I417" s="209"/>
      <c r="J417" s="210">
        <f>ROUND(I417*H417,2)</f>
        <v>0</v>
      </c>
      <c r="K417" s="206" t="s">
        <v>1</v>
      </c>
      <c r="L417" s="40"/>
      <c r="M417" s="211" t="s">
        <v>1</v>
      </c>
      <c r="N417" s="212" t="s">
        <v>41</v>
      </c>
      <c r="O417" s="72"/>
      <c r="P417" s="213">
        <f>O417*H417</f>
        <v>0</v>
      </c>
      <c r="Q417" s="213">
        <v>0</v>
      </c>
      <c r="R417" s="213">
        <f>Q417*H417</f>
        <v>0</v>
      </c>
      <c r="S417" s="213">
        <v>0</v>
      </c>
      <c r="T417" s="21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15" t="s">
        <v>253</v>
      </c>
      <c r="AT417" s="215" t="s">
        <v>143</v>
      </c>
      <c r="AU417" s="215" t="s">
        <v>86</v>
      </c>
      <c r="AY417" s="18" t="s">
        <v>140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8" t="s">
        <v>84</v>
      </c>
      <c r="BK417" s="216">
        <f>ROUND(I417*H417,2)</f>
        <v>0</v>
      </c>
      <c r="BL417" s="18" t="s">
        <v>253</v>
      </c>
      <c r="BM417" s="215" t="s">
        <v>1597</v>
      </c>
    </row>
    <row r="418" spans="1:65" s="2" customFormat="1" ht="19.5">
      <c r="A418" s="35"/>
      <c r="B418" s="36"/>
      <c r="C418" s="37"/>
      <c r="D418" s="217" t="s">
        <v>150</v>
      </c>
      <c r="E418" s="37"/>
      <c r="F418" s="218" t="s">
        <v>1596</v>
      </c>
      <c r="G418" s="37"/>
      <c r="H418" s="37"/>
      <c r="I418" s="116"/>
      <c r="J418" s="37"/>
      <c r="K418" s="37"/>
      <c r="L418" s="40"/>
      <c r="M418" s="219"/>
      <c r="N418" s="220"/>
      <c r="O418" s="72"/>
      <c r="P418" s="72"/>
      <c r="Q418" s="72"/>
      <c r="R418" s="72"/>
      <c r="S418" s="72"/>
      <c r="T418" s="73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150</v>
      </c>
      <c r="AU418" s="18" t="s">
        <v>86</v>
      </c>
    </row>
    <row r="419" spans="1:65" s="2" customFormat="1" ht="33" customHeight="1">
      <c r="A419" s="35"/>
      <c r="B419" s="36"/>
      <c r="C419" s="204" t="s">
        <v>1598</v>
      </c>
      <c r="D419" s="204" t="s">
        <v>143</v>
      </c>
      <c r="E419" s="205" t="s">
        <v>1599</v>
      </c>
      <c r="F419" s="206" t="s">
        <v>1600</v>
      </c>
      <c r="G419" s="207" t="s">
        <v>241</v>
      </c>
      <c r="H419" s="208">
        <v>3.77</v>
      </c>
      <c r="I419" s="209"/>
      <c r="J419" s="210">
        <f>ROUND(I419*H419,2)</f>
        <v>0</v>
      </c>
      <c r="K419" s="206" t="s">
        <v>1</v>
      </c>
      <c r="L419" s="40"/>
      <c r="M419" s="211" t="s">
        <v>1</v>
      </c>
      <c r="N419" s="212" t="s">
        <v>41</v>
      </c>
      <c r="O419" s="72"/>
      <c r="P419" s="213">
        <f>O419*H419</f>
        <v>0</v>
      </c>
      <c r="Q419" s="213">
        <v>0</v>
      </c>
      <c r="R419" s="213">
        <f>Q419*H419</f>
        <v>0</v>
      </c>
      <c r="S419" s="213">
        <v>0</v>
      </c>
      <c r="T419" s="214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15" t="s">
        <v>253</v>
      </c>
      <c r="AT419" s="215" t="s">
        <v>143</v>
      </c>
      <c r="AU419" s="215" t="s">
        <v>86</v>
      </c>
      <c r="AY419" s="18" t="s">
        <v>140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8" t="s">
        <v>84</v>
      </c>
      <c r="BK419" s="216">
        <f>ROUND(I419*H419,2)</f>
        <v>0</v>
      </c>
      <c r="BL419" s="18" t="s">
        <v>253</v>
      </c>
      <c r="BM419" s="215" t="s">
        <v>1601</v>
      </c>
    </row>
    <row r="420" spans="1:65" s="2" customFormat="1" ht="29.25">
      <c r="A420" s="35"/>
      <c r="B420" s="36"/>
      <c r="C420" s="37"/>
      <c r="D420" s="217" t="s">
        <v>150</v>
      </c>
      <c r="E420" s="37"/>
      <c r="F420" s="218" t="s">
        <v>1600</v>
      </c>
      <c r="G420" s="37"/>
      <c r="H420" s="37"/>
      <c r="I420" s="116"/>
      <c r="J420" s="37"/>
      <c r="K420" s="37"/>
      <c r="L420" s="40"/>
      <c r="M420" s="219"/>
      <c r="N420" s="220"/>
      <c r="O420" s="72"/>
      <c r="P420" s="72"/>
      <c r="Q420" s="72"/>
      <c r="R420" s="72"/>
      <c r="S420" s="72"/>
      <c r="T420" s="73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150</v>
      </c>
      <c r="AU420" s="18" t="s">
        <v>86</v>
      </c>
    </row>
    <row r="421" spans="1:65" s="2" customFormat="1" ht="33" customHeight="1">
      <c r="A421" s="35"/>
      <c r="B421" s="36"/>
      <c r="C421" s="204" t="s">
        <v>1602</v>
      </c>
      <c r="D421" s="204" t="s">
        <v>143</v>
      </c>
      <c r="E421" s="205" t="s">
        <v>1603</v>
      </c>
      <c r="F421" s="206" t="s">
        <v>1604</v>
      </c>
      <c r="G421" s="207" t="s">
        <v>439</v>
      </c>
      <c r="H421" s="208">
        <v>2</v>
      </c>
      <c r="I421" s="209"/>
      <c r="J421" s="210">
        <f>ROUND(I421*H421,2)</f>
        <v>0</v>
      </c>
      <c r="K421" s="206" t="s">
        <v>1</v>
      </c>
      <c r="L421" s="40"/>
      <c r="M421" s="211" t="s">
        <v>1</v>
      </c>
      <c r="N421" s="212" t="s">
        <v>41</v>
      </c>
      <c r="O421" s="72"/>
      <c r="P421" s="213">
        <f>O421*H421</f>
        <v>0</v>
      </c>
      <c r="Q421" s="213">
        <v>0</v>
      </c>
      <c r="R421" s="213">
        <f>Q421*H421</f>
        <v>0</v>
      </c>
      <c r="S421" s="213">
        <v>0</v>
      </c>
      <c r="T421" s="21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15" t="s">
        <v>253</v>
      </c>
      <c r="AT421" s="215" t="s">
        <v>143</v>
      </c>
      <c r="AU421" s="215" t="s">
        <v>86</v>
      </c>
      <c r="AY421" s="18" t="s">
        <v>140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8" t="s">
        <v>84</v>
      </c>
      <c r="BK421" s="216">
        <f>ROUND(I421*H421,2)</f>
        <v>0</v>
      </c>
      <c r="BL421" s="18" t="s">
        <v>253</v>
      </c>
      <c r="BM421" s="215" t="s">
        <v>1605</v>
      </c>
    </row>
    <row r="422" spans="1:65" s="2" customFormat="1" ht="19.5">
      <c r="A422" s="35"/>
      <c r="B422" s="36"/>
      <c r="C422" s="37"/>
      <c r="D422" s="217" t="s">
        <v>150</v>
      </c>
      <c r="E422" s="37"/>
      <c r="F422" s="218" t="s">
        <v>1604</v>
      </c>
      <c r="G422" s="37"/>
      <c r="H422" s="37"/>
      <c r="I422" s="116"/>
      <c r="J422" s="37"/>
      <c r="K422" s="37"/>
      <c r="L422" s="40"/>
      <c r="M422" s="219"/>
      <c r="N422" s="220"/>
      <c r="O422" s="72"/>
      <c r="P422" s="72"/>
      <c r="Q422" s="72"/>
      <c r="R422" s="72"/>
      <c r="S422" s="72"/>
      <c r="T422" s="73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150</v>
      </c>
      <c r="AU422" s="18" t="s">
        <v>86</v>
      </c>
    </row>
    <row r="423" spans="1:65" s="2" customFormat="1" ht="33" customHeight="1">
      <c r="A423" s="35"/>
      <c r="B423" s="36"/>
      <c r="C423" s="204" t="s">
        <v>1606</v>
      </c>
      <c r="D423" s="204" t="s">
        <v>143</v>
      </c>
      <c r="E423" s="205" t="s">
        <v>1607</v>
      </c>
      <c r="F423" s="206" t="s">
        <v>1608</v>
      </c>
      <c r="G423" s="207" t="s">
        <v>439</v>
      </c>
      <c r="H423" s="208">
        <v>2</v>
      </c>
      <c r="I423" s="209"/>
      <c r="J423" s="210">
        <f>ROUND(I423*H423,2)</f>
        <v>0</v>
      </c>
      <c r="K423" s="206" t="s">
        <v>1</v>
      </c>
      <c r="L423" s="40"/>
      <c r="M423" s="211" t="s">
        <v>1</v>
      </c>
      <c r="N423" s="212" t="s">
        <v>41</v>
      </c>
      <c r="O423" s="72"/>
      <c r="P423" s="213">
        <f>O423*H423</f>
        <v>0</v>
      </c>
      <c r="Q423" s="213">
        <v>0</v>
      </c>
      <c r="R423" s="213">
        <f>Q423*H423</f>
        <v>0</v>
      </c>
      <c r="S423" s="213">
        <v>0</v>
      </c>
      <c r="T423" s="21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15" t="s">
        <v>253</v>
      </c>
      <c r="AT423" s="215" t="s">
        <v>143</v>
      </c>
      <c r="AU423" s="215" t="s">
        <v>86</v>
      </c>
      <c r="AY423" s="18" t="s">
        <v>140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8" t="s">
        <v>84</v>
      </c>
      <c r="BK423" s="216">
        <f>ROUND(I423*H423,2)</f>
        <v>0</v>
      </c>
      <c r="BL423" s="18" t="s">
        <v>253</v>
      </c>
      <c r="BM423" s="215" t="s">
        <v>1609</v>
      </c>
    </row>
    <row r="424" spans="1:65" s="2" customFormat="1" ht="29.25">
      <c r="A424" s="35"/>
      <c r="B424" s="36"/>
      <c r="C424" s="37"/>
      <c r="D424" s="217" t="s">
        <v>150</v>
      </c>
      <c r="E424" s="37"/>
      <c r="F424" s="218" t="s">
        <v>1608</v>
      </c>
      <c r="G424" s="37"/>
      <c r="H424" s="37"/>
      <c r="I424" s="116"/>
      <c r="J424" s="37"/>
      <c r="K424" s="37"/>
      <c r="L424" s="40"/>
      <c r="M424" s="219"/>
      <c r="N424" s="220"/>
      <c r="O424" s="72"/>
      <c r="P424" s="72"/>
      <c r="Q424" s="72"/>
      <c r="R424" s="72"/>
      <c r="S424" s="72"/>
      <c r="T424" s="73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150</v>
      </c>
      <c r="AU424" s="18" t="s">
        <v>86</v>
      </c>
    </row>
    <row r="425" spans="1:65" s="2" customFormat="1" ht="21.75" customHeight="1">
      <c r="A425" s="35"/>
      <c r="B425" s="36"/>
      <c r="C425" s="204" t="s">
        <v>1610</v>
      </c>
      <c r="D425" s="204" t="s">
        <v>143</v>
      </c>
      <c r="E425" s="205" t="s">
        <v>1611</v>
      </c>
      <c r="F425" s="206" t="s">
        <v>1612</v>
      </c>
      <c r="G425" s="207" t="s">
        <v>439</v>
      </c>
      <c r="H425" s="208">
        <v>4</v>
      </c>
      <c r="I425" s="209"/>
      <c r="J425" s="210">
        <f>ROUND(I425*H425,2)</f>
        <v>0</v>
      </c>
      <c r="K425" s="206" t="s">
        <v>1</v>
      </c>
      <c r="L425" s="40"/>
      <c r="M425" s="211" t="s">
        <v>1</v>
      </c>
      <c r="N425" s="212" t="s">
        <v>41</v>
      </c>
      <c r="O425" s="72"/>
      <c r="P425" s="213">
        <f>O425*H425</f>
        <v>0</v>
      </c>
      <c r="Q425" s="213">
        <v>0</v>
      </c>
      <c r="R425" s="213">
        <f>Q425*H425</f>
        <v>0</v>
      </c>
      <c r="S425" s="213">
        <v>0</v>
      </c>
      <c r="T425" s="214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15" t="s">
        <v>253</v>
      </c>
      <c r="AT425" s="215" t="s">
        <v>143</v>
      </c>
      <c r="AU425" s="215" t="s">
        <v>86</v>
      </c>
      <c r="AY425" s="18" t="s">
        <v>140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8" t="s">
        <v>84</v>
      </c>
      <c r="BK425" s="216">
        <f>ROUND(I425*H425,2)</f>
        <v>0</v>
      </c>
      <c r="BL425" s="18" t="s">
        <v>253</v>
      </c>
      <c r="BM425" s="215" t="s">
        <v>1613</v>
      </c>
    </row>
    <row r="426" spans="1:65" s="2" customFormat="1" ht="19.5">
      <c r="A426" s="35"/>
      <c r="B426" s="36"/>
      <c r="C426" s="37"/>
      <c r="D426" s="217" t="s">
        <v>150</v>
      </c>
      <c r="E426" s="37"/>
      <c r="F426" s="218" t="s">
        <v>1612</v>
      </c>
      <c r="G426" s="37"/>
      <c r="H426" s="37"/>
      <c r="I426" s="116"/>
      <c r="J426" s="37"/>
      <c r="K426" s="37"/>
      <c r="L426" s="40"/>
      <c r="M426" s="219"/>
      <c r="N426" s="220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150</v>
      </c>
      <c r="AU426" s="18" t="s">
        <v>86</v>
      </c>
    </row>
    <row r="427" spans="1:65" s="2" customFormat="1" ht="21.75" customHeight="1">
      <c r="A427" s="35"/>
      <c r="B427" s="36"/>
      <c r="C427" s="204" t="s">
        <v>1614</v>
      </c>
      <c r="D427" s="204" t="s">
        <v>143</v>
      </c>
      <c r="E427" s="205" t="s">
        <v>1615</v>
      </c>
      <c r="F427" s="206" t="s">
        <v>1616</v>
      </c>
      <c r="G427" s="207" t="s">
        <v>241</v>
      </c>
      <c r="H427" s="208">
        <v>2</v>
      </c>
      <c r="I427" s="209"/>
      <c r="J427" s="210">
        <f>ROUND(I427*H427,2)</f>
        <v>0</v>
      </c>
      <c r="K427" s="206" t="s">
        <v>1</v>
      </c>
      <c r="L427" s="40"/>
      <c r="M427" s="211" t="s">
        <v>1</v>
      </c>
      <c r="N427" s="212" t="s">
        <v>41</v>
      </c>
      <c r="O427" s="72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15" t="s">
        <v>253</v>
      </c>
      <c r="AT427" s="215" t="s">
        <v>143</v>
      </c>
      <c r="AU427" s="215" t="s">
        <v>86</v>
      </c>
      <c r="AY427" s="18" t="s">
        <v>140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8" t="s">
        <v>84</v>
      </c>
      <c r="BK427" s="216">
        <f>ROUND(I427*H427,2)</f>
        <v>0</v>
      </c>
      <c r="BL427" s="18" t="s">
        <v>253</v>
      </c>
      <c r="BM427" s="215" t="s">
        <v>1617</v>
      </c>
    </row>
    <row r="428" spans="1:65" s="2" customFormat="1" ht="19.5">
      <c r="A428" s="35"/>
      <c r="B428" s="36"/>
      <c r="C428" s="37"/>
      <c r="D428" s="217" t="s">
        <v>150</v>
      </c>
      <c r="E428" s="37"/>
      <c r="F428" s="218" t="s">
        <v>1616</v>
      </c>
      <c r="G428" s="37"/>
      <c r="H428" s="37"/>
      <c r="I428" s="116"/>
      <c r="J428" s="37"/>
      <c r="K428" s="37"/>
      <c r="L428" s="40"/>
      <c r="M428" s="219"/>
      <c r="N428" s="220"/>
      <c r="O428" s="72"/>
      <c r="P428" s="72"/>
      <c r="Q428" s="72"/>
      <c r="R428" s="72"/>
      <c r="S428" s="72"/>
      <c r="T428" s="73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150</v>
      </c>
      <c r="AU428" s="18" t="s">
        <v>86</v>
      </c>
    </row>
    <row r="429" spans="1:65" s="2" customFormat="1" ht="21.75" customHeight="1">
      <c r="A429" s="35"/>
      <c r="B429" s="36"/>
      <c r="C429" s="204" t="s">
        <v>1618</v>
      </c>
      <c r="D429" s="204" t="s">
        <v>143</v>
      </c>
      <c r="E429" s="205" t="s">
        <v>1619</v>
      </c>
      <c r="F429" s="206" t="s">
        <v>1620</v>
      </c>
      <c r="G429" s="207" t="s">
        <v>439</v>
      </c>
      <c r="H429" s="208">
        <v>4</v>
      </c>
      <c r="I429" s="209"/>
      <c r="J429" s="210">
        <f>ROUND(I429*H429,2)</f>
        <v>0</v>
      </c>
      <c r="K429" s="206" t="s">
        <v>1</v>
      </c>
      <c r="L429" s="40"/>
      <c r="M429" s="211" t="s">
        <v>1</v>
      </c>
      <c r="N429" s="212" t="s">
        <v>41</v>
      </c>
      <c r="O429" s="72"/>
      <c r="P429" s="213">
        <f>O429*H429</f>
        <v>0</v>
      </c>
      <c r="Q429" s="213">
        <v>0</v>
      </c>
      <c r="R429" s="213">
        <f>Q429*H429</f>
        <v>0</v>
      </c>
      <c r="S429" s="213">
        <v>0</v>
      </c>
      <c r="T429" s="214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15" t="s">
        <v>253</v>
      </c>
      <c r="AT429" s="215" t="s">
        <v>143</v>
      </c>
      <c r="AU429" s="215" t="s">
        <v>86</v>
      </c>
      <c r="AY429" s="18" t="s">
        <v>140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18" t="s">
        <v>84</v>
      </c>
      <c r="BK429" s="216">
        <f>ROUND(I429*H429,2)</f>
        <v>0</v>
      </c>
      <c r="BL429" s="18" t="s">
        <v>253</v>
      </c>
      <c r="BM429" s="215" t="s">
        <v>1621</v>
      </c>
    </row>
    <row r="430" spans="1:65" s="2" customFormat="1" ht="19.5">
      <c r="A430" s="35"/>
      <c r="B430" s="36"/>
      <c r="C430" s="37"/>
      <c r="D430" s="217" t="s">
        <v>150</v>
      </c>
      <c r="E430" s="37"/>
      <c r="F430" s="218" t="s">
        <v>1620</v>
      </c>
      <c r="G430" s="37"/>
      <c r="H430" s="37"/>
      <c r="I430" s="116"/>
      <c r="J430" s="37"/>
      <c r="K430" s="37"/>
      <c r="L430" s="40"/>
      <c r="M430" s="219"/>
      <c r="N430" s="220"/>
      <c r="O430" s="72"/>
      <c r="P430" s="72"/>
      <c r="Q430" s="72"/>
      <c r="R430" s="72"/>
      <c r="S430" s="72"/>
      <c r="T430" s="73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150</v>
      </c>
      <c r="AU430" s="18" t="s">
        <v>86</v>
      </c>
    </row>
    <row r="431" spans="1:65" s="2" customFormat="1" ht="21.75" customHeight="1">
      <c r="A431" s="35"/>
      <c r="B431" s="36"/>
      <c r="C431" s="204" t="s">
        <v>1622</v>
      </c>
      <c r="D431" s="204" t="s">
        <v>143</v>
      </c>
      <c r="E431" s="205" t="s">
        <v>1623</v>
      </c>
      <c r="F431" s="206" t="s">
        <v>1624</v>
      </c>
      <c r="G431" s="207" t="s">
        <v>439</v>
      </c>
      <c r="H431" s="208">
        <v>1</v>
      </c>
      <c r="I431" s="209"/>
      <c r="J431" s="210">
        <f>ROUND(I431*H431,2)</f>
        <v>0</v>
      </c>
      <c r="K431" s="206" t="s">
        <v>1</v>
      </c>
      <c r="L431" s="40"/>
      <c r="M431" s="211" t="s">
        <v>1</v>
      </c>
      <c r="N431" s="212" t="s">
        <v>41</v>
      </c>
      <c r="O431" s="72"/>
      <c r="P431" s="213">
        <f>O431*H431</f>
        <v>0</v>
      </c>
      <c r="Q431" s="213">
        <v>0</v>
      </c>
      <c r="R431" s="213">
        <f>Q431*H431</f>
        <v>0</v>
      </c>
      <c r="S431" s="213">
        <v>0</v>
      </c>
      <c r="T431" s="214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15" t="s">
        <v>253</v>
      </c>
      <c r="AT431" s="215" t="s">
        <v>143</v>
      </c>
      <c r="AU431" s="215" t="s">
        <v>86</v>
      </c>
      <c r="AY431" s="18" t="s">
        <v>140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8" t="s">
        <v>84</v>
      </c>
      <c r="BK431" s="216">
        <f>ROUND(I431*H431,2)</f>
        <v>0</v>
      </c>
      <c r="BL431" s="18" t="s">
        <v>253</v>
      </c>
      <c r="BM431" s="215" t="s">
        <v>1625</v>
      </c>
    </row>
    <row r="432" spans="1:65" s="2" customFormat="1" ht="19.5">
      <c r="A432" s="35"/>
      <c r="B432" s="36"/>
      <c r="C432" s="37"/>
      <c r="D432" s="217" t="s">
        <v>150</v>
      </c>
      <c r="E432" s="37"/>
      <c r="F432" s="218" t="s">
        <v>1624</v>
      </c>
      <c r="G432" s="37"/>
      <c r="H432" s="37"/>
      <c r="I432" s="116"/>
      <c r="J432" s="37"/>
      <c r="K432" s="37"/>
      <c r="L432" s="40"/>
      <c r="M432" s="219"/>
      <c r="N432" s="220"/>
      <c r="O432" s="72"/>
      <c r="P432" s="72"/>
      <c r="Q432" s="72"/>
      <c r="R432" s="72"/>
      <c r="S432" s="72"/>
      <c r="T432" s="73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150</v>
      </c>
      <c r="AU432" s="18" t="s">
        <v>86</v>
      </c>
    </row>
    <row r="433" spans="1:65" s="2" customFormat="1" ht="21.75" customHeight="1">
      <c r="A433" s="35"/>
      <c r="B433" s="36"/>
      <c r="C433" s="204" t="s">
        <v>1626</v>
      </c>
      <c r="D433" s="204" t="s">
        <v>143</v>
      </c>
      <c r="E433" s="205" t="s">
        <v>1627</v>
      </c>
      <c r="F433" s="206" t="s">
        <v>1628</v>
      </c>
      <c r="G433" s="207" t="s">
        <v>439</v>
      </c>
      <c r="H433" s="208">
        <v>1</v>
      </c>
      <c r="I433" s="209"/>
      <c r="J433" s="210">
        <f>ROUND(I433*H433,2)</f>
        <v>0</v>
      </c>
      <c r="K433" s="206" t="s">
        <v>1</v>
      </c>
      <c r="L433" s="40"/>
      <c r="M433" s="211" t="s">
        <v>1</v>
      </c>
      <c r="N433" s="212" t="s">
        <v>41</v>
      </c>
      <c r="O433" s="72"/>
      <c r="P433" s="213">
        <f>O433*H433</f>
        <v>0</v>
      </c>
      <c r="Q433" s="213">
        <v>0</v>
      </c>
      <c r="R433" s="213">
        <f>Q433*H433</f>
        <v>0</v>
      </c>
      <c r="S433" s="213">
        <v>0</v>
      </c>
      <c r="T433" s="214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15" t="s">
        <v>253</v>
      </c>
      <c r="AT433" s="215" t="s">
        <v>143</v>
      </c>
      <c r="AU433" s="215" t="s">
        <v>86</v>
      </c>
      <c r="AY433" s="18" t="s">
        <v>140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8" t="s">
        <v>84</v>
      </c>
      <c r="BK433" s="216">
        <f>ROUND(I433*H433,2)</f>
        <v>0</v>
      </c>
      <c r="BL433" s="18" t="s">
        <v>253</v>
      </c>
      <c r="BM433" s="215" t="s">
        <v>1629</v>
      </c>
    </row>
    <row r="434" spans="1:65" s="2" customFormat="1" ht="19.5">
      <c r="A434" s="35"/>
      <c r="B434" s="36"/>
      <c r="C434" s="37"/>
      <c r="D434" s="217" t="s">
        <v>150</v>
      </c>
      <c r="E434" s="37"/>
      <c r="F434" s="218" t="s">
        <v>1628</v>
      </c>
      <c r="G434" s="37"/>
      <c r="H434" s="37"/>
      <c r="I434" s="116"/>
      <c r="J434" s="37"/>
      <c r="K434" s="37"/>
      <c r="L434" s="40"/>
      <c r="M434" s="219"/>
      <c r="N434" s="220"/>
      <c r="O434" s="72"/>
      <c r="P434" s="72"/>
      <c r="Q434" s="72"/>
      <c r="R434" s="72"/>
      <c r="S434" s="72"/>
      <c r="T434" s="73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150</v>
      </c>
      <c r="AU434" s="18" t="s">
        <v>86</v>
      </c>
    </row>
    <row r="435" spans="1:65" s="2" customFormat="1" ht="16.5" customHeight="1">
      <c r="A435" s="35"/>
      <c r="B435" s="36"/>
      <c r="C435" s="267" t="s">
        <v>1630</v>
      </c>
      <c r="D435" s="267" t="s">
        <v>714</v>
      </c>
      <c r="E435" s="268" t="s">
        <v>1631</v>
      </c>
      <c r="F435" s="269" t="s">
        <v>1632</v>
      </c>
      <c r="G435" s="270" t="s">
        <v>159</v>
      </c>
      <c r="H435" s="271">
        <v>1</v>
      </c>
      <c r="I435" s="272"/>
      <c r="J435" s="273">
        <f>ROUND(I435*H435,2)</f>
        <v>0</v>
      </c>
      <c r="K435" s="269" t="s">
        <v>1</v>
      </c>
      <c r="L435" s="274"/>
      <c r="M435" s="275" t="s">
        <v>1</v>
      </c>
      <c r="N435" s="276" t="s">
        <v>41</v>
      </c>
      <c r="O435" s="72"/>
      <c r="P435" s="213">
        <f>O435*H435</f>
        <v>0</v>
      </c>
      <c r="Q435" s="213">
        <v>0</v>
      </c>
      <c r="R435" s="213">
        <f>Q435*H435</f>
        <v>0</v>
      </c>
      <c r="S435" s="213">
        <v>0</v>
      </c>
      <c r="T435" s="214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15" t="s">
        <v>376</v>
      </c>
      <c r="AT435" s="215" t="s">
        <v>714</v>
      </c>
      <c r="AU435" s="215" t="s">
        <v>86</v>
      </c>
      <c r="AY435" s="18" t="s">
        <v>140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8" t="s">
        <v>84</v>
      </c>
      <c r="BK435" s="216">
        <f>ROUND(I435*H435,2)</f>
        <v>0</v>
      </c>
      <c r="BL435" s="18" t="s">
        <v>253</v>
      </c>
      <c r="BM435" s="215" t="s">
        <v>1633</v>
      </c>
    </row>
    <row r="436" spans="1:65" s="2" customFormat="1" ht="11.25">
      <c r="A436" s="35"/>
      <c r="B436" s="36"/>
      <c r="C436" s="37"/>
      <c r="D436" s="217" t="s">
        <v>150</v>
      </c>
      <c r="E436" s="37"/>
      <c r="F436" s="218" t="s">
        <v>1632</v>
      </c>
      <c r="G436" s="37"/>
      <c r="H436" s="37"/>
      <c r="I436" s="116"/>
      <c r="J436" s="37"/>
      <c r="K436" s="37"/>
      <c r="L436" s="40"/>
      <c r="M436" s="219"/>
      <c r="N436" s="220"/>
      <c r="O436" s="72"/>
      <c r="P436" s="72"/>
      <c r="Q436" s="72"/>
      <c r="R436" s="72"/>
      <c r="S436" s="72"/>
      <c r="T436" s="73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150</v>
      </c>
      <c r="AU436" s="18" t="s">
        <v>86</v>
      </c>
    </row>
    <row r="437" spans="1:65" s="2" customFormat="1" ht="21.75" customHeight="1">
      <c r="A437" s="35"/>
      <c r="B437" s="36"/>
      <c r="C437" s="204" t="s">
        <v>1634</v>
      </c>
      <c r="D437" s="204" t="s">
        <v>143</v>
      </c>
      <c r="E437" s="205" t="s">
        <v>1635</v>
      </c>
      <c r="F437" s="206" t="s">
        <v>1636</v>
      </c>
      <c r="G437" s="207" t="s">
        <v>241</v>
      </c>
      <c r="H437" s="208">
        <v>1</v>
      </c>
      <c r="I437" s="209"/>
      <c r="J437" s="210">
        <f>ROUND(I437*H437,2)</f>
        <v>0</v>
      </c>
      <c r="K437" s="206" t="s">
        <v>1</v>
      </c>
      <c r="L437" s="40"/>
      <c r="M437" s="211" t="s">
        <v>1</v>
      </c>
      <c r="N437" s="212" t="s">
        <v>41</v>
      </c>
      <c r="O437" s="72"/>
      <c r="P437" s="213">
        <f>O437*H437</f>
        <v>0</v>
      </c>
      <c r="Q437" s="213">
        <v>0</v>
      </c>
      <c r="R437" s="213">
        <f>Q437*H437</f>
        <v>0</v>
      </c>
      <c r="S437" s="213">
        <v>0</v>
      </c>
      <c r="T437" s="21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15" t="s">
        <v>253</v>
      </c>
      <c r="AT437" s="215" t="s">
        <v>143</v>
      </c>
      <c r="AU437" s="215" t="s">
        <v>86</v>
      </c>
      <c r="AY437" s="18" t="s">
        <v>140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8" t="s">
        <v>84</v>
      </c>
      <c r="BK437" s="216">
        <f>ROUND(I437*H437,2)</f>
        <v>0</v>
      </c>
      <c r="BL437" s="18" t="s">
        <v>253</v>
      </c>
      <c r="BM437" s="215" t="s">
        <v>1637</v>
      </c>
    </row>
    <row r="438" spans="1:65" s="2" customFormat="1" ht="19.5">
      <c r="A438" s="35"/>
      <c r="B438" s="36"/>
      <c r="C438" s="37"/>
      <c r="D438" s="217" t="s">
        <v>150</v>
      </c>
      <c r="E438" s="37"/>
      <c r="F438" s="218" t="s">
        <v>1636</v>
      </c>
      <c r="G438" s="37"/>
      <c r="H438" s="37"/>
      <c r="I438" s="116"/>
      <c r="J438" s="37"/>
      <c r="K438" s="37"/>
      <c r="L438" s="40"/>
      <c r="M438" s="219"/>
      <c r="N438" s="220"/>
      <c r="O438" s="72"/>
      <c r="P438" s="72"/>
      <c r="Q438" s="72"/>
      <c r="R438" s="72"/>
      <c r="S438" s="72"/>
      <c r="T438" s="73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150</v>
      </c>
      <c r="AU438" s="18" t="s">
        <v>86</v>
      </c>
    </row>
    <row r="439" spans="1:65" s="2" customFormat="1" ht="21.75" customHeight="1">
      <c r="A439" s="35"/>
      <c r="B439" s="36"/>
      <c r="C439" s="204" t="s">
        <v>1638</v>
      </c>
      <c r="D439" s="204" t="s">
        <v>143</v>
      </c>
      <c r="E439" s="205" t="s">
        <v>1639</v>
      </c>
      <c r="F439" s="206" t="s">
        <v>1640</v>
      </c>
      <c r="G439" s="207" t="s">
        <v>241</v>
      </c>
      <c r="H439" s="208">
        <v>1</v>
      </c>
      <c r="I439" s="209"/>
      <c r="J439" s="210">
        <f>ROUND(I439*H439,2)</f>
        <v>0</v>
      </c>
      <c r="K439" s="206" t="s">
        <v>1</v>
      </c>
      <c r="L439" s="40"/>
      <c r="M439" s="211" t="s">
        <v>1</v>
      </c>
      <c r="N439" s="212" t="s">
        <v>41</v>
      </c>
      <c r="O439" s="72"/>
      <c r="P439" s="213">
        <f>O439*H439</f>
        <v>0</v>
      </c>
      <c r="Q439" s="213">
        <v>0</v>
      </c>
      <c r="R439" s="213">
        <f>Q439*H439</f>
        <v>0</v>
      </c>
      <c r="S439" s="213">
        <v>0</v>
      </c>
      <c r="T439" s="214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15" t="s">
        <v>253</v>
      </c>
      <c r="AT439" s="215" t="s">
        <v>143</v>
      </c>
      <c r="AU439" s="215" t="s">
        <v>86</v>
      </c>
      <c r="AY439" s="18" t="s">
        <v>140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8" t="s">
        <v>84</v>
      </c>
      <c r="BK439" s="216">
        <f>ROUND(I439*H439,2)</f>
        <v>0</v>
      </c>
      <c r="BL439" s="18" t="s">
        <v>253</v>
      </c>
      <c r="BM439" s="215" t="s">
        <v>1641</v>
      </c>
    </row>
    <row r="440" spans="1:65" s="2" customFormat="1" ht="19.5">
      <c r="A440" s="35"/>
      <c r="B440" s="36"/>
      <c r="C440" s="37"/>
      <c r="D440" s="217" t="s">
        <v>150</v>
      </c>
      <c r="E440" s="37"/>
      <c r="F440" s="218" t="s">
        <v>1640</v>
      </c>
      <c r="G440" s="37"/>
      <c r="H440" s="37"/>
      <c r="I440" s="116"/>
      <c r="J440" s="37"/>
      <c r="K440" s="37"/>
      <c r="L440" s="40"/>
      <c r="M440" s="219"/>
      <c r="N440" s="220"/>
      <c r="O440" s="72"/>
      <c r="P440" s="72"/>
      <c r="Q440" s="72"/>
      <c r="R440" s="72"/>
      <c r="S440" s="72"/>
      <c r="T440" s="73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150</v>
      </c>
      <c r="AU440" s="18" t="s">
        <v>86</v>
      </c>
    </row>
    <row r="441" spans="1:65" s="2" customFormat="1" ht="44.25" customHeight="1">
      <c r="A441" s="35"/>
      <c r="B441" s="36"/>
      <c r="C441" s="204" t="s">
        <v>1642</v>
      </c>
      <c r="D441" s="204" t="s">
        <v>143</v>
      </c>
      <c r="E441" s="205" t="s">
        <v>1643</v>
      </c>
      <c r="F441" s="206" t="s">
        <v>1644</v>
      </c>
      <c r="G441" s="207" t="s">
        <v>146</v>
      </c>
      <c r="H441" s="208">
        <v>0.158</v>
      </c>
      <c r="I441" s="209"/>
      <c r="J441" s="210">
        <f>ROUND(I441*H441,2)</f>
        <v>0</v>
      </c>
      <c r="K441" s="206" t="s">
        <v>1</v>
      </c>
      <c r="L441" s="40"/>
      <c r="M441" s="211" t="s">
        <v>1</v>
      </c>
      <c r="N441" s="212" t="s">
        <v>41</v>
      </c>
      <c r="O441" s="72"/>
      <c r="P441" s="213">
        <f>O441*H441</f>
        <v>0</v>
      </c>
      <c r="Q441" s="213">
        <v>0</v>
      </c>
      <c r="R441" s="213">
        <f>Q441*H441</f>
        <v>0</v>
      </c>
      <c r="S441" s="213">
        <v>0</v>
      </c>
      <c r="T441" s="214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15" t="s">
        <v>253</v>
      </c>
      <c r="AT441" s="215" t="s">
        <v>143</v>
      </c>
      <c r="AU441" s="215" t="s">
        <v>86</v>
      </c>
      <c r="AY441" s="18" t="s">
        <v>140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8" t="s">
        <v>84</v>
      </c>
      <c r="BK441" s="216">
        <f>ROUND(I441*H441,2)</f>
        <v>0</v>
      </c>
      <c r="BL441" s="18" t="s">
        <v>253</v>
      </c>
      <c r="BM441" s="215" t="s">
        <v>1645</v>
      </c>
    </row>
    <row r="442" spans="1:65" s="2" customFormat="1" ht="29.25">
      <c r="A442" s="35"/>
      <c r="B442" s="36"/>
      <c r="C442" s="37"/>
      <c r="D442" s="217" t="s">
        <v>150</v>
      </c>
      <c r="E442" s="37"/>
      <c r="F442" s="218" t="s">
        <v>1644</v>
      </c>
      <c r="G442" s="37"/>
      <c r="H442" s="37"/>
      <c r="I442" s="116"/>
      <c r="J442" s="37"/>
      <c r="K442" s="37"/>
      <c r="L442" s="40"/>
      <c r="M442" s="278"/>
      <c r="N442" s="279"/>
      <c r="O442" s="280"/>
      <c r="P442" s="280"/>
      <c r="Q442" s="280"/>
      <c r="R442" s="280"/>
      <c r="S442" s="280"/>
      <c r="T442" s="281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150</v>
      </c>
      <c r="AU442" s="18" t="s">
        <v>86</v>
      </c>
    </row>
    <row r="443" spans="1:65" s="2" customFormat="1" ht="6.95" customHeight="1">
      <c r="A443" s="35"/>
      <c r="B443" s="55"/>
      <c r="C443" s="56"/>
      <c r="D443" s="56"/>
      <c r="E443" s="56"/>
      <c r="F443" s="56"/>
      <c r="G443" s="56"/>
      <c r="H443" s="56"/>
      <c r="I443" s="153"/>
      <c r="J443" s="56"/>
      <c r="K443" s="56"/>
      <c r="L443" s="40"/>
      <c r="M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</row>
  </sheetData>
  <sheetProtection algorithmName="SHA-512" hashValue="cLOKdWbw3bFkNWefRKPIykokOwr+cWNsWfV5fJoULeHBX7T0kuHTfQtRd3KgC2x4OcaMRCgPGer7qHxS6nCrCw==" saltValue="rPZWgHpduG4cc/Zv9K3r2NRJwDSmtC+vb+5Q6Pk1NKD+/4iVCK8RqM9s42WVVFf8yTeTu2PVlHGWwQq6LFLFPw==" spinCount="100000" sheet="1" objects="1" scenarios="1" formatColumns="0" formatRows="0" autoFilter="0"/>
  <autoFilter ref="C128:K442" xr:uid="{00000000-0009-0000-0000-000003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7AAD6-6BA1-4721-BB9C-97D5D179F0DB}">
  <dimension ref="B1:K81"/>
  <sheetViews>
    <sheetView topLeftCell="A64" zoomScale="115" zoomScaleNormal="115" workbookViewId="0">
      <selection activeCell="H74" sqref="H74:I74"/>
    </sheetView>
  </sheetViews>
  <sheetFormatPr defaultRowHeight="12.75"/>
  <cols>
    <col min="1" max="1" width="2.1640625" style="333" customWidth="1"/>
    <col min="2" max="2" width="6.5" style="333" customWidth="1"/>
    <col min="3" max="3" width="16.33203125" style="333" customWidth="1"/>
    <col min="4" max="4" width="69" style="333" customWidth="1"/>
    <col min="5" max="5" width="4.1640625" style="333" customWidth="1"/>
    <col min="6" max="6" width="5.83203125" style="333" bestFit="1" customWidth="1"/>
    <col min="7" max="7" width="10.6640625" style="333" bestFit="1" customWidth="1"/>
    <col min="8" max="8" width="11.83203125" style="333" bestFit="1" customWidth="1"/>
    <col min="9" max="9" width="10.6640625" style="333" customWidth="1"/>
    <col min="10" max="10" width="11.1640625" style="333" customWidth="1"/>
    <col min="11" max="11" width="9.1640625" style="333" customWidth="1"/>
    <col min="12" max="16384" width="9.33203125" style="333"/>
  </cols>
  <sheetData>
    <row r="1" spans="2:11">
      <c r="K1" s="378"/>
    </row>
    <row r="2" spans="2:11" ht="13.5" thickBot="1">
      <c r="K2" s="378"/>
    </row>
    <row r="3" spans="2:11" ht="13.5" thickBot="1">
      <c r="B3" s="439" t="s">
        <v>1837</v>
      </c>
      <c r="C3" s="439" t="s">
        <v>1836</v>
      </c>
      <c r="D3" s="438" t="s">
        <v>1835</v>
      </c>
      <c r="E3" s="437"/>
      <c r="F3" s="436" t="s">
        <v>1834</v>
      </c>
      <c r="G3" s="435" t="s">
        <v>1833</v>
      </c>
      <c r="H3" s="434"/>
      <c r="I3" s="435" t="s">
        <v>1832</v>
      </c>
      <c r="J3" s="434"/>
      <c r="K3" s="378"/>
    </row>
    <row r="4" spans="2:11" ht="13.5" thickBot="1">
      <c r="B4" s="433"/>
      <c r="C4" s="432"/>
      <c r="D4" s="431"/>
      <c r="E4" s="430"/>
      <c r="F4" s="429"/>
      <c r="G4" s="428" t="s">
        <v>1831</v>
      </c>
      <c r="H4" s="427" t="s">
        <v>1830</v>
      </c>
      <c r="I4" s="428" t="s">
        <v>1831</v>
      </c>
      <c r="J4" s="427" t="s">
        <v>1830</v>
      </c>
      <c r="K4" s="378"/>
    </row>
    <row r="5" spans="2:11" ht="13.5" thickBot="1">
      <c r="B5" s="426" t="s">
        <v>1829</v>
      </c>
      <c r="C5" s="425"/>
      <c r="D5" s="424" t="s">
        <v>1828</v>
      </c>
      <c r="E5" s="423"/>
      <c r="F5" s="422"/>
      <c r="G5" s="421"/>
      <c r="H5" s="421"/>
      <c r="I5" s="421"/>
      <c r="J5" s="420"/>
      <c r="K5" s="407">
        <f>SUM(H6:H14,J6:J14)</f>
        <v>0</v>
      </c>
    </row>
    <row r="6" spans="2:11">
      <c r="B6" s="363" t="s">
        <v>1827</v>
      </c>
      <c r="C6" s="408" t="s">
        <v>1812</v>
      </c>
      <c r="D6" s="364" t="s">
        <v>1826</v>
      </c>
      <c r="E6" s="361" t="s">
        <v>1709</v>
      </c>
      <c r="F6" s="364">
        <v>11</v>
      </c>
      <c r="G6" s="405">
        <v>0</v>
      </c>
      <c r="H6" s="405">
        <f>PRODUCT(F6*G6)</f>
        <v>0</v>
      </c>
      <c r="I6" s="405">
        <v>0</v>
      </c>
      <c r="J6" s="404">
        <f>PRODUCT(F6*I6)</f>
        <v>0</v>
      </c>
      <c r="K6" s="378"/>
    </row>
    <row r="7" spans="2:11">
      <c r="B7" s="363" t="s">
        <v>1825</v>
      </c>
      <c r="C7" s="408" t="s">
        <v>1812</v>
      </c>
      <c r="D7" s="364" t="s">
        <v>1824</v>
      </c>
      <c r="E7" s="361" t="s">
        <v>1709</v>
      </c>
      <c r="F7" s="364">
        <v>2</v>
      </c>
      <c r="G7" s="405">
        <v>0</v>
      </c>
      <c r="H7" s="405">
        <f>PRODUCT(F7*G7)</f>
        <v>0</v>
      </c>
      <c r="I7" s="405">
        <v>0</v>
      </c>
      <c r="J7" s="404">
        <f>PRODUCT(F7*I7)</f>
        <v>0</v>
      </c>
      <c r="K7" s="378"/>
    </row>
    <row r="8" spans="2:11">
      <c r="B8" s="363" t="s">
        <v>1823</v>
      </c>
      <c r="C8" s="408" t="s">
        <v>1812</v>
      </c>
      <c r="D8" s="364" t="s">
        <v>1822</v>
      </c>
      <c r="E8" s="361" t="s">
        <v>1709</v>
      </c>
      <c r="F8" s="364">
        <v>127</v>
      </c>
      <c r="G8" s="405">
        <v>0</v>
      </c>
      <c r="H8" s="405">
        <f>PRODUCT(F8*G8)</f>
        <v>0</v>
      </c>
      <c r="I8" s="405">
        <v>0</v>
      </c>
      <c r="J8" s="404">
        <f>PRODUCT(F8*I8)</f>
        <v>0</v>
      </c>
      <c r="K8" s="378"/>
    </row>
    <row r="9" spans="2:11">
      <c r="B9" s="363" t="s">
        <v>1821</v>
      </c>
      <c r="C9" s="408" t="s">
        <v>1812</v>
      </c>
      <c r="D9" s="364" t="s">
        <v>1820</v>
      </c>
      <c r="E9" s="361" t="s">
        <v>1709</v>
      </c>
      <c r="F9" s="364">
        <v>16</v>
      </c>
      <c r="G9" s="405">
        <v>0</v>
      </c>
      <c r="H9" s="405">
        <f>PRODUCT(F9*G9)</f>
        <v>0</v>
      </c>
      <c r="I9" s="405">
        <v>0</v>
      </c>
      <c r="J9" s="404">
        <f>PRODUCT(F9*I9)</f>
        <v>0</v>
      </c>
      <c r="K9" s="378"/>
    </row>
    <row r="10" spans="2:11">
      <c r="B10" s="363" t="s">
        <v>1819</v>
      </c>
      <c r="C10" s="408" t="s">
        <v>1812</v>
      </c>
      <c r="D10" s="419" t="s">
        <v>1818</v>
      </c>
      <c r="E10" s="361" t="s">
        <v>1709</v>
      </c>
      <c r="F10" s="364">
        <v>62</v>
      </c>
      <c r="G10" s="405">
        <v>0</v>
      </c>
      <c r="H10" s="405">
        <f>PRODUCT(F10*G10)</f>
        <v>0</v>
      </c>
      <c r="I10" s="405">
        <v>0</v>
      </c>
      <c r="J10" s="404">
        <f>PRODUCT(F10*I10)</f>
        <v>0</v>
      </c>
      <c r="K10" s="378"/>
    </row>
    <row r="11" spans="2:11">
      <c r="B11" s="363" t="s">
        <v>1817</v>
      </c>
      <c r="C11" s="408" t="s">
        <v>1812</v>
      </c>
      <c r="D11" s="419" t="s">
        <v>1816</v>
      </c>
      <c r="E11" s="361" t="s">
        <v>1709</v>
      </c>
      <c r="F11" s="364">
        <v>22</v>
      </c>
      <c r="G11" s="405">
        <v>0</v>
      </c>
      <c r="H11" s="405">
        <f>PRODUCT(F11*G11)</f>
        <v>0</v>
      </c>
      <c r="I11" s="405">
        <v>0</v>
      </c>
      <c r="J11" s="404">
        <f>PRODUCT(F11*I11)</f>
        <v>0</v>
      </c>
      <c r="K11" s="378"/>
    </row>
    <row r="12" spans="2:11">
      <c r="B12" s="363" t="s">
        <v>1815</v>
      </c>
      <c r="C12" s="408" t="s">
        <v>1812</v>
      </c>
      <c r="D12" s="364" t="s">
        <v>1814</v>
      </c>
      <c r="E12" s="361" t="s">
        <v>1709</v>
      </c>
      <c r="F12" s="364">
        <v>34</v>
      </c>
      <c r="G12" s="405">
        <v>0</v>
      </c>
      <c r="H12" s="405">
        <f>PRODUCT(F12*G12)</f>
        <v>0</v>
      </c>
      <c r="I12" s="405">
        <v>0</v>
      </c>
      <c r="J12" s="404">
        <f>PRODUCT(F12*I12)</f>
        <v>0</v>
      </c>
      <c r="K12" s="378"/>
    </row>
    <row r="13" spans="2:11">
      <c r="B13" s="363" t="s">
        <v>1813</v>
      </c>
      <c r="C13" s="408" t="s">
        <v>1812</v>
      </c>
      <c r="D13" s="364" t="s">
        <v>1811</v>
      </c>
      <c r="E13" s="361" t="s">
        <v>1709</v>
      </c>
      <c r="F13" s="364">
        <v>2</v>
      </c>
      <c r="G13" s="405">
        <v>0</v>
      </c>
      <c r="H13" s="405">
        <f>PRODUCT(F13*G13)</f>
        <v>0</v>
      </c>
      <c r="I13" s="405">
        <v>0</v>
      </c>
      <c r="J13" s="404">
        <f>PRODUCT(F13*I13)</f>
        <v>0</v>
      </c>
      <c r="K13" s="378"/>
    </row>
    <row r="14" spans="2:11" ht="13.5" thickBot="1">
      <c r="B14" s="357" t="s">
        <v>1810</v>
      </c>
      <c r="C14" s="403" t="s">
        <v>1809</v>
      </c>
      <c r="D14" s="402" t="s">
        <v>1808</v>
      </c>
      <c r="E14" s="402" t="s">
        <v>1709</v>
      </c>
      <c r="F14" s="402">
        <v>4</v>
      </c>
      <c r="G14" s="401">
        <v>0</v>
      </c>
      <c r="H14" s="401">
        <f>PRODUCT(F14*G14)</f>
        <v>0</v>
      </c>
      <c r="I14" s="401">
        <v>0</v>
      </c>
      <c r="J14" s="400">
        <f>PRODUCT(F14*I14)</f>
        <v>0</v>
      </c>
      <c r="K14" s="378"/>
    </row>
    <row r="15" spans="2:11" ht="13.5" thickBot="1">
      <c r="B15" s="399" t="s">
        <v>1807</v>
      </c>
      <c r="C15" s="398"/>
      <c r="D15" s="397"/>
      <c r="E15" s="397"/>
      <c r="F15" s="418"/>
      <c r="G15" s="367"/>
      <c r="H15" s="367"/>
      <c r="I15" s="367"/>
      <c r="J15" s="396"/>
      <c r="K15" s="378"/>
    </row>
    <row r="16" spans="2:11" ht="13.5" thickBot="1">
      <c r="B16" s="395" t="s">
        <v>1806</v>
      </c>
      <c r="C16" s="394"/>
      <c r="D16" s="393" t="s">
        <v>1805</v>
      </c>
      <c r="E16" s="392"/>
      <c r="F16" s="391"/>
      <c r="G16" s="390"/>
      <c r="H16" s="390"/>
      <c r="I16" s="390"/>
      <c r="J16" s="389"/>
      <c r="K16" s="407">
        <f>SUM(H17:H19,J17:J19)</f>
        <v>0</v>
      </c>
    </row>
    <row r="17" spans="2:11">
      <c r="B17" s="383" t="s">
        <v>1804</v>
      </c>
      <c r="C17" s="417" t="s">
        <v>1801</v>
      </c>
      <c r="D17" s="380" t="s">
        <v>1803</v>
      </c>
      <c r="E17" s="380" t="s">
        <v>1709</v>
      </c>
      <c r="F17" s="380">
        <v>46</v>
      </c>
      <c r="G17" s="381">
        <v>0</v>
      </c>
      <c r="H17" s="381">
        <f>PRODUCT(F17*G17)</f>
        <v>0</v>
      </c>
      <c r="I17" s="381">
        <v>0</v>
      </c>
      <c r="J17" s="379">
        <f>PRODUCT(F17*I17)</f>
        <v>0</v>
      </c>
      <c r="K17" s="378"/>
    </row>
    <row r="18" spans="2:11">
      <c r="B18" s="363" t="s">
        <v>1802</v>
      </c>
      <c r="C18" s="416" t="s">
        <v>1801</v>
      </c>
      <c r="D18" s="361" t="s">
        <v>1800</v>
      </c>
      <c r="E18" s="361" t="s">
        <v>1709</v>
      </c>
      <c r="F18" s="361">
        <v>48</v>
      </c>
      <c r="G18" s="405">
        <v>0</v>
      </c>
      <c r="H18" s="405">
        <f>PRODUCT(F18*G18)</f>
        <v>0</v>
      </c>
      <c r="I18" s="405">
        <v>0</v>
      </c>
      <c r="J18" s="404">
        <f>PRODUCT(F18*I18)</f>
        <v>0</v>
      </c>
      <c r="K18" s="378"/>
    </row>
    <row r="19" spans="2:11" ht="13.5" thickBot="1">
      <c r="B19" s="357" t="s">
        <v>1799</v>
      </c>
      <c r="C19" s="403">
        <v>743414322</v>
      </c>
      <c r="D19" s="402" t="s">
        <v>1798</v>
      </c>
      <c r="E19" s="355" t="s">
        <v>1709</v>
      </c>
      <c r="F19" s="355">
        <v>120</v>
      </c>
      <c r="G19" s="401">
        <v>0</v>
      </c>
      <c r="H19" s="401">
        <f>PRODUCT(F19*G19)</f>
        <v>0</v>
      </c>
      <c r="I19" s="401">
        <v>0</v>
      </c>
      <c r="J19" s="400">
        <f>PRODUCT(F19*I19)</f>
        <v>0</v>
      </c>
      <c r="K19" s="378"/>
    </row>
    <row r="20" spans="2:11" ht="13.5" thickBot="1">
      <c r="B20" s="399" t="s">
        <v>1797</v>
      </c>
      <c r="C20" s="398"/>
      <c r="G20" s="367"/>
      <c r="H20" s="367"/>
      <c r="I20" s="367"/>
      <c r="J20" s="396"/>
      <c r="K20" s="378"/>
    </row>
    <row r="21" spans="2:11" ht="13.5" thickBot="1">
      <c r="B21" s="395" t="s">
        <v>1796</v>
      </c>
      <c r="C21" s="394"/>
      <c r="D21" s="393" t="s">
        <v>1795</v>
      </c>
      <c r="E21" s="392"/>
      <c r="F21" s="391"/>
      <c r="G21" s="390"/>
      <c r="H21" s="390"/>
      <c r="I21" s="390"/>
      <c r="J21" s="389"/>
      <c r="K21" s="407">
        <f>SUM(H22:H23,J22:J23)</f>
        <v>0</v>
      </c>
    </row>
    <row r="22" spans="2:11">
      <c r="B22" s="383" t="s">
        <v>1794</v>
      </c>
      <c r="C22" s="415" t="s">
        <v>1793</v>
      </c>
      <c r="D22" s="406" t="s">
        <v>1792</v>
      </c>
      <c r="E22" s="380" t="s">
        <v>241</v>
      </c>
      <c r="F22" s="380">
        <v>98</v>
      </c>
      <c r="G22" s="381">
        <v>0</v>
      </c>
      <c r="H22" s="381">
        <f>SUM(F22*G22)</f>
        <v>0</v>
      </c>
      <c r="I22" s="381">
        <v>0</v>
      </c>
      <c r="J22" s="379">
        <f>PRODUCT(F22*I22)</f>
        <v>0</v>
      </c>
      <c r="K22" s="378"/>
    </row>
    <row r="23" spans="2:11" ht="13.5" thickBot="1">
      <c r="B23" s="357" t="s">
        <v>1791</v>
      </c>
      <c r="C23" s="356"/>
      <c r="D23" s="402" t="s">
        <v>1790</v>
      </c>
      <c r="E23" s="402" t="s">
        <v>241</v>
      </c>
      <c r="F23" s="402">
        <v>324</v>
      </c>
      <c r="G23" s="401">
        <v>0</v>
      </c>
      <c r="H23" s="401">
        <f>PRODUCT(F23*G23)</f>
        <v>0</v>
      </c>
      <c r="I23" s="401">
        <v>0</v>
      </c>
      <c r="J23" s="400">
        <f>PRODUCT(F23*I23)</f>
        <v>0</v>
      </c>
      <c r="K23" s="378"/>
    </row>
    <row r="24" spans="2:11" ht="13.5" thickBot="1">
      <c r="B24" s="399" t="s">
        <v>1789</v>
      </c>
      <c r="C24" s="398"/>
      <c r="G24" s="367"/>
      <c r="H24" s="367"/>
      <c r="I24" s="367"/>
      <c r="J24" s="396"/>
      <c r="K24" s="378"/>
    </row>
    <row r="25" spans="2:11" ht="13.5" thickBot="1">
      <c r="B25" s="395" t="s">
        <v>1788</v>
      </c>
      <c r="C25" s="394"/>
      <c r="D25" s="393" t="s">
        <v>1787</v>
      </c>
      <c r="E25" s="392"/>
      <c r="F25" s="391"/>
      <c r="G25" s="390"/>
      <c r="H25" s="390"/>
      <c r="I25" s="390"/>
      <c r="J25" s="389"/>
      <c r="K25" s="388">
        <f>SUM(H26:H33,J26:J33)</f>
        <v>0</v>
      </c>
    </row>
    <row r="26" spans="2:11">
      <c r="B26" s="383" t="s">
        <v>1786</v>
      </c>
      <c r="C26" s="382"/>
      <c r="D26" s="406" t="s">
        <v>1785</v>
      </c>
      <c r="E26" s="380" t="s">
        <v>241</v>
      </c>
      <c r="F26" s="380">
        <v>250</v>
      </c>
      <c r="G26" s="381">
        <v>0</v>
      </c>
      <c r="H26" s="381">
        <f>PRODUCT(F26*G26)</f>
        <v>0</v>
      </c>
      <c r="I26" s="381">
        <v>0</v>
      </c>
      <c r="J26" s="379">
        <f>PRODUCT(F26*I26)</f>
        <v>0</v>
      </c>
      <c r="K26" s="378"/>
    </row>
    <row r="27" spans="2:11">
      <c r="B27" s="363" t="s">
        <v>1784</v>
      </c>
      <c r="C27" s="414">
        <v>744441100</v>
      </c>
      <c r="D27" s="364" t="s">
        <v>1783</v>
      </c>
      <c r="E27" s="361" t="s">
        <v>241</v>
      </c>
      <c r="F27" s="361">
        <v>2600</v>
      </c>
      <c r="G27" s="405">
        <v>0</v>
      </c>
      <c r="H27" s="405">
        <f>PRODUCT(F27*G27)</f>
        <v>0</v>
      </c>
      <c r="I27" s="405">
        <v>0</v>
      </c>
      <c r="J27" s="404">
        <f>PRODUCT(F27*I27)</f>
        <v>0</v>
      </c>
      <c r="K27" s="378"/>
    </row>
    <row r="28" spans="2:11">
      <c r="B28" s="363" t="s">
        <v>1782</v>
      </c>
      <c r="C28" s="414">
        <v>744441100</v>
      </c>
      <c r="D28" s="361" t="s">
        <v>1781</v>
      </c>
      <c r="E28" s="361" t="s">
        <v>241</v>
      </c>
      <c r="F28" s="361">
        <v>3800</v>
      </c>
      <c r="G28" s="405">
        <v>0</v>
      </c>
      <c r="H28" s="405">
        <f>PRODUCT(F28*G28)</f>
        <v>0</v>
      </c>
      <c r="I28" s="405">
        <v>0</v>
      </c>
      <c r="J28" s="404">
        <f>PRODUCT(F28*I28)</f>
        <v>0</v>
      </c>
      <c r="K28" s="378"/>
    </row>
    <row r="29" spans="2:11">
      <c r="B29" s="363" t="s">
        <v>1780</v>
      </c>
      <c r="C29" s="414">
        <v>744441100</v>
      </c>
      <c r="D29" s="361" t="s">
        <v>1779</v>
      </c>
      <c r="E29" s="361" t="s">
        <v>241</v>
      </c>
      <c r="F29" s="361">
        <v>500</v>
      </c>
      <c r="G29" s="405">
        <v>0</v>
      </c>
      <c r="H29" s="405">
        <f>PRODUCT(F29*G29)</f>
        <v>0</v>
      </c>
      <c r="I29" s="405">
        <v>0</v>
      </c>
      <c r="J29" s="404">
        <f>PRODUCT(F29*I29)</f>
        <v>0</v>
      </c>
      <c r="K29" s="378"/>
    </row>
    <row r="30" spans="2:11">
      <c r="B30" s="363" t="s">
        <v>1778</v>
      </c>
      <c r="C30" s="414">
        <v>744441100</v>
      </c>
      <c r="D30" s="364" t="s">
        <v>1777</v>
      </c>
      <c r="E30" s="361" t="s">
        <v>241</v>
      </c>
      <c r="F30" s="361">
        <v>80</v>
      </c>
      <c r="G30" s="405">
        <v>0</v>
      </c>
      <c r="H30" s="405">
        <f>PRODUCT(F30*G30)</f>
        <v>0</v>
      </c>
      <c r="I30" s="405">
        <v>0</v>
      </c>
      <c r="J30" s="404">
        <f>PRODUCT(F30*I30)</f>
        <v>0</v>
      </c>
      <c r="K30" s="378"/>
    </row>
    <row r="31" spans="2:11">
      <c r="B31" s="363" t="s">
        <v>1776</v>
      </c>
      <c r="C31" s="414">
        <v>744441400</v>
      </c>
      <c r="D31" s="364" t="s">
        <v>1775</v>
      </c>
      <c r="E31" s="361" t="s">
        <v>241</v>
      </c>
      <c r="F31" s="361">
        <v>60</v>
      </c>
      <c r="G31" s="405">
        <v>0</v>
      </c>
      <c r="H31" s="405">
        <f>PRODUCT(F31*G31)</f>
        <v>0</v>
      </c>
      <c r="I31" s="405">
        <v>0</v>
      </c>
      <c r="J31" s="404">
        <f>PRODUCT(F31*I31)</f>
        <v>0</v>
      </c>
      <c r="K31" s="378"/>
    </row>
    <row r="32" spans="2:11">
      <c r="B32" s="363" t="s">
        <v>1774</v>
      </c>
      <c r="C32" s="413" t="s">
        <v>1773</v>
      </c>
      <c r="D32" s="364" t="s">
        <v>1772</v>
      </c>
      <c r="E32" s="361" t="s">
        <v>241</v>
      </c>
      <c r="F32" s="361">
        <v>60</v>
      </c>
      <c r="G32" s="405">
        <v>0</v>
      </c>
      <c r="H32" s="405">
        <f>PRODUCT(F32*G32)</f>
        <v>0</v>
      </c>
      <c r="I32" s="405">
        <v>0</v>
      </c>
      <c r="J32" s="404">
        <f>PRODUCT(F32*I32)</f>
        <v>0</v>
      </c>
      <c r="K32" s="378"/>
    </row>
    <row r="33" spans="2:11" ht="13.5" thickBot="1">
      <c r="B33" s="357" t="s">
        <v>1771</v>
      </c>
      <c r="C33" s="412" t="s">
        <v>1770</v>
      </c>
      <c r="D33" s="402" t="s">
        <v>1769</v>
      </c>
      <c r="E33" s="355" t="s">
        <v>241</v>
      </c>
      <c r="F33" s="355">
        <v>25</v>
      </c>
      <c r="G33" s="401">
        <v>0</v>
      </c>
      <c r="H33" s="401">
        <f>PRODUCT(F33*G33)</f>
        <v>0</v>
      </c>
      <c r="I33" s="401">
        <v>0</v>
      </c>
      <c r="J33" s="400">
        <f>PRODUCT(F33*I33)</f>
        <v>0</v>
      </c>
      <c r="K33" s="378"/>
    </row>
    <row r="34" spans="2:11" ht="13.5" thickBot="1">
      <c r="B34" s="399" t="s">
        <v>1768</v>
      </c>
      <c r="C34" s="398"/>
      <c r="G34" s="367"/>
      <c r="H34" s="367"/>
      <c r="I34" s="367"/>
      <c r="J34" s="396"/>
      <c r="K34" s="378"/>
    </row>
    <row r="35" spans="2:11" ht="13.5" thickBot="1">
      <c r="B35" s="395" t="s">
        <v>1767</v>
      </c>
      <c r="C35" s="411"/>
      <c r="D35" s="393" t="s">
        <v>1766</v>
      </c>
      <c r="E35" s="392"/>
      <c r="F35" s="391"/>
      <c r="G35" s="390"/>
      <c r="H35" s="390"/>
      <c r="I35" s="390"/>
      <c r="J35" s="389"/>
      <c r="K35" s="388">
        <f>SUM(H36:H47,J36:J47)</f>
        <v>0</v>
      </c>
    </row>
    <row r="36" spans="2:11">
      <c r="B36" s="383" t="s">
        <v>1765</v>
      </c>
      <c r="C36" s="409" t="s">
        <v>1760</v>
      </c>
      <c r="D36" s="406" t="s">
        <v>1764</v>
      </c>
      <c r="E36" s="380" t="s">
        <v>1709</v>
      </c>
      <c r="F36" s="406">
        <v>7</v>
      </c>
      <c r="G36" s="381">
        <v>0</v>
      </c>
      <c r="H36" s="381">
        <f>PRODUCT(F36*G36)</f>
        <v>0</v>
      </c>
      <c r="I36" s="381">
        <v>0</v>
      </c>
      <c r="J36" s="379">
        <f>PRODUCT(F36*I36)</f>
        <v>0</v>
      </c>
      <c r="K36" s="378"/>
    </row>
    <row r="37" spans="2:11">
      <c r="B37" s="363" t="s">
        <v>1763</v>
      </c>
      <c r="C37" s="408" t="s">
        <v>1760</v>
      </c>
      <c r="D37" s="364" t="s">
        <v>1762</v>
      </c>
      <c r="E37" s="361" t="s">
        <v>1709</v>
      </c>
      <c r="F37" s="364">
        <v>2</v>
      </c>
      <c r="G37" s="405">
        <v>0</v>
      </c>
      <c r="H37" s="405">
        <f>PRODUCT(F37*G37)</f>
        <v>0</v>
      </c>
      <c r="I37" s="405">
        <v>0</v>
      </c>
      <c r="J37" s="404">
        <f>PRODUCT(F37*I37)</f>
        <v>0</v>
      </c>
      <c r="K37" s="378"/>
    </row>
    <row r="38" spans="2:11">
      <c r="B38" s="363" t="s">
        <v>1761</v>
      </c>
      <c r="C38" s="408" t="s">
        <v>1760</v>
      </c>
      <c r="D38" s="364" t="s">
        <v>1759</v>
      </c>
      <c r="E38" s="361" t="s">
        <v>1709</v>
      </c>
      <c r="F38" s="364">
        <v>19</v>
      </c>
      <c r="G38" s="405">
        <v>0</v>
      </c>
      <c r="H38" s="405">
        <f>PRODUCT(F38*G38)</f>
        <v>0</v>
      </c>
      <c r="I38" s="405">
        <v>0</v>
      </c>
      <c r="J38" s="404">
        <f>PRODUCT(F38*I38)</f>
        <v>0</v>
      </c>
      <c r="K38" s="378"/>
    </row>
    <row r="39" spans="2:11">
      <c r="B39" s="363" t="s">
        <v>1758</v>
      </c>
      <c r="C39" s="362"/>
      <c r="D39" s="364"/>
      <c r="E39" s="361"/>
      <c r="F39" s="364"/>
      <c r="G39" s="405"/>
      <c r="H39" s="405"/>
      <c r="I39" s="405"/>
      <c r="J39" s="404"/>
      <c r="K39" s="378"/>
    </row>
    <row r="40" spans="2:11">
      <c r="B40" s="363" t="s">
        <v>1757</v>
      </c>
      <c r="C40" s="408" t="s">
        <v>1756</v>
      </c>
      <c r="D40" s="364" t="s">
        <v>1755</v>
      </c>
      <c r="E40" s="361" t="s">
        <v>1709</v>
      </c>
      <c r="F40" s="364">
        <v>8</v>
      </c>
      <c r="G40" s="405">
        <v>0</v>
      </c>
      <c r="H40" s="405">
        <f>PRODUCT(F40*G40)</f>
        <v>0</v>
      </c>
      <c r="I40" s="405">
        <v>0</v>
      </c>
      <c r="J40" s="404">
        <f>PRODUCT(F40*I40)</f>
        <v>0</v>
      </c>
      <c r="K40" s="378"/>
    </row>
    <row r="41" spans="2:11">
      <c r="B41" s="363" t="s">
        <v>1754</v>
      </c>
      <c r="C41" s="408" t="s">
        <v>1753</v>
      </c>
      <c r="D41" s="364" t="s">
        <v>1752</v>
      </c>
      <c r="E41" s="361" t="s">
        <v>1709</v>
      </c>
      <c r="F41" s="364">
        <v>22</v>
      </c>
      <c r="G41" s="405">
        <v>0</v>
      </c>
      <c r="H41" s="405">
        <f>PRODUCT(F41*G41)</f>
        <v>0</v>
      </c>
      <c r="I41" s="405">
        <v>0</v>
      </c>
      <c r="J41" s="404">
        <f>PRODUCT(F41*I41)</f>
        <v>0</v>
      </c>
      <c r="K41" s="378"/>
    </row>
    <row r="42" spans="2:11">
      <c r="B42" s="363" t="s">
        <v>1751</v>
      </c>
      <c r="C42" s="408" t="s">
        <v>1750</v>
      </c>
      <c r="D42" s="364" t="s">
        <v>1749</v>
      </c>
      <c r="E42" s="361" t="s">
        <v>1709</v>
      </c>
      <c r="F42" s="364">
        <v>8</v>
      </c>
      <c r="G42" s="405">
        <v>0</v>
      </c>
      <c r="H42" s="405">
        <f>PRODUCT(F42*G42)</f>
        <v>0</v>
      </c>
      <c r="I42" s="405">
        <v>0</v>
      </c>
      <c r="J42" s="404">
        <f>PRODUCT(F42*I42)</f>
        <v>0</v>
      </c>
      <c r="K42" s="378"/>
    </row>
    <row r="43" spans="2:11">
      <c r="B43" s="363" t="s">
        <v>1748</v>
      </c>
      <c r="C43" s="408" t="s">
        <v>1747</v>
      </c>
      <c r="D43" s="361" t="s">
        <v>1746</v>
      </c>
      <c r="E43" s="361" t="s">
        <v>1709</v>
      </c>
      <c r="F43" s="364">
        <v>10</v>
      </c>
      <c r="G43" s="405">
        <v>0</v>
      </c>
      <c r="H43" s="405">
        <f>PRODUCT(F43*G43)</f>
        <v>0</v>
      </c>
      <c r="I43" s="405">
        <v>0</v>
      </c>
      <c r="J43" s="404">
        <f>PRODUCT(F43*I43)</f>
        <v>0</v>
      </c>
      <c r="K43" s="378"/>
    </row>
    <row r="44" spans="2:11">
      <c r="B44" s="363" t="s">
        <v>1745</v>
      </c>
      <c r="C44" s="410" t="s">
        <v>1744</v>
      </c>
      <c r="D44" s="364" t="s">
        <v>1743</v>
      </c>
      <c r="E44" s="361" t="s">
        <v>1709</v>
      </c>
      <c r="F44" s="364">
        <v>46</v>
      </c>
      <c r="G44" s="405">
        <v>0</v>
      </c>
      <c r="H44" s="405">
        <f>PRODUCT(F44*G44)</f>
        <v>0</v>
      </c>
      <c r="I44" s="405">
        <v>0</v>
      </c>
      <c r="J44" s="404">
        <f>PRODUCT(F44*I44)</f>
        <v>0</v>
      </c>
      <c r="K44" s="378"/>
    </row>
    <row r="45" spans="2:11">
      <c r="B45" s="363" t="s">
        <v>1742</v>
      </c>
      <c r="C45" s="362"/>
      <c r="D45" s="364" t="s">
        <v>1741</v>
      </c>
      <c r="E45" s="361" t="s">
        <v>1709</v>
      </c>
      <c r="F45" s="364">
        <f>SUM(F40:F44)</f>
        <v>94</v>
      </c>
      <c r="G45" s="405">
        <v>0</v>
      </c>
      <c r="H45" s="405">
        <f>PRODUCT(F45*G45)</f>
        <v>0</v>
      </c>
      <c r="I45" s="405">
        <v>0</v>
      </c>
      <c r="J45" s="404">
        <f>PRODUCT(F45*I45)</f>
        <v>0</v>
      </c>
      <c r="K45" s="378"/>
    </row>
    <row r="46" spans="2:11">
      <c r="B46" s="363" t="s">
        <v>1740</v>
      </c>
      <c r="C46" s="362"/>
      <c r="D46" s="364"/>
      <c r="E46" s="361"/>
      <c r="F46" s="364"/>
      <c r="G46" s="405"/>
      <c r="H46" s="405"/>
      <c r="I46" s="405"/>
      <c r="J46" s="404"/>
      <c r="K46" s="378"/>
    </row>
    <row r="47" spans="2:11" ht="13.5" thickBot="1">
      <c r="B47" s="357" t="s">
        <v>1739</v>
      </c>
      <c r="C47" s="403" t="s">
        <v>1738</v>
      </c>
      <c r="D47" s="355" t="s">
        <v>1737</v>
      </c>
      <c r="E47" s="355" t="s">
        <v>1709</v>
      </c>
      <c r="F47" s="402">
        <v>294</v>
      </c>
      <c r="G47" s="401">
        <v>0</v>
      </c>
      <c r="H47" s="401">
        <f>PRODUCT(F47*G47)</f>
        <v>0</v>
      </c>
      <c r="I47" s="401">
        <v>0</v>
      </c>
      <c r="J47" s="400">
        <f>PRODUCT(F47*I47)</f>
        <v>0</v>
      </c>
      <c r="K47" s="378"/>
    </row>
    <row r="48" spans="2:11" ht="13.5" thickBot="1">
      <c r="B48" s="399" t="s">
        <v>1736</v>
      </c>
      <c r="C48" s="398"/>
      <c r="G48" s="367"/>
      <c r="H48" s="367"/>
      <c r="I48" s="367"/>
      <c r="J48" s="396"/>
      <c r="K48" s="378"/>
    </row>
    <row r="49" spans="2:11" ht="13.5" thickBot="1">
      <c r="B49" s="395" t="s">
        <v>1735</v>
      </c>
      <c r="C49" s="394"/>
      <c r="D49" s="393" t="s">
        <v>1734</v>
      </c>
      <c r="E49" s="392"/>
      <c r="F49" s="391"/>
      <c r="G49" s="390"/>
      <c r="H49" s="390"/>
      <c r="I49" s="390"/>
      <c r="J49" s="389"/>
      <c r="K49" s="388">
        <f>SUM(H50:H52,J50:J52)</f>
        <v>0</v>
      </c>
    </row>
    <row r="50" spans="2:11">
      <c r="B50" s="383" t="s">
        <v>1733</v>
      </c>
      <c r="C50" s="409" t="s">
        <v>1728</v>
      </c>
      <c r="D50" s="406" t="s">
        <v>1732</v>
      </c>
      <c r="E50" s="380" t="s">
        <v>241</v>
      </c>
      <c r="F50" s="380">
        <v>100</v>
      </c>
      <c r="G50" s="381">
        <v>0</v>
      </c>
      <c r="H50" s="381">
        <f>PRODUCT(F50*G50)</f>
        <v>0</v>
      </c>
      <c r="I50" s="381">
        <v>0</v>
      </c>
      <c r="J50" s="379">
        <f>PRODUCT(F50*I50)</f>
        <v>0</v>
      </c>
      <c r="K50" s="378"/>
    </row>
    <row r="51" spans="2:11">
      <c r="B51" s="363" t="s">
        <v>1731</v>
      </c>
      <c r="C51" s="408" t="s">
        <v>1728</v>
      </c>
      <c r="D51" s="364" t="s">
        <v>1730</v>
      </c>
      <c r="E51" s="361" t="s">
        <v>241</v>
      </c>
      <c r="F51" s="361">
        <v>350</v>
      </c>
      <c r="G51" s="405">
        <v>0</v>
      </c>
      <c r="H51" s="405">
        <f>PRODUCT(F51*G51)</f>
        <v>0</v>
      </c>
      <c r="I51" s="405">
        <v>0</v>
      </c>
      <c r="J51" s="404">
        <f>PRODUCT(F51*I51)</f>
        <v>0</v>
      </c>
      <c r="K51" s="378"/>
    </row>
    <row r="52" spans="2:11" ht="13.5" thickBot="1">
      <c r="B52" s="357" t="s">
        <v>1729</v>
      </c>
      <c r="C52" s="403" t="s">
        <v>1728</v>
      </c>
      <c r="D52" s="402" t="s">
        <v>1727</v>
      </c>
      <c r="E52" s="355" t="s">
        <v>1709</v>
      </c>
      <c r="F52" s="355">
        <v>225</v>
      </c>
      <c r="G52" s="401">
        <v>0</v>
      </c>
      <c r="H52" s="401">
        <f>PRODUCT(F52*G52)</f>
        <v>0</v>
      </c>
      <c r="I52" s="401">
        <v>0</v>
      </c>
      <c r="J52" s="400">
        <f>PRODUCT(F52*I52)</f>
        <v>0</v>
      </c>
      <c r="K52" s="378"/>
    </row>
    <row r="53" spans="2:11" ht="13.5" thickBot="1">
      <c r="B53" s="399" t="s">
        <v>1726</v>
      </c>
      <c r="C53" s="398"/>
      <c r="G53" s="367"/>
      <c r="H53" s="367"/>
      <c r="I53" s="367"/>
      <c r="J53" s="396"/>
      <c r="K53" s="378"/>
    </row>
    <row r="54" spans="2:11" ht="13.5" thickBot="1">
      <c r="B54" s="395" t="s">
        <v>1725</v>
      </c>
      <c r="C54" s="394"/>
      <c r="D54" s="393" t="s">
        <v>1724</v>
      </c>
      <c r="E54" s="392"/>
      <c r="F54" s="391"/>
      <c r="G54" s="390"/>
      <c r="H54" s="390"/>
      <c r="I54" s="390"/>
      <c r="J54" s="389"/>
      <c r="K54" s="407">
        <f>SUM(H55:H61,J55:J61)</f>
        <v>0</v>
      </c>
    </row>
    <row r="55" spans="2:11">
      <c r="B55" s="383" t="s">
        <v>1723</v>
      </c>
      <c r="C55" s="382"/>
      <c r="D55" s="406" t="s">
        <v>1722</v>
      </c>
      <c r="E55" s="380" t="s">
        <v>1709</v>
      </c>
      <c r="F55" s="380">
        <v>1</v>
      </c>
      <c r="G55" s="381">
        <v>0</v>
      </c>
      <c r="H55" s="381">
        <f>PRODUCT(F55*G55)</f>
        <v>0</v>
      </c>
      <c r="I55" s="381">
        <v>0</v>
      </c>
      <c r="J55" s="379">
        <f>PRODUCT(F55*I55)</f>
        <v>0</v>
      </c>
      <c r="K55" s="378"/>
    </row>
    <row r="56" spans="2:11">
      <c r="B56" s="363" t="s">
        <v>1721</v>
      </c>
      <c r="C56" s="362"/>
      <c r="D56" s="364" t="s">
        <v>1720</v>
      </c>
      <c r="E56" s="361" t="s">
        <v>1709</v>
      </c>
      <c r="F56" s="361">
        <v>1</v>
      </c>
      <c r="G56" s="405">
        <v>0</v>
      </c>
      <c r="H56" s="405">
        <f>PRODUCT(F56*G56)</f>
        <v>0</v>
      </c>
      <c r="I56" s="405">
        <v>0</v>
      </c>
      <c r="J56" s="404">
        <f>PRODUCT(F56*I56)</f>
        <v>0</v>
      </c>
      <c r="K56" s="378"/>
    </row>
    <row r="57" spans="2:11">
      <c r="B57" s="363" t="s">
        <v>1719</v>
      </c>
      <c r="C57" s="362"/>
      <c r="D57" s="364" t="s">
        <v>1718</v>
      </c>
      <c r="E57" s="361" t="s">
        <v>1709</v>
      </c>
      <c r="F57" s="361">
        <v>1</v>
      </c>
      <c r="G57" s="405">
        <v>0</v>
      </c>
      <c r="H57" s="405">
        <f>PRODUCT(F57*G57)</f>
        <v>0</v>
      </c>
      <c r="I57" s="405">
        <v>0</v>
      </c>
      <c r="J57" s="404">
        <f>PRODUCT(F57*I57)</f>
        <v>0</v>
      </c>
      <c r="K57" s="378"/>
    </row>
    <row r="58" spans="2:11">
      <c r="B58" s="363" t="s">
        <v>1717</v>
      </c>
      <c r="C58" s="362"/>
      <c r="D58" s="364" t="s">
        <v>1716</v>
      </c>
      <c r="E58" s="361" t="s">
        <v>1709</v>
      </c>
      <c r="F58" s="361">
        <v>356</v>
      </c>
      <c r="G58" s="405">
        <v>0</v>
      </c>
      <c r="H58" s="405">
        <f>PRODUCT(F58*G58)</f>
        <v>0</v>
      </c>
      <c r="I58" s="405">
        <v>0</v>
      </c>
      <c r="J58" s="404">
        <f>PRODUCT(F58*I58)</f>
        <v>0</v>
      </c>
      <c r="K58" s="378"/>
    </row>
    <row r="59" spans="2:11">
      <c r="B59" s="363" t="s">
        <v>1715</v>
      </c>
      <c r="C59" s="362"/>
      <c r="D59" s="364" t="s">
        <v>1714</v>
      </c>
      <c r="E59" s="361" t="s">
        <v>1709</v>
      </c>
      <c r="F59" s="361">
        <v>45</v>
      </c>
      <c r="G59" s="405">
        <v>0</v>
      </c>
      <c r="H59" s="405">
        <f>PRODUCT(F59*G59)</f>
        <v>0</v>
      </c>
      <c r="I59" s="405">
        <v>0</v>
      </c>
      <c r="J59" s="404">
        <f>PRODUCT(F59*I59)</f>
        <v>0</v>
      </c>
      <c r="K59" s="378"/>
    </row>
    <row r="60" spans="2:11">
      <c r="B60" s="363" t="s">
        <v>1713</v>
      </c>
      <c r="C60" s="362"/>
      <c r="D60" s="364" t="s">
        <v>1712</v>
      </c>
      <c r="E60" s="361" t="s">
        <v>1709</v>
      </c>
      <c r="F60" s="361">
        <v>160</v>
      </c>
      <c r="G60" s="405">
        <v>0</v>
      </c>
      <c r="H60" s="405">
        <f>PRODUCT(F60*G60)</f>
        <v>0</v>
      </c>
      <c r="I60" s="405">
        <v>0</v>
      </c>
      <c r="J60" s="404">
        <f>PRODUCT(F60*I60)</f>
        <v>0</v>
      </c>
      <c r="K60" s="378"/>
    </row>
    <row r="61" spans="2:11" ht="13.5" thickBot="1">
      <c r="B61" s="357" t="s">
        <v>1711</v>
      </c>
      <c r="C61" s="403">
        <v>210100351</v>
      </c>
      <c r="D61" s="402" t="s">
        <v>1710</v>
      </c>
      <c r="E61" s="355" t="s">
        <v>1709</v>
      </c>
      <c r="F61" s="355">
        <v>2</v>
      </c>
      <c r="G61" s="401">
        <v>0</v>
      </c>
      <c r="H61" s="401">
        <f>PRODUCT(F61*G61)</f>
        <v>0</v>
      </c>
      <c r="I61" s="401">
        <v>0</v>
      </c>
      <c r="J61" s="400">
        <f>PRODUCT(F61*I61)</f>
        <v>0</v>
      </c>
      <c r="K61" s="378"/>
    </row>
    <row r="62" spans="2:11" ht="13.5" thickBot="1">
      <c r="B62" s="399" t="s">
        <v>1708</v>
      </c>
      <c r="C62" s="398"/>
      <c r="D62" s="397"/>
      <c r="G62" s="367"/>
      <c r="H62" s="367"/>
      <c r="I62" s="367"/>
      <c r="J62" s="396"/>
      <c r="K62" s="378"/>
    </row>
    <row r="63" spans="2:11" ht="13.5" thickBot="1">
      <c r="B63" s="395" t="s">
        <v>1707</v>
      </c>
      <c r="C63" s="394"/>
      <c r="D63" s="393" t="s">
        <v>1704</v>
      </c>
      <c r="E63" s="392"/>
      <c r="F63" s="391"/>
      <c r="G63" s="390"/>
      <c r="H63" s="390"/>
      <c r="I63" s="390"/>
      <c r="J63" s="389"/>
      <c r="K63" s="388">
        <f>SUM(H64,J64)</f>
        <v>0</v>
      </c>
    </row>
    <row r="64" spans="2:11" ht="13.5" thickBot="1">
      <c r="B64" s="351" t="s">
        <v>1706</v>
      </c>
      <c r="C64" s="387" t="s">
        <v>1705</v>
      </c>
      <c r="D64" s="386" t="s">
        <v>1704</v>
      </c>
      <c r="E64" s="386" t="s">
        <v>1703</v>
      </c>
      <c r="F64" s="386">
        <v>1</v>
      </c>
      <c r="G64" s="385">
        <v>0</v>
      </c>
      <c r="H64" s="385">
        <f>PRODUCT(F64*G64)</f>
        <v>0</v>
      </c>
      <c r="I64" s="385">
        <v>0</v>
      </c>
      <c r="J64" s="384">
        <f>PRODUCT(F64*I64)</f>
        <v>0</v>
      </c>
      <c r="K64" s="378"/>
    </row>
    <row r="65" spans="2:11">
      <c r="B65" s="383" t="s">
        <v>1702</v>
      </c>
      <c r="C65" s="382"/>
      <c r="D65" s="380"/>
      <c r="E65" s="380"/>
      <c r="F65" s="380"/>
      <c r="G65" s="380"/>
      <c r="H65" s="381"/>
      <c r="I65" s="380"/>
      <c r="J65" s="379"/>
      <c r="K65" s="378"/>
    </row>
    <row r="66" spans="2:11" ht="13.5" thickBot="1">
      <c r="B66" s="377" t="s">
        <v>1701</v>
      </c>
      <c r="C66" s="376"/>
      <c r="D66" s="375"/>
      <c r="E66" s="375"/>
      <c r="F66" s="375"/>
      <c r="G66" s="375"/>
      <c r="H66" s="375"/>
      <c r="I66" s="375"/>
      <c r="J66" s="374"/>
      <c r="K66" s="367"/>
    </row>
    <row r="67" spans="2:11" ht="15.75">
      <c r="B67" s="373" t="s">
        <v>1700</v>
      </c>
      <c r="C67" s="372"/>
      <c r="D67" s="371" t="s">
        <v>1684</v>
      </c>
      <c r="E67" s="371"/>
      <c r="F67" s="370"/>
      <c r="G67" s="369">
        <f>SUM(H6:H64)</f>
        <v>0</v>
      </c>
      <c r="H67" s="368"/>
      <c r="I67" s="369">
        <f>SUM(J6:J66)</f>
        <v>0</v>
      </c>
      <c r="J67" s="368"/>
      <c r="K67" s="367"/>
    </row>
    <row r="68" spans="2:11" ht="15">
      <c r="B68" s="363" t="s">
        <v>1699</v>
      </c>
      <c r="C68" s="362"/>
      <c r="D68" s="361"/>
      <c r="E68" s="361"/>
      <c r="F68" s="361"/>
      <c r="G68" s="361"/>
      <c r="H68" s="366"/>
      <c r="I68" s="365"/>
      <c r="J68" s="358"/>
    </row>
    <row r="69" spans="2:11" ht="15">
      <c r="B69" s="363" t="s">
        <v>1698</v>
      </c>
      <c r="C69" s="362"/>
      <c r="D69" s="361" t="s">
        <v>1697</v>
      </c>
      <c r="E69" s="361"/>
      <c r="F69" s="361"/>
      <c r="G69" s="361"/>
      <c r="H69" s="360">
        <f>PRODUCT((G67/100)*3.6)</f>
        <v>0</v>
      </c>
      <c r="I69" s="359"/>
      <c r="J69" s="358"/>
    </row>
    <row r="70" spans="2:11" ht="15">
      <c r="B70" s="363" t="s">
        <v>1696</v>
      </c>
      <c r="C70" s="362"/>
      <c r="D70" s="361" t="s">
        <v>1695</v>
      </c>
      <c r="E70" s="361"/>
      <c r="F70" s="361"/>
      <c r="G70" s="361"/>
      <c r="H70" s="360">
        <f>PRODUCT((I67/100)*6)</f>
        <v>0</v>
      </c>
      <c r="I70" s="359"/>
      <c r="J70" s="358"/>
    </row>
    <row r="71" spans="2:11" ht="15">
      <c r="B71" s="363" t="s">
        <v>1694</v>
      </c>
      <c r="C71" s="362"/>
      <c r="D71" s="361" t="s">
        <v>1693</v>
      </c>
      <c r="E71" s="361"/>
      <c r="F71" s="361"/>
      <c r="G71" s="361"/>
      <c r="H71" s="360">
        <v>0</v>
      </c>
      <c r="I71" s="359"/>
      <c r="J71" s="358"/>
    </row>
    <row r="72" spans="2:11" ht="15">
      <c r="B72" s="363" t="s">
        <v>1692</v>
      </c>
      <c r="C72" s="362"/>
      <c r="D72" s="361" t="s">
        <v>1691</v>
      </c>
      <c r="E72" s="361"/>
      <c r="F72" s="361"/>
      <c r="G72" s="361"/>
      <c r="H72" s="360">
        <v>0</v>
      </c>
      <c r="I72" s="359"/>
      <c r="J72" s="358"/>
    </row>
    <row r="73" spans="2:11" ht="15">
      <c r="B73" s="363" t="s">
        <v>1690</v>
      </c>
      <c r="C73" s="362"/>
      <c r="D73" s="364" t="s">
        <v>1689</v>
      </c>
      <c r="E73" s="361"/>
      <c r="F73" s="361"/>
      <c r="G73" s="361"/>
      <c r="H73" s="360">
        <v>0</v>
      </c>
      <c r="I73" s="359"/>
      <c r="J73" s="358"/>
    </row>
    <row r="74" spans="2:11" ht="15">
      <c r="B74" s="363" t="s">
        <v>1688</v>
      </c>
      <c r="C74" s="362"/>
      <c r="D74" s="361" t="s">
        <v>1687</v>
      </c>
      <c r="E74" s="361"/>
      <c r="F74" s="361"/>
      <c r="G74" s="361"/>
      <c r="H74" s="360">
        <v>0</v>
      </c>
      <c r="I74" s="359"/>
      <c r="J74" s="358"/>
    </row>
    <row r="75" spans="2:11" ht="15.75" thickBot="1">
      <c r="B75" s="357" t="s">
        <v>1686</v>
      </c>
      <c r="C75" s="356"/>
      <c r="D75" s="355"/>
      <c r="E75" s="355"/>
      <c r="F75" s="355"/>
      <c r="G75" s="355"/>
      <c r="H75" s="354"/>
      <c r="I75" s="353"/>
      <c r="J75" s="352"/>
    </row>
    <row r="76" spans="2:11" ht="16.5" thickBot="1">
      <c r="B76" s="351" t="s">
        <v>1685</v>
      </c>
      <c r="C76" s="350"/>
      <c r="D76" s="349" t="s">
        <v>1684</v>
      </c>
      <c r="E76" s="349"/>
      <c r="F76" s="348"/>
      <c r="G76" s="347">
        <f>SUM(G67:J75)</f>
        <v>0</v>
      </c>
      <c r="H76" s="346"/>
      <c r="I76" s="346"/>
      <c r="J76" s="345"/>
    </row>
    <row r="77" spans="2:11" ht="15.75">
      <c r="B77" s="341"/>
      <c r="C77" s="341"/>
      <c r="D77" s="344"/>
      <c r="E77" s="344"/>
      <c r="F77" s="344"/>
      <c r="G77" s="343"/>
      <c r="H77" s="342"/>
      <c r="I77" s="342"/>
      <c r="J77" s="342"/>
    </row>
    <row r="78" spans="2:11" ht="15" thickBot="1">
      <c r="B78" s="341"/>
      <c r="C78" s="341"/>
      <c r="D78" s="340"/>
      <c r="E78" s="340"/>
      <c r="F78" s="340"/>
      <c r="G78" s="339"/>
      <c r="H78" s="339"/>
      <c r="I78" s="339"/>
      <c r="J78" s="339"/>
    </row>
    <row r="79" spans="2:11" ht="16.5" thickBot="1">
      <c r="B79" s="338" t="s">
        <v>1683</v>
      </c>
      <c r="C79" s="337"/>
      <c r="D79" s="336"/>
      <c r="E79" s="336"/>
      <c r="F79" s="336"/>
      <c r="G79" s="336"/>
      <c r="H79" s="336"/>
      <c r="I79" s="336"/>
      <c r="J79" s="335"/>
    </row>
    <row r="80" spans="2:11" ht="13.5" thickBot="1"/>
    <row r="81" spans="4:4" ht="204.75" thickBot="1">
      <c r="D81" s="334" t="s">
        <v>1682</v>
      </c>
    </row>
  </sheetData>
  <mergeCells count="26">
    <mergeCell ref="F3:F4"/>
    <mergeCell ref="D3:E4"/>
    <mergeCell ref="G3:H3"/>
    <mergeCell ref="D21:E21"/>
    <mergeCell ref="I67:J67"/>
    <mergeCell ref="D67:F67"/>
    <mergeCell ref="H72:I72"/>
    <mergeCell ref="H74:I74"/>
    <mergeCell ref="B3:B4"/>
    <mergeCell ref="G67:H67"/>
    <mergeCell ref="I3:J3"/>
    <mergeCell ref="D5:E5"/>
    <mergeCell ref="D16:E16"/>
    <mergeCell ref="D54:E54"/>
    <mergeCell ref="H73:I73"/>
    <mergeCell ref="C3:C4"/>
    <mergeCell ref="B79:J79"/>
    <mergeCell ref="D25:E25"/>
    <mergeCell ref="D76:F76"/>
    <mergeCell ref="G76:J76"/>
    <mergeCell ref="H69:I69"/>
    <mergeCell ref="H70:I70"/>
    <mergeCell ref="H71:I71"/>
    <mergeCell ref="D63:E63"/>
    <mergeCell ref="D49:E49"/>
    <mergeCell ref="D35:E35"/>
  </mergeCells>
  <pageMargins left="0" right="0" top="0.59055118110236227" bottom="0" header="0.31496062992125984" footer="0"/>
  <pageSetup paperSize="8" orientation="portrait" r:id="rId1"/>
  <headerFooter alignWithMargins="0">
    <oddHeader>&amp;LISŠTE Sokolov Revitalizace objektu SO706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F4905-CDAB-4FFC-911D-DCC015FD6CB8}">
  <sheetPr>
    <pageSetUpPr fitToPage="1"/>
  </sheetPr>
  <dimension ref="A1:AMA218"/>
  <sheetViews>
    <sheetView view="pageBreakPreview" zoomScaleNormal="100" zoomScaleSheetLayoutView="100" workbookViewId="0">
      <selection activeCell="H16" sqref="H16"/>
    </sheetView>
  </sheetViews>
  <sheetFormatPr defaultRowHeight="15"/>
  <cols>
    <col min="1" max="1" width="9.33203125" style="442"/>
    <col min="2" max="2" width="24.1640625" style="442" customWidth="1"/>
    <col min="3" max="3" width="117.5" style="443" customWidth="1"/>
    <col min="4" max="5" width="9.33203125" style="442"/>
    <col min="6" max="9" width="18.33203125" style="441" customWidth="1"/>
    <col min="10" max="16384" width="9.33203125" style="440"/>
  </cols>
  <sheetData>
    <row r="1" spans="1:1015">
      <c r="A1" s="499"/>
      <c r="B1" s="499"/>
      <c r="C1" s="500"/>
      <c r="D1" s="499"/>
      <c r="E1" s="499"/>
      <c r="F1" s="498"/>
      <c r="G1" s="498"/>
      <c r="H1" s="498"/>
      <c r="I1" s="498"/>
    </row>
    <row r="2" spans="1:1015">
      <c r="A2" s="501"/>
      <c r="B2" s="505"/>
      <c r="C2" s="504"/>
      <c r="D2" s="504"/>
      <c r="E2" s="503"/>
      <c r="F2" s="502"/>
      <c r="G2" s="501"/>
      <c r="H2" s="501"/>
      <c r="I2" s="501"/>
    </row>
    <row r="3" spans="1:1015">
      <c r="A3" s="501"/>
      <c r="B3" s="505"/>
      <c r="C3" s="504"/>
      <c r="D3" s="504"/>
      <c r="E3" s="503"/>
      <c r="F3" s="502"/>
      <c r="G3" s="501"/>
      <c r="H3" s="501"/>
      <c r="I3" s="501"/>
    </row>
    <row r="4" spans="1:1015">
      <c r="A4" s="501"/>
      <c r="B4" s="505"/>
      <c r="C4" s="504"/>
      <c r="D4" s="504"/>
      <c r="E4" s="503"/>
      <c r="F4" s="502"/>
      <c r="G4" s="501"/>
      <c r="H4" s="501"/>
      <c r="I4" s="501"/>
    </row>
    <row r="5" spans="1:1015" ht="23.25">
      <c r="A5" s="576" t="s">
        <v>2261</v>
      </c>
      <c r="B5" s="576"/>
      <c r="C5" s="576"/>
      <c r="D5" s="576"/>
      <c r="E5" s="576"/>
      <c r="F5" s="576"/>
      <c r="G5" s="576"/>
      <c r="H5" s="576"/>
      <c r="I5" s="576"/>
    </row>
    <row r="6" spans="1:1015" ht="15.75" thickBot="1">
      <c r="A6" s="501"/>
      <c r="B6" s="505"/>
      <c r="C6" s="504"/>
      <c r="D6" s="504"/>
      <c r="E6" s="503"/>
      <c r="F6" s="502"/>
      <c r="G6" s="501"/>
      <c r="H6" s="501"/>
      <c r="I6" s="501"/>
    </row>
    <row r="7" spans="1:1015" ht="15" customHeight="1">
      <c r="A7" s="575" t="s">
        <v>2260</v>
      </c>
      <c r="B7" s="574"/>
      <c r="C7" s="574"/>
      <c r="D7" s="574"/>
      <c r="E7" s="574"/>
      <c r="F7" s="574"/>
      <c r="G7" s="574"/>
      <c r="H7" s="574"/>
      <c r="I7" s="573"/>
    </row>
    <row r="8" spans="1:1015" ht="18.75">
      <c r="A8" s="572"/>
      <c r="B8" s="571"/>
      <c r="C8" s="571"/>
      <c r="D8" s="571"/>
      <c r="E8" s="571"/>
      <c r="F8" s="571"/>
      <c r="G8" s="571"/>
      <c r="H8" s="571"/>
      <c r="I8" s="570"/>
    </row>
    <row r="9" spans="1:1015" ht="18.75" customHeight="1">
      <c r="A9" s="569" t="str">
        <f>I29</f>
        <v>ISŠTE SOKOLOV - SO 706 SLABOPROUDÉ ELEKTROINSTALACE</v>
      </c>
      <c r="B9" s="568"/>
      <c r="C9" s="568"/>
      <c r="D9" s="568"/>
      <c r="E9" s="568"/>
      <c r="F9" s="568"/>
      <c r="G9" s="568"/>
      <c r="H9" s="568"/>
      <c r="I9" s="567"/>
    </row>
    <row r="10" spans="1:1015" ht="19.5" thickBot="1">
      <c r="A10" s="566"/>
      <c r="B10" s="565"/>
      <c r="C10" s="565"/>
      <c r="D10" s="565"/>
      <c r="E10" s="565"/>
      <c r="F10" s="565"/>
      <c r="G10" s="565"/>
      <c r="H10" s="565"/>
      <c r="I10" s="564"/>
    </row>
    <row r="11" spans="1:1015" s="559" customFormat="1" ht="17.45" customHeight="1">
      <c r="A11" s="563" t="s">
        <v>2259</v>
      </c>
      <c r="B11" s="563"/>
      <c r="C11" s="562"/>
      <c r="D11" s="562"/>
      <c r="E11" s="562"/>
      <c r="F11" s="561"/>
      <c r="I11" s="561" t="s">
        <v>2258</v>
      </c>
      <c r="ALZ11" s="440"/>
      <c r="AMA11" s="440"/>
    </row>
    <row r="12" spans="1:1015" s="559" customFormat="1" ht="19.5" thickBot="1">
      <c r="A12" s="560"/>
      <c r="B12" s="560"/>
      <c r="C12" s="560"/>
      <c r="D12" s="560"/>
      <c r="E12" s="560"/>
      <c r="F12" s="560"/>
      <c r="ALZ12" s="440"/>
      <c r="AMA12" s="440"/>
    </row>
    <row r="13" spans="1:1015" ht="15.75" thickBot="1">
      <c r="A13" s="558" t="s">
        <v>2257</v>
      </c>
      <c r="B13" s="557" t="s">
        <v>2256</v>
      </c>
      <c r="C13" s="556" t="s">
        <v>2255</v>
      </c>
      <c r="D13" s="555"/>
      <c r="E13" s="555"/>
      <c r="F13" s="555"/>
      <c r="G13" s="554"/>
      <c r="H13" s="553" t="s">
        <v>2254</v>
      </c>
      <c r="I13" s="552" t="s">
        <v>2253</v>
      </c>
    </row>
    <row r="14" spans="1:1015">
      <c r="A14" s="551">
        <v>1</v>
      </c>
      <c r="B14" s="550" t="str">
        <f>B31</f>
        <v>PZTS</v>
      </c>
      <c r="C14" s="549" t="str">
        <f>C31</f>
        <v>Poplachový zabezpečovací a tísňový systém</v>
      </c>
      <c r="D14" s="548"/>
      <c r="E14" s="548"/>
      <c r="F14" s="548"/>
      <c r="G14" s="547"/>
      <c r="H14" s="546">
        <f>H31</f>
        <v>0</v>
      </c>
      <c r="I14" s="545">
        <f>I31</f>
        <v>0</v>
      </c>
    </row>
    <row r="15" spans="1:1015">
      <c r="A15" s="544">
        <f>A14+1</f>
        <v>2</v>
      </c>
      <c r="B15" s="543" t="str">
        <f>B63</f>
        <v>EPS</v>
      </c>
      <c r="C15" s="542" t="str">
        <f>C63</f>
        <v>Elektrická požární signalizace - příprava</v>
      </c>
      <c r="D15" s="541"/>
      <c r="E15" s="541"/>
      <c r="F15" s="541"/>
      <c r="G15" s="540"/>
      <c r="H15" s="539">
        <f>H63</f>
        <v>0</v>
      </c>
      <c r="I15" s="538">
        <f>I63</f>
        <v>0</v>
      </c>
    </row>
    <row r="16" spans="1:1015">
      <c r="A16" s="544">
        <f>A15+1</f>
        <v>3</v>
      </c>
      <c r="B16" s="543" t="str">
        <f>B74</f>
        <v>NZS</v>
      </c>
      <c r="C16" s="542" t="str">
        <f>C74</f>
        <v>Nouzový zvukový systém</v>
      </c>
      <c r="D16" s="541"/>
      <c r="E16" s="541"/>
      <c r="F16" s="541"/>
      <c r="G16" s="540"/>
      <c r="H16" s="539">
        <f>H74</f>
        <v>0</v>
      </c>
      <c r="I16" s="538">
        <f>I74</f>
        <v>0</v>
      </c>
    </row>
    <row r="17" spans="1:9">
      <c r="A17" s="544">
        <f>A16+1</f>
        <v>4</v>
      </c>
      <c r="B17" s="543" t="str">
        <f>B116</f>
        <v>SJC</v>
      </c>
      <c r="C17" s="542" t="str">
        <f>C116</f>
        <v>Systém jednotného času</v>
      </c>
      <c r="D17" s="541"/>
      <c r="E17" s="541"/>
      <c r="F17" s="541"/>
      <c r="G17" s="540"/>
      <c r="H17" s="539">
        <f>H116</f>
        <v>0</v>
      </c>
      <c r="I17" s="538">
        <f>I116</f>
        <v>0</v>
      </c>
    </row>
    <row r="18" spans="1:9">
      <c r="A18" s="544">
        <f>A17+1</f>
        <v>5</v>
      </c>
      <c r="B18" s="543" t="str">
        <f>B129</f>
        <v>STK</v>
      </c>
      <c r="C18" s="542" t="str">
        <f>C129</f>
        <v>Strukturovaná kabeláž</v>
      </c>
      <c r="D18" s="541"/>
      <c r="E18" s="541"/>
      <c r="F18" s="541"/>
      <c r="G18" s="540"/>
      <c r="H18" s="539">
        <f>H129</f>
        <v>0</v>
      </c>
      <c r="I18" s="538">
        <f>I129</f>
        <v>0</v>
      </c>
    </row>
    <row r="19" spans="1:9">
      <c r="A19" s="544">
        <f>A18+1</f>
        <v>6</v>
      </c>
      <c r="B19" s="543" t="str">
        <f>B184</f>
        <v>DDS</v>
      </c>
      <c r="C19" s="542" t="str">
        <f>C184</f>
        <v>Domovní dorozumívací systém</v>
      </c>
      <c r="D19" s="541"/>
      <c r="E19" s="541"/>
      <c r="F19" s="541"/>
      <c r="G19" s="540"/>
      <c r="H19" s="539">
        <f>H184</f>
        <v>0</v>
      </c>
      <c r="I19" s="538">
        <f>I184</f>
        <v>0</v>
      </c>
    </row>
    <row r="20" spans="1:9">
      <c r="A20" s="544">
        <f>A19+1</f>
        <v>7</v>
      </c>
      <c r="B20" s="543" t="str">
        <f>B202</f>
        <v>AV</v>
      </c>
      <c r="C20" s="542" t="str">
        <f>C202</f>
        <v>Multimediální vybavení</v>
      </c>
      <c r="D20" s="541"/>
      <c r="E20" s="541"/>
      <c r="F20" s="541"/>
      <c r="G20" s="540"/>
      <c r="H20" s="539">
        <f>H202</f>
        <v>0</v>
      </c>
      <c r="I20" s="538">
        <f>I202</f>
        <v>0</v>
      </c>
    </row>
    <row r="21" spans="1:9">
      <c r="A21" s="531">
        <f>A20+1</f>
        <v>8</v>
      </c>
      <c r="B21" s="537" t="str">
        <f>B203</f>
        <v>VSS</v>
      </c>
      <c r="C21" s="536" t="str">
        <f>C203</f>
        <v>Dohledový videosystém</v>
      </c>
      <c r="D21" s="535"/>
      <c r="E21" s="535"/>
      <c r="F21" s="535"/>
      <c r="G21" s="534"/>
      <c r="H21" s="533">
        <f>H203</f>
        <v>0</v>
      </c>
      <c r="I21" s="532">
        <f>I203</f>
        <v>0</v>
      </c>
    </row>
    <row r="22" spans="1:9" ht="15.75" thickBot="1">
      <c r="A22" s="531">
        <f>A21+1</f>
        <v>9</v>
      </c>
      <c r="B22" s="530" t="str">
        <f>B211</f>
        <v>SPP</v>
      </c>
      <c r="C22" s="529" t="str">
        <f>C211</f>
        <v>Systém přivolání pomoci</v>
      </c>
      <c r="D22" s="528"/>
      <c r="E22" s="528"/>
      <c r="F22" s="528"/>
      <c r="G22" s="527"/>
      <c r="H22" s="526">
        <f>H211</f>
        <v>0</v>
      </c>
      <c r="I22" s="525">
        <f>I211</f>
        <v>0</v>
      </c>
    </row>
    <row r="23" spans="1:9" ht="15.75" thickBot="1">
      <c r="A23" s="524"/>
      <c r="B23" s="523"/>
      <c r="C23" s="522" t="s">
        <v>2252</v>
      </c>
      <c r="D23" s="521"/>
      <c r="E23" s="521"/>
      <c r="F23" s="521"/>
      <c r="G23" s="520"/>
      <c r="H23" s="519">
        <f>SUM(H14:H22)</f>
        <v>0</v>
      </c>
      <c r="I23" s="518">
        <f>SUM(I14:I22)</f>
        <v>0</v>
      </c>
    </row>
    <row r="24" spans="1:9" ht="15.75" thickBot="1">
      <c r="A24" s="517"/>
      <c r="B24" s="516"/>
      <c r="C24" s="515" t="s">
        <v>2251</v>
      </c>
      <c r="D24" s="514"/>
      <c r="E24" s="514"/>
      <c r="F24" s="514"/>
      <c r="G24" s="513"/>
      <c r="H24" s="512"/>
      <c r="I24" s="511">
        <f>SUM(H23:I23)</f>
        <v>0</v>
      </c>
    </row>
    <row r="25" spans="1:9">
      <c r="A25" s="501"/>
      <c r="B25" s="510"/>
      <c r="C25" s="509"/>
      <c r="D25" s="509"/>
      <c r="E25" s="508"/>
      <c r="F25" s="507"/>
      <c r="G25" s="501"/>
      <c r="H25" s="501"/>
      <c r="I25" s="501"/>
    </row>
    <row r="26" spans="1:9">
      <c r="A26" s="506" t="s">
        <v>2250</v>
      </c>
      <c r="B26" s="505"/>
      <c r="C26" s="504"/>
      <c r="D26" s="504"/>
      <c r="E26" s="503"/>
      <c r="F26" s="502"/>
      <c r="G26" s="501"/>
      <c r="H26" s="501"/>
      <c r="I26" s="501"/>
    </row>
    <row r="27" spans="1:9">
      <c r="A27" s="499"/>
      <c r="B27" s="499"/>
      <c r="C27" s="500"/>
      <c r="D27" s="499"/>
      <c r="E27" s="499"/>
      <c r="F27" s="498"/>
      <c r="G27" s="498"/>
      <c r="H27" s="498"/>
      <c r="I27" s="498"/>
    </row>
    <row r="28" spans="1:9">
      <c r="A28" s="499"/>
      <c r="B28" s="499"/>
      <c r="C28" s="500"/>
      <c r="D28" s="499"/>
      <c r="E28" s="499"/>
      <c r="F28" s="498"/>
      <c r="G28" s="498"/>
      <c r="H28" s="498"/>
      <c r="I28" s="498"/>
    </row>
    <row r="29" spans="1:9" ht="16.5" thickBot="1">
      <c r="A29" s="499"/>
      <c r="B29" s="499"/>
      <c r="C29" s="500"/>
      <c r="D29" s="499"/>
      <c r="E29" s="499"/>
      <c r="F29" s="498"/>
      <c r="G29" s="498"/>
      <c r="H29" s="498"/>
      <c r="I29" s="497" t="s">
        <v>2249</v>
      </c>
    </row>
    <row r="30" spans="1:9" s="491" customFormat="1" ht="30.75" thickBot="1">
      <c r="A30" s="496" t="s">
        <v>2248</v>
      </c>
      <c r="B30" s="494" t="s">
        <v>2247</v>
      </c>
      <c r="C30" s="495" t="s">
        <v>2246</v>
      </c>
      <c r="D30" s="494" t="s">
        <v>2245</v>
      </c>
      <c r="E30" s="494" t="s">
        <v>2244</v>
      </c>
      <c r="F30" s="494" t="s">
        <v>2243</v>
      </c>
      <c r="G30" s="494" t="s">
        <v>2242</v>
      </c>
      <c r="H30" s="493" t="s">
        <v>2241</v>
      </c>
      <c r="I30" s="492" t="s">
        <v>2240</v>
      </c>
    </row>
    <row r="31" spans="1:9" s="488" customFormat="1" ht="16.5" thickBot="1">
      <c r="A31" s="469" t="s">
        <v>1829</v>
      </c>
      <c r="B31" s="468" t="s">
        <v>2239</v>
      </c>
      <c r="C31" s="467" t="s">
        <v>2238</v>
      </c>
      <c r="D31" s="490"/>
      <c r="E31" s="489"/>
      <c r="F31" s="463"/>
      <c r="G31" s="463"/>
      <c r="H31" s="463">
        <f>SUM(H32:H62)</f>
        <v>0</v>
      </c>
      <c r="I31" s="462">
        <f>SUM(I32:I62)</f>
        <v>0</v>
      </c>
    </row>
    <row r="32" spans="1:9" s="470" customFormat="1">
      <c r="A32" s="461" t="s">
        <v>2237</v>
      </c>
      <c r="B32" s="474" t="s">
        <v>2236</v>
      </c>
      <c r="C32" s="459" t="s">
        <v>2235</v>
      </c>
      <c r="D32" s="458">
        <v>1</v>
      </c>
      <c r="E32" s="474" t="s">
        <v>1709</v>
      </c>
      <c r="F32" s="457">
        <v>0</v>
      </c>
      <c r="G32" s="457">
        <v>0</v>
      </c>
      <c r="H32" s="457">
        <f>D32*F32</f>
        <v>0</v>
      </c>
      <c r="I32" s="456">
        <f>D32*G32</f>
        <v>0</v>
      </c>
    </row>
    <row r="33" spans="1:9" s="470" customFormat="1">
      <c r="A33" s="487" t="s">
        <v>2234</v>
      </c>
      <c r="B33" s="472" t="s">
        <v>2233</v>
      </c>
      <c r="C33" s="453" t="s">
        <v>2232</v>
      </c>
      <c r="D33" s="452">
        <v>1</v>
      </c>
      <c r="E33" s="472" t="s">
        <v>1709</v>
      </c>
      <c r="F33" s="451">
        <v>0</v>
      </c>
      <c r="G33" s="451">
        <v>0</v>
      </c>
      <c r="H33" s="451">
        <f>D33*F33</f>
        <v>0</v>
      </c>
      <c r="I33" s="450">
        <f>D33*G33</f>
        <v>0</v>
      </c>
    </row>
    <row r="34" spans="1:9" s="470" customFormat="1">
      <c r="A34" s="487" t="s">
        <v>2231</v>
      </c>
      <c r="B34" s="472" t="s">
        <v>2230</v>
      </c>
      <c r="C34" s="453" t="s">
        <v>2229</v>
      </c>
      <c r="D34" s="452">
        <v>1</v>
      </c>
      <c r="E34" s="472" t="s">
        <v>1709</v>
      </c>
      <c r="F34" s="451">
        <v>0</v>
      </c>
      <c r="G34" s="451">
        <v>0</v>
      </c>
      <c r="H34" s="451">
        <f>D34*F34</f>
        <v>0</v>
      </c>
      <c r="I34" s="450">
        <f>D34*G34</f>
        <v>0</v>
      </c>
    </row>
    <row r="35" spans="1:9" s="470" customFormat="1">
      <c r="A35" s="487" t="s">
        <v>2228</v>
      </c>
      <c r="B35" s="472" t="s">
        <v>2227</v>
      </c>
      <c r="C35" s="453" t="s">
        <v>2226</v>
      </c>
      <c r="D35" s="452">
        <v>1</v>
      </c>
      <c r="E35" s="472" t="s">
        <v>1709</v>
      </c>
      <c r="F35" s="451">
        <v>0</v>
      </c>
      <c r="G35" s="451">
        <v>0</v>
      </c>
      <c r="H35" s="451">
        <f>D35*F35</f>
        <v>0</v>
      </c>
      <c r="I35" s="450">
        <f>D35*G35</f>
        <v>0</v>
      </c>
    </row>
    <row r="36" spans="1:9" s="470" customFormat="1">
      <c r="A36" s="487" t="s">
        <v>2225</v>
      </c>
      <c r="B36" s="472" t="s">
        <v>2224</v>
      </c>
      <c r="C36" s="453" t="s">
        <v>2223</v>
      </c>
      <c r="D36" s="452">
        <v>1</v>
      </c>
      <c r="E36" s="472" t="s">
        <v>1709</v>
      </c>
      <c r="F36" s="451">
        <v>0</v>
      </c>
      <c r="G36" s="451">
        <v>0</v>
      </c>
      <c r="H36" s="451">
        <f>D36*F36</f>
        <v>0</v>
      </c>
      <c r="I36" s="450">
        <f>D36*G36</f>
        <v>0</v>
      </c>
    </row>
    <row r="37" spans="1:9" s="470" customFormat="1">
      <c r="A37" s="487" t="s">
        <v>2222</v>
      </c>
      <c r="B37" s="472" t="s">
        <v>2221</v>
      </c>
      <c r="C37" s="453" t="s">
        <v>2220</v>
      </c>
      <c r="D37" s="452">
        <v>1</v>
      </c>
      <c r="E37" s="472" t="s">
        <v>1709</v>
      </c>
      <c r="F37" s="451">
        <v>0</v>
      </c>
      <c r="G37" s="451">
        <v>0</v>
      </c>
      <c r="H37" s="451">
        <f>D37*F37</f>
        <v>0</v>
      </c>
      <c r="I37" s="450">
        <f>D37*G37</f>
        <v>0</v>
      </c>
    </row>
    <row r="38" spans="1:9" s="470" customFormat="1">
      <c r="A38" s="487" t="s">
        <v>2219</v>
      </c>
      <c r="B38" s="472" t="s">
        <v>2218</v>
      </c>
      <c r="C38" s="453" t="s">
        <v>2217</v>
      </c>
      <c r="D38" s="452">
        <v>2</v>
      </c>
      <c r="E38" s="472" t="s">
        <v>1709</v>
      </c>
      <c r="F38" s="451">
        <v>0</v>
      </c>
      <c r="G38" s="451">
        <v>0</v>
      </c>
      <c r="H38" s="451">
        <f>D38*F38</f>
        <v>0</v>
      </c>
      <c r="I38" s="450">
        <f>D38*G38</f>
        <v>0</v>
      </c>
    </row>
    <row r="39" spans="1:9" s="470" customFormat="1">
      <c r="A39" s="487" t="s">
        <v>2216</v>
      </c>
      <c r="B39" s="472" t="s">
        <v>2215</v>
      </c>
      <c r="C39" s="453" t="s">
        <v>2214</v>
      </c>
      <c r="D39" s="452">
        <v>3</v>
      </c>
      <c r="E39" s="472" t="s">
        <v>1709</v>
      </c>
      <c r="F39" s="451">
        <v>0</v>
      </c>
      <c r="G39" s="451">
        <v>0</v>
      </c>
      <c r="H39" s="451">
        <f>D39*F39</f>
        <v>0</v>
      </c>
      <c r="I39" s="450">
        <f>D39*G39</f>
        <v>0</v>
      </c>
    </row>
    <row r="40" spans="1:9" s="470" customFormat="1">
      <c r="A40" s="487" t="s">
        <v>2213</v>
      </c>
      <c r="B40" s="472" t="s">
        <v>1952</v>
      </c>
      <c r="C40" s="453" t="s">
        <v>1951</v>
      </c>
      <c r="D40" s="452">
        <f>D39</f>
        <v>3</v>
      </c>
      <c r="E40" s="472" t="s">
        <v>1709</v>
      </c>
      <c r="F40" s="451">
        <v>0</v>
      </c>
      <c r="G40" s="451">
        <v>0</v>
      </c>
      <c r="H40" s="451">
        <f>D40*F40</f>
        <v>0</v>
      </c>
      <c r="I40" s="450">
        <f>D40*G40</f>
        <v>0</v>
      </c>
    </row>
    <row r="41" spans="1:9" s="470" customFormat="1">
      <c r="A41" s="487" t="s">
        <v>2212</v>
      </c>
      <c r="B41" s="472" t="s">
        <v>2211</v>
      </c>
      <c r="C41" s="453" t="s">
        <v>2210</v>
      </c>
      <c r="D41" s="452">
        <v>5</v>
      </c>
      <c r="E41" s="472" t="s">
        <v>1709</v>
      </c>
      <c r="F41" s="451">
        <v>0</v>
      </c>
      <c r="G41" s="451">
        <v>0</v>
      </c>
      <c r="H41" s="451">
        <f>D41*F41</f>
        <v>0</v>
      </c>
      <c r="I41" s="450">
        <f>D41*G41</f>
        <v>0</v>
      </c>
    </row>
    <row r="42" spans="1:9" s="470" customFormat="1">
      <c r="A42" s="487" t="s">
        <v>2209</v>
      </c>
      <c r="B42" s="472" t="s">
        <v>2208</v>
      </c>
      <c r="C42" s="453" t="s">
        <v>2207</v>
      </c>
      <c r="D42" s="452">
        <f>D41</f>
        <v>5</v>
      </c>
      <c r="E42" s="472" t="s">
        <v>1709</v>
      </c>
      <c r="F42" s="451">
        <v>0</v>
      </c>
      <c r="G42" s="451">
        <v>0</v>
      </c>
      <c r="H42" s="451">
        <f>D42*F42</f>
        <v>0</v>
      </c>
      <c r="I42" s="450">
        <f>D42*G42</f>
        <v>0</v>
      </c>
    </row>
    <row r="43" spans="1:9" s="470" customFormat="1">
      <c r="A43" s="487" t="s">
        <v>2206</v>
      </c>
      <c r="B43" s="472" t="s">
        <v>2205</v>
      </c>
      <c r="C43" s="453" t="s">
        <v>2204</v>
      </c>
      <c r="D43" s="452">
        <v>4</v>
      </c>
      <c r="E43" s="472" t="s">
        <v>1709</v>
      </c>
      <c r="F43" s="451">
        <v>0</v>
      </c>
      <c r="G43" s="451">
        <v>0</v>
      </c>
      <c r="H43" s="451">
        <f>D43*F43</f>
        <v>0</v>
      </c>
      <c r="I43" s="450">
        <f>D43*G43</f>
        <v>0</v>
      </c>
    </row>
    <row r="44" spans="1:9" s="470" customFormat="1">
      <c r="A44" s="487" t="s">
        <v>2203</v>
      </c>
      <c r="B44" s="472" t="s">
        <v>2202</v>
      </c>
      <c r="C44" s="453" t="s">
        <v>2201</v>
      </c>
      <c r="D44" s="452">
        <v>2</v>
      </c>
      <c r="E44" s="472" t="s">
        <v>1709</v>
      </c>
      <c r="F44" s="451">
        <v>0</v>
      </c>
      <c r="G44" s="451">
        <v>0</v>
      </c>
      <c r="H44" s="451">
        <f>D44*F44</f>
        <v>0</v>
      </c>
      <c r="I44" s="450">
        <f>D44*G44</f>
        <v>0</v>
      </c>
    </row>
    <row r="45" spans="1:9" s="470" customFormat="1">
      <c r="A45" s="487" t="s">
        <v>2200</v>
      </c>
      <c r="B45" s="472" t="s">
        <v>2199</v>
      </c>
      <c r="C45" s="453" t="s">
        <v>2198</v>
      </c>
      <c r="D45" s="452">
        <v>8</v>
      </c>
      <c r="E45" s="472" t="s">
        <v>1709</v>
      </c>
      <c r="F45" s="451">
        <v>0</v>
      </c>
      <c r="G45" s="451">
        <v>0</v>
      </c>
      <c r="H45" s="451">
        <f>D45*F45</f>
        <v>0</v>
      </c>
      <c r="I45" s="450">
        <f>D45*G45</f>
        <v>0</v>
      </c>
    </row>
    <row r="46" spans="1:9" s="470" customFormat="1">
      <c r="A46" s="487" t="s">
        <v>2197</v>
      </c>
      <c r="B46" s="472" t="s">
        <v>2196</v>
      </c>
      <c r="C46" s="453" t="s">
        <v>2195</v>
      </c>
      <c r="D46" s="452">
        <v>4</v>
      </c>
      <c r="E46" s="472" t="s">
        <v>1709</v>
      </c>
      <c r="F46" s="451">
        <v>0</v>
      </c>
      <c r="G46" s="451">
        <v>0</v>
      </c>
      <c r="H46" s="451">
        <f>D46*F46</f>
        <v>0</v>
      </c>
      <c r="I46" s="450">
        <f>D46*G46</f>
        <v>0</v>
      </c>
    </row>
    <row r="47" spans="1:9" s="470" customFormat="1">
      <c r="A47" s="455" t="s">
        <v>2194</v>
      </c>
      <c r="B47" s="454" t="s">
        <v>2193</v>
      </c>
      <c r="C47" s="453" t="s">
        <v>2192</v>
      </c>
      <c r="D47" s="452">
        <v>2</v>
      </c>
      <c r="E47" s="452" t="s">
        <v>1709</v>
      </c>
      <c r="F47" s="451">
        <v>0</v>
      </c>
      <c r="G47" s="451">
        <v>0</v>
      </c>
      <c r="H47" s="451">
        <f>D47*F47</f>
        <v>0</v>
      </c>
      <c r="I47" s="450">
        <f>D47*G47</f>
        <v>0</v>
      </c>
    </row>
    <row r="48" spans="1:9" s="470" customFormat="1">
      <c r="A48" s="455" t="s">
        <v>2191</v>
      </c>
      <c r="B48" s="454" t="s">
        <v>2190</v>
      </c>
      <c r="C48" s="453" t="s">
        <v>2189</v>
      </c>
      <c r="D48" s="452">
        <v>39</v>
      </c>
      <c r="E48" s="452" t="s">
        <v>1709</v>
      </c>
      <c r="F48" s="451">
        <v>0</v>
      </c>
      <c r="G48" s="451">
        <v>0</v>
      </c>
      <c r="H48" s="451">
        <f>D48*F48</f>
        <v>0</v>
      </c>
      <c r="I48" s="450">
        <f>D48*G48</f>
        <v>0</v>
      </c>
    </row>
    <row r="49" spans="1:9" s="470" customFormat="1">
      <c r="A49" s="455" t="s">
        <v>2188</v>
      </c>
      <c r="B49" s="454" t="s">
        <v>2187</v>
      </c>
      <c r="C49" s="453" t="s">
        <v>2186</v>
      </c>
      <c r="D49" s="452">
        <v>29</v>
      </c>
      <c r="E49" s="452" t="s">
        <v>1709</v>
      </c>
      <c r="F49" s="451">
        <v>0</v>
      </c>
      <c r="G49" s="451">
        <v>0</v>
      </c>
      <c r="H49" s="451">
        <f>D49*F49</f>
        <v>0</v>
      </c>
      <c r="I49" s="450">
        <f>D49*G49</f>
        <v>0</v>
      </c>
    </row>
    <row r="50" spans="1:9" s="470" customFormat="1">
      <c r="A50" s="455" t="s">
        <v>2185</v>
      </c>
      <c r="B50" s="454" t="s">
        <v>2184</v>
      </c>
      <c r="C50" s="453" t="s">
        <v>2183</v>
      </c>
      <c r="D50" s="452">
        <v>1</v>
      </c>
      <c r="E50" s="452" t="s">
        <v>1709</v>
      </c>
      <c r="F50" s="451">
        <v>0</v>
      </c>
      <c r="G50" s="451">
        <v>0</v>
      </c>
      <c r="H50" s="451">
        <f>D50*F50</f>
        <v>0</v>
      </c>
      <c r="I50" s="450">
        <f>D50*G50</f>
        <v>0</v>
      </c>
    </row>
    <row r="51" spans="1:9" s="470" customFormat="1">
      <c r="A51" s="455" t="s">
        <v>2182</v>
      </c>
      <c r="B51" s="454" t="s">
        <v>2181</v>
      </c>
      <c r="C51" s="453" t="s">
        <v>2180</v>
      </c>
      <c r="D51" s="452">
        <v>1</v>
      </c>
      <c r="E51" s="452" t="s">
        <v>1709</v>
      </c>
      <c r="F51" s="451">
        <v>0</v>
      </c>
      <c r="G51" s="451">
        <v>0</v>
      </c>
      <c r="H51" s="451">
        <f>D51*F51</f>
        <v>0</v>
      </c>
      <c r="I51" s="450">
        <f>D51*G51</f>
        <v>0</v>
      </c>
    </row>
    <row r="52" spans="1:9" s="470" customFormat="1">
      <c r="A52" s="455" t="s">
        <v>2179</v>
      </c>
      <c r="B52" s="454" t="s">
        <v>2178</v>
      </c>
      <c r="C52" s="453" t="s">
        <v>2177</v>
      </c>
      <c r="D52" s="452">
        <v>1</v>
      </c>
      <c r="E52" s="452" t="s">
        <v>1709</v>
      </c>
      <c r="F52" s="451">
        <v>0</v>
      </c>
      <c r="G52" s="451">
        <v>0</v>
      </c>
      <c r="H52" s="451">
        <f>D52*F52</f>
        <v>0</v>
      </c>
      <c r="I52" s="450">
        <f>D52*G52</f>
        <v>0</v>
      </c>
    </row>
    <row r="53" spans="1:9" s="470" customFormat="1">
      <c r="A53" s="455" t="s">
        <v>2176</v>
      </c>
      <c r="B53" s="454" t="s">
        <v>2175</v>
      </c>
      <c r="C53" s="453" t="s">
        <v>2174</v>
      </c>
      <c r="D53" s="452">
        <v>1</v>
      </c>
      <c r="E53" s="452" t="s">
        <v>1709</v>
      </c>
      <c r="F53" s="451">
        <v>0</v>
      </c>
      <c r="G53" s="451">
        <v>0</v>
      </c>
      <c r="H53" s="451">
        <f>D53*F53</f>
        <v>0</v>
      </c>
      <c r="I53" s="450">
        <f>D53*G53</f>
        <v>0</v>
      </c>
    </row>
    <row r="54" spans="1:9" s="470" customFormat="1">
      <c r="A54" s="455" t="s">
        <v>2173</v>
      </c>
      <c r="B54" s="454" t="s">
        <v>2172</v>
      </c>
      <c r="C54" s="453" t="s">
        <v>2171</v>
      </c>
      <c r="D54" s="452">
        <v>1</v>
      </c>
      <c r="E54" s="452" t="s">
        <v>1709</v>
      </c>
      <c r="F54" s="451">
        <v>0</v>
      </c>
      <c r="G54" s="451">
        <v>0</v>
      </c>
      <c r="H54" s="451">
        <f>D54*F54</f>
        <v>0</v>
      </c>
      <c r="I54" s="450">
        <f>D54*G54</f>
        <v>0</v>
      </c>
    </row>
    <row r="55" spans="1:9" s="470" customFormat="1">
      <c r="A55" s="455" t="s">
        <v>2170</v>
      </c>
      <c r="B55" s="454" t="s">
        <v>1847</v>
      </c>
      <c r="C55" s="453" t="s">
        <v>2169</v>
      </c>
      <c r="D55" s="452">
        <v>250</v>
      </c>
      <c r="E55" s="452" t="s">
        <v>241</v>
      </c>
      <c r="F55" s="451">
        <v>0</v>
      </c>
      <c r="G55" s="451">
        <v>0</v>
      </c>
      <c r="H55" s="451">
        <f>D55*F55</f>
        <v>0</v>
      </c>
      <c r="I55" s="450">
        <f>D55*G55</f>
        <v>0</v>
      </c>
    </row>
    <row r="56" spans="1:9" s="470" customFormat="1">
      <c r="A56" s="455" t="s">
        <v>2168</v>
      </c>
      <c r="B56" s="454" t="s">
        <v>2167</v>
      </c>
      <c r="C56" s="453" t="s">
        <v>2166</v>
      </c>
      <c r="D56" s="452">
        <v>1500</v>
      </c>
      <c r="E56" s="452" t="s">
        <v>241</v>
      </c>
      <c r="F56" s="451">
        <v>0</v>
      </c>
      <c r="G56" s="451">
        <v>0</v>
      </c>
      <c r="H56" s="451">
        <f>D56*F56</f>
        <v>0</v>
      </c>
      <c r="I56" s="450">
        <f>D56*G56</f>
        <v>0</v>
      </c>
    </row>
    <row r="57" spans="1:9" s="470" customFormat="1">
      <c r="A57" s="455" t="s">
        <v>2165</v>
      </c>
      <c r="B57" s="454" t="s">
        <v>2164</v>
      </c>
      <c r="C57" s="453" t="s">
        <v>2163</v>
      </c>
      <c r="D57" s="452">
        <v>200</v>
      </c>
      <c r="E57" s="452" t="s">
        <v>241</v>
      </c>
      <c r="F57" s="451">
        <v>0</v>
      </c>
      <c r="G57" s="451">
        <v>0</v>
      </c>
      <c r="H57" s="451">
        <f>D57*F57</f>
        <v>0</v>
      </c>
      <c r="I57" s="450">
        <f>D57*G57</f>
        <v>0</v>
      </c>
    </row>
    <row r="58" spans="1:9" s="470" customFormat="1">
      <c r="A58" s="455" t="s">
        <v>2162</v>
      </c>
      <c r="B58" s="454" t="s">
        <v>2137</v>
      </c>
      <c r="C58" s="453" t="s">
        <v>2136</v>
      </c>
      <c r="D58" s="452">
        <v>1500</v>
      </c>
      <c r="E58" s="452" t="s">
        <v>1709</v>
      </c>
      <c r="F58" s="451">
        <v>0</v>
      </c>
      <c r="G58" s="451">
        <v>0</v>
      </c>
      <c r="H58" s="451">
        <f>D58*F58</f>
        <v>0</v>
      </c>
      <c r="I58" s="450">
        <f>D58*G58</f>
        <v>0</v>
      </c>
    </row>
    <row r="59" spans="1:9" s="470" customFormat="1">
      <c r="A59" s="455" t="s">
        <v>2161</v>
      </c>
      <c r="B59" s="454" t="s">
        <v>1887</v>
      </c>
      <c r="C59" s="453" t="s">
        <v>1886</v>
      </c>
      <c r="D59" s="452">
        <v>200</v>
      </c>
      <c r="E59" s="452" t="s">
        <v>241</v>
      </c>
      <c r="F59" s="451">
        <v>0</v>
      </c>
      <c r="G59" s="451">
        <v>0</v>
      </c>
      <c r="H59" s="451">
        <f>D59*F59</f>
        <v>0</v>
      </c>
      <c r="I59" s="450">
        <f>D59*G59</f>
        <v>0</v>
      </c>
    </row>
    <row r="60" spans="1:9" s="470" customFormat="1">
      <c r="A60" s="455" t="s">
        <v>2160</v>
      </c>
      <c r="B60" s="454"/>
      <c r="C60" s="453" t="s">
        <v>1844</v>
      </c>
      <c r="D60" s="452">
        <v>32</v>
      </c>
      <c r="E60" s="452" t="s">
        <v>1838</v>
      </c>
      <c r="F60" s="451">
        <v>0</v>
      </c>
      <c r="G60" s="451">
        <v>0</v>
      </c>
      <c r="H60" s="451">
        <f>D60*F60</f>
        <v>0</v>
      </c>
      <c r="I60" s="450">
        <f>D60*G60</f>
        <v>0</v>
      </c>
    </row>
    <row r="61" spans="1:9" s="470" customFormat="1">
      <c r="A61" s="455" t="s">
        <v>2159</v>
      </c>
      <c r="B61" s="454"/>
      <c r="C61" s="453" t="s">
        <v>1842</v>
      </c>
      <c r="D61" s="452">
        <v>1</v>
      </c>
      <c r="E61" s="452" t="s">
        <v>1841</v>
      </c>
      <c r="F61" s="451">
        <v>0</v>
      </c>
      <c r="G61" s="451">
        <v>0</v>
      </c>
      <c r="H61" s="451">
        <f>D61*F61</f>
        <v>0</v>
      </c>
      <c r="I61" s="450">
        <f>D61*G61</f>
        <v>0</v>
      </c>
    </row>
    <row r="62" spans="1:9" s="470" customFormat="1" ht="15.75" thickBot="1">
      <c r="A62" s="449" t="s">
        <v>2158</v>
      </c>
      <c r="B62" s="448"/>
      <c r="C62" s="447" t="s">
        <v>1839</v>
      </c>
      <c r="D62" s="446">
        <v>4</v>
      </c>
      <c r="E62" s="446" t="s">
        <v>1838</v>
      </c>
      <c r="F62" s="445">
        <v>0</v>
      </c>
      <c r="G62" s="445">
        <v>0</v>
      </c>
      <c r="H62" s="445">
        <f>D62*F62</f>
        <v>0</v>
      </c>
      <c r="I62" s="444">
        <f>D62*G62</f>
        <v>0</v>
      </c>
    </row>
    <row r="63" spans="1:9" s="470" customFormat="1" ht="16.5" thickBot="1">
      <c r="A63" s="469" t="s">
        <v>1827</v>
      </c>
      <c r="B63" s="468" t="s">
        <v>2157</v>
      </c>
      <c r="C63" s="467" t="s">
        <v>2156</v>
      </c>
      <c r="D63" s="466"/>
      <c r="E63" s="465"/>
      <c r="F63" s="464"/>
      <c r="G63" s="464"/>
      <c r="H63" s="463">
        <f>SUM(H64:H73)</f>
        <v>0</v>
      </c>
      <c r="I63" s="462">
        <f>SUM(I64:I73)</f>
        <v>0</v>
      </c>
    </row>
    <row r="64" spans="1:9" s="470" customFormat="1">
      <c r="A64" s="461" t="s">
        <v>2155</v>
      </c>
      <c r="B64" s="460" t="s">
        <v>2154</v>
      </c>
      <c r="C64" s="459" t="s">
        <v>2153</v>
      </c>
      <c r="D64" s="458">
        <v>26</v>
      </c>
      <c r="E64" s="458" t="s">
        <v>1709</v>
      </c>
      <c r="F64" s="457">
        <v>0</v>
      </c>
      <c r="G64" s="457">
        <v>0</v>
      </c>
      <c r="H64" s="457">
        <f>D64*F64</f>
        <v>0</v>
      </c>
      <c r="I64" s="456">
        <f>D64*G64</f>
        <v>0</v>
      </c>
    </row>
    <row r="65" spans="1:9" s="470" customFormat="1">
      <c r="A65" s="455" t="s">
        <v>2152</v>
      </c>
      <c r="B65" s="454" t="s">
        <v>2151</v>
      </c>
      <c r="C65" s="453" t="s">
        <v>2150</v>
      </c>
      <c r="D65" s="452">
        <v>2</v>
      </c>
      <c r="E65" s="452" t="s">
        <v>1709</v>
      </c>
      <c r="F65" s="451">
        <v>0</v>
      </c>
      <c r="G65" s="451">
        <v>0</v>
      </c>
      <c r="H65" s="451">
        <f>D65*F65</f>
        <v>0</v>
      </c>
      <c r="I65" s="450">
        <f>D65*G65</f>
        <v>0</v>
      </c>
    </row>
    <row r="66" spans="1:9" s="470" customFormat="1">
      <c r="A66" s="455" t="s">
        <v>2149</v>
      </c>
      <c r="B66" s="454" t="s">
        <v>2148</v>
      </c>
      <c r="C66" s="453" t="s">
        <v>2147</v>
      </c>
      <c r="D66" s="452">
        <v>28</v>
      </c>
      <c r="E66" s="452" t="s">
        <v>1709</v>
      </c>
      <c r="F66" s="451">
        <v>0</v>
      </c>
      <c r="G66" s="451">
        <v>0</v>
      </c>
      <c r="H66" s="451">
        <f>D66*F66</f>
        <v>0</v>
      </c>
      <c r="I66" s="450">
        <f>D66*G66</f>
        <v>0</v>
      </c>
    </row>
    <row r="67" spans="1:9" s="470" customFormat="1">
      <c r="A67" s="455" t="s">
        <v>2146</v>
      </c>
      <c r="B67" s="454" t="s">
        <v>1952</v>
      </c>
      <c r="C67" s="453" t="s">
        <v>1951</v>
      </c>
      <c r="D67" s="452">
        <v>4</v>
      </c>
      <c r="E67" s="452" t="s">
        <v>1709</v>
      </c>
      <c r="F67" s="451">
        <v>0</v>
      </c>
      <c r="G67" s="451">
        <v>0</v>
      </c>
      <c r="H67" s="451">
        <f>D67*F67</f>
        <v>0</v>
      </c>
      <c r="I67" s="450">
        <f>D67*G67</f>
        <v>0</v>
      </c>
    </row>
    <row r="68" spans="1:9" s="470" customFormat="1">
      <c r="A68" s="455" t="s">
        <v>2145</v>
      </c>
      <c r="B68" s="454" t="s">
        <v>2144</v>
      </c>
      <c r="C68" s="453" t="s">
        <v>2143</v>
      </c>
      <c r="D68" s="452">
        <v>4</v>
      </c>
      <c r="E68" s="452" t="s">
        <v>1709</v>
      </c>
      <c r="F68" s="451">
        <v>0</v>
      </c>
      <c r="G68" s="451">
        <v>0</v>
      </c>
      <c r="H68" s="451">
        <f>D68*F68</f>
        <v>0</v>
      </c>
      <c r="I68" s="450">
        <f>D68*G68</f>
        <v>0</v>
      </c>
    </row>
    <row r="69" spans="1:9" s="470" customFormat="1" ht="30">
      <c r="A69" s="455" t="s">
        <v>2142</v>
      </c>
      <c r="B69" s="484" t="s">
        <v>2141</v>
      </c>
      <c r="C69" s="453" t="s">
        <v>2140</v>
      </c>
      <c r="D69" s="452">
        <v>350</v>
      </c>
      <c r="E69" s="452" t="s">
        <v>241</v>
      </c>
      <c r="F69" s="451">
        <v>0</v>
      </c>
      <c r="G69" s="451">
        <v>0</v>
      </c>
      <c r="H69" s="451">
        <f>D69*F69</f>
        <v>0</v>
      </c>
      <c r="I69" s="450">
        <f>D69*G69</f>
        <v>0</v>
      </c>
    </row>
    <row r="70" spans="1:9" s="470" customFormat="1">
      <c r="A70" s="455" t="s">
        <v>2139</v>
      </c>
      <c r="B70" s="454" t="s">
        <v>2073</v>
      </c>
      <c r="C70" s="453" t="s">
        <v>2072</v>
      </c>
      <c r="D70" s="452">
        <v>150</v>
      </c>
      <c r="E70" s="452" t="s">
        <v>241</v>
      </c>
      <c r="F70" s="451">
        <v>0</v>
      </c>
      <c r="G70" s="451">
        <v>0</v>
      </c>
      <c r="H70" s="451">
        <f>D70*F70</f>
        <v>0</v>
      </c>
      <c r="I70" s="450">
        <f>D70*G70</f>
        <v>0</v>
      </c>
    </row>
    <row r="71" spans="1:9" s="470" customFormat="1">
      <c r="A71" s="455" t="s">
        <v>2138</v>
      </c>
      <c r="B71" s="454" t="s">
        <v>2137</v>
      </c>
      <c r="C71" s="453" t="s">
        <v>2136</v>
      </c>
      <c r="D71" s="452">
        <v>700</v>
      </c>
      <c r="E71" s="452" t="s">
        <v>1709</v>
      </c>
      <c r="F71" s="451">
        <v>0</v>
      </c>
      <c r="G71" s="451">
        <v>0</v>
      </c>
      <c r="H71" s="451">
        <f>D71*F71</f>
        <v>0</v>
      </c>
      <c r="I71" s="450">
        <f>D71*G71</f>
        <v>0</v>
      </c>
    </row>
    <row r="72" spans="1:9" s="470" customFormat="1">
      <c r="A72" s="455" t="s">
        <v>2135</v>
      </c>
      <c r="B72" s="454" t="s">
        <v>1884</v>
      </c>
      <c r="C72" s="453" t="s">
        <v>1883</v>
      </c>
      <c r="D72" s="452">
        <v>300</v>
      </c>
      <c r="E72" s="452" t="s">
        <v>1709</v>
      </c>
      <c r="F72" s="451">
        <v>0</v>
      </c>
      <c r="G72" s="451">
        <v>0</v>
      </c>
      <c r="H72" s="451">
        <f>D72*F72</f>
        <v>0</v>
      </c>
      <c r="I72" s="450">
        <f>D72*G72</f>
        <v>0</v>
      </c>
    </row>
    <row r="73" spans="1:9" s="470" customFormat="1" ht="15.75" thickBot="1">
      <c r="A73" s="449" t="s">
        <v>2134</v>
      </c>
      <c r="B73" s="448" t="s">
        <v>2069</v>
      </c>
      <c r="C73" s="447" t="s">
        <v>2068</v>
      </c>
      <c r="D73" s="446">
        <v>40</v>
      </c>
      <c r="E73" s="446" t="s">
        <v>241</v>
      </c>
      <c r="F73" s="445">
        <v>0</v>
      </c>
      <c r="G73" s="445">
        <v>0</v>
      </c>
      <c r="H73" s="445">
        <f>D73*F73</f>
        <v>0</v>
      </c>
      <c r="I73" s="444">
        <f>D73*G73</f>
        <v>0</v>
      </c>
    </row>
    <row r="74" spans="1:9" s="470" customFormat="1" ht="16.5" thickBot="1">
      <c r="A74" s="469" t="s">
        <v>1825</v>
      </c>
      <c r="B74" s="468" t="s">
        <v>2133</v>
      </c>
      <c r="C74" s="467" t="s">
        <v>2132</v>
      </c>
      <c r="D74" s="466"/>
      <c r="E74" s="465"/>
      <c r="F74" s="464"/>
      <c r="G74" s="464"/>
      <c r="H74" s="463">
        <f>SUM(H75:H115)</f>
        <v>0</v>
      </c>
      <c r="I74" s="462">
        <f>SUM(I75:I115)</f>
        <v>0</v>
      </c>
    </row>
    <row r="75" spans="1:9" s="470" customFormat="1">
      <c r="A75" s="461" t="s">
        <v>2131</v>
      </c>
      <c r="B75" s="460">
        <v>86002068</v>
      </c>
      <c r="C75" s="459" t="s">
        <v>2034</v>
      </c>
      <c r="D75" s="458">
        <v>1</v>
      </c>
      <c r="E75" s="458" t="s">
        <v>1709</v>
      </c>
      <c r="F75" s="457">
        <v>0</v>
      </c>
      <c r="G75" s="457">
        <v>0</v>
      </c>
      <c r="H75" s="457">
        <f>D75*F75</f>
        <v>0</v>
      </c>
      <c r="I75" s="456">
        <f>D75*G75</f>
        <v>0</v>
      </c>
    </row>
    <row r="76" spans="1:9" s="470" customFormat="1">
      <c r="A76" s="486" t="s">
        <v>2130</v>
      </c>
      <c r="B76" s="460">
        <v>80199035</v>
      </c>
      <c r="C76" s="459" t="s">
        <v>2032</v>
      </c>
      <c r="D76" s="458">
        <v>2</v>
      </c>
      <c r="E76" s="458" t="s">
        <v>1709</v>
      </c>
      <c r="F76" s="457">
        <v>0</v>
      </c>
      <c r="G76" s="457">
        <v>0</v>
      </c>
      <c r="H76" s="451">
        <f>D76*F76</f>
        <v>0</v>
      </c>
      <c r="I76" s="450">
        <f>D76*G76</f>
        <v>0</v>
      </c>
    </row>
    <row r="77" spans="1:9" s="470" customFormat="1">
      <c r="A77" s="486" t="s">
        <v>2129</v>
      </c>
      <c r="B77" s="460">
        <v>80138324</v>
      </c>
      <c r="C77" s="459" t="s">
        <v>2030</v>
      </c>
      <c r="D77" s="458">
        <v>1</v>
      </c>
      <c r="E77" s="458" t="s">
        <v>1709</v>
      </c>
      <c r="F77" s="457">
        <v>0</v>
      </c>
      <c r="G77" s="457">
        <v>0</v>
      </c>
      <c r="H77" s="451">
        <f>D77*F77</f>
        <v>0</v>
      </c>
      <c r="I77" s="450">
        <f>D77*G77</f>
        <v>0</v>
      </c>
    </row>
    <row r="78" spans="1:9" s="470" customFormat="1">
      <c r="A78" s="486" t="s">
        <v>2128</v>
      </c>
      <c r="B78" s="460">
        <v>86031350</v>
      </c>
      <c r="C78" s="459" t="s">
        <v>2028</v>
      </c>
      <c r="D78" s="458">
        <v>2</v>
      </c>
      <c r="E78" s="458" t="s">
        <v>1709</v>
      </c>
      <c r="F78" s="457">
        <v>0</v>
      </c>
      <c r="G78" s="457">
        <v>0</v>
      </c>
      <c r="H78" s="451">
        <f>D78*F78</f>
        <v>0</v>
      </c>
      <c r="I78" s="450">
        <f>D78*G78</f>
        <v>0</v>
      </c>
    </row>
    <row r="79" spans="1:9" s="470" customFormat="1">
      <c r="A79" s="486" t="s">
        <v>2127</v>
      </c>
      <c r="B79" s="460">
        <v>80501551</v>
      </c>
      <c r="C79" s="459" t="s">
        <v>2026</v>
      </c>
      <c r="D79" s="458">
        <v>1</v>
      </c>
      <c r="E79" s="458" t="s">
        <v>1709</v>
      </c>
      <c r="F79" s="457">
        <v>0</v>
      </c>
      <c r="G79" s="457">
        <v>0</v>
      </c>
      <c r="H79" s="451">
        <f>D79*F79</f>
        <v>0</v>
      </c>
      <c r="I79" s="450">
        <f>D79*G79</f>
        <v>0</v>
      </c>
    </row>
    <row r="80" spans="1:9" s="470" customFormat="1">
      <c r="A80" s="486" t="s">
        <v>2126</v>
      </c>
      <c r="B80" s="460">
        <v>80192043</v>
      </c>
      <c r="C80" s="459" t="s">
        <v>2024</v>
      </c>
      <c r="D80" s="458">
        <v>11</v>
      </c>
      <c r="E80" s="458" t="s">
        <v>1709</v>
      </c>
      <c r="F80" s="457">
        <v>0</v>
      </c>
      <c r="G80" s="457">
        <v>0</v>
      </c>
      <c r="H80" s="451">
        <f>D80*F80</f>
        <v>0</v>
      </c>
      <c r="I80" s="450">
        <f>D80*G80</f>
        <v>0</v>
      </c>
    </row>
    <row r="81" spans="1:9" s="470" customFormat="1">
      <c r="A81" s="486" t="s">
        <v>2125</v>
      </c>
      <c r="B81" s="460">
        <v>80390260</v>
      </c>
      <c r="C81" s="459" t="s">
        <v>2022</v>
      </c>
      <c r="D81" s="458">
        <v>1</v>
      </c>
      <c r="E81" s="458" t="s">
        <v>1709</v>
      </c>
      <c r="F81" s="457">
        <v>0</v>
      </c>
      <c r="G81" s="457">
        <v>0</v>
      </c>
      <c r="H81" s="451">
        <f>D81*F81</f>
        <v>0</v>
      </c>
      <c r="I81" s="450">
        <f>D81*G81</f>
        <v>0</v>
      </c>
    </row>
    <row r="82" spans="1:9" s="470" customFormat="1">
      <c r="A82" s="486" t="s">
        <v>2124</v>
      </c>
      <c r="B82" s="460">
        <v>80593012</v>
      </c>
      <c r="C82" s="459" t="s">
        <v>2020</v>
      </c>
      <c r="D82" s="458">
        <v>1</v>
      </c>
      <c r="E82" s="458" t="s">
        <v>1709</v>
      </c>
      <c r="F82" s="457">
        <v>0</v>
      </c>
      <c r="G82" s="457">
        <v>0</v>
      </c>
      <c r="H82" s="451">
        <f>D82*F82</f>
        <v>0</v>
      </c>
      <c r="I82" s="450">
        <f>D82*G82</f>
        <v>0</v>
      </c>
    </row>
    <row r="83" spans="1:9" s="470" customFormat="1">
      <c r="A83" s="486" t="s">
        <v>2123</v>
      </c>
      <c r="B83" s="460">
        <v>86031053</v>
      </c>
      <c r="C83" s="459" t="s">
        <v>2018</v>
      </c>
      <c r="D83" s="458">
        <v>2</v>
      </c>
      <c r="E83" s="458" t="s">
        <v>1709</v>
      </c>
      <c r="F83" s="457">
        <v>0</v>
      </c>
      <c r="G83" s="457">
        <v>0</v>
      </c>
      <c r="H83" s="451">
        <f>D83*F83</f>
        <v>0</v>
      </c>
      <c r="I83" s="450">
        <f>D83*G83</f>
        <v>0</v>
      </c>
    </row>
    <row r="84" spans="1:9" s="470" customFormat="1">
      <c r="A84" s="486" t="s">
        <v>2122</v>
      </c>
      <c r="B84" s="460">
        <v>86031092</v>
      </c>
      <c r="C84" s="459" t="s">
        <v>1992</v>
      </c>
      <c r="D84" s="458">
        <v>1</v>
      </c>
      <c r="E84" s="458" t="s">
        <v>1709</v>
      </c>
      <c r="F84" s="457">
        <v>0</v>
      </c>
      <c r="G84" s="457">
        <v>0</v>
      </c>
      <c r="H84" s="451">
        <f>D84*F84</f>
        <v>0</v>
      </c>
      <c r="I84" s="450">
        <f>D84*G84</f>
        <v>0</v>
      </c>
    </row>
    <row r="85" spans="1:9" s="470" customFormat="1">
      <c r="A85" s="486" t="s">
        <v>2121</v>
      </c>
      <c r="B85" s="460">
        <v>80193007</v>
      </c>
      <c r="C85" s="459" t="s">
        <v>2016</v>
      </c>
      <c r="D85" s="458">
        <v>1</v>
      </c>
      <c r="E85" s="458" t="s">
        <v>1709</v>
      </c>
      <c r="F85" s="457">
        <v>0</v>
      </c>
      <c r="G85" s="457">
        <v>0</v>
      </c>
      <c r="H85" s="451">
        <f>D85*F85</f>
        <v>0</v>
      </c>
      <c r="I85" s="450">
        <f>D85*G85</f>
        <v>0</v>
      </c>
    </row>
    <row r="86" spans="1:9" s="470" customFormat="1">
      <c r="A86" s="486" t="s">
        <v>2120</v>
      </c>
      <c r="B86" s="460">
        <v>80190180</v>
      </c>
      <c r="C86" s="459" t="s">
        <v>2014</v>
      </c>
      <c r="D86" s="458">
        <v>1</v>
      </c>
      <c r="E86" s="458" t="s">
        <v>1709</v>
      </c>
      <c r="F86" s="457">
        <v>0</v>
      </c>
      <c r="G86" s="457">
        <v>0</v>
      </c>
      <c r="H86" s="451">
        <f>D86*F86</f>
        <v>0</v>
      </c>
      <c r="I86" s="450">
        <f>D86*G86</f>
        <v>0</v>
      </c>
    </row>
    <row r="87" spans="1:9" s="470" customFormat="1">
      <c r="A87" s="486" t="s">
        <v>2119</v>
      </c>
      <c r="B87" s="460">
        <v>86010306</v>
      </c>
      <c r="C87" s="459" t="s">
        <v>2012</v>
      </c>
      <c r="D87" s="458">
        <v>1</v>
      </c>
      <c r="E87" s="458" t="s">
        <v>1709</v>
      </c>
      <c r="F87" s="457">
        <v>0</v>
      </c>
      <c r="G87" s="457">
        <v>0</v>
      </c>
      <c r="H87" s="451">
        <f>D87*F87</f>
        <v>0</v>
      </c>
      <c r="I87" s="450">
        <f>D87*G87</f>
        <v>0</v>
      </c>
    </row>
    <row r="88" spans="1:9" s="470" customFormat="1">
      <c r="A88" s="486" t="s">
        <v>2118</v>
      </c>
      <c r="B88" s="460">
        <v>70212119</v>
      </c>
      <c r="C88" s="459" t="s">
        <v>2010</v>
      </c>
      <c r="D88" s="458">
        <v>12</v>
      </c>
      <c r="E88" s="458" t="s">
        <v>1709</v>
      </c>
      <c r="F88" s="457">
        <v>0</v>
      </c>
      <c r="G88" s="457">
        <v>0</v>
      </c>
      <c r="H88" s="451">
        <f>D88*F88</f>
        <v>0</v>
      </c>
      <c r="I88" s="450">
        <f>D88*G88</f>
        <v>0</v>
      </c>
    </row>
    <row r="89" spans="1:9" s="470" customFormat="1">
      <c r="A89" s="486" t="s">
        <v>2117</v>
      </c>
      <c r="B89" s="460">
        <v>70222199</v>
      </c>
      <c r="C89" s="459" t="s">
        <v>2008</v>
      </c>
      <c r="D89" s="458">
        <v>1</v>
      </c>
      <c r="E89" s="458" t="s">
        <v>1841</v>
      </c>
      <c r="F89" s="457">
        <v>0</v>
      </c>
      <c r="G89" s="457">
        <v>0</v>
      </c>
      <c r="H89" s="451">
        <f>D89*F89</f>
        <v>0</v>
      </c>
      <c r="I89" s="450">
        <f>D89*G89</f>
        <v>0</v>
      </c>
    </row>
    <row r="90" spans="1:9" s="470" customFormat="1">
      <c r="A90" s="486" t="s">
        <v>2116</v>
      </c>
      <c r="B90" s="460">
        <v>63203020</v>
      </c>
      <c r="C90" s="459" t="s">
        <v>2006</v>
      </c>
      <c r="D90" s="458">
        <v>1</v>
      </c>
      <c r="E90" s="458" t="s">
        <v>1709</v>
      </c>
      <c r="F90" s="457">
        <v>0</v>
      </c>
      <c r="G90" s="457">
        <v>0</v>
      </c>
      <c r="H90" s="451">
        <f>D90*F90</f>
        <v>0</v>
      </c>
      <c r="I90" s="450">
        <f>D90*G90</f>
        <v>0</v>
      </c>
    </row>
    <row r="91" spans="1:9" s="470" customFormat="1">
      <c r="A91" s="486" t="s">
        <v>2115</v>
      </c>
      <c r="B91" s="460">
        <v>70800203</v>
      </c>
      <c r="C91" s="459" t="s">
        <v>2004</v>
      </c>
      <c r="D91" s="458">
        <v>12</v>
      </c>
      <c r="E91" s="458" t="s">
        <v>1709</v>
      </c>
      <c r="F91" s="457">
        <v>0</v>
      </c>
      <c r="G91" s="457">
        <v>0</v>
      </c>
      <c r="H91" s="451">
        <f>D91*F91</f>
        <v>0</v>
      </c>
      <c r="I91" s="450">
        <f>D91*G91</f>
        <v>0</v>
      </c>
    </row>
    <row r="92" spans="1:9" s="470" customFormat="1">
      <c r="A92" s="486" t="s">
        <v>2114</v>
      </c>
      <c r="B92" s="460">
        <v>70900502</v>
      </c>
      <c r="C92" s="459" t="s">
        <v>2002</v>
      </c>
      <c r="D92" s="458">
        <v>12</v>
      </c>
      <c r="E92" s="458" t="s">
        <v>1709</v>
      </c>
      <c r="F92" s="457">
        <v>0</v>
      </c>
      <c r="G92" s="457">
        <v>0</v>
      </c>
      <c r="H92" s="451">
        <f>D92*F92</f>
        <v>0</v>
      </c>
      <c r="I92" s="450">
        <f>D92*G92</f>
        <v>0</v>
      </c>
    </row>
    <row r="93" spans="1:9" s="470" customFormat="1">
      <c r="A93" s="486" t="s">
        <v>2113</v>
      </c>
      <c r="B93" s="460">
        <v>86033052</v>
      </c>
      <c r="C93" s="459" t="s">
        <v>2000</v>
      </c>
      <c r="D93" s="458">
        <v>2</v>
      </c>
      <c r="E93" s="458" t="s">
        <v>1709</v>
      </c>
      <c r="F93" s="457">
        <v>0</v>
      </c>
      <c r="G93" s="457">
        <v>0</v>
      </c>
      <c r="H93" s="451">
        <f>D93*F93</f>
        <v>0</v>
      </c>
      <c r="I93" s="450">
        <f>D93*G93</f>
        <v>0</v>
      </c>
    </row>
    <row r="94" spans="1:9" s="470" customFormat="1">
      <c r="A94" s="486" t="s">
        <v>2112</v>
      </c>
      <c r="B94" s="460">
        <v>80190033</v>
      </c>
      <c r="C94" s="459" t="s">
        <v>1998</v>
      </c>
      <c r="D94" s="458">
        <v>42</v>
      </c>
      <c r="E94" s="458" t="s">
        <v>1709</v>
      </c>
      <c r="F94" s="457">
        <v>0</v>
      </c>
      <c r="G94" s="457">
        <v>0</v>
      </c>
      <c r="H94" s="451">
        <f>D94*F94</f>
        <v>0</v>
      </c>
      <c r="I94" s="450">
        <f>D94*G94</f>
        <v>0</v>
      </c>
    </row>
    <row r="95" spans="1:9" s="470" customFormat="1">
      <c r="A95" s="486" t="s">
        <v>2111</v>
      </c>
      <c r="B95" s="460">
        <v>80191549</v>
      </c>
      <c r="C95" s="459" t="s">
        <v>1996</v>
      </c>
      <c r="D95" s="458">
        <v>1</v>
      </c>
      <c r="E95" s="458" t="s">
        <v>1709</v>
      </c>
      <c r="F95" s="457">
        <v>0</v>
      </c>
      <c r="G95" s="457">
        <v>0</v>
      </c>
      <c r="H95" s="451">
        <f>D95*F95</f>
        <v>0</v>
      </c>
      <c r="I95" s="450">
        <f>D95*G95</f>
        <v>0</v>
      </c>
    </row>
    <row r="96" spans="1:9" s="470" customFormat="1">
      <c r="A96" s="455" t="s">
        <v>2110</v>
      </c>
      <c r="B96" s="454" t="s">
        <v>2109</v>
      </c>
      <c r="C96" s="453" t="s">
        <v>2108</v>
      </c>
      <c r="D96" s="452">
        <v>1</v>
      </c>
      <c r="E96" s="452" t="s">
        <v>1709</v>
      </c>
      <c r="F96" s="451">
        <v>0</v>
      </c>
      <c r="G96" s="451">
        <v>0</v>
      </c>
      <c r="H96" s="451">
        <f>D96*F96</f>
        <v>0</v>
      </c>
      <c r="I96" s="450">
        <f>D96*G96</f>
        <v>0</v>
      </c>
    </row>
    <row r="97" spans="1:9" s="470" customFormat="1">
      <c r="A97" s="455" t="s">
        <v>2107</v>
      </c>
      <c r="B97" s="454" t="s">
        <v>2106</v>
      </c>
      <c r="C97" s="453" t="s">
        <v>2105</v>
      </c>
      <c r="D97" s="452">
        <v>1</v>
      </c>
      <c r="E97" s="452" t="s">
        <v>1709</v>
      </c>
      <c r="F97" s="451">
        <v>0</v>
      </c>
      <c r="G97" s="451">
        <v>0</v>
      </c>
      <c r="H97" s="451">
        <f>D97*F97</f>
        <v>0</v>
      </c>
      <c r="I97" s="450">
        <f>D97*G97</f>
        <v>0</v>
      </c>
    </row>
    <row r="98" spans="1:9" s="470" customFormat="1">
      <c r="A98" s="455" t="s">
        <v>2104</v>
      </c>
      <c r="B98" s="454">
        <v>581721</v>
      </c>
      <c r="C98" s="453" t="s">
        <v>2103</v>
      </c>
      <c r="D98" s="452">
        <v>1</v>
      </c>
      <c r="E98" s="452" t="s">
        <v>1709</v>
      </c>
      <c r="F98" s="451">
        <v>0</v>
      </c>
      <c r="G98" s="451">
        <v>0</v>
      </c>
      <c r="H98" s="451">
        <f>D98*F98</f>
        <v>0</v>
      </c>
      <c r="I98" s="450">
        <f>D98*G98</f>
        <v>0</v>
      </c>
    </row>
    <row r="99" spans="1:9" s="470" customFormat="1">
      <c r="A99" s="455" t="s">
        <v>2102</v>
      </c>
      <c r="B99" s="454">
        <v>581730</v>
      </c>
      <c r="C99" s="453" t="s">
        <v>2101</v>
      </c>
      <c r="D99" s="452">
        <v>2</v>
      </c>
      <c r="E99" s="452" t="s">
        <v>1709</v>
      </c>
      <c r="F99" s="451">
        <v>0</v>
      </c>
      <c r="G99" s="451">
        <v>0</v>
      </c>
      <c r="H99" s="451">
        <f>D99*F99</f>
        <v>0</v>
      </c>
      <c r="I99" s="450">
        <f>D99*G99</f>
        <v>0</v>
      </c>
    </row>
    <row r="100" spans="1:9" s="470" customFormat="1">
      <c r="A100" s="455" t="s">
        <v>2100</v>
      </c>
      <c r="B100" s="454" t="s">
        <v>2099</v>
      </c>
      <c r="C100" s="453" t="s">
        <v>2098</v>
      </c>
      <c r="D100" s="452">
        <v>1</v>
      </c>
      <c r="E100" s="452" t="s">
        <v>1709</v>
      </c>
      <c r="F100" s="451">
        <v>0</v>
      </c>
      <c r="G100" s="451">
        <v>0</v>
      </c>
      <c r="H100" s="451">
        <f>D100*F100</f>
        <v>0</v>
      </c>
      <c r="I100" s="450">
        <f>D100*G100</f>
        <v>0</v>
      </c>
    </row>
    <row r="101" spans="1:9" s="470" customFormat="1">
      <c r="A101" s="455" t="s">
        <v>2097</v>
      </c>
      <c r="B101" s="484" t="s">
        <v>2096</v>
      </c>
      <c r="C101" s="453" t="s">
        <v>2095</v>
      </c>
      <c r="D101" s="452">
        <v>1</v>
      </c>
      <c r="E101" s="452" t="s">
        <v>1709</v>
      </c>
      <c r="F101" s="451">
        <v>0</v>
      </c>
      <c r="G101" s="451">
        <v>0</v>
      </c>
      <c r="H101" s="451">
        <f>D101*F101</f>
        <v>0</v>
      </c>
      <c r="I101" s="450">
        <f>D101*G101</f>
        <v>0</v>
      </c>
    </row>
    <row r="102" spans="1:9" s="470" customFormat="1">
      <c r="A102" s="455" t="s">
        <v>2094</v>
      </c>
      <c r="B102" s="484" t="s">
        <v>2093</v>
      </c>
      <c r="C102" s="453" t="s">
        <v>2092</v>
      </c>
      <c r="D102" s="452">
        <v>1</v>
      </c>
      <c r="E102" s="452" t="s">
        <v>1709</v>
      </c>
      <c r="F102" s="451">
        <v>0</v>
      </c>
      <c r="G102" s="451">
        <v>0</v>
      </c>
      <c r="H102" s="451">
        <f>D102*F102</f>
        <v>0</v>
      </c>
      <c r="I102" s="450">
        <f>D102*G102</f>
        <v>0</v>
      </c>
    </row>
    <row r="103" spans="1:9" s="470" customFormat="1">
      <c r="A103" s="455" t="s">
        <v>2091</v>
      </c>
      <c r="B103" s="484">
        <v>583491</v>
      </c>
      <c r="C103" s="453" t="s">
        <v>2090</v>
      </c>
      <c r="D103" s="452">
        <v>2</v>
      </c>
      <c r="E103" s="452" t="s">
        <v>1709</v>
      </c>
      <c r="F103" s="451">
        <v>0</v>
      </c>
      <c r="G103" s="451">
        <v>0</v>
      </c>
      <c r="H103" s="451">
        <f>D103*F103</f>
        <v>0</v>
      </c>
      <c r="I103" s="450">
        <f>D103*G103</f>
        <v>0</v>
      </c>
    </row>
    <row r="104" spans="1:9" s="470" customFormat="1">
      <c r="A104" s="455" t="s">
        <v>2089</v>
      </c>
      <c r="B104" s="484" t="s">
        <v>2088</v>
      </c>
      <c r="C104" s="453" t="s">
        <v>2087</v>
      </c>
      <c r="D104" s="452">
        <v>1</v>
      </c>
      <c r="E104" s="452" t="s">
        <v>1709</v>
      </c>
      <c r="F104" s="451">
        <v>0</v>
      </c>
      <c r="G104" s="451">
        <v>0</v>
      </c>
      <c r="H104" s="451">
        <f>D104*F104</f>
        <v>0</v>
      </c>
      <c r="I104" s="450">
        <f>D104*G104</f>
        <v>0</v>
      </c>
    </row>
    <row r="105" spans="1:9" s="470" customFormat="1">
      <c r="A105" s="455" t="s">
        <v>2086</v>
      </c>
      <c r="B105" s="484" t="s">
        <v>2085</v>
      </c>
      <c r="C105" s="453" t="s">
        <v>2084</v>
      </c>
      <c r="D105" s="452">
        <v>1</v>
      </c>
      <c r="E105" s="452" t="s">
        <v>1709</v>
      </c>
      <c r="F105" s="451">
        <v>0</v>
      </c>
      <c r="G105" s="451">
        <v>0</v>
      </c>
      <c r="H105" s="451">
        <f>D105*F105</f>
        <v>0</v>
      </c>
      <c r="I105" s="450">
        <f>D105*G105</f>
        <v>0</v>
      </c>
    </row>
    <row r="106" spans="1:9" s="470" customFormat="1">
      <c r="A106" s="455" t="s">
        <v>2083</v>
      </c>
      <c r="B106" s="484" t="s">
        <v>2082</v>
      </c>
      <c r="C106" s="453" t="s">
        <v>2081</v>
      </c>
      <c r="D106" s="452">
        <v>1</v>
      </c>
      <c r="E106" s="452" t="s">
        <v>1709</v>
      </c>
      <c r="F106" s="451">
        <v>0</v>
      </c>
      <c r="G106" s="451">
        <v>0</v>
      </c>
      <c r="H106" s="451">
        <f>D106*F106</f>
        <v>0</v>
      </c>
      <c r="I106" s="450">
        <f>D106*G106</f>
        <v>0</v>
      </c>
    </row>
    <row r="107" spans="1:9" s="470" customFormat="1">
      <c r="A107" s="455" t="s">
        <v>2080</v>
      </c>
      <c r="B107" s="484">
        <v>582476</v>
      </c>
      <c r="C107" s="453" t="s">
        <v>2079</v>
      </c>
      <c r="D107" s="452">
        <v>25</v>
      </c>
      <c r="E107" s="452" t="s">
        <v>1709</v>
      </c>
      <c r="F107" s="451">
        <v>0</v>
      </c>
      <c r="G107" s="451">
        <v>0</v>
      </c>
      <c r="H107" s="451">
        <f>D107*F107</f>
        <v>0</v>
      </c>
      <c r="I107" s="450">
        <f>D107*G107</f>
        <v>0</v>
      </c>
    </row>
    <row r="108" spans="1:9" s="470" customFormat="1">
      <c r="A108" s="455" t="s">
        <v>2078</v>
      </c>
      <c r="B108" s="454">
        <v>583496</v>
      </c>
      <c r="C108" s="453" t="s">
        <v>2077</v>
      </c>
      <c r="D108" s="452">
        <v>4</v>
      </c>
      <c r="E108" s="452" t="s">
        <v>1709</v>
      </c>
      <c r="F108" s="451">
        <v>0</v>
      </c>
      <c r="G108" s="451">
        <v>0</v>
      </c>
      <c r="H108" s="451">
        <f>D108*F108</f>
        <v>0</v>
      </c>
      <c r="I108" s="450">
        <f>D108*G108</f>
        <v>0</v>
      </c>
    </row>
    <row r="109" spans="1:9" s="470" customFormat="1">
      <c r="A109" s="455" t="s">
        <v>2076</v>
      </c>
      <c r="B109" s="454">
        <v>583883</v>
      </c>
      <c r="C109" s="453" t="s">
        <v>2075</v>
      </c>
      <c r="D109" s="452">
        <v>4</v>
      </c>
      <c r="E109" s="452" t="s">
        <v>1709</v>
      </c>
      <c r="F109" s="451">
        <v>0</v>
      </c>
      <c r="G109" s="451">
        <v>0</v>
      </c>
      <c r="H109" s="451">
        <f>D109*F109</f>
        <v>0</v>
      </c>
      <c r="I109" s="450">
        <f>D109*G109</f>
        <v>0</v>
      </c>
    </row>
    <row r="110" spans="1:9" s="470" customFormat="1">
      <c r="A110" s="455" t="s">
        <v>2074</v>
      </c>
      <c r="B110" s="454" t="s">
        <v>2073</v>
      </c>
      <c r="C110" s="453" t="s">
        <v>2072</v>
      </c>
      <c r="D110" s="452">
        <v>300</v>
      </c>
      <c r="E110" s="452" t="s">
        <v>241</v>
      </c>
      <c r="F110" s="451">
        <v>0</v>
      </c>
      <c r="G110" s="451">
        <v>0</v>
      </c>
      <c r="H110" s="451">
        <f>D110*F110</f>
        <v>0</v>
      </c>
      <c r="I110" s="450">
        <f>D110*G110</f>
        <v>0</v>
      </c>
    </row>
    <row r="111" spans="1:9" s="470" customFormat="1">
      <c r="A111" s="455" t="s">
        <v>2071</v>
      </c>
      <c r="B111" s="454" t="s">
        <v>1884</v>
      </c>
      <c r="C111" s="453" t="s">
        <v>1883</v>
      </c>
      <c r="D111" s="452">
        <v>500</v>
      </c>
      <c r="E111" s="452" t="s">
        <v>1709</v>
      </c>
      <c r="F111" s="451">
        <v>0</v>
      </c>
      <c r="G111" s="451">
        <v>0</v>
      </c>
      <c r="H111" s="451">
        <f>D111*F111</f>
        <v>0</v>
      </c>
      <c r="I111" s="450">
        <f>D111*G111</f>
        <v>0</v>
      </c>
    </row>
    <row r="112" spans="1:9" s="470" customFormat="1">
      <c r="A112" s="455" t="s">
        <v>2070</v>
      </c>
      <c r="B112" s="454" t="s">
        <v>2069</v>
      </c>
      <c r="C112" s="453" t="s">
        <v>2068</v>
      </c>
      <c r="D112" s="452">
        <v>50</v>
      </c>
      <c r="E112" s="452" t="s">
        <v>241</v>
      </c>
      <c r="F112" s="451">
        <v>0</v>
      </c>
      <c r="G112" s="451">
        <v>0</v>
      </c>
      <c r="H112" s="451">
        <f>D112*F112</f>
        <v>0</v>
      </c>
      <c r="I112" s="450">
        <f>D112*G112</f>
        <v>0</v>
      </c>
    </row>
    <row r="113" spans="1:9" s="470" customFormat="1">
      <c r="A113" s="455" t="s">
        <v>2067</v>
      </c>
      <c r="B113" s="454"/>
      <c r="C113" s="453" t="s">
        <v>1844</v>
      </c>
      <c r="D113" s="452">
        <v>32</v>
      </c>
      <c r="E113" s="452" t="s">
        <v>1838</v>
      </c>
      <c r="F113" s="451">
        <v>0</v>
      </c>
      <c r="G113" s="451">
        <v>0</v>
      </c>
      <c r="H113" s="451">
        <f>D113*F113</f>
        <v>0</v>
      </c>
      <c r="I113" s="450">
        <f>D113*G113</f>
        <v>0</v>
      </c>
    </row>
    <row r="114" spans="1:9" s="470" customFormat="1">
      <c r="A114" s="455" t="s">
        <v>2066</v>
      </c>
      <c r="B114" s="454"/>
      <c r="C114" s="453" t="s">
        <v>1842</v>
      </c>
      <c r="D114" s="452">
        <v>1</v>
      </c>
      <c r="E114" s="452" t="s">
        <v>1841</v>
      </c>
      <c r="F114" s="451">
        <v>0</v>
      </c>
      <c r="G114" s="451">
        <v>0</v>
      </c>
      <c r="H114" s="451">
        <f>D114*F114</f>
        <v>0</v>
      </c>
      <c r="I114" s="450">
        <f>D114*G114</f>
        <v>0</v>
      </c>
    </row>
    <row r="115" spans="1:9" s="470" customFormat="1" ht="15.75" thickBot="1">
      <c r="A115" s="449" t="s">
        <v>2065</v>
      </c>
      <c r="B115" s="448"/>
      <c r="C115" s="447" t="s">
        <v>1839</v>
      </c>
      <c r="D115" s="446">
        <v>4</v>
      </c>
      <c r="E115" s="446" t="s">
        <v>1838</v>
      </c>
      <c r="F115" s="445">
        <v>0</v>
      </c>
      <c r="G115" s="445">
        <v>0</v>
      </c>
      <c r="H115" s="445">
        <f>D115*F115</f>
        <v>0</v>
      </c>
      <c r="I115" s="444">
        <f>D115*G115</f>
        <v>0</v>
      </c>
    </row>
    <row r="116" spans="1:9" s="470" customFormat="1" ht="16.5" thickBot="1">
      <c r="A116" s="469" t="s">
        <v>1823</v>
      </c>
      <c r="B116" s="468" t="s">
        <v>2064</v>
      </c>
      <c r="C116" s="467" t="s">
        <v>2063</v>
      </c>
      <c r="D116" s="466"/>
      <c r="E116" s="465"/>
      <c r="F116" s="464"/>
      <c r="G116" s="464"/>
      <c r="H116" s="463">
        <f>SUM(H117:H128)</f>
        <v>0</v>
      </c>
      <c r="I116" s="462">
        <f>SUM(I117:I128)</f>
        <v>0</v>
      </c>
    </row>
    <row r="117" spans="1:9" s="470" customFormat="1">
      <c r="A117" s="461" t="s">
        <v>2062</v>
      </c>
      <c r="B117" s="485" t="s">
        <v>2061</v>
      </c>
      <c r="C117" s="459" t="s">
        <v>2060</v>
      </c>
      <c r="D117" s="458">
        <v>1</v>
      </c>
      <c r="E117" s="458" t="s">
        <v>1709</v>
      </c>
      <c r="F117" s="457">
        <v>0</v>
      </c>
      <c r="G117" s="457">
        <v>0</v>
      </c>
      <c r="H117" s="457">
        <f>D117*F117</f>
        <v>0</v>
      </c>
      <c r="I117" s="456">
        <f>D117*G117</f>
        <v>0</v>
      </c>
    </row>
    <row r="118" spans="1:9" s="470" customFormat="1">
      <c r="A118" s="461" t="s">
        <v>2059</v>
      </c>
      <c r="B118" s="454" t="s">
        <v>2058</v>
      </c>
      <c r="C118" s="453" t="s">
        <v>2057</v>
      </c>
      <c r="D118" s="452">
        <v>16</v>
      </c>
      <c r="E118" s="452" t="s">
        <v>1709</v>
      </c>
      <c r="F118" s="451">
        <v>0</v>
      </c>
      <c r="G118" s="451">
        <v>0</v>
      </c>
      <c r="H118" s="451">
        <f>D118*F118</f>
        <v>0</v>
      </c>
      <c r="I118" s="450">
        <f>D118*G118</f>
        <v>0</v>
      </c>
    </row>
    <row r="119" spans="1:9" s="470" customFormat="1">
      <c r="A119" s="461" t="s">
        <v>2056</v>
      </c>
      <c r="B119" s="484" t="s">
        <v>2055</v>
      </c>
      <c r="C119" s="453" t="s">
        <v>2054</v>
      </c>
      <c r="D119" s="452">
        <v>6</v>
      </c>
      <c r="E119" s="452" t="s">
        <v>1709</v>
      </c>
      <c r="F119" s="451">
        <v>0</v>
      </c>
      <c r="G119" s="451">
        <v>0</v>
      </c>
      <c r="H119" s="451">
        <f>D119*F119</f>
        <v>0</v>
      </c>
      <c r="I119" s="450">
        <f>D119*G119</f>
        <v>0</v>
      </c>
    </row>
    <row r="120" spans="1:9" s="470" customFormat="1">
      <c r="A120" s="461" t="s">
        <v>2053</v>
      </c>
      <c r="B120" s="454" t="s">
        <v>2050</v>
      </c>
      <c r="C120" s="453" t="s">
        <v>2052</v>
      </c>
      <c r="D120" s="452">
        <v>2</v>
      </c>
      <c r="E120" s="452" t="s">
        <v>1709</v>
      </c>
      <c r="F120" s="451">
        <v>0</v>
      </c>
      <c r="G120" s="451">
        <v>0</v>
      </c>
      <c r="H120" s="451">
        <f>D120*F120</f>
        <v>0</v>
      </c>
      <c r="I120" s="450">
        <f>D120*G120</f>
        <v>0</v>
      </c>
    </row>
    <row r="121" spans="1:9" s="470" customFormat="1">
      <c r="A121" s="461" t="s">
        <v>2051</v>
      </c>
      <c r="B121" s="454" t="s">
        <v>2050</v>
      </c>
      <c r="C121" s="453" t="s">
        <v>2049</v>
      </c>
      <c r="D121" s="452">
        <v>2</v>
      </c>
      <c r="E121" s="452" t="s">
        <v>1709</v>
      </c>
      <c r="F121" s="451">
        <v>0</v>
      </c>
      <c r="G121" s="451">
        <v>0</v>
      </c>
      <c r="H121" s="451">
        <f>D121*F121</f>
        <v>0</v>
      </c>
      <c r="I121" s="450">
        <f>D121*G121</f>
        <v>0</v>
      </c>
    </row>
    <row r="122" spans="1:9" s="470" customFormat="1">
      <c r="A122" s="461" t="s">
        <v>2048</v>
      </c>
      <c r="B122" s="454" t="s">
        <v>2047</v>
      </c>
      <c r="C122" s="453" t="s">
        <v>2046</v>
      </c>
      <c r="D122" s="452">
        <v>8</v>
      </c>
      <c r="E122" s="452" t="s">
        <v>1709</v>
      </c>
      <c r="F122" s="451">
        <v>0</v>
      </c>
      <c r="G122" s="451">
        <v>0</v>
      </c>
      <c r="H122" s="451">
        <f>D122*F122</f>
        <v>0</v>
      </c>
      <c r="I122" s="450">
        <f>D122*G122</f>
        <v>0</v>
      </c>
    </row>
    <row r="123" spans="1:9" s="470" customFormat="1">
      <c r="A123" s="461" t="s">
        <v>2045</v>
      </c>
      <c r="B123" s="484" t="s">
        <v>2044</v>
      </c>
      <c r="C123" s="453" t="s">
        <v>2043</v>
      </c>
      <c r="D123" s="452">
        <v>150</v>
      </c>
      <c r="E123" s="452" t="s">
        <v>241</v>
      </c>
      <c r="F123" s="451">
        <v>0</v>
      </c>
      <c r="G123" s="451">
        <v>0</v>
      </c>
      <c r="H123" s="451">
        <f>D123*F123</f>
        <v>0</v>
      </c>
      <c r="I123" s="450">
        <f>D123*G123</f>
        <v>0</v>
      </c>
    </row>
    <row r="124" spans="1:9" s="470" customFormat="1">
      <c r="A124" s="461" t="s">
        <v>2042</v>
      </c>
      <c r="B124" s="454" t="s">
        <v>1884</v>
      </c>
      <c r="C124" s="453" t="s">
        <v>1883</v>
      </c>
      <c r="D124" s="452">
        <v>300</v>
      </c>
      <c r="E124" s="452" t="s">
        <v>1709</v>
      </c>
      <c r="F124" s="451">
        <v>0</v>
      </c>
      <c r="G124" s="451">
        <v>0</v>
      </c>
      <c r="H124" s="451">
        <f>D124*F124</f>
        <v>0</v>
      </c>
      <c r="I124" s="450">
        <f>D124*G124</f>
        <v>0</v>
      </c>
    </row>
    <row r="125" spans="1:9" s="470" customFormat="1">
      <c r="A125" s="461" t="s">
        <v>2041</v>
      </c>
      <c r="B125" s="454" t="s">
        <v>1887</v>
      </c>
      <c r="C125" s="453" t="s">
        <v>1886</v>
      </c>
      <c r="D125" s="452">
        <v>80</v>
      </c>
      <c r="E125" s="452" t="s">
        <v>241</v>
      </c>
      <c r="F125" s="451">
        <v>0</v>
      </c>
      <c r="G125" s="451">
        <v>0</v>
      </c>
      <c r="H125" s="451">
        <f>D125*F125</f>
        <v>0</v>
      </c>
      <c r="I125" s="450">
        <f>D125*G125</f>
        <v>0</v>
      </c>
    </row>
    <row r="126" spans="1:9" s="470" customFormat="1">
      <c r="A126" s="461" t="s">
        <v>2040</v>
      </c>
      <c r="B126" s="454"/>
      <c r="C126" s="453" t="s">
        <v>1844</v>
      </c>
      <c r="D126" s="452">
        <v>16</v>
      </c>
      <c r="E126" s="452" t="s">
        <v>1838</v>
      </c>
      <c r="F126" s="451">
        <v>0</v>
      </c>
      <c r="G126" s="451">
        <v>0</v>
      </c>
      <c r="H126" s="451">
        <f>D126*F126</f>
        <v>0</v>
      </c>
      <c r="I126" s="450">
        <f>D126*G126</f>
        <v>0</v>
      </c>
    </row>
    <row r="127" spans="1:9" s="470" customFormat="1">
      <c r="A127" s="461" t="s">
        <v>2039</v>
      </c>
      <c r="B127" s="454"/>
      <c r="C127" s="453" t="s">
        <v>1842</v>
      </c>
      <c r="D127" s="452">
        <v>1</v>
      </c>
      <c r="E127" s="452" t="s">
        <v>1841</v>
      </c>
      <c r="F127" s="451">
        <v>0</v>
      </c>
      <c r="G127" s="451">
        <v>0</v>
      </c>
      <c r="H127" s="451">
        <f>D127*F127</f>
        <v>0</v>
      </c>
      <c r="I127" s="450">
        <f>D127*G127</f>
        <v>0</v>
      </c>
    </row>
    <row r="128" spans="1:9" s="470" customFormat="1" ht="15.75" thickBot="1">
      <c r="A128" s="475" t="s">
        <v>2038</v>
      </c>
      <c r="B128" s="448"/>
      <c r="C128" s="447" t="s">
        <v>1839</v>
      </c>
      <c r="D128" s="446">
        <v>4</v>
      </c>
      <c r="E128" s="446" t="s">
        <v>1838</v>
      </c>
      <c r="F128" s="445">
        <v>0</v>
      </c>
      <c r="G128" s="445">
        <v>0</v>
      </c>
      <c r="H128" s="445">
        <f>D128*F128</f>
        <v>0</v>
      </c>
      <c r="I128" s="444">
        <f>D128*G128</f>
        <v>0</v>
      </c>
    </row>
    <row r="129" spans="1:9" s="470" customFormat="1" ht="16.5" thickBot="1">
      <c r="A129" s="469" t="s">
        <v>1821</v>
      </c>
      <c r="B129" s="468" t="s">
        <v>2037</v>
      </c>
      <c r="C129" s="467" t="s">
        <v>2036</v>
      </c>
      <c r="D129" s="466"/>
      <c r="E129" s="465"/>
      <c r="F129" s="464"/>
      <c r="G129" s="464"/>
      <c r="H129" s="463">
        <f>SUM(H130:H183)</f>
        <v>0</v>
      </c>
      <c r="I129" s="462">
        <f>SUM(I130:I183)</f>
        <v>0</v>
      </c>
    </row>
    <row r="130" spans="1:9" s="470" customFormat="1">
      <c r="A130" s="461" t="s">
        <v>2035</v>
      </c>
      <c r="B130" s="460">
        <v>86002068</v>
      </c>
      <c r="C130" s="459" t="s">
        <v>2034</v>
      </c>
      <c r="D130" s="458">
        <v>2</v>
      </c>
      <c r="E130" s="458" t="s">
        <v>1709</v>
      </c>
      <c r="F130" s="457">
        <v>0</v>
      </c>
      <c r="G130" s="457">
        <v>0</v>
      </c>
      <c r="H130" s="457">
        <f>D130*F130</f>
        <v>0</v>
      </c>
      <c r="I130" s="456">
        <f>D130*G130</f>
        <v>0</v>
      </c>
    </row>
    <row r="131" spans="1:9" s="470" customFormat="1">
      <c r="A131" s="461" t="s">
        <v>2033</v>
      </c>
      <c r="B131" s="460">
        <v>80199035</v>
      </c>
      <c r="C131" s="459" t="s">
        <v>2032</v>
      </c>
      <c r="D131" s="458">
        <v>4</v>
      </c>
      <c r="E131" s="458" t="s">
        <v>1709</v>
      </c>
      <c r="F131" s="457">
        <v>0</v>
      </c>
      <c r="G131" s="457">
        <v>0</v>
      </c>
      <c r="H131" s="451">
        <f>D131*F131</f>
        <v>0</v>
      </c>
      <c r="I131" s="450">
        <f>D131*G131</f>
        <v>0</v>
      </c>
    </row>
    <row r="132" spans="1:9" s="470" customFormat="1">
      <c r="A132" s="461" t="s">
        <v>2031</v>
      </c>
      <c r="B132" s="460">
        <v>80138324</v>
      </c>
      <c r="C132" s="459" t="s">
        <v>2030</v>
      </c>
      <c r="D132" s="458">
        <v>1</v>
      </c>
      <c r="E132" s="458" t="s">
        <v>1709</v>
      </c>
      <c r="F132" s="457">
        <v>0</v>
      </c>
      <c r="G132" s="457">
        <v>0</v>
      </c>
      <c r="H132" s="451">
        <f>D132*F132</f>
        <v>0</v>
      </c>
      <c r="I132" s="450">
        <f>D132*G132</f>
        <v>0</v>
      </c>
    </row>
    <row r="133" spans="1:9" s="470" customFormat="1">
      <c r="A133" s="461" t="s">
        <v>2029</v>
      </c>
      <c r="B133" s="460">
        <v>86031350</v>
      </c>
      <c r="C133" s="459" t="s">
        <v>2028</v>
      </c>
      <c r="D133" s="458">
        <v>4</v>
      </c>
      <c r="E133" s="458" t="s">
        <v>1709</v>
      </c>
      <c r="F133" s="457">
        <v>0</v>
      </c>
      <c r="G133" s="457">
        <v>0</v>
      </c>
      <c r="H133" s="451">
        <f>D133*F133</f>
        <v>0</v>
      </c>
      <c r="I133" s="450">
        <f>D133*G133</f>
        <v>0</v>
      </c>
    </row>
    <row r="134" spans="1:9" s="470" customFormat="1">
      <c r="A134" s="461" t="s">
        <v>2027</v>
      </c>
      <c r="B134" s="460">
        <v>80501551</v>
      </c>
      <c r="C134" s="459" t="s">
        <v>2026</v>
      </c>
      <c r="D134" s="458">
        <v>2</v>
      </c>
      <c r="E134" s="458" t="s">
        <v>1709</v>
      </c>
      <c r="F134" s="457">
        <v>0</v>
      </c>
      <c r="G134" s="457">
        <v>0</v>
      </c>
      <c r="H134" s="451">
        <f>D134*F134</f>
        <v>0</v>
      </c>
      <c r="I134" s="450">
        <f>D134*G134</f>
        <v>0</v>
      </c>
    </row>
    <row r="135" spans="1:9" s="470" customFormat="1">
      <c r="A135" s="461" t="s">
        <v>2025</v>
      </c>
      <c r="B135" s="460">
        <v>80192043</v>
      </c>
      <c r="C135" s="459" t="s">
        <v>2024</v>
      </c>
      <c r="D135" s="458">
        <v>11</v>
      </c>
      <c r="E135" s="458" t="s">
        <v>1709</v>
      </c>
      <c r="F135" s="457">
        <v>0</v>
      </c>
      <c r="G135" s="457">
        <v>0</v>
      </c>
      <c r="H135" s="451">
        <f>D135*F135</f>
        <v>0</v>
      </c>
      <c r="I135" s="450">
        <f>D135*G135</f>
        <v>0</v>
      </c>
    </row>
    <row r="136" spans="1:9" s="470" customFormat="1">
      <c r="A136" s="461" t="s">
        <v>2023</v>
      </c>
      <c r="B136" s="460">
        <v>80390260</v>
      </c>
      <c r="C136" s="459" t="s">
        <v>2022</v>
      </c>
      <c r="D136" s="458">
        <v>4</v>
      </c>
      <c r="E136" s="458" t="s">
        <v>1709</v>
      </c>
      <c r="F136" s="457">
        <v>0</v>
      </c>
      <c r="G136" s="457">
        <v>0</v>
      </c>
      <c r="H136" s="451">
        <f>D136*F136</f>
        <v>0</v>
      </c>
      <c r="I136" s="450">
        <f>D136*G136</f>
        <v>0</v>
      </c>
    </row>
    <row r="137" spans="1:9" s="470" customFormat="1">
      <c r="A137" s="461" t="s">
        <v>2021</v>
      </c>
      <c r="B137" s="460">
        <v>80593012</v>
      </c>
      <c r="C137" s="459" t="s">
        <v>2020</v>
      </c>
      <c r="D137" s="458">
        <v>2</v>
      </c>
      <c r="E137" s="458" t="s">
        <v>1709</v>
      </c>
      <c r="F137" s="457">
        <v>0</v>
      </c>
      <c r="G137" s="457">
        <v>0</v>
      </c>
      <c r="H137" s="451">
        <f>D137*F137</f>
        <v>0</v>
      </c>
      <c r="I137" s="450">
        <f>D137*G137</f>
        <v>0</v>
      </c>
    </row>
    <row r="138" spans="1:9" s="470" customFormat="1">
      <c r="A138" s="461" t="s">
        <v>2019</v>
      </c>
      <c r="B138" s="460">
        <v>86031053</v>
      </c>
      <c r="C138" s="459" t="s">
        <v>2018</v>
      </c>
      <c r="D138" s="458">
        <v>2</v>
      </c>
      <c r="E138" s="458" t="s">
        <v>1709</v>
      </c>
      <c r="F138" s="457">
        <v>0</v>
      </c>
      <c r="G138" s="457">
        <v>0</v>
      </c>
      <c r="H138" s="451">
        <f>D138*F138</f>
        <v>0</v>
      </c>
      <c r="I138" s="450">
        <f>D138*G138</f>
        <v>0</v>
      </c>
    </row>
    <row r="139" spans="1:9" s="470" customFormat="1">
      <c r="A139" s="461" t="s">
        <v>2017</v>
      </c>
      <c r="B139" s="460">
        <v>80193007</v>
      </c>
      <c r="C139" s="459" t="s">
        <v>2016</v>
      </c>
      <c r="D139" s="458">
        <v>2</v>
      </c>
      <c r="E139" s="458" t="s">
        <v>1709</v>
      </c>
      <c r="F139" s="457">
        <v>0</v>
      </c>
      <c r="G139" s="457">
        <v>0</v>
      </c>
      <c r="H139" s="451">
        <f>D139*F139</f>
        <v>0</v>
      </c>
      <c r="I139" s="450">
        <f>D139*G139</f>
        <v>0</v>
      </c>
    </row>
    <row r="140" spans="1:9" s="470" customFormat="1">
      <c r="A140" s="461" t="s">
        <v>2015</v>
      </c>
      <c r="B140" s="460">
        <v>80190180</v>
      </c>
      <c r="C140" s="459" t="s">
        <v>2014</v>
      </c>
      <c r="D140" s="458">
        <v>1</v>
      </c>
      <c r="E140" s="458" t="s">
        <v>1709</v>
      </c>
      <c r="F140" s="457">
        <v>0</v>
      </c>
      <c r="G140" s="457">
        <v>0</v>
      </c>
      <c r="H140" s="451">
        <f>D140*F140</f>
        <v>0</v>
      </c>
      <c r="I140" s="450">
        <f>D140*G140</f>
        <v>0</v>
      </c>
    </row>
    <row r="141" spans="1:9" s="470" customFormat="1">
      <c r="A141" s="461" t="s">
        <v>2013</v>
      </c>
      <c r="B141" s="460">
        <v>86010306</v>
      </c>
      <c r="C141" s="459" t="s">
        <v>2012</v>
      </c>
      <c r="D141" s="458">
        <v>1</v>
      </c>
      <c r="E141" s="458" t="s">
        <v>1709</v>
      </c>
      <c r="F141" s="457">
        <v>0</v>
      </c>
      <c r="G141" s="457">
        <v>0</v>
      </c>
      <c r="H141" s="451">
        <f>D141*F141</f>
        <v>0</v>
      </c>
      <c r="I141" s="450">
        <f>D141*G141</f>
        <v>0</v>
      </c>
    </row>
    <row r="142" spans="1:9" s="470" customFormat="1">
      <c r="A142" s="461" t="s">
        <v>2011</v>
      </c>
      <c r="B142" s="460">
        <v>70212119</v>
      </c>
      <c r="C142" s="459" t="s">
        <v>2010</v>
      </c>
      <c r="D142" s="458">
        <v>12</v>
      </c>
      <c r="E142" s="458" t="s">
        <v>1709</v>
      </c>
      <c r="F142" s="457">
        <v>0</v>
      </c>
      <c r="G142" s="457">
        <v>0</v>
      </c>
      <c r="H142" s="451">
        <f>D142*F142</f>
        <v>0</v>
      </c>
      <c r="I142" s="450">
        <f>D142*G142</f>
        <v>0</v>
      </c>
    </row>
    <row r="143" spans="1:9" s="470" customFormat="1">
      <c r="A143" s="461" t="s">
        <v>2009</v>
      </c>
      <c r="B143" s="460">
        <v>70222199</v>
      </c>
      <c r="C143" s="459" t="s">
        <v>2008</v>
      </c>
      <c r="D143" s="458">
        <v>1</v>
      </c>
      <c r="E143" s="458" t="s">
        <v>1841</v>
      </c>
      <c r="F143" s="457">
        <v>0</v>
      </c>
      <c r="G143" s="457">
        <v>0</v>
      </c>
      <c r="H143" s="451">
        <f>D143*F143</f>
        <v>0</v>
      </c>
      <c r="I143" s="450">
        <f>D143*G143</f>
        <v>0</v>
      </c>
    </row>
    <row r="144" spans="1:9" s="470" customFormat="1">
      <c r="A144" s="461" t="s">
        <v>2007</v>
      </c>
      <c r="B144" s="460">
        <v>63203020</v>
      </c>
      <c r="C144" s="459" t="s">
        <v>2006</v>
      </c>
      <c r="D144" s="458">
        <v>1</v>
      </c>
      <c r="E144" s="458" t="s">
        <v>1709</v>
      </c>
      <c r="F144" s="457">
        <v>0</v>
      </c>
      <c r="G144" s="457">
        <v>0</v>
      </c>
      <c r="H144" s="451">
        <f>D144*F144</f>
        <v>0</v>
      </c>
      <c r="I144" s="450">
        <f>D144*G144</f>
        <v>0</v>
      </c>
    </row>
    <row r="145" spans="1:9" s="470" customFormat="1">
      <c r="A145" s="461" t="s">
        <v>2005</v>
      </c>
      <c r="B145" s="460">
        <v>70800203</v>
      </c>
      <c r="C145" s="459" t="s">
        <v>2004</v>
      </c>
      <c r="D145" s="458">
        <v>12</v>
      </c>
      <c r="E145" s="458" t="s">
        <v>1709</v>
      </c>
      <c r="F145" s="457">
        <v>0</v>
      </c>
      <c r="G145" s="457">
        <v>0</v>
      </c>
      <c r="H145" s="451">
        <f>D145*F145</f>
        <v>0</v>
      </c>
      <c r="I145" s="450">
        <f>D145*G145</f>
        <v>0</v>
      </c>
    </row>
    <row r="146" spans="1:9" s="470" customFormat="1">
      <c r="A146" s="461" t="s">
        <v>2003</v>
      </c>
      <c r="B146" s="460">
        <v>70900502</v>
      </c>
      <c r="C146" s="459" t="s">
        <v>2002</v>
      </c>
      <c r="D146" s="458">
        <v>12</v>
      </c>
      <c r="E146" s="458" t="s">
        <v>1709</v>
      </c>
      <c r="F146" s="457">
        <v>0</v>
      </c>
      <c r="G146" s="457">
        <v>0</v>
      </c>
      <c r="H146" s="451">
        <f>D146*F146</f>
        <v>0</v>
      </c>
      <c r="I146" s="450">
        <f>D146*G146</f>
        <v>0</v>
      </c>
    </row>
    <row r="147" spans="1:9" s="470" customFormat="1">
      <c r="A147" s="461" t="s">
        <v>2001</v>
      </c>
      <c r="B147" s="460">
        <v>86033052</v>
      </c>
      <c r="C147" s="459" t="s">
        <v>2000</v>
      </c>
      <c r="D147" s="458">
        <v>4</v>
      </c>
      <c r="E147" s="458" t="s">
        <v>1709</v>
      </c>
      <c r="F147" s="457">
        <v>0</v>
      </c>
      <c r="G147" s="457">
        <v>0</v>
      </c>
      <c r="H147" s="451">
        <f>D147*F147</f>
        <v>0</v>
      </c>
      <c r="I147" s="450">
        <f>D147*G147</f>
        <v>0</v>
      </c>
    </row>
    <row r="148" spans="1:9" s="470" customFormat="1">
      <c r="A148" s="461" t="s">
        <v>1999</v>
      </c>
      <c r="B148" s="460">
        <v>80190033</v>
      </c>
      <c r="C148" s="459" t="s">
        <v>1998</v>
      </c>
      <c r="D148" s="458">
        <v>84</v>
      </c>
      <c r="E148" s="458" t="s">
        <v>1709</v>
      </c>
      <c r="F148" s="457">
        <v>0</v>
      </c>
      <c r="G148" s="457">
        <v>0</v>
      </c>
      <c r="H148" s="451">
        <f>D148*F148</f>
        <v>0</v>
      </c>
      <c r="I148" s="450">
        <f>D148*G148</f>
        <v>0</v>
      </c>
    </row>
    <row r="149" spans="1:9" s="470" customFormat="1">
      <c r="A149" s="461" t="s">
        <v>1997</v>
      </c>
      <c r="B149" s="460">
        <v>80191549</v>
      </c>
      <c r="C149" s="459" t="s">
        <v>1996</v>
      </c>
      <c r="D149" s="458">
        <v>2</v>
      </c>
      <c r="E149" s="458" t="s">
        <v>1709</v>
      </c>
      <c r="F149" s="457">
        <v>0</v>
      </c>
      <c r="G149" s="457">
        <v>0</v>
      </c>
      <c r="H149" s="451">
        <f>D149*F149</f>
        <v>0</v>
      </c>
      <c r="I149" s="450">
        <f>D149*G149</f>
        <v>0</v>
      </c>
    </row>
    <row r="150" spans="1:9" s="470" customFormat="1">
      <c r="A150" s="461" t="s">
        <v>1995</v>
      </c>
      <c r="B150" s="454">
        <v>24000147</v>
      </c>
      <c r="C150" s="453" t="s">
        <v>1994</v>
      </c>
      <c r="D150" s="452">
        <v>8</v>
      </c>
      <c r="E150" s="452" t="s">
        <v>1709</v>
      </c>
      <c r="F150" s="451">
        <v>0</v>
      </c>
      <c r="G150" s="451">
        <v>0</v>
      </c>
      <c r="H150" s="451">
        <f>D150*F150</f>
        <v>0</v>
      </c>
      <c r="I150" s="450">
        <f>D150*G150</f>
        <v>0</v>
      </c>
    </row>
    <row r="151" spans="1:9" s="470" customFormat="1">
      <c r="A151" s="461" t="s">
        <v>1993</v>
      </c>
      <c r="B151" s="460">
        <v>86031092</v>
      </c>
      <c r="C151" s="459" t="s">
        <v>1992</v>
      </c>
      <c r="D151" s="458">
        <v>9</v>
      </c>
      <c r="E151" s="458" t="s">
        <v>1709</v>
      </c>
      <c r="F151" s="457">
        <v>0</v>
      </c>
      <c r="G151" s="457">
        <v>0</v>
      </c>
      <c r="H151" s="451">
        <f>D151*F151</f>
        <v>0</v>
      </c>
      <c r="I151" s="450">
        <f>D151*G151</f>
        <v>0</v>
      </c>
    </row>
    <row r="152" spans="1:9" s="470" customFormat="1">
      <c r="A152" s="461" t="s">
        <v>1991</v>
      </c>
      <c r="B152" s="454">
        <v>76562</v>
      </c>
      <c r="C152" s="453" t="s">
        <v>1990</v>
      </c>
      <c r="D152" s="452">
        <v>160</v>
      </c>
      <c r="E152" s="452" t="s">
        <v>1709</v>
      </c>
      <c r="F152" s="451">
        <v>0</v>
      </c>
      <c r="G152" s="451">
        <v>0</v>
      </c>
      <c r="H152" s="451">
        <f>D152*F152</f>
        <v>0</v>
      </c>
      <c r="I152" s="450">
        <f>D152*G152</f>
        <v>0</v>
      </c>
    </row>
    <row r="153" spans="1:9" s="470" customFormat="1">
      <c r="A153" s="461" t="s">
        <v>1989</v>
      </c>
      <c r="B153" s="454">
        <v>76565</v>
      </c>
      <c r="C153" s="453" t="s">
        <v>1988</v>
      </c>
      <c r="D153" s="452">
        <v>6</v>
      </c>
      <c r="E153" s="452" t="s">
        <v>1709</v>
      </c>
      <c r="F153" s="451">
        <v>0</v>
      </c>
      <c r="G153" s="451">
        <v>0</v>
      </c>
      <c r="H153" s="451">
        <f>D153*F153</f>
        <v>0</v>
      </c>
      <c r="I153" s="450">
        <f>D153*G153</f>
        <v>0</v>
      </c>
    </row>
    <row r="154" spans="1:9" s="470" customFormat="1">
      <c r="A154" s="461" t="s">
        <v>1987</v>
      </c>
      <c r="B154" s="454">
        <v>76565</v>
      </c>
      <c r="C154" s="453" t="s">
        <v>1986</v>
      </c>
      <c r="D154" s="452">
        <v>12</v>
      </c>
      <c r="E154" s="452" t="s">
        <v>1709</v>
      </c>
      <c r="F154" s="451">
        <v>0</v>
      </c>
      <c r="G154" s="451">
        <v>0</v>
      </c>
      <c r="H154" s="451">
        <f>D154*F154</f>
        <v>0</v>
      </c>
      <c r="I154" s="450">
        <f>D154*G154</f>
        <v>0</v>
      </c>
    </row>
    <row r="155" spans="1:9" s="470" customFormat="1">
      <c r="A155" s="461" t="s">
        <v>1985</v>
      </c>
      <c r="B155" s="454">
        <v>10433</v>
      </c>
      <c r="C155" s="453" t="s">
        <v>1984</v>
      </c>
      <c r="D155" s="452">
        <v>180</v>
      </c>
      <c r="E155" s="452" t="s">
        <v>241</v>
      </c>
      <c r="F155" s="451">
        <v>0</v>
      </c>
      <c r="G155" s="451">
        <v>0</v>
      </c>
      <c r="H155" s="451">
        <f>D155*F155</f>
        <v>0</v>
      </c>
      <c r="I155" s="450">
        <f>D155*G155</f>
        <v>0</v>
      </c>
    </row>
    <row r="156" spans="1:9" s="470" customFormat="1">
      <c r="A156" s="461" t="s">
        <v>1983</v>
      </c>
      <c r="B156" s="454">
        <v>10521</v>
      </c>
      <c r="C156" s="453" t="s">
        <v>1982</v>
      </c>
      <c r="D156" s="452">
        <v>360</v>
      </c>
      <c r="E156" s="452" t="s">
        <v>241</v>
      </c>
      <c r="F156" s="451">
        <v>0</v>
      </c>
      <c r="G156" s="451">
        <v>0</v>
      </c>
      <c r="H156" s="451">
        <f>D156*F156</f>
        <v>0</v>
      </c>
      <c r="I156" s="450">
        <f>D156*G156</f>
        <v>0</v>
      </c>
    </row>
    <row r="157" spans="1:9" s="470" customFormat="1">
      <c r="A157" s="461" t="s">
        <v>1981</v>
      </c>
      <c r="B157" s="484">
        <v>10478</v>
      </c>
      <c r="C157" s="453" t="s">
        <v>1980</v>
      </c>
      <c r="D157" s="452">
        <v>180</v>
      </c>
      <c r="E157" s="452" t="s">
        <v>241</v>
      </c>
      <c r="F157" s="451">
        <v>0</v>
      </c>
      <c r="G157" s="451">
        <v>0</v>
      </c>
      <c r="H157" s="451">
        <f>D157*F157</f>
        <v>0</v>
      </c>
      <c r="I157" s="450">
        <f>D157*G157</f>
        <v>0</v>
      </c>
    </row>
    <row r="158" spans="1:9" s="470" customFormat="1">
      <c r="A158" s="461" t="s">
        <v>1979</v>
      </c>
      <c r="B158" s="484">
        <v>10801</v>
      </c>
      <c r="C158" s="453" t="s">
        <v>1968</v>
      </c>
      <c r="D158" s="452">
        <v>360</v>
      </c>
      <c r="E158" s="452" t="s">
        <v>1709</v>
      </c>
      <c r="F158" s="451">
        <v>0</v>
      </c>
      <c r="G158" s="451">
        <v>0</v>
      </c>
      <c r="H158" s="451">
        <f>D158*F158</f>
        <v>0</v>
      </c>
      <c r="I158" s="450">
        <f>D158*G158</f>
        <v>0</v>
      </c>
    </row>
    <row r="159" spans="1:9" s="470" customFormat="1">
      <c r="A159" s="461" t="s">
        <v>1978</v>
      </c>
      <c r="B159" s="484">
        <v>10691</v>
      </c>
      <c r="C159" s="453" t="s">
        <v>1966</v>
      </c>
      <c r="D159" s="452">
        <v>360</v>
      </c>
      <c r="E159" s="452" t="s">
        <v>1709</v>
      </c>
      <c r="F159" s="451">
        <v>0</v>
      </c>
      <c r="G159" s="451">
        <v>0</v>
      </c>
      <c r="H159" s="451">
        <f>D159*F159</f>
        <v>0</v>
      </c>
      <c r="I159" s="450">
        <f>D159*G159</f>
        <v>0</v>
      </c>
    </row>
    <row r="160" spans="1:9" s="470" customFormat="1">
      <c r="A160" s="461" t="s">
        <v>1977</v>
      </c>
      <c r="B160" s="484">
        <v>10607</v>
      </c>
      <c r="C160" s="453" t="s">
        <v>1976</v>
      </c>
      <c r="D160" s="452">
        <v>9</v>
      </c>
      <c r="E160" s="452" t="s">
        <v>1709</v>
      </c>
      <c r="F160" s="451">
        <v>0</v>
      </c>
      <c r="G160" s="451">
        <v>0</v>
      </c>
      <c r="H160" s="451">
        <f>D160*F160</f>
        <v>0</v>
      </c>
      <c r="I160" s="450">
        <f>D160*G160</f>
        <v>0</v>
      </c>
    </row>
    <row r="161" spans="1:9" s="470" customFormat="1">
      <c r="A161" s="461" t="s">
        <v>1975</v>
      </c>
      <c r="B161" s="484">
        <v>10432</v>
      </c>
      <c r="C161" s="453" t="s">
        <v>1974</v>
      </c>
      <c r="D161" s="452">
        <v>140</v>
      </c>
      <c r="E161" s="452" t="s">
        <v>241</v>
      </c>
      <c r="F161" s="451">
        <v>0</v>
      </c>
      <c r="G161" s="451">
        <v>0</v>
      </c>
      <c r="H161" s="451">
        <f>D161*F161</f>
        <v>0</v>
      </c>
      <c r="I161" s="450">
        <f>D161*G161</f>
        <v>0</v>
      </c>
    </row>
    <row r="162" spans="1:9" s="470" customFormat="1">
      <c r="A162" s="461" t="s">
        <v>1973</v>
      </c>
      <c r="B162" s="454">
        <v>10521</v>
      </c>
      <c r="C162" s="453" t="s">
        <v>1972</v>
      </c>
      <c r="D162" s="452">
        <v>280</v>
      </c>
      <c r="E162" s="452" t="s">
        <v>241</v>
      </c>
      <c r="F162" s="451">
        <v>0</v>
      </c>
      <c r="G162" s="451">
        <v>0</v>
      </c>
      <c r="H162" s="451">
        <f>D162*F162</f>
        <v>0</v>
      </c>
      <c r="I162" s="450">
        <f>D162*G162</f>
        <v>0</v>
      </c>
    </row>
    <row r="163" spans="1:9" s="470" customFormat="1">
      <c r="A163" s="461" t="s">
        <v>1971</v>
      </c>
      <c r="B163" s="484">
        <v>10477</v>
      </c>
      <c r="C163" s="453" t="s">
        <v>1970</v>
      </c>
      <c r="D163" s="452">
        <v>140</v>
      </c>
      <c r="E163" s="452" t="s">
        <v>241</v>
      </c>
      <c r="F163" s="451">
        <v>0</v>
      </c>
      <c r="G163" s="451">
        <v>0</v>
      </c>
      <c r="H163" s="451">
        <f>D163*F163</f>
        <v>0</v>
      </c>
      <c r="I163" s="450">
        <f>D163*G163</f>
        <v>0</v>
      </c>
    </row>
    <row r="164" spans="1:9" s="470" customFormat="1">
      <c r="A164" s="461" t="s">
        <v>1969</v>
      </c>
      <c r="B164" s="484">
        <v>10801</v>
      </c>
      <c r="C164" s="453" t="s">
        <v>1968</v>
      </c>
      <c r="D164" s="452">
        <v>140</v>
      </c>
      <c r="E164" s="452" t="s">
        <v>1709</v>
      </c>
      <c r="F164" s="451">
        <v>0</v>
      </c>
      <c r="G164" s="451">
        <v>0</v>
      </c>
      <c r="H164" s="451">
        <f>D164*F164</f>
        <v>0</v>
      </c>
      <c r="I164" s="450">
        <f>D164*G164</f>
        <v>0</v>
      </c>
    </row>
    <row r="165" spans="1:9" s="470" customFormat="1">
      <c r="A165" s="461" t="s">
        <v>1967</v>
      </c>
      <c r="B165" s="484">
        <v>10691</v>
      </c>
      <c r="C165" s="453" t="s">
        <v>1966</v>
      </c>
      <c r="D165" s="452">
        <v>140</v>
      </c>
      <c r="E165" s="452" t="s">
        <v>1709</v>
      </c>
      <c r="F165" s="451">
        <v>0</v>
      </c>
      <c r="G165" s="451">
        <v>0</v>
      </c>
      <c r="H165" s="451">
        <f>D165*F165</f>
        <v>0</v>
      </c>
      <c r="I165" s="450">
        <f>D165*G165</f>
        <v>0</v>
      </c>
    </row>
    <row r="166" spans="1:9" s="470" customFormat="1">
      <c r="A166" s="461" t="s">
        <v>1965</v>
      </c>
      <c r="B166" s="484">
        <v>10606</v>
      </c>
      <c r="C166" s="453" t="s">
        <v>1964</v>
      </c>
      <c r="D166" s="452">
        <v>40</v>
      </c>
      <c r="E166" s="452" t="s">
        <v>1709</v>
      </c>
      <c r="F166" s="451">
        <v>0</v>
      </c>
      <c r="G166" s="451">
        <v>0</v>
      </c>
      <c r="H166" s="451">
        <f>D166*F166</f>
        <v>0</v>
      </c>
      <c r="I166" s="450">
        <f>D166*G166</f>
        <v>0</v>
      </c>
    </row>
    <row r="167" spans="1:9" s="470" customFormat="1">
      <c r="A167" s="461" t="s">
        <v>1963</v>
      </c>
      <c r="B167" s="483">
        <v>10952</v>
      </c>
      <c r="C167" s="482" t="s">
        <v>1962</v>
      </c>
      <c r="D167" s="452">
        <v>71</v>
      </c>
      <c r="E167" s="452" t="s">
        <v>1709</v>
      </c>
      <c r="F167" s="451">
        <v>0</v>
      </c>
      <c r="G167" s="451">
        <v>0</v>
      </c>
      <c r="H167" s="451">
        <f>D167*F167</f>
        <v>0</v>
      </c>
      <c r="I167" s="450">
        <f>D167*G167</f>
        <v>0</v>
      </c>
    </row>
    <row r="168" spans="1:9" s="470" customFormat="1">
      <c r="A168" s="461" t="s">
        <v>1961</v>
      </c>
      <c r="B168" s="483">
        <v>10954</v>
      </c>
      <c r="C168" s="482" t="s">
        <v>1960</v>
      </c>
      <c r="D168" s="452">
        <v>11</v>
      </c>
      <c r="E168" s="452" t="s">
        <v>1709</v>
      </c>
      <c r="F168" s="451">
        <v>0</v>
      </c>
      <c r="G168" s="451">
        <v>0</v>
      </c>
      <c r="H168" s="451">
        <f>D168*F168</f>
        <v>0</v>
      </c>
      <c r="I168" s="450">
        <f>D168*G168</f>
        <v>0</v>
      </c>
    </row>
    <row r="169" spans="1:9" s="470" customFormat="1">
      <c r="A169" s="461" t="s">
        <v>1959</v>
      </c>
      <c r="B169" s="483">
        <v>10956</v>
      </c>
      <c r="C169" s="482" t="s">
        <v>1958</v>
      </c>
      <c r="D169" s="452">
        <v>16</v>
      </c>
      <c r="E169" s="452" t="s">
        <v>1709</v>
      </c>
      <c r="F169" s="451">
        <v>0</v>
      </c>
      <c r="G169" s="451">
        <v>0</v>
      </c>
      <c r="H169" s="451">
        <f>D169*F169</f>
        <v>0</v>
      </c>
      <c r="I169" s="450">
        <f>D169*G169</f>
        <v>0</v>
      </c>
    </row>
    <row r="170" spans="1:9" s="470" customFormat="1">
      <c r="A170" s="461" t="s">
        <v>1957</v>
      </c>
      <c r="B170" s="454">
        <v>77070</v>
      </c>
      <c r="C170" s="453" t="s">
        <v>1956</v>
      </c>
      <c r="D170" s="452">
        <v>16</v>
      </c>
      <c r="E170" s="452" t="s">
        <v>1709</v>
      </c>
      <c r="F170" s="451">
        <v>0</v>
      </c>
      <c r="G170" s="451">
        <v>0</v>
      </c>
      <c r="H170" s="451">
        <f>D170*F170</f>
        <v>0</v>
      </c>
      <c r="I170" s="450">
        <f>D170*G170</f>
        <v>0</v>
      </c>
    </row>
    <row r="171" spans="1:9" s="470" customFormat="1">
      <c r="A171" s="461" t="s">
        <v>1955</v>
      </c>
      <c r="B171" s="454">
        <v>30783</v>
      </c>
      <c r="C171" s="453" t="s">
        <v>1954</v>
      </c>
      <c r="D171" s="452">
        <v>4</v>
      </c>
      <c r="E171" s="452" t="s">
        <v>1709</v>
      </c>
      <c r="F171" s="451">
        <v>0</v>
      </c>
      <c r="G171" s="451">
        <v>0</v>
      </c>
      <c r="H171" s="451">
        <f>D171*F171</f>
        <v>0</v>
      </c>
      <c r="I171" s="450">
        <f>D171*G171</f>
        <v>0</v>
      </c>
    </row>
    <row r="172" spans="1:9" s="470" customFormat="1">
      <c r="A172" s="461" t="s">
        <v>1953</v>
      </c>
      <c r="B172" s="472" t="s">
        <v>1952</v>
      </c>
      <c r="C172" s="453" t="s">
        <v>1951</v>
      </c>
      <c r="D172" s="452">
        <f>D171</f>
        <v>4</v>
      </c>
      <c r="E172" s="472" t="s">
        <v>1709</v>
      </c>
      <c r="F172" s="451">
        <v>0</v>
      </c>
      <c r="G172" s="451">
        <v>0</v>
      </c>
      <c r="H172" s="451">
        <f>D172*F172</f>
        <v>0</v>
      </c>
      <c r="I172" s="450">
        <f>D172*G172</f>
        <v>0</v>
      </c>
    </row>
    <row r="173" spans="1:9" s="470" customFormat="1">
      <c r="A173" s="461" t="s">
        <v>1950</v>
      </c>
      <c r="B173" s="454">
        <v>30784</v>
      </c>
      <c r="C173" s="453" t="s">
        <v>1949</v>
      </c>
      <c r="D173" s="452">
        <v>4</v>
      </c>
      <c r="E173" s="452" t="s">
        <v>1709</v>
      </c>
      <c r="F173" s="451">
        <v>0</v>
      </c>
      <c r="G173" s="451">
        <v>0</v>
      </c>
      <c r="H173" s="451">
        <f>D173*F173</f>
        <v>0</v>
      </c>
      <c r="I173" s="450">
        <f>D173*G173</f>
        <v>0</v>
      </c>
    </row>
    <row r="174" spans="1:9" s="470" customFormat="1">
      <c r="A174" s="461" t="s">
        <v>1948</v>
      </c>
      <c r="B174" s="454" t="s">
        <v>1947</v>
      </c>
      <c r="C174" s="453" t="s">
        <v>1946</v>
      </c>
      <c r="D174" s="452">
        <v>4</v>
      </c>
      <c r="E174" s="452" t="s">
        <v>1709</v>
      </c>
      <c r="F174" s="451">
        <v>0</v>
      </c>
      <c r="G174" s="451">
        <v>0</v>
      </c>
      <c r="H174" s="451">
        <f>D174*F174</f>
        <v>0</v>
      </c>
      <c r="I174" s="450">
        <f>D174*G174</f>
        <v>0</v>
      </c>
    </row>
    <row r="175" spans="1:9" s="470" customFormat="1">
      <c r="A175" s="461" t="s">
        <v>1945</v>
      </c>
      <c r="B175" s="454" t="s">
        <v>1944</v>
      </c>
      <c r="C175" s="453" t="s">
        <v>1943</v>
      </c>
      <c r="D175" s="452">
        <v>1</v>
      </c>
      <c r="E175" s="452" t="s">
        <v>1709</v>
      </c>
      <c r="F175" s="451">
        <v>0</v>
      </c>
      <c r="G175" s="451">
        <v>0</v>
      </c>
      <c r="H175" s="451">
        <f>D175*F175</f>
        <v>0</v>
      </c>
      <c r="I175" s="450">
        <f>D175*G175</f>
        <v>0</v>
      </c>
    </row>
    <row r="176" spans="1:9" s="470" customFormat="1" ht="30">
      <c r="A176" s="461" t="s">
        <v>1942</v>
      </c>
      <c r="B176" s="454" t="s">
        <v>1941</v>
      </c>
      <c r="C176" s="453" t="s">
        <v>1940</v>
      </c>
      <c r="D176" s="452">
        <v>12</v>
      </c>
      <c r="E176" s="452" t="s">
        <v>1709</v>
      </c>
      <c r="F176" s="451">
        <v>0</v>
      </c>
      <c r="G176" s="451">
        <v>0</v>
      </c>
      <c r="H176" s="451">
        <f>D176*F176</f>
        <v>0</v>
      </c>
      <c r="I176" s="450">
        <f>D176*G176</f>
        <v>0</v>
      </c>
    </row>
    <row r="177" spans="1:9" s="470" customFormat="1">
      <c r="A177" s="461" t="s">
        <v>1939</v>
      </c>
      <c r="B177" s="454" t="s">
        <v>1938</v>
      </c>
      <c r="C177" s="453" t="s">
        <v>1937</v>
      </c>
      <c r="D177" s="452">
        <v>1</v>
      </c>
      <c r="E177" s="452" t="s">
        <v>1709</v>
      </c>
      <c r="F177" s="451">
        <v>0</v>
      </c>
      <c r="G177" s="451">
        <v>0</v>
      </c>
      <c r="H177" s="451">
        <f>D177*F177</f>
        <v>0</v>
      </c>
      <c r="I177" s="450">
        <f>D177*G177</f>
        <v>0</v>
      </c>
    </row>
    <row r="178" spans="1:9" s="470" customFormat="1">
      <c r="A178" s="461" t="s">
        <v>1936</v>
      </c>
      <c r="B178" s="454" t="s">
        <v>1865</v>
      </c>
      <c r="C178" s="453" t="s">
        <v>1864</v>
      </c>
      <c r="D178" s="452">
        <v>11570</v>
      </c>
      <c r="E178" s="452" t="s">
        <v>241</v>
      </c>
      <c r="F178" s="451">
        <v>0</v>
      </c>
      <c r="G178" s="451">
        <v>0</v>
      </c>
      <c r="H178" s="451">
        <f>D178*F178</f>
        <v>0</v>
      </c>
      <c r="I178" s="450">
        <f>D178*G178</f>
        <v>0</v>
      </c>
    </row>
    <row r="179" spans="1:9" s="470" customFormat="1">
      <c r="A179" s="481" t="s">
        <v>1935</v>
      </c>
      <c r="B179" s="480" t="s">
        <v>1934</v>
      </c>
      <c r="C179" s="479" t="s">
        <v>1933</v>
      </c>
      <c r="D179" s="478">
        <v>0</v>
      </c>
      <c r="E179" s="478" t="s">
        <v>241</v>
      </c>
      <c r="F179" s="477">
        <v>0</v>
      </c>
      <c r="G179" s="477">
        <v>0</v>
      </c>
      <c r="H179" s="477">
        <f>D179*F179</f>
        <v>0</v>
      </c>
      <c r="I179" s="476">
        <f>D179*G179</f>
        <v>0</v>
      </c>
    </row>
    <row r="180" spans="1:9" s="470" customFormat="1">
      <c r="A180" s="481" t="s">
        <v>1932</v>
      </c>
      <c r="B180" s="480" t="s">
        <v>1931</v>
      </c>
      <c r="C180" s="479" t="s">
        <v>1930</v>
      </c>
      <c r="D180" s="478">
        <v>0</v>
      </c>
      <c r="E180" s="478" t="s">
        <v>1709</v>
      </c>
      <c r="F180" s="477">
        <v>0</v>
      </c>
      <c r="G180" s="477">
        <v>0</v>
      </c>
      <c r="H180" s="477">
        <f>D180*F180</f>
        <v>0</v>
      </c>
      <c r="I180" s="476">
        <f>D180*G180</f>
        <v>0</v>
      </c>
    </row>
    <row r="181" spans="1:9" s="470" customFormat="1">
      <c r="A181" s="461" t="s">
        <v>1929</v>
      </c>
      <c r="B181" s="454"/>
      <c r="C181" s="453" t="s">
        <v>1844</v>
      </c>
      <c r="D181" s="452">
        <v>40</v>
      </c>
      <c r="E181" s="452" t="s">
        <v>1838</v>
      </c>
      <c r="F181" s="451">
        <v>0</v>
      </c>
      <c r="G181" s="451">
        <v>0</v>
      </c>
      <c r="H181" s="451">
        <f>D181*F181</f>
        <v>0</v>
      </c>
      <c r="I181" s="450">
        <f>D181*G181</f>
        <v>0</v>
      </c>
    </row>
    <row r="182" spans="1:9" s="470" customFormat="1">
      <c r="A182" s="461" t="s">
        <v>1928</v>
      </c>
      <c r="B182" s="454"/>
      <c r="C182" s="453" t="s">
        <v>1842</v>
      </c>
      <c r="D182" s="452">
        <v>1</v>
      </c>
      <c r="E182" s="452" t="s">
        <v>1841</v>
      </c>
      <c r="F182" s="451">
        <v>0</v>
      </c>
      <c r="G182" s="451">
        <v>0</v>
      </c>
      <c r="H182" s="451">
        <f>D182*F182</f>
        <v>0</v>
      </c>
      <c r="I182" s="450">
        <f>D182*G182</f>
        <v>0</v>
      </c>
    </row>
    <row r="183" spans="1:9" s="470" customFormat="1" ht="15.75" thickBot="1">
      <c r="A183" s="475" t="s">
        <v>1927</v>
      </c>
      <c r="B183" s="448"/>
      <c r="C183" s="447" t="s">
        <v>1839</v>
      </c>
      <c r="D183" s="446">
        <v>4</v>
      </c>
      <c r="E183" s="446" t="s">
        <v>1838</v>
      </c>
      <c r="F183" s="445">
        <v>0</v>
      </c>
      <c r="G183" s="445">
        <v>0</v>
      </c>
      <c r="H183" s="445">
        <f>D183*F183</f>
        <v>0</v>
      </c>
      <c r="I183" s="444">
        <f>D183*G183</f>
        <v>0</v>
      </c>
    </row>
    <row r="184" spans="1:9" s="470" customFormat="1" ht="16.5" thickBot="1">
      <c r="A184" s="469" t="s">
        <v>1819</v>
      </c>
      <c r="B184" s="468" t="s">
        <v>1926</v>
      </c>
      <c r="C184" s="467" t="s">
        <v>1925</v>
      </c>
      <c r="D184" s="466"/>
      <c r="E184" s="465"/>
      <c r="F184" s="464"/>
      <c r="G184" s="464"/>
      <c r="H184" s="463">
        <f>SUM(H185:H201)</f>
        <v>0</v>
      </c>
      <c r="I184" s="462">
        <f>SUM(I185:I201)</f>
        <v>0</v>
      </c>
    </row>
    <row r="185" spans="1:9" s="470" customFormat="1">
      <c r="A185" s="461" t="s">
        <v>1924</v>
      </c>
      <c r="B185" s="474" t="s">
        <v>1923</v>
      </c>
      <c r="C185" s="459" t="s">
        <v>1922</v>
      </c>
      <c r="D185" s="458">
        <v>2</v>
      </c>
      <c r="E185" s="458" t="s">
        <v>1709</v>
      </c>
      <c r="F185" s="457">
        <v>0</v>
      </c>
      <c r="G185" s="457">
        <v>0</v>
      </c>
      <c r="H185" s="457">
        <f>D185*F185</f>
        <v>0</v>
      </c>
      <c r="I185" s="456">
        <f>D185*G185</f>
        <v>0</v>
      </c>
    </row>
    <row r="186" spans="1:9" s="470" customFormat="1">
      <c r="A186" s="455" t="s">
        <v>1921</v>
      </c>
      <c r="B186" s="472" t="s">
        <v>1920</v>
      </c>
      <c r="C186" s="453" t="s">
        <v>1919</v>
      </c>
      <c r="D186" s="452">
        <v>2</v>
      </c>
      <c r="E186" s="452" t="s">
        <v>1709</v>
      </c>
      <c r="F186" s="451">
        <v>0</v>
      </c>
      <c r="G186" s="451">
        <v>0</v>
      </c>
      <c r="H186" s="451">
        <f>D186*F186</f>
        <v>0</v>
      </c>
      <c r="I186" s="450">
        <f>D186*G186</f>
        <v>0</v>
      </c>
    </row>
    <row r="187" spans="1:9" s="470" customFormat="1">
      <c r="A187" s="455" t="s">
        <v>1918</v>
      </c>
      <c r="B187" s="472" t="s">
        <v>1917</v>
      </c>
      <c r="C187" s="453" t="s">
        <v>1916</v>
      </c>
      <c r="D187" s="452">
        <v>2</v>
      </c>
      <c r="E187" s="452" t="s">
        <v>1709</v>
      </c>
      <c r="F187" s="451">
        <v>0</v>
      </c>
      <c r="G187" s="451">
        <v>0</v>
      </c>
      <c r="H187" s="451">
        <f>D187*F187</f>
        <v>0</v>
      </c>
      <c r="I187" s="450">
        <f>D187*G187</f>
        <v>0</v>
      </c>
    </row>
    <row r="188" spans="1:9" s="470" customFormat="1">
      <c r="A188" s="455" t="s">
        <v>1915</v>
      </c>
      <c r="B188" s="472" t="s">
        <v>1914</v>
      </c>
      <c r="C188" s="453" t="s">
        <v>1913</v>
      </c>
      <c r="D188" s="452">
        <v>2</v>
      </c>
      <c r="E188" s="452" t="s">
        <v>1709</v>
      </c>
      <c r="F188" s="451">
        <v>0</v>
      </c>
      <c r="G188" s="451">
        <v>0</v>
      </c>
      <c r="H188" s="451">
        <f>D188*F188</f>
        <v>0</v>
      </c>
      <c r="I188" s="450">
        <f>D188*G188</f>
        <v>0</v>
      </c>
    </row>
    <row r="189" spans="1:9" s="470" customFormat="1">
      <c r="A189" s="455" t="s">
        <v>1912</v>
      </c>
      <c r="B189" s="472" t="s">
        <v>1911</v>
      </c>
      <c r="C189" s="453" t="s">
        <v>1910</v>
      </c>
      <c r="D189" s="452">
        <v>2</v>
      </c>
      <c r="E189" s="452" t="s">
        <v>1709</v>
      </c>
      <c r="F189" s="451">
        <v>0</v>
      </c>
      <c r="G189" s="451">
        <v>0</v>
      </c>
      <c r="H189" s="451">
        <f>D189*F189</f>
        <v>0</v>
      </c>
      <c r="I189" s="450">
        <f>D189*G189</f>
        <v>0</v>
      </c>
    </row>
    <row r="190" spans="1:9" s="470" customFormat="1">
      <c r="A190" s="455" t="s">
        <v>1909</v>
      </c>
      <c r="B190" s="472" t="s">
        <v>1908</v>
      </c>
      <c r="C190" s="453" t="s">
        <v>1907</v>
      </c>
      <c r="D190" s="452">
        <v>2</v>
      </c>
      <c r="E190" s="452" t="s">
        <v>1709</v>
      </c>
      <c r="F190" s="451">
        <v>0</v>
      </c>
      <c r="G190" s="451">
        <v>0</v>
      </c>
      <c r="H190" s="451">
        <f>D190*F190</f>
        <v>0</v>
      </c>
      <c r="I190" s="450">
        <f>D190*G190</f>
        <v>0</v>
      </c>
    </row>
    <row r="191" spans="1:9" s="470" customFormat="1">
      <c r="A191" s="455" t="s">
        <v>1906</v>
      </c>
      <c r="B191" s="472" t="s">
        <v>1905</v>
      </c>
      <c r="C191" s="453" t="s">
        <v>1904</v>
      </c>
      <c r="D191" s="452">
        <v>1</v>
      </c>
      <c r="E191" s="452" t="s">
        <v>1709</v>
      </c>
      <c r="F191" s="451">
        <v>0</v>
      </c>
      <c r="G191" s="451">
        <v>0</v>
      </c>
      <c r="H191" s="451">
        <f>D191*F191</f>
        <v>0</v>
      </c>
      <c r="I191" s="450">
        <f>D191*G191</f>
        <v>0</v>
      </c>
    </row>
    <row r="192" spans="1:9" s="470" customFormat="1">
      <c r="A192" s="455" t="s">
        <v>1903</v>
      </c>
      <c r="B192" s="472" t="s">
        <v>1902</v>
      </c>
      <c r="C192" s="453" t="s">
        <v>1901</v>
      </c>
      <c r="D192" s="452">
        <v>1</v>
      </c>
      <c r="E192" s="452" t="s">
        <v>1709</v>
      </c>
      <c r="F192" s="451">
        <v>0</v>
      </c>
      <c r="G192" s="451">
        <v>0</v>
      </c>
      <c r="H192" s="451">
        <f>D192*F192</f>
        <v>0</v>
      </c>
      <c r="I192" s="450">
        <f>D192*G192</f>
        <v>0</v>
      </c>
    </row>
    <row r="193" spans="1:9" s="470" customFormat="1">
      <c r="A193" s="455" t="s">
        <v>1900</v>
      </c>
      <c r="B193" s="472" t="s">
        <v>1899</v>
      </c>
      <c r="C193" s="453" t="s">
        <v>1898</v>
      </c>
      <c r="D193" s="452">
        <v>1</v>
      </c>
      <c r="E193" s="452" t="s">
        <v>1709</v>
      </c>
      <c r="F193" s="451">
        <v>0</v>
      </c>
      <c r="G193" s="451">
        <v>0</v>
      </c>
      <c r="H193" s="451">
        <f>D193*F193</f>
        <v>0</v>
      </c>
      <c r="I193" s="450">
        <f>D193*G193</f>
        <v>0</v>
      </c>
    </row>
    <row r="194" spans="1:9" s="470" customFormat="1">
      <c r="A194" s="455" t="s">
        <v>1897</v>
      </c>
      <c r="B194" s="472" t="s">
        <v>1896</v>
      </c>
      <c r="C194" s="453" t="s">
        <v>1895</v>
      </c>
      <c r="D194" s="452">
        <v>2</v>
      </c>
      <c r="E194" s="452" t="s">
        <v>1709</v>
      </c>
      <c r="F194" s="451">
        <v>0</v>
      </c>
      <c r="G194" s="451">
        <v>0</v>
      </c>
      <c r="H194" s="451">
        <f>D194*F194</f>
        <v>0</v>
      </c>
      <c r="I194" s="450">
        <f>D194*G194</f>
        <v>0</v>
      </c>
    </row>
    <row r="195" spans="1:9" s="470" customFormat="1">
      <c r="A195" s="455" t="s">
        <v>1894</v>
      </c>
      <c r="B195" s="472" t="s">
        <v>1893</v>
      </c>
      <c r="C195" s="453" t="s">
        <v>1892</v>
      </c>
      <c r="D195" s="452">
        <v>2</v>
      </c>
      <c r="E195" s="452" t="s">
        <v>1709</v>
      </c>
      <c r="F195" s="451">
        <v>0</v>
      </c>
      <c r="G195" s="451">
        <v>0</v>
      </c>
      <c r="H195" s="451">
        <f>D195*F195</f>
        <v>0</v>
      </c>
      <c r="I195" s="450">
        <f>D195*G195</f>
        <v>0</v>
      </c>
    </row>
    <row r="196" spans="1:9" s="470" customFormat="1">
      <c r="A196" s="455" t="s">
        <v>1891</v>
      </c>
      <c r="B196" s="473" t="s">
        <v>1890</v>
      </c>
      <c r="C196" s="453" t="s">
        <v>1889</v>
      </c>
      <c r="D196" s="452">
        <v>200</v>
      </c>
      <c r="E196" s="452" t="s">
        <v>241</v>
      </c>
      <c r="F196" s="451">
        <v>0</v>
      </c>
      <c r="G196" s="451">
        <v>0</v>
      </c>
      <c r="H196" s="451">
        <f>D196*F196</f>
        <v>0</v>
      </c>
      <c r="I196" s="450">
        <f>D196*G196</f>
        <v>0</v>
      </c>
    </row>
    <row r="197" spans="1:9" s="470" customFormat="1">
      <c r="A197" s="455" t="s">
        <v>1888</v>
      </c>
      <c r="B197" s="454" t="s">
        <v>1887</v>
      </c>
      <c r="C197" s="453" t="s">
        <v>1886</v>
      </c>
      <c r="D197" s="452">
        <v>40</v>
      </c>
      <c r="E197" s="452" t="s">
        <v>241</v>
      </c>
      <c r="F197" s="451">
        <v>0</v>
      </c>
      <c r="G197" s="451">
        <v>0</v>
      </c>
      <c r="H197" s="451">
        <f>D197*F197</f>
        <v>0</v>
      </c>
      <c r="I197" s="450">
        <f>D197*G197</f>
        <v>0</v>
      </c>
    </row>
    <row r="198" spans="1:9" s="470" customFormat="1">
      <c r="A198" s="455" t="s">
        <v>1885</v>
      </c>
      <c r="B198" s="454" t="s">
        <v>1884</v>
      </c>
      <c r="C198" s="453" t="s">
        <v>1883</v>
      </c>
      <c r="D198" s="452">
        <v>200</v>
      </c>
      <c r="E198" s="452" t="s">
        <v>1709</v>
      </c>
      <c r="F198" s="451">
        <v>0</v>
      </c>
      <c r="G198" s="451">
        <v>0</v>
      </c>
      <c r="H198" s="451">
        <f>D198*F198</f>
        <v>0</v>
      </c>
      <c r="I198" s="450">
        <f>D198*G198</f>
        <v>0</v>
      </c>
    </row>
    <row r="199" spans="1:9" s="470" customFormat="1">
      <c r="A199" s="455" t="s">
        <v>1882</v>
      </c>
      <c r="B199" s="472"/>
      <c r="C199" s="453" t="s">
        <v>1844</v>
      </c>
      <c r="D199" s="452">
        <v>20</v>
      </c>
      <c r="E199" s="452" t="s">
        <v>1838</v>
      </c>
      <c r="F199" s="451">
        <v>0</v>
      </c>
      <c r="G199" s="451">
        <v>0</v>
      </c>
      <c r="H199" s="451">
        <f>D199*F199</f>
        <v>0</v>
      </c>
      <c r="I199" s="450">
        <f>D199*G199</f>
        <v>0</v>
      </c>
    </row>
    <row r="200" spans="1:9" s="470" customFormat="1">
      <c r="A200" s="455" t="s">
        <v>1881</v>
      </c>
      <c r="B200" s="472"/>
      <c r="C200" s="453" t="s">
        <v>1842</v>
      </c>
      <c r="D200" s="452">
        <v>1</v>
      </c>
      <c r="E200" s="452" t="s">
        <v>1841</v>
      </c>
      <c r="F200" s="451">
        <v>0</v>
      </c>
      <c r="G200" s="451">
        <v>0</v>
      </c>
      <c r="H200" s="451">
        <f>D200*F200</f>
        <v>0</v>
      </c>
      <c r="I200" s="450">
        <f>D200*G200</f>
        <v>0</v>
      </c>
    </row>
    <row r="201" spans="1:9" s="470" customFormat="1" ht="15.75" thickBot="1">
      <c r="A201" s="449" t="s">
        <v>1880</v>
      </c>
      <c r="B201" s="471"/>
      <c r="C201" s="447" t="s">
        <v>1839</v>
      </c>
      <c r="D201" s="446">
        <v>2</v>
      </c>
      <c r="E201" s="446" t="s">
        <v>1838</v>
      </c>
      <c r="F201" s="445">
        <v>0</v>
      </c>
      <c r="G201" s="445">
        <v>0</v>
      </c>
      <c r="H201" s="445">
        <f>D201*F201</f>
        <v>0</v>
      </c>
      <c r="I201" s="444">
        <f>D201*G201</f>
        <v>0</v>
      </c>
    </row>
    <row r="202" spans="1:9" s="470" customFormat="1" ht="16.5" thickBot="1">
      <c r="A202" s="469" t="s">
        <v>1817</v>
      </c>
      <c r="B202" s="468" t="s">
        <v>1879</v>
      </c>
      <c r="C202" s="467" t="s">
        <v>1878</v>
      </c>
      <c r="D202" s="466"/>
      <c r="E202" s="465"/>
      <c r="F202" s="464"/>
      <c r="G202" s="464"/>
      <c r="H202" s="463">
        <v>0</v>
      </c>
      <c r="I202" s="462">
        <v>0</v>
      </c>
    </row>
    <row r="203" spans="1:9" s="470" customFormat="1" ht="16.5" thickBot="1">
      <c r="A203" s="469" t="s">
        <v>1815</v>
      </c>
      <c r="B203" s="468" t="s">
        <v>1877</v>
      </c>
      <c r="C203" s="467" t="s">
        <v>1876</v>
      </c>
      <c r="D203" s="466"/>
      <c r="E203" s="465"/>
      <c r="F203" s="464"/>
      <c r="G203" s="464"/>
      <c r="H203" s="463">
        <f>SUM(H204:H210)</f>
        <v>0</v>
      </c>
      <c r="I203" s="462">
        <f>SUM(I204:I210)</f>
        <v>0</v>
      </c>
    </row>
    <row r="204" spans="1:9" s="470" customFormat="1">
      <c r="A204" s="461" t="s">
        <v>1875</v>
      </c>
      <c r="B204" s="460" t="s">
        <v>1874</v>
      </c>
      <c r="C204" s="459" t="s">
        <v>1873</v>
      </c>
      <c r="D204" s="458">
        <v>5</v>
      </c>
      <c r="E204" s="458" t="s">
        <v>1709</v>
      </c>
      <c r="F204" s="457">
        <v>0</v>
      </c>
      <c r="G204" s="457">
        <v>0</v>
      </c>
      <c r="H204" s="457">
        <f>D204*F204</f>
        <v>0</v>
      </c>
      <c r="I204" s="456">
        <f>D204*G204</f>
        <v>0</v>
      </c>
    </row>
    <row r="205" spans="1:9" s="470" customFormat="1">
      <c r="A205" s="455" t="s">
        <v>1872</v>
      </c>
      <c r="B205" s="454" t="s">
        <v>1871</v>
      </c>
      <c r="C205" s="453" t="s">
        <v>1870</v>
      </c>
      <c r="D205" s="452">
        <v>6</v>
      </c>
      <c r="E205" s="452" t="s">
        <v>1709</v>
      </c>
      <c r="F205" s="451">
        <v>0</v>
      </c>
      <c r="G205" s="451">
        <v>0</v>
      </c>
      <c r="H205" s="451">
        <f>D205*F205</f>
        <v>0</v>
      </c>
      <c r="I205" s="450">
        <f>D205*G205</f>
        <v>0</v>
      </c>
    </row>
    <row r="206" spans="1:9" s="470" customFormat="1">
      <c r="A206" s="455" t="s">
        <v>1869</v>
      </c>
      <c r="B206" s="454" t="s">
        <v>1868</v>
      </c>
      <c r="C206" s="453" t="s">
        <v>1867</v>
      </c>
      <c r="D206" s="452">
        <v>1</v>
      </c>
      <c r="E206" s="452" t="s">
        <v>1709</v>
      </c>
      <c r="F206" s="451">
        <v>0</v>
      </c>
      <c r="G206" s="451">
        <v>0</v>
      </c>
      <c r="H206" s="451">
        <f>D206*F206</f>
        <v>0</v>
      </c>
      <c r="I206" s="450">
        <f>D206*G206</f>
        <v>0</v>
      </c>
    </row>
    <row r="207" spans="1:9" s="470" customFormat="1">
      <c r="A207" s="455" t="s">
        <v>1866</v>
      </c>
      <c r="B207" s="454" t="s">
        <v>1865</v>
      </c>
      <c r="C207" s="453" t="s">
        <v>1864</v>
      </c>
      <c r="D207" s="452">
        <v>700</v>
      </c>
      <c r="E207" s="452" t="s">
        <v>241</v>
      </c>
      <c r="F207" s="451">
        <v>0</v>
      </c>
      <c r="G207" s="451">
        <v>0</v>
      </c>
      <c r="H207" s="451">
        <f>D207*F207</f>
        <v>0</v>
      </c>
      <c r="I207" s="450">
        <f>D207*G207</f>
        <v>0</v>
      </c>
    </row>
    <row r="208" spans="1:9" s="470" customFormat="1">
      <c r="A208" s="455" t="s">
        <v>1863</v>
      </c>
      <c r="B208" s="454"/>
      <c r="C208" s="453" t="s">
        <v>1844</v>
      </c>
      <c r="D208" s="452">
        <v>40</v>
      </c>
      <c r="E208" s="452" t="s">
        <v>1838</v>
      </c>
      <c r="F208" s="451">
        <v>0</v>
      </c>
      <c r="G208" s="451">
        <v>0</v>
      </c>
      <c r="H208" s="451">
        <f>D208*F208</f>
        <v>0</v>
      </c>
      <c r="I208" s="450">
        <f>D208*G208</f>
        <v>0</v>
      </c>
    </row>
    <row r="209" spans="1:9" s="470" customFormat="1">
      <c r="A209" s="455" t="s">
        <v>1862</v>
      </c>
      <c r="B209" s="454"/>
      <c r="C209" s="453" t="s">
        <v>1842</v>
      </c>
      <c r="D209" s="452">
        <v>1</v>
      </c>
      <c r="E209" s="452" t="s">
        <v>1841</v>
      </c>
      <c r="F209" s="451">
        <v>0</v>
      </c>
      <c r="G209" s="451">
        <v>0</v>
      </c>
      <c r="H209" s="451">
        <f>D209*F209</f>
        <v>0</v>
      </c>
      <c r="I209" s="450">
        <f>D209*G209</f>
        <v>0</v>
      </c>
    </row>
    <row r="210" spans="1:9" s="470" customFormat="1" ht="15.75" thickBot="1">
      <c r="A210" s="449" t="s">
        <v>1861</v>
      </c>
      <c r="B210" s="448"/>
      <c r="C210" s="447" t="s">
        <v>1839</v>
      </c>
      <c r="D210" s="446">
        <v>4</v>
      </c>
      <c r="E210" s="446" t="s">
        <v>1838</v>
      </c>
      <c r="F210" s="445">
        <v>0</v>
      </c>
      <c r="G210" s="445">
        <v>0</v>
      </c>
      <c r="H210" s="445">
        <f>D210*F210</f>
        <v>0</v>
      </c>
      <c r="I210" s="444">
        <f>D210*G210</f>
        <v>0</v>
      </c>
    </row>
    <row r="211" spans="1:9" ht="16.5" thickBot="1">
      <c r="A211" s="469" t="s">
        <v>1813</v>
      </c>
      <c r="B211" s="468" t="s">
        <v>1860</v>
      </c>
      <c r="C211" s="467" t="s">
        <v>1859</v>
      </c>
      <c r="D211" s="466"/>
      <c r="E211" s="465"/>
      <c r="F211" s="464"/>
      <c r="G211" s="464"/>
      <c r="H211" s="463">
        <f>SUM(H212:H218)</f>
        <v>0</v>
      </c>
      <c r="I211" s="462">
        <f>SUM(I212:I218)</f>
        <v>0</v>
      </c>
    </row>
    <row r="212" spans="1:9">
      <c r="A212" s="461" t="s">
        <v>1858</v>
      </c>
      <c r="B212" s="460" t="s">
        <v>1857</v>
      </c>
      <c r="C212" s="459" t="s">
        <v>1856</v>
      </c>
      <c r="D212" s="458">
        <v>2</v>
      </c>
      <c r="E212" s="458" t="s">
        <v>1855</v>
      </c>
      <c r="F212" s="457">
        <v>0</v>
      </c>
      <c r="G212" s="457">
        <v>0</v>
      </c>
      <c r="H212" s="457">
        <f>D212*F212</f>
        <v>0</v>
      </c>
      <c r="I212" s="456">
        <f>D212*G212</f>
        <v>0</v>
      </c>
    </row>
    <row r="213" spans="1:9">
      <c r="A213" s="455" t="s">
        <v>1854</v>
      </c>
      <c r="B213" s="454" t="s">
        <v>1853</v>
      </c>
      <c r="C213" s="453" t="s">
        <v>1852</v>
      </c>
      <c r="D213" s="452">
        <v>1</v>
      </c>
      <c r="E213" s="452" t="s">
        <v>1709</v>
      </c>
      <c r="F213" s="451">
        <v>0</v>
      </c>
      <c r="G213" s="451">
        <v>0</v>
      </c>
      <c r="H213" s="451">
        <f>D213*F213</f>
        <v>0</v>
      </c>
      <c r="I213" s="450">
        <f>D213*G213</f>
        <v>0</v>
      </c>
    </row>
    <row r="214" spans="1:9">
      <c r="A214" s="455" t="s">
        <v>1851</v>
      </c>
      <c r="B214" s="454" t="s">
        <v>1850</v>
      </c>
      <c r="C214" s="453" t="s">
        <v>1849</v>
      </c>
      <c r="D214" s="452">
        <v>1</v>
      </c>
      <c r="E214" s="452" t="s">
        <v>1709</v>
      </c>
      <c r="F214" s="451">
        <v>0</v>
      </c>
      <c r="G214" s="451">
        <v>0</v>
      </c>
      <c r="H214" s="451">
        <f>D214*F214</f>
        <v>0</v>
      </c>
      <c r="I214" s="450">
        <f>D214*G214</f>
        <v>0</v>
      </c>
    </row>
    <row r="215" spans="1:9">
      <c r="A215" s="455" t="s">
        <v>1848</v>
      </c>
      <c r="B215" s="454" t="s">
        <v>1847</v>
      </c>
      <c r="C215" s="453" t="s">
        <v>1846</v>
      </c>
      <c r="D215" s="452">
        <v>200</v>
      </c>
      <c r="E215" s="452" t="s">
        <v>241</v>
      </c>
      <c r="F215" s="451">
        <v>0</v>
      </c>
      <c r="G215" s="451">
        <v>0</v>
      </c>
      <c r="H215" s="451">
        <f>D215*F215</f>
        <v>0</v>
      </c>
      <c r="I215" s="450">
        <f>D215*G215</f>
        <v>0</v>
      </c>
    </row>
    <row r="216" spans="1:9">
      <c r="A216" s="455" t="s">
        <v>1845</v>
      </c>
      <c r="B216" s="454"/>
      <c r="C216" s="453" t="s">
        <v>1844</v>
      </c>
      <c r="D216" s="452">
        <v>8</v>
      </c>
      <c r="E216" s="452" t="s">
        <v>1838</v>
      </c>
      <c r="F216" s="451">
        <v>0</v>
      </c>
      <c r="G216" s="451">
        <v>0</v>
      </c>
      <c r="H216" s="451">
        <f>D216*F216</f>
        <v>0</v>
      </c>
      <c r="I216" s="450">
        <f>D216*G216</f>
        <v>0</v>
      </c>
    </row>
    <row r="217" spans="1:9">
      <c r="A217" s="455" t="s">
        <v>1843</v>
      </c>
      <c r="B217" s="454"/>
      <c r="C217" s="453" t="s">
        <v>1842</v>
      </c>
      <c r="D217" s="452">
        <v>1</v>
      </c>
      <c r="E217" s="452" t="s">
        <v>1841</v>
      </c>
      <c r="F217" s="451">
        <v>0</v>
      </c>
      <c r="G217" s="451">
        <v>0</v>
      </c>
      <c r="H217" s="451">
        <f>D217*F217</f>
        <v>0</v>
      </c>
      <c r="I217" s="450">
        <f>D217*G217</f>
        <v>0</v>
      </c>
    </row>
    <row r="218" spans="1:9" ht="15.75" thickBot="1">
      <c r="A218" s="449" t="s">
        <v>1840</v>
      </c>
      <c r="B218" s="448"/>
      <c r="C218" s="447" t="s">
        <v>1839</v>
      </c>
      <c r="D218" s="446">
        <v>2</v>
      </c>
      <c r="E218" s="446" t="s">
        <v>1838</v>
      </c>
      <c r="F218" s="445">
        <v>0</v>
      </c>
      <c r="G218" s="445">
        <v>0</v>
      </c>
      <c r="H218" s="445">
        <f>D218*F218</f>
        <v>0</v>
      </c>
      <c r="I218" s="444">
        <f>D218*G218</f>
        <v>0</v>
      </c>
    </row>
  </sheetData>
  <mergeCells count="18">
    <mergeCell ref="C24:G24"/>
    <mergeCell ref="C13:G13"/>
    <mergeCell ref="C14:G14"/>
    <mergeCell ref="C15:G15"/>
    <mergeCell ref="C16:G16"/>
    <mergeCell ref="C17:G17"/>
    <mergeCell ref="C18:G18"/>
    <mergeCell ref="C22:G22"/>
    <mergeCell ref="A5:I5"/>
    <mergeCell ref="C19:G19"/>
    <mergeCell ref="C20:G20"/>
    <mergeCell ref="C21:G21"/>
    <mergeCell ref="C23:G23"/>
    <mergeCell ref="A11:B11"/>
    <mergeCell ref="A7:I7"/>
    <mergeCell ref="A8:I8"/>
    <mergeCell ref="A9:I9"/>
    <mergeCell ref="A10:I10"/>
  </mergeCells>
  <pageMargins left="0.70866141732283472" right="0.70866141732283472" top="0.78740157480314965" bottom="0.78740157480314965" header="0.31496062992125984" footer="0.31496062992125984"/>
  <pageSetup paperSize="9" scale="69" fitToHeight="0" orientation="landscape" r:id="rId1"/>
  <rowBreaks count="9" manualBreakCount="9">
    <brk id="28" max="8" man="1"/>
    <brk id="62" max="8" man="1"/>
    <brk id="73" max="8" man="1"/>
    <brk id="115" max="8" man="1"/>
    <brk id="128" max="8" man="1"/>
    <brk id="183" max="8" man="1"/>
    <brk id="201" max="8" man="1"/>
    <brk id="202" max="8" man="1"/>
    <brk id="210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4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8" t="s">
        <v>101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86</v>
      </c>
    </row>
    <row r="4" spans="1:46" s="1" customFormat="1" ht="24.95" customHeight="1">
      <c r="B4" s="21"/>
      <c r="D4" s="113" t="s">
        <v>102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3" t="str">
        <f>'Rekapitulace stavby'!K6</f>
        <v>ISŠTE Sokolov - Revitalizace objektu SO 706</v>
      </c>
      <c r="F7" s="324"/>
      <c r="G7" s="324"/>
      <c r="H7" s="324"/>
      <c r="I7" s="109"/>
      <c r="L7" s="21"/>
    </row>
    <row r="8" spans="1:46" s="2" customFormat="1" ht="12" customHeight="1">
      <c r="A8" s="35"/>
      <c r="B8" s="40"/>
      <c r="C8" s="35"/>
      <c r="D8" s="115" t="s">
        <v>103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5" t="s">
        <v>1646</v>
      </c>
      <c r="F9" s="326"/>
      <c r="G9" s="326"/>
      <c r="H9" s="326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3. 5. 2020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7" t="str">
        <f>'Rekapitulace stavby'!E14</f>
        <v>Vyplň údaj</v>
      </c>
      <c r="F18" s="328"/>
      <c r="G18" s="328"/>
      <c r="H18" s="328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31</v>
      </c>
      <c r="F21" s="35"/>
      <c r="G21" s="35"/>
      <c r="H21" s="35"/>
      <c r="I21" s="118" t="s">
        <v>27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27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35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9" t="s">
        <v>1</v>
      </c>
      <c r="F27" s="329"/>
      <c r="G27" s="329"/>
      <c r="H27" s="32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36</v>
      </c>
      <c r="E30" s="35"/>
      <c r="F30" s="35"/>
      <c r="G30" s="35"/>
      <c r="H30" s="35"/>
      <c r="I30" s="116"/>
      <c r="J30" s="127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38</v>
      </c>
      <c r="G32" s="35"/>
      <c r="H32" s="35"/>
      <c r="I32" s="129" t="s">
        <v>37</v>
      </c>
      <c r="J32" s="128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40</v>
      </c>
      <c r="E33" s="115" t="s">
        <v>41</v>
      </c>
      <c r="F33" s="131">
        <f>ROUND((SUM(BE122:BE140)),  2)</f>
        <v>0</v>
      </c>
      <c r="G33" s="35"/>
      <c r="H33" s="35"/>
      <c r="I33" s="132">
        <v>0.21</v>
      </c>
      <c r="J33" s="131">
        <f>ROUND(((SUM(BE122:BE140))*I33),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42</v>
      </c>
      <c r="F34" s="131">
        <f>ROUND((SUM(BF122:BF140)),  2)</f>
        <v>0</v>
      </c>
      <c r="G34" s="35"/>
      <c r="H34" s="35"/>
      <c r="I34" s="132">
        <v>0.15</v>
      </c>
      <c r="J34" s="131">
        <f>ROUND(((SUM(BF122:BF140))*I34),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43</v>
      </c>
      <c r="F35" s="131">
        <f>ROUND((SUM(BG122:BG140)),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44</v>
      </c>
      <c r="F36" s="131">
        <f>ROUND((SUM(BH122:BH140)),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45</v>
      </c>
      <c r="F37" s="131">
        <f>ROUND((SUM(BI122:BI140)),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46</v>
      </c>
      <c r="E39" s="135"/>
      <c r="F39" s="135"/>
      <c r="G39" s="136" t="s">
        <v>47</v>
      </c>
      <c r="H39" s="137" t="s">
        <v>48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49</v>
      </c>
      <c r="E50" s="142"/>
      <c r="F50" s="142"/>
      <c r="G50" s="141" t="s">
        <v>50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51</v>
      </c>
      <c r="E61" s="145"/>
      <c r="F61" s="146" t="s">
        <v>52</v>
      </c>
      <c r="G61" s="144" t="s">
        <v>51</v>
      </c>
      <c r="H61" s="145"/>
      <c r="I61" s="147"/>
      <c r="J61" s="148" t="s">
        <v>52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53</v>
      </c>
      <c r="E65" s="149"/>
      <c r="F65" s="149"/>
      <c r="G65" s="141" t="s">
        <v>54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51</v>
      </c>
      <c r="E76" s="145"/>
      <c r="F76" s="146" t="s">
        <v>52</v>
      </c>
      <c r="G76" s="144" t="s">
        <v>51</v>
      </c>
      <c r="H76" s="145"/>
      <c r="I76" s="147"/>
      <c r="J76" s="148" t="s">
        <v>52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0" t="str">
        <f>E7</f>
        <v>ISŠTE Sokolov - Revitalizace objektu SO 706</v>
      </c>
      <c r="F85" s="331"/>
      <c r="G85" s="331"/>
      <c r="H85" s="331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103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2" t="str">
        <f>E9</f>
        <v>06 - VRN</v>
      </c>
      <c r="F87" s="332"/>
      <c r="G87" s="332"/>
      <c r="H87" s="332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Sokolov, p.č. 78/33</v>
      </c>
      <c r="G89" s="37"/>
      <c r="H89" s="37"/>
      <c r="I89" s="118" t="s">
        <v>22</v>
      </c>
      <c r="J89" s="67" t="str">
        <f>IF(J12="","",J12)</f>
        <v>3. 5. 2020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Karlovarský Kraj</v>
      </c>
      <c r="G91" s="37"/>
      <c r="H91" s="37"/>
      <c r="I91" s="118" t="s">
        <v>30</v>
      </c>
      <c r="J91" s="33" t="str">
        <f>E21</f>
        <v>SCHRADER s.ro.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106</v>
      </c>
      <c r="D94" s="158"/>
      <c r="E94" s="158"/>
      <c r="F94" s="158"/>
      <c r="G94" s="158"/>
      <c r="H94" s="158"/>
      <c r="I94" s="159"/>
      <c r="J94" s="160" t="s">
        <v>107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108</v>
      </c>
      <c r="D96" s="37"/>
      <c r="E96" s="37"/>
      <c r="F96" s="37"/>
      <c r="G96" s="37"/>
      <c r="H96" s="37"/>
      <c r="I96" s="116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109</v>
      </c>
    </row>
    <row r="97" spans="1:31" s="9" customFormat="1" ht="24.95" customHeight="1">
      <c r="B97" s="162"/>
      <c r="C97" s="163"/>
      <c r="D97" s="164" t="s">
        <v>1647</v>
      </c>
      <c r="E97" s="165"/>
      <c r="F97" s="165"/>
      <c r="G97" s="165"/>
      <c r="H97" s="165"/>
      <c r="I97" s="166"/>
      <c r="J97" s="167">
        <f>J123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1648</v>
      </c>
      <c r="E98" s="172"/>
      <c r="F98" s="172"/>
      <c r="G98" s="172"/>
      <c r="H98" s="172"/>
      <c r="I98" s="173"/>
      <c r="J98" s="174">
        <f>J124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1649</v>
      </c>
      <c r="E99" s="172"/>
      <c r="F99" s="172"/>
      <c r="G99" s="172"/>
      <c r="H99" s="172"/>
      <c r="I99" s="173"/>
      <c r="J99" s="174">
        <f>J127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1650</v>
      </c>
      <c r="E100" s="172"/>
      <c r="F100" s="172"/>
      <c r="G100" s="172"/>
      <c r="H100" s="172"/>
      <c r="I100" s="173"/>
      <c r="J100" s="174">
        <f>J130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1651</v>
      </c>
      <c r="E101" s="172"/>
      <c r="F101" s="172"/>
      <c r="G101" s="172"/>
      <c r="H101" s="172"/>
      <c r="I101" s="173"/>
      <c r="J101" s="174">
        <f>J135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1652</v>
      </c>
      <c r="E102" s="172"/>
      <c r="F102" s="172"/>
      <c r="G102" s="172"/>
      <c r="H102" s="172"/>
      <c r="I102" s="173"/>
      <c r="J102" s="174">
        <f>J138</f>
        <v>0</v>
      </c>
      <c r="K102" s="170"/>
      <c r="L102" s="175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116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153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156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125</v>
      </c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30" t="str">
        <f>E7</f>
        <v>ISŠTE Sokolov - Revitalizace objektu SO 706</v>
      </c>
      <c r="F112" s="331"/>
      <c r="G112" s="331"/>
      <c r="H112" s="331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103</v>
      </c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82" t="str">
        <f>E9</f>
        <v>06 - VRN</v>
      </c>
      <c r="F114" s="332"/>
      <c r="G114" s="332"/>
      <c r="H114" s="332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>Sokolov, p.č. 78/33</v>
      </c>
      <c r="G116" s="37"/>
      <c r="H116" s="37"/>
      <c r="I116" s="118" t="s">
        <v>22</v>
      </c>
      <c r="J116" s="67" t="str">
        <f>IF(J12="","",J12)</f>
        <v>3. 5. 2020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>Karlovarský Kraj</v>
      </c>
      <c r="G118" s="37"/>
      <c r="H118" s="37"/>
      <c r="I118" s="118" t="s">
        <v>30</v>
      </c>
      <c r="J118" s="33" t="str">
        <f>E21</f>
        <v>SCHRADER s.ro.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IF(E18="","",E18)</f>
        <v>Vyplň údaj</v>
      </c>
      <c r="G119" s="37"/>
      <c r="H119" s="37"/>
      <c r="I119" s="118" t="s">
        <v>33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76"/>
      <c r="B121" s="177"/>
      <c r="C121" s="178" t="s">
        <v>126</v>
      </c>
      <c r="D121" s="179" t="s">
        <v>61</v>
      </c>
      <c r="E121" s="179" t="s">
        <v>57</v>
      </c>
      <c r="F121" s="179" t="s">
        <v>58</v>
      </c>
      <c r="G121" s="179" t="s">
        <v>127</v>
      </c>
      <c r="H121" s="179" t="s">
        <v>128</v>
      </c>
      <c r="I121" s="180" t="s">
        <v>129</v>
      </c>
      <c r="J121" s="179" t="s">
        <v>107</v>
      </c>
      <c r="K121" s="181" t="s">
        <v>130</v>
      </c>
      <c r="L121" s="182"/>
      <c r="M121" s="76" t="s">
        <v>1</v>
      </c>
      <c r="N121" s="77" t="s">
        <v>40</v>
      </c>
      <c r="O121" s="77" t="s">
        <v>131</v>
      </c>
      <c r="P121" s="77" t="s">
        <v>132</v>
      </c>
      <c r="Q121" s="77" t="s">
        <v>133</v>
      </c>
      <c r="R121" s="77" t="s">
        <v>134</v>
      </c>
      <c r="S121" s="77" t="s">
        <v>135</v>
      </c>
      <c r="T121" s="78" t="s">
        <v>136</v>
      </c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</row>
    <row r="122" spans="1:65" s="2" customFormat="1" ht="22.9" customHeight="1">
      <c r="A122" s="35"/>
      <c r="B122" s="36"/>
      <c r="C122" s="83" t="s">
        <v>137</v>
      </c>
      <c r="D122" s="37"/>
      <c r="E122" s="37"/>
      <c r="F122" s="37"/>
      <c r="G122" s="37"/>
      <c r="H122" s="37"/>
      <c r="I122" s="116"/>
      <c r="J122" s="183">
        <f>BK122</f>
        <v>0</v>
      </c>
      <c r="K122" s="37"/>
      <c r="L122" s="40"/>
      <c r="M122" s="79"/>
      <c r="N122" s="184"/>
      <c r="O122" s="80"/>
      <c r="P122" s="185">
        <f>P123</f>
        <v>0</v>
      </c>
      <c r="Q122" s="80"/>
      <c r="R122" s="185">
        <f>R123</f>
        <v>0</v>
      </c>
      <c r="S122" s="80"/>
      <c r="T122" s="186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75</v>
      </c>
      <c r="AU122" s="18" t="s">
        <v>109</v>
      </c>
      <c r="BK122" s="187">
        <f>BK123</f>
        <v>0</v>
      </c>
    </row>
    <row r="123" spans="1:65" s="12" customFormat="1" ht="25.9" customHeight="1">
      <c r="B123" s="188"/>
      <c r="C123" s="189"/>
      <c r="D123" s="190" t="s">
        <v>75</v>
      </c>
      <c r="E123" s="191" t="s">
        <v>100</v>
      </c>
      <c r="F123" s="191" t="s">
        <v>1653</v>
      </c>
      <c r="G123" s="189"/>
      <c r="H123" s="189"/>
      <c r="I123" s="192"/>
      <c r="J123" s="193">
        <f>BK123</f>
        <v>0</v>
      </c>
      <c r="K123" s="189"/>
      <c r="L123" s="194"/>
      <c r="M123" s="195"/>
      <c r="N123" s="196"/>
      <c r="O123" s="196"/>
      <c r="P123" s="197">
        <f>P124+P127+P130+P135+P138</f>
        <v>0</v>
      </c>
      <c r="Q123" s="196"/>
      <c r="R123" s="197">
        <f>R124+R127+R130+R135+R138</f>
        <v>0</v>
      </c>
      <c r="S123" s="196"/>
      <c r="T123" s="198">
        <f>T124+T127+T130+T135+T138</f>
        <v>0</v>
      </c>
      <c r="AR123" s="199" t="s">
        <v>173</v>
      </c>
      <c r="AT123" s="200" t="s">
        <v>75</v>
      </c>
      <c r="AU123" s="200" t="s">
        <v>76</v>
      </c>
      <c r="AY123" s="199" t="s">
        <v>140</v>
      </c>
      <c r="BK123" s="201">
        <f>BK124+BK127+BK130+BK135+BK138</f>
        <v>0</v>
      </c>
    </row>
    <row r="124" spans="1:65" s="12" customFormat="1" ht="22.9" customHeight="1">
      <c r="B124" s="188"/>
      <c r="C124" s="189"/>
      <c r="D124" s="190" t="s">
        <v>75</v>
      </c>
      <c r="E124" s="202" t="s">
        <v>1654</v>
      </c>
      <c r="F124" s="202" t="s">
        <v>1655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SUM(P125:P126)</f>
        <v>0</v>
      </c>
      <c r="Q124" s="196"/>
      <c r="R124" s="197">
        <f>SUM(R125:R126)</f>
        <v>0</v>
      </c>
      <c r="S124" s="196"/>
      <c r="T124" s="198">
        <f>SUM(T125:T126)</f>
        <v>0</v>
      </c>
      <c r="AR124" s="199" t="s">
        <v>173</v>
      </c>
      <c r="AT124" s="200" t="s">
        <v>75</v>
      </c>
      <c r="AU124" s="200" t="s">
        <v>84</v>
      </c>
      <c r="AY124" s="199" t="s">
        <v>140</v>
      </c>
      <c r="BK124" s="201">
        <f>SUM(BK125:BK126)</f>
        <v>0</v>
      </c>
    </row>
    <row r="125" spans="1:65" s="2" customFormat="1" ht="16.5" customHeight="1">
      <c r="A125" s="35"/>
      <c r="B125" s="36"/>
      <c r="C125" s="204" t="s">
        <v>84</v>
      </c>
      <c r="D125" s="204" t="s">
        <v>143</v>
      </c>
      <c r="E125" s="205" t="s">
        <v>1656</v>
      </c>
      <c r="F125" s="206" t="s">
        <v>1657</v>
      </c>
      <c r="G125" s="207" t="s">
        <v>159</v>
      </c>
      <c r="H125" s="208">
        <v>1</v>
      </c>
      <c r="I125" s="209"/>
      <c r="J125" s="210">
        <f>ROUND(I125*H125,2)</f>
        <v>0</v>
      </c>
      <c r="K125" s="206" t="s">
        <v>147</v>
      </c>
      <c r="L125" s="40"/>
      <c r="M125" s="211" t="s">
        <v>1</v>
      </c>
      <c r="N125" s="212" t="s">
        <v>41</v>
      </c>
      <c r="O125" s="72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5" t="s">
        <v>1658</v>
      </c>
      <c r="AT125" s="215" t="s">
        <v>143</v>
      </c>
      <c r="AU125" s="215" t="s">
        <v>86</v>
      </c>
      <c r="AY125" s="18" t="s">
        <v>140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8" t="s">
        <v>84</v>
      </c>
      <c r="BK125" s="216">
        <f>ROUND(I125*H125,2)</f>
        <v>0</v>
      </c>
      <c r="BL125" s="18" t="s">
        <v>1658</v>
      </c>
      <c r="BM125" s="215" t="s">
        <v>1659</v>
      </c>
    </row>
    <row r="126" spans="1:65" s="2" customFormat="1" ht="11.25">
      <c r="A126" s="35"/>
      <c r="B126" s="36"/>
      <c r="C126" s="37"/>
      <c r="D126" s="217" t="s">
        <v>150</v>
      </c>
      <c r="E126" s="37"/>
      <c r="F126" s="218" t="s">
        <v>1657</v>
      </c>
      <c r="G126" s="37"/>
      <c r="H126" s="37"/>
      <c r="I126" s="116"/>
      <c r="J126" s="37"/>
      <c r="K126" s="37"/>
      <c r="L126" s="40"/>
      <c r="M126" s="219"/>
      <c r="N126" s="220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150</v>
      </c>
      <c r="AU126" s="18" t="s">
        <v>86</v>
      </c>
    </row>
    <row r="127" spans="1:65" s="12" customFormat="1" ht="22.9" customHeight="1">
      <c r="B127" s="188"/>
      <c r="C127" s="189"/>
      <c r="D127" s="190" t="s">
        <v>75</v>
      </c>
      <c r="E127" s="202" t="s">
        <v>1660</v>
      </c>
      <c r="F127" s="202" t="s">
        <v>1661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SUM(P128:P129)</f>
        <v>0</v>
      </c>
      <c r="Q127" s="196"/>
      <c r="R127" s="197">
        <f>SUM(R128:R129)</f>
        <v>0</v>
      </c>
      <c r="S127" s="196"/>
      <c r="T127" s="198">
        <f>SUM(T128:T129)</f>
        <v>0</v>
      </c>
      <c r="AR127" s="199" t="s">
        <v>173</v>
      </c>
      <c r="AT127" s="200" t="s">
        <v>75</v>
      </c>
      <c r="AU127" s="200" t="s">
        <v>84</v>
      </c>
      <c r="AY127" s="199" t="s">
        <v>140</v>
      </c>
      <c r="BK127" s="201">
        <f>SUM(BK128:BK129)</f>
        <v>0</v>
      </c>
    </row>
    <row r="128" spans="1:65" s="2" customFormat="1" ht="16.5" customHeight="1">
      <c r="A128" s="35"/>
      <c r="B128" s="36"/>
      <c r="C128" s="204" t="s">
        <v>86</v>
      </c>
      <c r="D128" s="204" t="s">
        <v>143</v>
      </c>
      <c r="E128" s="205" t="s">
        <v>1662</v>
      </c>
      <c r="F128" s="206" t="s">
        <v>1661</v>
      </c>
      <c r="G128" s="207" t="s">
        <v>159</v>
      </c>
      <c r="H128" s="208">
        <v>1</v>
      </c>
      <c r="I128" s="209"/>
      <c r="J128" s="210">
        <f>ROUND(I128*H128,2)</f>
        <v>0</v>
      </c>
      <c r="K128" s="206" t="s">
        <v>147</v>
      </c>
      <c r="L128" s="40"/>
      <c r="M128" s="211" t="s">
        <v>1</v>
      </c>
      <c r="N128" s="212" t="s">
        <v>41</v>
      </c>
      <c r="O128" s="7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5" t="s">
        <v>1658</v>
      </c>
      <c r="AT128" s="215" t="s">
        <v>143</v>
      </c>
      <c r="AU128" s="215" t="s">
        <v>86</v>
      </c>
      <c r="AY128" s="18" t="s">
        <v>140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8" t="s">
        <v>84</v>
      </c>
      <c r="BK128" s="216">
        <f>ROUND(I128*H128,2)</f>
        <v>0</v>
      </c>
      <c r="BL128" s="18" t="s">
        <v>1658</v>
      </c>
      <c r="BM128" s="215" t="s">
        <v>1663</v>
      </c>
    </row>
    <row r="129" spans="1:65" s="2" customFormat="1" ht="11.25">
      <c r="A129" s="35"/>
      <c r="B129" s="36"/>
      <c r="C129" s="37"/>
      <c r="D129" s="217" t="s">
        <v>150</v>
      </c>
      <c r="E129" s="37"/>
      <c r="F129" s="218" t="s">
        <v>1661</v>
      </c>
      <c r="G129" s="37"/>
      <c r="H129" s="37"/>
      <c r="I129" s="116"/>
      <c r="J129" s="37"/>
      <c r="K129" s="37"/>
      <c r="L129" s="40"/>
      <c r="M129" s="219"/>
      <c r="N129" s="22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150</v>
      </c>
      <c r="AU129" s="18" t="s">
        <v>86</v>
      </c>
    </row>
    <row r="130" spans="1:65" s="12" customFormat="1" ht="22.9" customHeight="1">
      <c r="B130" s="188"/>
      <c r="C130" s="189"/>
      <c r="D130" s="190" t="s">
        <v>75</v>
      </c>
      <c r="E130" s="202" t="s">
        <v>1664</v>
      </c>
      <c r="F130" s="202" t="s">
        <v>1665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SUM(P131:P134)</f>
        <v>0</v>
      </c>
      <c r="Q130" s="196"/>
      <c r="R130" s="197">
        <f>SUM(R131:R134)</f>
        <v>0</v>
      </c>
      <c r="S130" s="196"/>
      <c r="T130" s="198">
        <f>SUM(T131:T134)</f>
        <v>0</v>
      </c>
      <c r="AR130" s="199" t="s">
        <v>173</v>
      </c>
      <c r="AT130" s="200" t="s">
        <v>75</v>
      </c>
      <c r="AU130" s="200" t="s">
        <v>84</v>
      </c>
      <c r="AY130" s="199" t="s">
        <v>140</v>
      </c>
      <c r="BK130" s="201">
        <f>SUM(BK131:BK134)</f>
        <v>0</v>
      </c>
    </row>
    <row r="131" spans="1:65" s="2" customFormat="1" ht="21.75" customHeight="1">
      <c r="A131" s="35"/>
      <c r="B131" s="36"/>
      <c r="C131" s="204" t="s">
        <v>141</v>
      </c>
      <c r="D131" s="204" t="s">
        <v>143</v>
      </c>
      <c r="E131" s="205" t="s">
        <v>1666</v>
      </c>
      <c r="F131" s="206" t="s">
        <v>1667</v>
      </c>
      <c r="G131" s="207" t="s">
        <v>159</v>
      </c>
      <c r="H131" s="208">
        <v>1</v>
      </c>
      <c r="I131" s="209"/>
      <c r="J131" s="210">
        <f>ROUND(I131*H131,2)</f>
        <v>0</v>
      </c>
      <c r="K131" s="206" t="s">
        <v>147</v>
      </c>
      <c r="L131" s="40"/>
      <c r="M131" s="211" t="s">
        <v>1</v>
      </c>
      <c r="N131" s="212" t="s">
        <v>41</v>
      </c>
      <c r="O131" s="72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5" t="s">
        <v>1658</v>
      </c>
      <c r="AT131" s="215" t="s">
        <v>143</v>
      </c>
      <c r="AU131" s="215" t="s">
        <v>86</v>
      </c>
      <c r="AY131" s="18" t="s">
        <v>140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8" t="s">
        <v>84</v>
      </c>
      <c r="BK131" s="216">
        <f>ROUND(I131*H131,2)</f>
        <v>0</v>
      </c>
      <c r="BL131" s="18" t="s">
        <v>1658</v>
      </c>
      <c r="BM131" s="215" t="s">
        <v>1668</v>
      </c>
    </row>
    <row r="132" spans="1:65" s="2" customFormat="1" ht="19.5">
      <c r="A132" s="35"/>
      <c r="B132" s="36"/>
      <c r="C132" s="37"/>
      <c r="D132" s="217" t="s">
        <v>150</v>
      </c>
      <c r="E132" s="37"/>
      <c r="F132" s="218" t="s">
        <v>1667</v>
      </c>
      <c r="G132" s="37"/>
      <c r="H132" s="37"/>
      <c r="I132" s="116"/>
      <c r="J132" s="37"/>
      <c r="K132" s="37"/>
      <c r="L132" s="40"/>
      <c r="M132" s="219"/>
      <c r="N132" s="220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150</v>
      </c>
      <c r="AU132" s="18" t="s">
        <v>86</v>
      </c>
    </row>
    <row r="133" spans="1:65" s="2" customFormat="1" ht="16.5" customHeight="1">
      <c r="A133" s="35"/>
      <c r="B133" s="36"/>
      <c r="C133" s="204" t="s">
        <v>148</v>
      </c>
      <c r="D133" s="204" t="s">
        <v>143</v>
      </c>
      <c r="E133" s="205" t="s">
        <v>1669</v>
      </c>
      <c r="F133" s="206" t="s">
        <v>1670</v>
      </c>
      <c r="G133" s="207" t="s">
        <v>159</v>
      </c>
      <c r="H133" s="208">
        <v>1</v>
      </c>
      <c r="I133" s="209"/>
      <c r="J133" s="210">
        <f>ROUND(I133*H133,2)</f>
        <v>0</v>
      </c>
      <c r="K133" s="206" t="s">
        <v>147</v>
      </c>
      <c r="L133" s="40"/>
      <c r="M133" s="211" t="s">
        <v>1</v>
      </c>
      <c r="N133" s="212" t="s">
        <v>41</v>
      </c>
      <c r="O133" s="7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5" t="s">
        <v>1658</v>
      </c>
      <c r="AT133" s="215" t="s">
        <v>143</v>
      </c>
      <c r="AU133" s="215" t="s">
        <v>86</v>
      </c>
      <c r="AY133" s="18" t="s">
        <v>140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8" t="s">
        <v>84</v>
      </c>
      <c r="BK133" s="216">
        <f>ROUND(I133*H133,2)</f>
        <v>0</v>
      </c>
      <c r="BL133" s="18" t="s">
        <v>1658</v>
      </c>
      <c r="BM133" s="215" t="s">
        <v>1671</v>
      </c>
    </row>
    <row r="134" spans="1:65" s="2" customFormat="1" ht="11.25">
      <c r="A134" s="35"/>
      <c r="B134" s="36"/>
      <c r="C134" s="37"/>
      <c r="D134" s="217" t="s">
        <v>150</v>
      </c>
      <c r="E134" s="37"/>
      <c r="F134" s="218" t="s">
        <v>1670</v>
      </c>
      <c r="G134" s="37"/>
      <c r="H134" s="37"/>
      <c r="I134" s="116"/>
      <c r="J134" s="37"/>
      <c r="K134" s="37"/>
      <c r="L134" s="40"/>
      <c r="M134" s="219"/>
      <c r="N134" s="220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150</v>
      </c>
      <c r="AU134" s="18" t="s">
        <v>86</v>
      </c>
    </row>
    <row r="135" spans="1:65" s="12" customFormat="1" ht="22.9" customHeight="1">
      <c r="B135" s="188"/>
      <c r="C135" s="189"/>
      <c r="D135" s="190" t="s">
        <v>75</v>
      </c>
      <c r="E135" s="202" t="s">
        <v>1672</v>
      </c>
      <c r="F135" s="202" t="s">
        <v>1673</v>
      </c>
      <c r="G135" s="189"/>
      <c r="H135" s="189"/>
      <c r="I135" s="192"/>
      <c r="J135" s="203">
        <f>BK135</f>
        <v>0</v>
      </c>
      <c r="K135" s="189"/>
      <c r="L135" s="194"/>
      <c r="M135" s="195"/>
      <c r="N135" s="196"/>
      <c r="O135" s="196"/>
      <c r="P135" s="197">
        <f>SUM(P136:P137)</f>
        <v>0</v>
      </c>
      <c r="Q135" s="196"/>
      <c r="R135" s="197">
        <f>SUM(R136:R137)</f>
        <v>0</v>
      </c>
      <c r="S135" s="196"/>
      <c r="T135" s="198">
        <f>SUM(T136:T137)</f>
        <v>0</v>
      </c>
      <c r="AR135" s="199" t="s">
        <v>173</v>
      </c>
      <c r="AT135" s="200" t="s">
        <v>75</v>
      </c>
      <c r="AU135" s="200" t="s">
        <v>84</v>
      </c>
      <c r="AY135" s="199" t="s">
        <v>140</v>
      </c>
      <c r="BK135" s="201">
        <f>SUM(BK136:BK137)</f>
        <v>0</v>
      </c>
    </row>
    <row r="136" spans="1:65" s="2" customFormat="1" ht="16.5" customHeight="1">
      <c r="A136" s="35"/>
      <c r="B136" s="36"/>
      <c r="C136" s="204" t="s">
        <v>173</v>
      </c>
      <c r="D136" s="204" t="s">
        <v>143</v>
      </c>
      <c r="E136" s="205" t="s">
        <v>1674</v>
      </c>
      <c r="F136" s="206" t="s">
        <v>1675</v>
      </c>
      <c r="G136" s="207" t="s">
        <v>159</v>
      </c>
      <c r="H136" s="208">
        <v>1</v>
      </c>
      <c r="I136" s="209"/>
      <c r="J136" s="210">
        <f>ROUND(I136*H136,2)</f>
        <v>0</v>
      </c>
      <c r="K136" s="206" t="s">
        <v>147</v>
      </c>
      <c r="L136" s="40"/>
      <c r="M136" s="211" t="s">
        <v>1</v>
      </c>
      <c r="N136" s="212" t="s">
        <v>41</v>
      </c>
      <c r="O136" s="72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5" t="s">
        <v>1658</v>
      </c>
      <c r="AT136" s="215" t="s">
        <v>143</v>
      </c>
      <c r="AU136" s="215" t="s">
        <v>86</v>
      </c>
      <c r="AY136" s="18" t="s">
        <v>140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8" t="s">
        <v>84</v>
      </c>
      <c r="BK136" s="216">
        <f>ROUND(I136*H136,2)</f>
        <v>0</v>
      </c>
      <c r="BL136" s="18" t="s">
        <v>1658</v>
      </c>
      <c r="BM136" s="215" t="s">
        <v>1676</v>
      </c>
    </row>
    <row r="137" spans="1:65" s="2" customFormat="1" ht="11.25">
      <c r="A137" s="35"/>
      <c r="B137" s="36"/>
      <c r="C137" s="37"/>
      <c r="D137" s="217" t="s">
        <v>150</v>
      </c>
      <c r="E137" s="37"/>
      <c r="F137" s="218" t="s">
        <v>1675</v>
      </c>
      <c r="G137" s="37"/>
      <c r="H137" s="37"/>
      <c r="I137" s="116"/>
      <c r="J137" s="37"/>
      <c r="K137" s="37"/>
      <c r="L137" s="40"/>
      <c r="M137" s="219"/>
      <c r="N137" s="22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150</v>
      </c>
      <c r="AU137" s="18" t="s">
        <v>86</v>
      </c>
    </row>
    <row r="138" spans="1:65" s="12" customFormat="1" ht="22.9" customHeight="1">
      <c r="B138" s="188"/>
      <c r="C138" s="189"/>
      <c r="D138" s="190" t="s">
        <v>75</v>
      </c>
      <c r="E138" s="202" t="s">
        <v>1677</v>
      </c>
      <c r="F138" s="202" t="s">
        <v>1678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SUM(P139:P140)</f>
        <v>0</v>
      </c>
      <c r="Q138" s="196"/>
      <c r="R138" s="197">
        <f>SUM(R139:R140)</f>
        <v>0</v>
      </c>
      <c r="S138" s="196"/>
      <c r="T138" s="198">
        <f>SUM(T139:T140)</f>
        <v>0</v>
      </c>
      <c r="AR138" s="199" t="s">
        <v>173</v>
      </c>
      <c r="AT138" s="200" t="s">
        <v>75</v>
      </c>
      <c r="AU138" s="200" t="s">
        <v>84</v>
      </c>
      <c r="AY138" s="199" t="s">
        <v>140</v>
      </c>
      <c r="BK138" s="201">
        <f>SUM(BK139:BK140)</f>
        <v>0</v>
      </c>
    </row>
    <row r="139" spans="1:65" s="2" customFormat="1" ht="21.75" customHeight="1">
      <c r="A139" s="35"/>
      <c r="B139" s="36"/>
      <c r="C139" s="204" t="s">
        <v>180</v>
      </c>
      <c r="D139" s="204" t="s">
        <v>143</v>
      </c>
      <c r="E139" s="205" t="s">
        <v>1679</v>
      </c>
      <c r="F139" s="206" t="s">
        <v>1680</v>
      </c>
      <c r="G139" s="207" t="s">
        <v>159</v>
      </c>
      <c r="H139" s="208">
        <v>1</v>
      </c>
      <c r="I139" s="209"/>
      <c r="J139" s="210">
        <f>ROUND(I139*H139,2)</f>
        <v>0</v>
      </c>
      <c r="K139" s="206" t="s">
        <v>147</v>
      </c>
      <c r="L139" s="40"/>
      <c r="M139" s="211" t="s">
        <v>1</v>
      </c>
      <c r="N139" s="212" t="s">
        <v>41</v>
      </c>
      <c r="O139" s="72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5" t="s">
        <v>1658</v>
      </c>
      <c r="AT139" s="215" t="s">
        <v>143</v>
      </c>
      <c r="AU139" s="215" t="s">
        <v>86</v>
      </c>
      <c r="AY139" s="18" t="s">
        <v>140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8" t="s">
        <v>84</v>
      </c>
      <c r="BK139" s="216">
        <f>ROUND(I139*H139,2)</f>
        <v>0</v>
      </c>
      <c r="BL139" s="18" t="s">
        <v>1658</v>
      </c>
      <c r="BM139" s="215" t="s">
        <v>1681</v>
      </c>
    </row>
    <row r="140" spans="1:65" s="2" customFormat="1" ht="19.5">
      <c r="A140" s="35"/>
      <c r="B140" s="36"/>
      <c r="C140" s="37"/>
      <c r="D140" s="217" t="s">
        <v>150</v>
      </c>
      <c r="E140" s="37"/>
      <c r="F140" s="218" t="s">
        <v>1680</v>
      </c>
      <c r="G140" s="37"/>
      <c r="H140" s="37"/>
      <c r="I140" s="116"/>
      <c r="J140" s="37"/>
      <c r="K140" s="37"/>
      <c r="L140" s="40"/>
      <c r="M140" s="278"/>
      <c r="N140" s="279"/>
      <c r="O140" s="280"/>
      <c r="P140" s="280"/>
      <c r="Q140" s="280"/>
      <c r="R140" s="280"/>
      <c r="S140" s="280"/>
      <c r="T140" s="281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150</v>
      </c>
      <c r="AU140" s="18" t="s">
        <v>86</v>
      </c>
    </row>
    <row r="141" spans="1:65" s="2" customFormat="1" ht="6.95" customHeight="1">
      <c r="A141" s="35"/>
      <c r="B141" s="55"/>
      <c r="C141" s="56"/>
      <c r="D141" s="56"/>
      <c r="E141" s="56"/>
      <c r="F141" s="56"/>
      <c r="G141" s="56"/>
      <c r="H141" s="56"/>
      <c r="I141" s="153"/>
      <c r="J141" s="56"/>
      <c r="K141" s="56"/>
      <c r="L141" s="40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algorithmName="SHA-512" hashValue="chhF22JlSB6I/evt8J1DXG4Bz/VRwqX57zO4AoaJA77slVASFF8/BOqyeviuWUClYgtXsoZ3R066X2tm8krvzQ==" saltValue="2D+0AbeFT7K4Vfj/Kmvi3qu6F0Gc3ZwNx3+w87hLM0yitdZEXSqSNkDetGfsVowP4Ln9V8Uvv52GY3tZhxts1A==" spinCount="100000" sheet="1" objects="1" scenarios="1" formatColumns="0" formatRows="0" autoFilter="0"/>
  <autoFilter ref="C121:K140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stavby</vt:lpstr>
      <vt:lpstr>01 - Bourací práce</vt:lpstr>
      <vt:lpstr>02 - Nový stav - stavební...</vt:lpstr>
      <vt:lpstr>03 - ÚT, ZTI, VZT</vt:lpstr>
      <vt:lpstr>04 - Silnoproud</vt:lpstr>
      <vt:lpstr>05 - Slaboproud</vt:lpstr>
      <vt:lpstr>06 - VRN</vt:lpstr>
      <vt:lpstr>'01 - Bourací práce'!Názvy_tisku</vt:lpstr>
      <vt:lpstr>'02 - Nový stav - stavební...'!Názvy_tisku</vt:lpstr>
      <vt:lpstr>'03 - ÚT, ZTI, VZT'!Názvy_tisku</vt:lpstr>
      <vt:lpstr>'05 - Slaboproud'!Názvy_tisku</vt:lpstr>
      <vt:lpstr>'06 - VRN'!Názvy_tisku</vt:lpstr>
      <vt:lpstr>'Rekapitulace stavby'!Názvy_tisku</vt:lpstr>
      <vt:lpstr>'01 - Bourací práce'!Oblast_tisku</vt:lpstr>
      <vt:lpstr>'02 - Nový stav - stavební...'!Oblast_tisku</vt:lpstr>
      <vt:lpstr>'03 - ÚT, ZTI, VZT'!Oblast_tisku</vt:lpstr>
      <vt:lpstr>'05 - Slaboproud'!Oblast_tisku</vt:lpstr>
      <vt:lpstr>'06 -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Michal</cp:lastModifiedBy>
  <dcterms:created xsi:type="dcterms:W3CDTF">2020-05-26T05:16:59Z</dcterms:created>
  <dcterms:modified xsi:type="dcterms:W3CDTF">2020-05-26T05:43:39Z</dcterms:modified>
</cp:coreProperties>
</file>