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570" windowHeight="9345" activeTab="0"/>
  </bookViews>
  <sheets>
    <sheet name="Rekapitulace stavby" sheetId="1" r:id="rId1"/>
    <sheet name="SO - Rekonstrukce střechy" sheetId="2" r:id="rId2"/>
  </sheets>
  <definedNames>
    <definedName name="_xlnm._FilterDatabase" localSheetId="1" hidden="1">'SO - Rekonstrukce střechy'!$C$140:$K$499</definedName>
    <definedName name="_xlnm.Print_Area" localSheetId="0">'Rekapitulace stavby'!$D$4:$AO$76,'Rekapitulace stavby'!$C$82:$AQ$96</definedName>
    <definedName name="_xlnm.Print_Area" localSheetId="1">'SO - Rekonstrukce střechy'!$C$82:$J$122,'SO - Rekonstrukce střechy'!$C$128:$K$499</definedName>
    <definedName name="_xlnm.Print_Titles" localSheetId="0">'Rekapitulace stavby'!$92:$92</definedName>
    <definedName name="_xlnm.Print_Titles" localSheetId="1">'SO - Rekonstrukce střechy'!$140:$140</definedName>
  </definedNames>
  <calcPr calcId="162913"/>
</workbook>
</file>

<file path=xl/sharedStrings.xml><?xml version="1.0" encoding="utf-8"?>
<sst xmlns="http://schemas.openxmlformats.org/spreadsheetml/2006/main" count="4366" uniqueCount="934">
  <si>
    <t>Export Komplet</t>
  </si>
  <si>
    <t/>
  </si>
  <si>
    <t>2.0</t>
  </si>
  <si>
    <t>ZAMOK</t>
  </si>
  <si>
    <t>False</t>
  </si>
  <si>
    <t>{0ce924c3-7618-4f59-8aa1-8f53cf4f1142}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</si>
  <si>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</si>
  <si>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</si>
  <si>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</si>
  <si>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</si>
  <si>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</si>
  <si>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</si>
  <si>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</si>
  <si>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</si>
  <si>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2019J-018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</si>
  <si>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</si>
  <si>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</si>
  <si>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Rekonstrukce střechy objektu Karla Hynka Máchy 1276 v Sokolově</t>
  </si>
  <si>
    <t>KSO:</t>
  </si>
  <si>
    <t>CC-CZ:</t>
  </si>
  <si>
    <t>Místo:</t>
  </si>
  <si>
    <t>Sokolov</t>
  </si>
  <si>
    <t>Datum:</t>
  </si>
  <si>
    <t>30. 9. 2019</t>
  </si>
  <si>
    <t>Zadavatel:</t>
  </si>
  <si>
    <t>IČ:</t>
  </si>
  <si>
    <t xml:space="preserve">Pedagogicko-psychologická poradna K.Vary </t>
  </si>
  <si>
    <t>DIČ:</t>
  </si>
  <si>
    <t>Uchazeč:</t>
  </si>
  <si>
    <t>Vyplň údaj</t>
  </si>
  <si>
    <t>Projektant:</t>
  </si>
  <si>
    <t>BPO spol.s r.o. Ostrov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</si>
  <si>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</si>
  <si>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</si>
  <si>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</si>
  <si>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</si>
  <si>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</si>
  <si>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</si>
  <si>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</si>
  <si>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</si>
  <si>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</si>
  <si>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</si>
  <si>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</si>
  <si>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</si>
  <si>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</si>
  <si>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</si>
  <si>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</si>
  <si>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</si>
  <si>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</si>
  <si>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</si>
  <si>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</si>
  <si>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</si>
  <si>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</si>
  <si>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</si>
  <si>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</si>
  <si>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</si>
  <si>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</si>
  <si>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</si>
  <si>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</si>
  <si>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</si>
  <si>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</si>
  <si>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</si>
  <si>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</si>
  <si>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</si>
  <si>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</si>
  <si>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</si>
  <si>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</si>
  <si>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</si>
  <si>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</si>
  <si>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</si>
  <si>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</si>
  <si>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</si>
  <si>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</si>
  <si>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</si>
  <si>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</si>
  <si>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</si>
  <si>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</si>
  <si>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</si>
  <si>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</si>
  <si>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</si>
  <si>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</si>
  <si>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</si>
  <si>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</t>
  </si>
  <si>
    <t>Rekonstrukce střechy</t>
  </si>
  <si>
    <t>STA</t>
  </si>
  <si>
    <t>1</t>
  </si>
  <si>
    <t>{d9286126-f85f-4425-af2f-323ae742cf78}</t>
  </si>
  <si>
    <t>2</t>
  </si>
  <si>
    <t>KRYCÍ LIST SOUPISU PRACÍ</t>
  </si>
  <si>
    <t>Objekt:</t>
  </si>
  <si>
    <t>SO - Rekonstrukce střechy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</si>
  <si>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</si>
  <si>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</si>
  <si>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</si>
  <si>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</si>
  <si>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</si>
  <si>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</si>
  <si>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</si>
  <si>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</si>
  <si>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  94 - Lešení a stavební výtahy</t>
  </si>
  <si>
    <t xml:space="preserve">      95 - Různé dokončovací konstrukce a práce pozemních staveb</t>
  </si>
  <si>
    <t xml:space="preserve">      96 - Bourání konstrukcí</t>
  </si>
  <si>
    <t xml:space="preserve">    997 - Přesun sutě</t>
  </si>
  <si>
    <t xml:space="preserve">    998 - Přesun hmot</t>
  </si>
  <si>
    <t>PSV - Práce a dodávky PSV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</si>
  <si>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</si>
  <si>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</si>
  <si>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</si>
  <si>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741 - Elektroinstalace - silnoproud</t>
  </si>
  <si>
    <t xml:space="preserve">    762 - Konstrukce tesařské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</si>
  <si>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</si>
  <si>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</si>
  <si>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</si>
  <si>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</si>
  <si>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783 - Dokončovací práce - nátěry</t>
  </si>
  <si>
    <t>HZS - Hodinové zúčtovací sazby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</si>
  <si>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</si>
  <si>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</si>
  <si>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</si>
  <si>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VRN7 - Provozní vlivy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</si>
  <si>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</si>
  <si>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</si>
  <si>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</si>
  <si>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</si>
  <si>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</si>
  <si>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</si>
  <si>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</si>
  <si>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</si>
  <si>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</si>
  <si>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</si>
  <si>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</si>
  <si>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</si>
  <si>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</si>
  <si>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</si>
  <si>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</si>
  <si>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</si>
  <si>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</si>
  <si>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</si>
  <si>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</si>
  <si>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</si>
  <si>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622325203</t>
  </si>
  <si>
    <t>Oprava vnější vápenocementové štukové omítky složitosti 1 stěn v rozsahu do 50%</t>
  </si>
  <si>
    <t>m2</t>
  </si>
  <si>
    <t>CS ÚRS 2019 02</t>
  </si>
  <si>
    <t>4</t>
  </si>
  <si>
    <t>-1954847234</t>
  </si>
  <si>
    <t>VV</t>
  </si>
  <si>
    <t>" oprava omítky u okapu zvenku " (28,645+11,62)*2*0,5</t>
  </si>
  <si>
    <t>631311114</t>
  </si>
  <si>
    <t>Mazanina tl do 80 mm z betonu prostého bez zvýšených nároků na prostředí tř. C 16/20</t>
  </si>
  <si>
    <t>m3</t>
  </si>
  <si>
    <t>-222698299</t>
  </si>
  <si>
    <t>"ukončení ubourání komínů pod úrovní střechy " 0,96*0,48*0,05*8</t>
  </si>
  <si>
    <t>9</t>
  </si>
  <si>
    <t>Ostatní konstrukce a práce, bourání</t>
  </si>
  <si>
    <t>94</t>
  </si>
  <si>
    <t>Lešení a stavební výtahy</t>
  </si>
  <si>
    <t>3</t>
  </si>
  <si>
    <t>941111121</t>
  </si>
  <si>
    <t>Montáž lešení řadového trubkového lehkého s podlahami zatížení do 200 kg/m2 š do 1,2 m v do 10 m</t>
  </si>
  <si>
    <t>-982906366</t>
  </si>
  <si>
    <t>(30,645+13,62+4*1,2)*2*10,0</t>
  </si>
  <si>
    <t>941111221</t>
  </si>
  <si>
    <t>Příplatek k lešení řadovému trubkovému lehkému s podlahami š 1,2 m v 10 m za první a ZKD den použití</t>
  </si>
  <si>
    <t>1675749260</t>
  </si>
  <si>
    <t>981,3*60 'Přepočtené koeficientem množství</t>
  </si>
  <si>
    <t>5</t>
  </si>
  <si>
    <t>941111821</t>
  </si>
  <si>
    <t>Demontáž lešení řadového trubkového lehkého s podlahami zatížení do 200 kg/m2 š do 1,2 m v do 10 m</t>
  </si>
  <si>
    <t>-967755082</t>
  </si>
  <si>
    <t>95</t>
  </si>
  <si>
    <t>Různé dokončovací konstrukce a práce pozemních staveb</t>
  </si>
  <si>
    <t>952901411</t>
  </si>
  <si>
    <t>Vyčištění ostatních objektů (kanálů, zásobníků, kůlen) při jakékoliv výšce podlaží</t>
  </si>
  <si>
    <t>-429080424</t>
  </si>
  <si>
    <t xml:space="preserve">" úklid půdy pro položení izolace " </t>
  </si>
  <si>
    <t>28,645*11,62-0,96*0,48*8</t>
  </si>
  <si>
    <t>7</t>
  </si>
  <si>
    <t>952903006</t>
  </si>
  <si>
    <t>Čištění budov odstranění ptačího nebo netopýřího trusu z trámů</t>
  </si>
  <si>
    <t>1687680789</t>
  </si>
  <si>
    <t>" z 50% plochy natíraných prvků "</t>
  </si>
  <si>
    <t>" vzpěry sloupků 100/100 " 1,0*2*7*2*0,1*4</t>
  </si>
  <si>
    <t xml:space="preserve">" sloupky 140/140 " 2,65*7*2*0,14*4 </t>
  </si>
  <si>
    <t>" krokve 110/160 " (8,05*2*20+(7,2+6,2+5,0+4,0+2,8+1,8+0,8)*4*2)*(0,11+0,16)*2</t>
  </si>
  <si>
    <t>" pozednic 160/140 " (29,5+11,9)*2*(0,16+0,14*2)</t>
  </si>
  <si>
    <t>" kleštin 2x 80/180 " 2*6,1*5*(0,08+0,18)*2</t>
  </si>
  <si>
    <t>" vaznice  160/200 " (4,5+21,5)*2*(0,16+0,2)*2</t>
  </si>
  <si>
    <t>" bačkory 160/140 " (4,5+21,5)*2*(0,16+2*0,14)</t>
  </si>
  <si>
    <t>454,424*0,5 'Přepočtené koeficientem množství</t>
  </si>
  <si>
    <t>8</t>
  </si>
  <si>
    <t>953943114</t>
  </si>
  <si>
    <t>Osazování výrobků do 30 kg/kus do vysekaných kapes zdiva bez jejich dodání</t>
  </si>
  <si>
    <t>kus</t>
  </si>
  <si>
    <t>718530211</t>
  </si>
  <si>
    <t>" montáž 1 stožáru STA s úpravou nátěrem zpět  "  1</t>
  </si>
  <si>
    <t>953961213</t>
  </si>
  <si>
    <t>Kotvy chemickou patronou M 12 hl 110 mm do betonu, ŽB nebo kamene s vyvrtáním otvoru</t>
  </si>
  <si>
    <t>-662453844</t>
  </si>
  <si>
    <t>" nové dokotvení pozednic " 15</t>
  </si>
  <si>
    <t>10</t>
  </si>
  <si>
    <t>953965124</t>
  </si>
  <si>
    <t>Kotevní šroub pro chemické kotvy M 12 dl 300 mm</t>
  </si>
  <si>
    <t>-1281145056</t>
  </si>
  <si>
    <t>96</t>
  </si>
  <si>
    <t>Bourání konstrukcí</t>
  </si>
  <si>
    <t>11</t>
  </si>
  <si>
    <t>962032231</t>
  </si>
  <si>
    <t>Bourání zdiva z cihel pálených nebo vápenopískových na MV nebo MVC přes 1 m3</t>
  </si>
  <si>
    <t>-1602525994</t>
  </si>
  <si>
    <t>"zazděných  pozednic 160/140 " (29,5+11,9)*2*0,3*0,2</t>
  </si>
  <si>
    <t>12</t>
  </si>
  <si>
    <t>962032641</t>
  </si>
  <si>
    <t>Bourání zdiva komínového nad střechou z cihel na MC</t>
  </si>
  <si>
    <t>-156859918</t>
  </si>
  <si>
    <t>" ubourání komínů pod úroveň střechy " 0,96*0,48*2,1*8</t>
  </si>
  <si>
    <t>13</t>
  </si>
  <si>
    <t>963015121</t>
  </si>
  <si>
    <t>Demontáž prefabrikovaných krycích desek kanálů, šachet nebo žump do hmotnosti 0,09 t</t>
  </si>
  <si>
    <t>-2098571512</t>
  </si>
  <si>
    <t>14</t>
  </si>
  <si>
    <t>978015361</t>
  </si>
  <si>
    <t>Otlučení (osekání) vnější vápenné nebo vápenocementové omítky stupně členitosti 1 a 2 rozsahu do 50%</t>
  </si>
  <si>
    <t>-1383197991</t>
  </si>
  <si>
    <t>997</t>
  </si>
  <si>
    <t>Přesun sutě</t>
  </si>
  <si>
    <t>997013114</t>
  </si>
  <si>
    <t>Vnitrostaveništní doprava suti a vybouraných hmot pro budovy v do 15 m s použitím mechanizace</t>
  </si>
  <si>
    <t>t</t>
  </si>
  <si>
    <t>-477492793</t>
  </si>
  <si>
    <t>16</t>
  </si>
  <si>
    <t>997013501</t>
  </si>
  <si>
    <t>Odvoz suti a vybouraných hmot na skládku nebo meziskládku do 1 km se složením</t>
  </si>
  <si>
    <t>-243226951</t>
  </si>
  <si>
    <t>17</t>
  </si>
  <si>
    <t>997013509</t>
  </si>
  <si>
    <t>Příplatek k odvozu suti a vybouraných hmot na skládku ZKD 1 km přes 1 km</t>
  </si>
  <si>
    <t>1533392007</t>
  </si>
  <si>
    <t>46,345*16 'Přepočtené koeficientem množství</t>
  </si>
  <si>
    <t>18</t>
  </si>
  <si>
    <t>997013831</t>
  </si>
  <si>
    <t>Poplatek za uložení na skládce (skládkovné) stavebního odpadu směsného kód odpadu 170 904</t>
  </si>
  <si>
    <t>1474033335</t>
  </si>
  <si>
    <t>998</t>
  </si>
  <si>
    <t>Přesun hmot</t>
  </si>
  <si>
    <t>19</t>
  </si>
  <si>
    <t>998011003</t>
  </si>
  <si>
    <t>Přesun hmot pro budovy zděné v do 24 m</t>
  </si>
  <si>
    <t>-429511951</t>
  </si>
  <si>
    <t>PSV</t>
  </si>
  <si>
    <t>Práce a dodávky PSV</t>
  </si>
  <si>
    <t>712</t>
  </si>
  <si>
    <t>Povlakové krytiny</t>
  </si>
  <si>
    <t>20</t>
  </si>
  <si>
    <t>712600831</t>
  </si>
  <si>
    <t>Odstranění povlakové krytiny střech přes 30° jednovrstvé</t>
  </si>
  <si>
    <t>-1194771606</t>
  </si>
  <si>
    <t>" celá střecha " (30,645+17,0)/2*8,4*2+13,62*8,4/2*2-0,96*0,48*8</t>
  </si>
  <si>
    <t>713</t>
  </si>
  <si>
    <t>Izolace tepelné</t>
  </si>
  <si>
    <t>713121121</t>
  </si>
  <si>
    <t>Montáž izolace tepelné podlah volně kladenými rohožemi, pásy, dílci, deskami 2 vrstvy</t>
  </si>
  <si>
    <t>-1049010902</t>
  </si>
  <si>
    <t>22</t>
  </si>
  <si>
    <t>M</t>
  </si>
  <si>
    <t>63151473</t>
  </si>
  <si>
    <t>deska tepelně izolační minerální plochých střech nepochozích spodní vrstva λ=0,038-0,039 tl 140mm</t>
  </si>
  <si>
    <t>32</t>
  </si>
  <si>
    <t>-590561636</t>
  </si>
  <si>
    <t>329,169*2,04 'Přepočtené koeficientem množství</t>
  </si>
  <si>
    <t>23</t>
  </si>
  <si>
    <t>713121131</t>
  </si>
  <si>
    <t>Montáž izolace tepelné podlah parotěsné reflexní tl do 5 mm</t>
  </si>
  <si>
    <t>2074234442</t>
  </si>
  <si>
    <t>24</t>
  </si>
  <si>
    <t>28329233</t>
  </si>
  <si>
    <t>fólie univerzální pro parotěsnou vrstvu s proměnlivou difúzní tloušťkou a UV stabilizací</t>
  </si>
  <si>
    <t>-156706657</t>
  </si>
  <si>
    <t>329,169*1,05 'Přepočtené koeficientem množství</t>
  </si>
  <si>
    <t>25</t>
  </si>
  <si>
    <t>713131121</t>
  </si>
  <si>
    <t>Montáž izolace tepelné stěn přichycením dráty rohoží, pásů, dílců, desek</t>
  </si>
  <si>
    <t>-37164645</t>
  </si>
  <si>
    <t>"kolem pozednic 160/140 z venkovní strany " (29,5+11,9)*2*(0,5+0,4)</t>
  </si>
  <si>
    <t>26</t>
  </si>
  <si>
    <t>63140403</t>
  </si>
  <si>
    <t>deska tepelně izolační minerální plochých střech pochozích dvouvrstvá λ=0,038-0,039 tl 100mm</t>
  </si>
  <si>
    <t>-2016067234</t>
  </si>
  <si>
    <t>74,52*1,05 'Přepočtené koeficientem množství</t>
  </si>
  <si>
    <t>27</t>
  </si>
  <si>
    <t>59051345</t>
  </si>
  <si>
    <t>hmoždinka talířová s ocelovým předmontovaným trnem pro tepelnou izolaci 8x60 x 195</t>
  </si>
  <si>
    <t>-1013902552</t>
  </si>
  <si>
    <t>"kolem pozednic 160/140 z venkovní strany " (29,5+11,9)*2*(0,5+0,4)*4</t>
  </si>
  <si>
    <t>28</t>
  </si>
  <si>
    <t>998713103</t>
  </si>
  <si>
    <t>Přesun hmot tonážní pro izolace tepelné v objektech v do 24 m</t>
  </si>
  <si>
    <t>-448813607</t>
  </si>
  <si>
    <t>721</t>
  </si>
  <si>
    <t>Zdravotechnika - vnitřní kanalizace</t>
  </si>
  <si>
    <t>29</t>
  </si>
  <si>
    <t>721171808</t>
  </si>
  <si>
    <t>Demontáž potrubí z PVC do D 114</t>
  </si>
  <si>
    <t>m</t>
  </si>
  <si>
    <t>1740781284</t>
  </si>
  <si>
    <t>" odvětrání kanalizace pr.110 mm " 3*5,0</t>
  </si>
  <si>
    <t>30</t>
  </si>
  <si>
    <t>721174063</t>
  </si>
  <si>
    <t>Potrubí kanalizační z PP větrací DN 110</t>
  </si>
  <si>
    <t>-1078094471</t>
  </si>
  <si>
    <t>31</t>
  </si>
  <si>
    <t>998721103</t>
  </si>
  <si>
    <t>Přesun hmot tonážní pro vnitřní kanalizace v objektech v do 24 m</t>
  </si>
  <si>
    <t>-1880176140</t>
  </si>
  <si>
    <t>741</t>
  </si>
  <si>
    <t>Elektroinstalace - silnoproud</t>
  </si>
  <si>
    <t>741421833</t>
  </si>
  <si>
    <t>Demontáž drátu nebo lana svodového vedení D přes 8 mm šikmá střecha</t>
  </si>
  <si>
    <t>-1991118477</t>
  </si>
  <si>
    <t>33</t>
  </si>
  <si>
    <t>741421843</t>
  </si>
  <si>
    <t>Demontáž svorky šroubové hromosvodné se 2 šrouby</t>
  </si>
  <si>
    <t>757976608</t>
  </si>
  <si>
    <t>34</t>
  </si>
  <si>
    <t>741420001</t>
  </si>
  <si>
    <t>Montáž drát nebo lano hromosvodné svodové D do 10 mm s podpěrou</t>
  </si>
  <si>
    <t>-2111709821</t>
  </si>
  <si>
    <t>" nový hromosvod n a střeše " 17,0+4*8,5</t>
  </si>
  <si>
    <t>35</t>
  </si>
  <si>
    <t>35441073</t>
  </si>
  <si>
    <t>drát D 10mm FeZn</t>
  </si>
  <si>
    <t>kg</t>
  </si>
  <si>
    <t>-144108798</t>
  </si>
  <si>
    <t>36</t>
  </si>
  <si>
    <t>741420021</t>
  </si>
  <si>
    <t>Montáž svorka hromosvodná se 2 šrouby</t>
  </si>
  <si>
    <t>1163001181</t>
  </si>
  <si>
    <t>37</t>
  </si>
  <si>
    <t>35441870R</t>
  </si>
  <si>
    <t>svorka hromosvodová pro vodič D 6-10 mm</t>
  </si>
  <si>
    <t>1589697122</t>
  </si>
  <si>
    <t>38</t>
  </si>
  <si>
    <t>741430004</t>
  </si>
  <si>
    <t>Montáž tyč jímací délky do 3 m na střešní hřeben</t>
  </si>
  <si>
    <t>1743906510</t>
  </si>
  <si>
    <t>39</t>
  </si>
  <si>
    <t>35441122</t>
  </si>
  <si>
    <t>tyč jímací s rovným koncem 1500 mm nerez</t>
  </si>
  <si>
    <t>-1779380</t>
  </si>
  <si>
    <t>40</t>
  </si>
  <si>
    <t>35441860</t>
  </si>
  <si>
    <t>svorka FeZn k jímací tyči - 4 šrouby</t>
  </si>
  <si>
    <t>1088784754</t>
  </si>
  <si>
    <t>41</t>
  </si>
  <si>
    <t>35441905</t>
  </si>
  <si>
    <t>svorka připojovací k připojení okapových žlabů</t>
  </si>
  <si>
    <t>-756098984</t>
  </si>
  <si>
    <t>762</t>
  </si>
  <si>
    <t>Konstrukce tesařské</t>
  </si>
  <si>
    <t>42</t>
  </si>
  <si>
    <t>762341811</t>
  </si>
  <si>
    <t>Demontáž bednění střech z prken</t>
  </si>
  <si>
    <t>1205277554</t>
  </si>
  <si>
    <t>43</t>
  </si>
  <si>
    <t>762342812</t>
  </si>
  <si>
    <t>Demontáž laťování střech z latí osové vzdálenosti do 0,50 m</t>
  </si>
  <si>
    <t>1145830201</t>
  </si>
  <si>
    <t>44</t>
  </si>
  <si>
    <t>762331911</t>
  </si>
  <si>
    <t>Vyřezání části střešní vazby průřezové plochy řeziva do 120 cm2 délky do 3 m</t>
  </si>
  <si>
    <t>731335317</t>
  </si>
  <si>
    <t xml:space="preserve">" vzpěry sloupků 100/100 " 1,0*2*2 </t>
  </si>
  <si>
    <t>45</t>
  </si>
  <si>
    <t>762331921</t>
  </si>
  <si>
    <t>Vyřezání části střešní vazby průřezové plochy řeziva do 224 cm2 délky do 3 m</t>
  </si>
  <si>
    <t>-1526643138</t>
  </si>
  <si>
    <t>" krokví 110/160 - z 20% " (8,05*2*20+(7,2+6,2+5,0+4,0+2,8+1,8+0,8)*4*2)*0,2</t>
  </si>
  <si>
    <t>" výměna 110/160 celá " 1,8</t>
  </si>
  <si>
    <t>46</t>
  </si>
  <si>
    <t>762331922</t>
  </si>
  <si>
    <t>Vyřezání části střešní vazby průřezové plochy řeziva do 224 cm2 délky do 5 m</t>
  </si>
  <si>
    <t>596610090</t>
  </si>
  <si>
    <t>" pozednic 160/140 ze 20% " (29,5+11,9)*2*0,2</t>
  </si>
  <si>
    <t>47</t>
  </si>
  <si>
    <t>762331923</t>
  </si>
  <si>
    <t>Vyřezání části střešní vazby průřezové plochy řeziva do 224 cm2 délky do 8 m</t>
  </si>
  <si>
    <t>-313626915</t>
  </si>
  <si>
    <t>" kleštin 2x 80/180 " 2*6,1*2</t>
  </si>
  <si>
    <t>48</t>
  </si>
  <si>
    <t>762331941</t>
  </si>
  <si>
    <t>Vyřezání části střešní vazby průřezové plochy řeziva do 450 cm2 délky do 3 m</t>
  </si>
  <si>
    <t>1744365601</t>
  </si>
  <si>
    <t>" výměny částí vaznic 160/200 " 2*1,0</t>
  </si>
  <si>
    <t>49</t>
  </si>
  <si>
    <t>762332921</t>
  </si>
  <si>
    <t>Doplnění části střešní vazby z hranolů průřezové plochy do 120 cm2 včetně materiálu</t>
  </si>
  <si>
    <t>872147603</t>
  </si>
  <si>
    <t>50</t>
  </si>
  <si>
    <t>762332922</t>
  </si>
  <si>
    <t>Doplnění části střešní vazby z hranolů průřezové plochy do 224 cm2 včetně materiálu</t>
  </si>
  <si>
    <t>-1245073579</t>
  </si>
  <si>
    <t>" doplnění krokví po ubourání komínů " 2*1,0*8</t>
  </si>
  <si>
    <t>51</t>
  </si>
  <si>
    <t>762332924</t>
  </si>
  <si>
    <t>Doplnění části střešní vazby z hranolů průřezové plochy do 450 cm2 včetně materiálu</t>
  </si>
  <si>
    <t>1071647630</t>
  </si>
  <si>
    <t>52</t>
  </si>
  <si>
    <t>762083121</t>
  </si>
  <si>
    <t>Impregnace řeziva proti dřevokaznému hmyzu, houbám a plísním máčením třída ohrožení 1 a 2</t>
  </si>
  <si>
    <t>-143354286</t>
  </si>
  <si>
    <t>" celá střecha - prkna tl.25mm " ((30,645+17,0)/2*8,4*2+13,62*8,4/2*2)*0,025</t>
  </si>
  <si>
    <t>" půdní lávka - podlaha  " 23,675*0,6*0,025</t>
  </si>
  <si>
    <t>" půdní lávka hranol 80/100 podélně  " 23,675*2*0,08*0,1</t>
  </si>
  <si>
    <t>" půdní lávka hranol 80/140 napříč po 2m " 12*0,6*0,08*0,14</t>
  </si>
  <si>
    <t>" nový žebřík na půdě do výlezu ke stožáru STA " 2,5*2*0,1*0,032+13*0,6*0,15*0,025</t>
  </si>
  <si>
    <t>" obložení  podhledu střechy u okapu "  60,571*0,022</t>
  </si>
  <si>
    <t>"podkladní rošt obložení podhledu" 0,275</t>
  </si>
  <si>
    <t>53</t>
  </si>
  <si>
    <t>762341210</t>
  </si>
  <si>
    <t>Montáž bednění střech rovných a šikmých sklonu do 60° z hrubých prken na sraz</t>
  </si>
  <si>
    <t>-769024675</t>
  </si>
  <si>
    <t>" celá střecha " (30,645+17,0)/2*8,4*2+13,62*8,4/2*2</t>
  </si>
  <si>
    <t>54</t>
  </si>
  <si>
    <t>60511081</t>
  </si>
  <si>
    <t>řezivo jehličnaté středové smrk tl 18-32mm dl 4-5m</t>
  </si>
  <si>
    <t>-1307875157</t>
  </si>
  <si>
    <t>12,866*1,1 'Přepočtené koeficientem množství</t>
  </si>
  <si>
    <t>55</t>
  </si>
  <si>
    <t>762342441</t>
  </si>
  <si>
    <t>Montáž lišt trojúhelníkových nebo kontralatí na střechách sklonu do 60°</t>
  </si>
  <si>
    <t>-803122903</t>
  </si>
  <si>
    <t xml:space="preserve">" kontralatě na krokve 60/40 " </t>
  </si>
  <si>
    <t>(8,05*2*20+(7,2+6,2+5,0+4,0+2,8+1,8+0,8)*4*2)</t>
  </si>
  <si>
    <t>56</t>
  </si>
  <si>
    <t>60514114</t>
  </si>
  <si>
    <t>řezivo jehličnaté lať impregnovaná dl 4 m</t>
  </si>
  <si>
    <t>-1737756684</t>
  </si>
  <si>
    <t>(8,05*2*20+(7,2+6,2+5,0+4,0+2,8+1,8+0,8)*4*2)*0,04*0,06</t>
  </si>
  <si>
    <t>1,307*1,1 'Přepočtené koeficientem množství</t>
  </si>
  <si>
    <t>57</t>
  </si>
  <si>
    <t>762395000</t>
  </si>
  <si>
    <t>Spojovací prostředky krovů, bednění, laťování, nadstřešních konstrukcí</t>
  </si>
  <si>
    <t>2089348910</t>
  </si>
  <si>
    <t>58</t>
  </si>
  <si>
    <t>762421016</t>
  </si>
  <si>
    <t>Obložení stropu z desek OSB tl 22 mm na sraz šroubovaných</t>
  </si>
  <si>
    <t>681395283</t>
  </si>
  <si>
    <t>" obložení  podhledu střechy u okapu "</t>
  </si>
  <si>
    <t>dle pol.766421821</t>
  </si>
  <si>
    <t>60,571</t>
  </si>
  <si>
    <t>59</t>
  </si>
  <si>
    <t>762429001</t>
  </si>
  <si>
    <t>Montáž obložení stropu podkladový rošt</t>
  </si>
  <si>
    <t>-1104011039</t>
  </si>
  <si>
    <t>60</t>
  </si>
  <si>
    <t>60514103</t>
  </si>
  <si>
    <t>řezivo jehličnaté lať 30x50mm</t>
  </si>
  <si>
    <t>-909653708</t>
  </si>
  <si>
    <t>dodávka, doprava k pol.762429001, ztratné 10%</t>
  </si>
  <si>
    <t>160,0*0,03*0,05*1,1</t>
  </si>
  <si>
    <t>0,264*1,04 'Přepočtené koeficientem množství</t>
  </si>
  <si>
    <t>61</t>
  </si>
  <si>
    <t>762495000</t>
  </si>
  <si>
    <t>Spojovací prostředky pro montáž olištování, obložení stropů, střešních podhledů a stěn</t>
  </si>
  <si>
    <t>-1255250688</t>
  </si>
  <si>
    <t>" obložení  podhledu střechy u okapu " - pol.762421016</t>
  </si>
  <si>
    <t>podkladový rošt</t>
  </si>
  <si>
    <t>Součet</t>
  </si>
  <si>
    <t>62</t>
  </si>
  <si>
    <t>762521104</t>
  </si>
  <si>
    <t>Položení podlahy z hrubých prken na sraz</t>
  </si>
  <si>
    <t>-443757162</t>
  </si>
  <si>
    <t>" půdní lávka " 23,675*0,6</t>
  </si>
  <si>
    <t>63</t>
  </si>
  <si>
    <t>-673547082</t>
  </si>
  <si>
    <t>" půdní lávka " 23,675*0,6*0,025</t>
  </si>
  <si>
    <t>0,355*1,08 'Přepočtené koeficientem množství</t>
  </si>
  <si>
    <t>64</t>
  </si>
  <si>
    <t>762526110</t>
  </si>
  <si>
    <t>Položení polštáře pod podlahy při osové vzdálenosti 65 cm</t>
  </si>
  <si>
    <t>-1592577040</t>
  </si>
  <si>
    <t>" půdní lávka polštáře 100/80 " 23,675*0,6</t>
  </si>
  <si>
    <t>65</t>
  </si>
  <si>
    <t>762526130</t>
  </si>
  <si>
    <t>Položení polštáře pod podlahy při osové vzdálenosti 100 cm</t>
  </si>
  <si>
    <t>-661666761</t>
  </si>
  <si>
    <t>" půdní lávka polštáře 80/140 " 23,675*0,6</t>
  </si>
  <si>
    <t>66</t>
  </si>
  <si>
    <t>60512130</t>
  </si>
  <si>
    <t>hranol stavební řezivo průřezu do 224cm2 do dl 6m</t>
  </si>
  <si>
    <t>CS ÚRS 2019 01</t>
  </si>
  <si>
    <t>1475809585</t>
  </si>
  <si>
    <t>0,46*1,08 'Přepočtené koeficientem množství</t>
  </si>
  <si>
    <t>67</t>
  </si>
  <si>
    <t>762595001</t>
  </si>
  <si>
    <t>Spojovací prostředky pro položení dřevěných podlah a zakrytí kanálů</t>
  </si>
  <si>
    <t>2139535224</t>
  </si>
  <si>
    <t>" půdní lávka polštáře " 23,675*0,6*2</t>
  </si>
  <si>
    <t>68</t>
  </si>
  <si>
    <t>762211120</t>
  </si>
  <si>
    <t>Montáž schodiště přímočarého z prken bez podstupnice šířka ramene do 1m</t>
  </si>
  <si>
    <t>768783703</t>
  </si>
  <si>
    <t>" žebřík na půdě do výlezu ke stožáru STA " 2,5</t>
  </si>
  <si>
    <t>69</t>
  </si>
  <si>
    <t>-665430832</t>
  </si>
  <si>
    <t>" žebřík na půdě do výlezu ke stožáru STA " 2,5*2*0,1*0,032+13*0,6*0,15*0,025</t>
  </si>
  <si>
    <t>70</t>
  </si>
  <si>
    <t>998762103</t>
  </si>
  <si>
    <t>Přesun hmot tonážní pro kce tesařské v objektech v do 24 m</t>
  </si>
  <si>
    <t>746524141</t>
  </si>
  <si>
    <t>764</t>
  </si>
  <si>
    <t>Konstrukce klempířské</t>
  </si>
  <si>
    <t>71</t>
  </si>
  <si>
    <t>764001831</t>
  </si>
  <si>
    <t>Demontáž krytiny z taškových tabulí do suti</t>
  </si>
  <si>
    <t>-1971300492</t>
  </si>
  <si>
    <t>(30,645+17,0)/2*8,4*2+13,62*8,4/2*2-0,96*0,48*8</t>
  </si>
  <si>
    <t>72</t>
  </si>
  <si>
    <t>764001851</t>
  </si>
  <si>
    <t>Demontáž hřebene s větrací mřížkou nebo hřebenovým plechem do suti</t>
  </si>
  <si>
    <t>-559174025</t>
  </si>
  <si>
    <t>73</t>
  </si>
  <si>
    <t>764001871</t>
  </si>
  <si>
    <t>Demontáž nároží s větrací mřížkou nebo nárožním plechem do suti</t>
  </si>
  <si>
    <t>953845641</t>
  </si>
  <si>
    <t>10,75*4</t>
  </si>
  <si>
    <t>74</t>
  </si>
  <si>
    <t>764002811</t>
  </si>
  <si>
    <t>Demontáž okapového plechu do suti v krytině povlakové</t>
  </si>
  <si>
    <t>1215256836</t>
  </si>
  <si>
    <t>(30,645+13,62)*2</t>
  </si>
  <si>
    <t>75</t>
  </si>
  <si>
    <t>764002821</t>
  </si>
  <si>
    <t>Demontáž střešního výlezu do suti</t>
  </si>
  <si>
    <t>-1033437100</t>
  </si>
  <si>
    <t>76</t>
  </si>
  <si>
    <t>764002881</t>
  </si>
  <si>
    <t>Demontáž lemování střešních prostupů do suti</t>
  </si>
  <si>
    <t>-747146474</t>
  </si>
  <si>
    <t>" komínů " (0,96+0,48)*2*0,4*8</t>
  </si>
  <si>
    <t>77</t>
  </si>
  <si>
    <t>764003801</t>
  </si>
  <si>
    <t>Demontáž lemování trub, konzol, držáků, ventilačních nástavců a jiných kusových prvků do suti</t>
  </si>
  <si>
    <t>1342455060</t>
  </si>
  <si>
    <t>" odvětrání kanalizace pr.110 mm " 3</t>
  </si>
  <si>
    <t>" stožárů STA " 2</t>
  </si>
  <si>
    <t>78</t>
  </si>
  <si>
    <t>764004801</t>
  </si>
  <si>
    <t>Demontáž podokapního žlabu do suti</t>
  </si>
  <si>
    <t>-1762141805</t>
  </si>
  <si>
    <t>79</t>
  </si>
  <si>
    <t>764004861</t>
  </si>
  <si>
    <t>Demontáž svodu do suti</t>
  </si>
  <si>
    <t>-2109311489</t>
  </si>
  <si>
    <t>9,0*4</t>
  </si>
  <si>
    <t>80</t>
  </si>
  <si>
    <t>764001114</t>
  </si>
  <si>
    <t>Montáž podkladního plechu rš do 400 mm</t>
  </si>
  <si>
    <t>-1778415699</t>
  </si>
  <si>
    <t>81</t>
  </si>
  <si>
    <t>764201136</t>
  </si>
  <si>
    <t>Montáž oplechování větraného nároží s větrací mřížkou</t>
  </si>
  <si>
    <t>-1664666202</t>
  </si>
  <si>
    <t>82</t>
  </si>
  <si>
    <t>764202105</t>
  </si>
  <si>
    <t>Montáž oplechování štítu závětrnou lištou</t>
  </si>
  <si>
    <t>367476005</t>
  </si>
  <si>
    <t>" K6b u hřebene " 17,0*2</t>
  </si>
  <si>
    <t>" K6b u okapu " (30,645+13,62)*2</t>
  </si>
  <si>
    <t>83</t>
  </si>
  <si>
    <t>764202134</t>
  </si>
  <si>
    <t>Montáž oplechování rovné okapové hrany</t>
  </si>
  <si>
    <t>-487560850</t>
  </si>
  <si>
    <t>" K4 " (30,645+13,62)*2</t>
  </si>
  <si>
    <t>84</t>
  </si>
  <si>
    <t>764001121</t>
  </si>
  <si>
    <t>Montáž dilatační připojovací lišty rš do 100 mm</t>
  </si>
  <si>
    <t>1064681824</t>
  </si>
  <si>
    <t>" K5 " 17,0*2</t>
  </si>
  <si>
    <t>85</t>
  </si>
  <si>
    <t>55351051</t>
  </si>
  <si>
    <t>plech svitkový Al tl 0,7mm hladký pro falcování standardní barva</t>
  </si>
  <si>
    <t>-1867306828</t>
  </si>
  <si>
    <t>" oplechování nároží rš 400 " 10,75*4*0,4</t>
  </si>
  <si>
    <t>"K3 - zatahovací pás u okapu rš.300 " (30,645+13,62)*2*0,4</t>
  </si>
  <si>
    <t>" K4 - okapový plech rš 250 " (30,645+13,62)*2*0,25</t>
  </si>
  <si>
    <t>" K5  - ukončovací profil u větraného hřebene rš 100 " 17,0*2*0,1</t>
  </si>
  <si>
    <t>" K6b - oplechování odvětrání u hřebene rš.220  " 17,0*2*0,22</t>
  </si>
  <si>
    <t>" K6b  - oplechování odvětrání u okapu rš.220 " (30,645+13,62)*2*0,22</t>
  </si>
  <si>
    <t>105,102*1,25 'Přepočtené koeficientem množství</t>
  </si>
  <si>
    <t>86</t>
  </si>
  <si>
    <t>764101103</t>
  </si>
  <si>
    <t>Montáž krytiny střechy rovné drážkováním ze svitků rš do 600 mm sklonu do 60°</t>
  </si>
  <si>
    <t>-1930946035</t>
  </si>
  <si>
    <t>(30,645+17,0)/2*8,4*2+13,62*8,4/2*2</t>
  </si>
  <si>
    <t>87</t>
  </si>
  <si>
    <t>-114320904</t>
  </si>
  <si>
    <t>514,626*1,3 'Přepočtené koeficientem množství</t>
  </si>
  <si>
    <t>88</t>
  </si>
  <si>
    <t>764201106</t>
  </si>
  <si>
    <t>Montáž oplechování větraného hřebene s větrací mřížkou</t>
  </si>
  <si>
    <t>1563215263</t>
  </si>
  <si>
    <t>" K6a " 17</t>
  </si>
  <si>
    <t>89</t>
  </si>
  <si>
    <t>55351092</t>
  </si>
  <si>
    <t>hřebenáč z Al plechu s barevným povrchem pro odvětrávané střechy dl 3000mm</t>
  </si>
  <si>
    <t>-1764687477</t>
  </si>
  <si>
    <t>17*1,1 'Přepočtené koeficientem množství</t>
  </si>
  <si>
    <t>90</t>
  </si>
  <si>
    <t>764203152</t>
  </si>
  <si>
    <t>Montáž střešního výlezu pro krytinu skládanou nebo plechovou</t>
  </si>
  <si>
    <t>1602859478</t>
  </si>
  <si>
    <t>91</t>
  </si>
  <si>
    <t>55341842</t>
  </si>
  <si>
    <t>vikýř standard Al lakovaný 600x600mm</t>
  </si>
  <si>
    <t>-817688678</t>
  </si>
  <si>
    <t>92</t>
  </si>
  <si>
    <t>764223456</t>
  </si>
  <si>
    <t>Sněhový zachytávač krytiny z Al plechu  dvoutrubkový</t>
  </si>
  <si>
    <t>1541022</t>
  </si>
  <si>
    <t>18*3,0+2*3,0*3+2*2,2</t>
  </si>
  <si>
    <t>Poznámka :</t>
  </si>
  <si>
    <t xml:space="preserve">Položka zahrnuje montáž a dodávku celého sněholamu (zachytávače sněhu) včetně </t>
  </si>
  <si>
    <t>všech doplňků, spojovacích a kotevních prvků.</t>
  </si>
  <si>
    <t>Zahrnuje též držáky zachytávačů, jejich počet závisí na šířce falců apod.</t>
  </si>
  <si>
    <t>93</t>
  </si>
  <si>
    <t>764304154</t>
  </si>
  <si>
    <t>Montáž lemování sloupků komínových lávek s krytinou skládanou, plechovou rš 330 x 500 mm</t>
  </si>
  <si>
    <t>-624329045</t>
  </si>
  <si>
    <t>" stožárů STA " 1</t>
  </si>
  <si>
    <t>" kotev střešní lávky u hřebene " 33</t>
  </si>
  <si>
    <t>764306123</t>
  </si>
  <si>
    <t>Montáž lemování ventilačních nástavců na skládané krytině průměru do 150 mm</t>
  </si>
  <si>
    <t>213858028</t>
  </si>
  <si>
    <t>" K7 " 3</t>
  </si>
  <si>
    <t>55351089</t>
  </si>
  <si>
    <t>nástavec odvětrání Al s barevným povrchem D 120mm</t>
  </si>
  <si>
    <t>1583566885</t>
  </si>
  <si>
    <t>55351070</t>
  </si>
  <si>
    <t>prostup nalepovací 80-125mm pro falcované Al střechy</t>
  </si>
  <si>
    <t>646853955</t>
  </si>
  <si>
    <t>97</t>
  </si>
  <si>
    <t>764501103</t>
  </si>
  <si>
    <t>Montáž žlabu podokapního půlkulatého</t>
  </si>
  <si>
    <t>-537353436</t>
  </si>
  <si>
    <t>" K1 - žlabů " (30,645+13,62)*2</t>
  </si>
  <si>
    <t>98</t>
  </si>
  <si>
    <t>55344812</t>
  </si>
  <si>
    <t>žlab podokapní půlkulatý Al 333mm</t>
  </si>
  <si>
    <t>-1587903848</t>
  </si>
  <si>
    <t>88,53*1,1 'Přepočtené koeficientem množství</t>
  </si>
  <si>
    <t>99</t>
  </si>
  <si>
    <t>55344856</t>
  </si>
  <si>
    <t>dilatace žlabová půlkulatá Al s naválkou a záslepkou 333mm</t>
  </si>
  <si>
    <t>1525200304</t>
  </si>
  <si>
    <t>100</t>
  </si>
  <si>
    <t>55351102</t>
  </si>
  <si>
    <t>mříž ochranná proti ptákům Al s barevným povrchem š 125mm</t>
  </si>
  <si>
    <t>911598414</t>
  </si>
  <si>
    <t>101</t>
  </si>
  <si>
    <t>764501105</t>
  </si>
  <si>
    <t>Montáž háku pro podokapní půlkulatý žlab</t>
  </si>
  <si>
    <t>-1559090678</t>
  </si>
  <si>
    <t>" K1 " 90</t>
  </si>
  <si>
    <t>102</t>
  </si>
  <si>
    <t>55344892</t>
  </si>
  <si>
    <t>hák žlabový Al 333mm</t>
  </si>
  <si>
    <t>2090661346</t>
  </si>
  <si>
    <t>103</t>
  </si>
  <si>
    <t>764501107</t>
  </si>
  <si>
    <t>Montáž rohu nebo koutu pro podokapní půlkulatý žlab</t>
  </si>
  <si>
    <t>-1806650188</t>
  </si>
  <si>
    <t>104</t>
  </si>
  <si>
    <t>55344882</t>
  </si>
  <si>
    <t>roh žlabu Al 333mm vnější</t>
  </si>
  <si>
    <t>1445566367</t>
  </si>
  <si>
    <t>105</t>
  </si>
  <si>
    <t>764501108</t>
  </si>
  <si>
    <t>Montáž kotlíku oválného (trychtýřového) pro podokapní žlab</t>
  </si>
  <si>
    <t>-645511895</t>
  </si>
  <si>
    <t xml:space="preserve">"K2 " 4 </t>
  </si>
  <si>
    <t>106</t>
  </si>
  <si>
    <t>55344845</t>
  </si>
  <si>
    <t>kotlík kulatý Al 333/100mm</t>
  </si>
  <si>
    <t>866376521</t>
  </si>
  <si>
    <t>4*1,1 'Přepočtené koeficientem množství</t>
  </si>
  <si>
    <t>107</t>
  </si>
  <si>
    <t>764508131</t>
  </si>
  <si>
    <t>Montáž kruhového svodu</t>
  </si>
  <si>
    <t>435646030</t>
  </si>
  <si>
    <t>" K 2 " 9,0*4</t>
  </si>
  <si>
    <t>108</t>
  </si>
  <si>
    <t>55344821</t>
  </si>
  <si>
    <t>svod kruhový Al  80mm</t>
  </si>
  <si>
    <t>-1373514039</t>
  </si>
  <si>
    <t>" K2 " 36,0</t>
  </si>
  <si>
    <t>109</t>
  </si>
  <si>
    <t>764508132</t>
  </si>
  <si>
    <t>Montáž objímky kruhového svodu</t>
  </si>
  <si>
    <t>830279141</t>
  </si>
  <si>
    <t>110</t>
  </si>
  <si>
    <t>55344873</t>
  </si>
  <si>
    <t>objímka svodu Al 80/200mm</t>
  </si>
  <si>
    <t>-301105291</t>
  </si>
  <si>
    <t>111</t>
  </si>
  <si>
    <t>998764103</t>
  </si>
  <si>
    <t>Přesun hmot tonážní pro konstrukce klempířské v objektech v do 24 m</t>
  </si>
  <si>
    <t>-502829644</t>
  </si>
  <si>
    <t>765</t>
  </si>
  <si>
    <t>Krytina skládaná</t>
  </si>
  <si>
    <t>112</t>
  </si>
  <si>
    <t>765121202</t>
  </si>
  <si>
    <t>Montáž krytiny betonové okapní větrací mřížka</t>
  </si>
  <si>
    <t>-811885814</t>
  </si>
  <si>
    <t>" u okapů " (30,645+13,62)*2</t>
  </si>
  <si>
    <t>113</t>
  </si>
  <si>
    <t>765121251</t>
  </si>
  <si>
    <t>Montáž krytiny betonové hřeben na sucho s větracím pásem</t>
  </si>
  <si>
    <t>1382187454</t>
  </si>
  <si>
    <t>" u hřebene " 17,0*2</t>
  </si>
  <si>
    <t>114</t>
  </si>
  <si>
    <t>59244119</t>
  </si>
  <si>
    <t>mřížka větrací univerzální</t>
  </si>
  <si>
    <t>1416227725</t>
  </si>
  <si>
    <t>122,53*1,1 'Přepočtené koeficientem množství</t>
  </si>
  <si>
    <t>115</t>
  </si>
  <si>
    <t>765125352</t>
  </si>
  <si>
    <t>Montáž střešní stoupací plošiny délky do 900 mm pro betonovou krytinu</t>
  </si>
  <si>
    <t>-257380372</t>
  </si>
  <si>
    <t>" od výlezu k hřebeni " 5</t>
  </si>
  <si>
    <t>116</t>
  </si>
  <si>
    <t>55351097</t>
  </si>
  <si>
    <t>plošina stoupací pro falcované i skládané Al střechy 250x800mm</t>
  </si>
  <si>
    <t>-786483960</t>
  </si>
  <si>
    <t>117</t>
  </si>
  <si>
    <t>55351072</t>
  </si>
  <si>
    <t>držák stoupací plošiny pro falcované i skládané hliníkové střechy</t>
  </si>
  <si>
    <t>-1724111312</t>
  </si>
  <si>
    <t>118</t>
  </si>
  <si>
    <t>765191013</t>
  </si>
  <si>
    <t>Montáž pojistné hydroizolační fólie kladené přes 20° volně na bednění nebo tepelnou izolaci</t>
  </si>
  <si>
    <t>310463465</t>
  </si>
  <si>
    <t>" střecha nově  - asfaltový pás - na bednění " (30,645+17,0)/2*8,4*2+13,62*8,4/2*2</t>
  </si>
  <si>
    <t>" střecha nově  - difuzní kontaktní pojistná folie " (30,645+17,0)/2*8,4*2+13,62*8,4/2*2</t>
  </si>
  <si>
    <t>119</t>
  </si>
  <si>
    <t>62866282</t>
  </si>
  <si>
    <t>pás asfaltový samolepicí modifikovaný SBS tl 1,7mm s vložkou ze skleněné tkaniny se spalitelnou fólií nebo jemnozrnný minerálním posypem nebo textilií na horním povrchu</t>
  </si>
  <si>
    <t>1291817380</t>
  </si>
  <si>
    <t>514,626*1,1 'Přepočtené koeficientem množství</t>
  </si>
  <si>
    <t>120</t>
  </si>
  <si>
    <t>63150819</t>
  </si>
  <si>
    <t>fólie kontaktní difuzně propustná pro doplňkovou hydroizolační vrstvu, jednovrstvá mikrovláknitá s funkční vrstvou tl 220μm</t>
  </si>
  <si>
    <t>1991689842</t>
  </si>
  <si>
    <t>121</t>
  </si>
  <si>
    <t>765191091</t>
  </si>
  <si>
    <t>Příplatek k cenám montáž pojistné hydroizolační nebo parotěsné fólie za sklon přes 30°</t>
  </si>
  <si>
    <t>1356730482</t>
  </si>
  <si>
    <t>122</t>
  </si>
  <si>
    <t>765192001</t>
  </si>
  <si>
    <t>Nouzové (provizorní) zakrytí střechy plachtou</t>
  </si>
  <si>
    <t>-499785551</t>
  </si>
  <si>
    <t>123</t>
  </si>
  <si>
    <t>998765103</t>
  </si>
  <si>
    <t>Přesun hmot tonážní pro krytiny skládané v objektech v do 24 m</t>
  </si>
  <si>
    <t>1899411920</t>
  </si>
  <si>
    <t>766</t>
  </si>
  <si>
    <t>Konstrukce truhlářské</t>
  </si>
  <si>
    <t>124</t>
  </si>
  <si>
    <t>766231113</t>
  </si>
  <si>
    <t>Montáž sklápěcích půdních schodů</t>
  </si>
  <si>
    <t>1588957544</t>
  </si>
  <si>
    <t>125</t>
  </si>
  <si>
    <t>61233172</t>
  </si>
  <si>
    <t>schody stahovací kovové a plechovým víkem s vnitřní protipožární,protihlukovou a zateplovací vložkou - 70(1100)x50(100) cm</t>
  </si>
  <si>
    <t>-1814378327</t>
  </si>
  <si>
    <t>126</t>
  </si>
  <si>
    <t>766421821</t>
  </si>
  <si>
    <t>Demontáž truhlářského obložení podhledů z palubek</t>
  </si>
  <si>
    <t>1325834829</t>
  </si>
  <si>
    <t>" obložení  podhledu střechy u okapu " (30,645+13,62-2*0,5)*2*(0,5+0,2)</t>
  </si>
  <si>
    <t>127</t>
  </si>
  <si>
    <t>766421822</t>
  </si>
  <si>
    <t>Demontáž truhlářského obložení podhledů podkladových roštů</t>
  </si>
  <si>
    <t>397427388</t>
  </si>
  <si>
    <t>128</t>
  </si>
  <si>
    <t>998766103</t>
  </si>
  <si>
    <t>Přesun hmot tonážní pro konstrukce truhlářské v objektech v do 24 m</t>
  </si>
  <si>
    <t>1011895824</t>
  </si>
  <si>
    <t>767</t>
  </si>
  <si>
    <t>Konstrukce zámečnické</t>
  </si>
  <si>
    <t>129</t>
  </si>
  <si>
    <t>767851803</t>
  </si>
  <si>
    <t>Demontáž komínových lávek - celé komínové lávky</t>
  </si>
  <si>
    <t>289734203</t>
  </si>
  <si>
    <t>8*1,5</t>
  </si>
  <si>
    <t>130</t>
  </si>
  <si>
    <t>767996801</t>
  </si>
  <si>
    <t>Demontáž atypických zámečnických konstrukcí rozebráním hmotnosti jednotlivých dílů do 50 kg</t>
  </si>
  <si>
    <t>-59472861</t>
  </si>
  <si>
    <t>" dočasná demontáž 1 stožáru STA, trvale druhého "  2*3,8*4,0</t>
  </si>
  <si>
    <t>131</t>
  </si>
  <si>
    <t>767996702</t>
  </si>
  <si>
    <t>Demontáž atypických zámečnických konstrukcí řezáním hmotnosti jednotlivých dílů do 100 kg</t>
  </si>
  <si>
    <t>-1000953392</t>
  </si>
  <si>
    <t xml:space="preserve">" odstraněn expanzní nádrže z půdy " (1,8*3,4+(1,8+3,4)*2*1,8)*8*10 </t>
  </si>
  <si>
    <t>132</t>
  </si>
  <si>
    <t>767590110</t>
  </si>
  <si>
    <t>Montáž podlahového roštu svařovaného</t>
  </si>
  <si>
    <t>1495990549</t>
  </si>
  <si>
    <t>"Z1 - komínová lávka " (18,525+2*1,15)*0,25</t>
  </si>
  <si>
    <t>133</t>
  </si>
  <si>
    <t>55347001</t>
  </si>
  <si>
    <t>rošt podlahový lisovaný žárově zinkovaný velikost 30/2mm 500x1000mm</t>
  </si>
  <si>
    <t>1481230552</t>
  </si>
  <si>
    <t>"Z1 - komínová lávka " (18,525+2*1,15)*0,5+0,587</t>
  </si>
  <si>
    <t>134</t>
  </si>
  <si>
    <t>767851104</t>
  </si>
  <si>
    <t>Montáž lávek komínových - kompletní celé lávky</t>
  </si>
  <si>
    <t>-478461416</t>
  </si>
  <si>
    <t>"Z1 - komínová lávka " (18,525+2*1,15)</t>
  </si>
  <si>
    <t>135</t>
  </si>
  <si>
    <t>55396010R</t>
  </si>
  <si>
    <t xml:space="preserve">Dodávka svařované konstrukce pro rošty komínové lávky u hřebene střechy žárově zinkované </t>
  </si>
  <si>
    <t>723211520</t>
  </si>
  <si>
    <t xml:space="preserve">" Z1 - střešní lávka u hřebene střechy " </t>
  </si>
  <si>
    <t>" L 25x25x3 dl.77 cm " 19,25*1,115</t>
  </si>
  <si>
    <t xml:space="preserve">" plocháč 40 x 8 dl. 100 a 200 mm " 0,1*25*2,56+0,2*33*2,56 </t>
  </si>
  <si>
    <t xml:space="preserve">" trubka 22x4 dl.20,8m " (18,525+2*1,15)*2,984 </t>
  </si>
  <si>
    <t>" drobný materiál " 30</t>
  </si>
  <si>
    <t>136</t>
  </si>
  <si>
    <t>998767103</t>
  </si>
  <si>
    <t>Přesun hmot tonážní pro zámečnické konstrukce v objektech v do 24 m</t>
  </si>
  <si>
    <t>261605359</t>
  </si>
  <si>
    <t>783</t>
  </si>
  <si>
    <t>Dokončovací práce - nátěry</t>
  </si>
  <si>
    <t>137</t>
  </si>
  <si>
    <t>783201403</t>
  </si>
  <si>
    <t>Oprášení tesařských konstrukcí před provedením nátěru</t>
  </si>
  <si>
    <t>-1385927934</t>
  </si>
  <si>
    <t>138</t>
  </si>
  <si>
    <t>784111043</t>
  </si>
  <si>
    <t>Omytí podkladu s odmaštěním v místnostech výšky do 5,00 m</t>
  </si>
  <si>
    <t>1913428714</t>
  </si>
  <si>
    <t>139</t>
  </si>
  <si>
    <t>783213111</t>
  </si>
  <si>
    <t>Napouštěcí jednonásobný syntetický biocidní nátěr tesařských konstrukcí zabudovaných do konstrukce</t>
  </si>
  <si>
    <t>953586461</t>
  </si>
  <si>
    <t>140</t>
  </si>
  <si>
    <t>783601711</t>
  </si>
  <si>
    <t>Bezoplachové odrezivění potrubí DN do 50 mm</t>
  </si>
  <si>
    <t>2095812784</t>
  </si>
  <si>
    <t>141</t>
  </si>
  <si>
    <t>783614651</t>
  </si>
  <si>
    <t>Základní antikorozní jednonásobný syntetický potrubí DN do 50 mm</t>
  </si>
  <si>
    <t>-2105656617</t>
  </si>
  <si>
    <t>" stožáru STA "  3,8</t>
  </si>
  <si>
    <t>142</t>
  </si>
  <si>
    <t>783615551</t>
  </si>
  <si>
    <t>Mezinátěr jednonásobný syntetický nátěr potrubí DN do 50 mm</t>
  </si>
  <si>
    <t>1966023066</t>
  </si>
  <si>
    <t>143</t>
  </si>
  <si>
    <t>783617611</t>
  </si>
  <si>
    <t>Krycí dvojnásobný syntetický nátěr potrubí DN do 50 mm</t>
  </si>
  <si>
    <t>1966932273</t>
  </si>
  <si>
    <t>HZS</t>
  </si>
  <si>
    <t>Hodinové zúčtovací sazby</t>
  </si>
  <si>
    <t>144</t>
  </si>
  <si>
    <t>HZS2111</t>
  </si>
  <si>
    <t>Hodinová zúčtovací sazba tesař</t>
  </si>
  <si>
    <t>hod</t>
  </si>
  <si>
    <t>512</t>
  </si>
  <si>
    <t>-1225367449</t>
  </si>
  <si>
    <t>" vybourání šikmé části výlezu pro osazení nových půdních schodů " 8</t>
  </si>
  <si>
    <t>145</t>
  </si>
  <si>
    <t>HZS2221</t>
  </si>
  <si>
    <t>Hodinová zúčtovací sazba elektrikář</t>
  </si>
  <si>
    <t>789985540</t>
  </si>
  <si>
    <t xml:space="preserve">" odstranění slaboproudých kabelů z půdy " 3 </t>
  </si>
  <si>
    <t>VRN</t>
  </si>
  <si>
    <t>Vedlejší rozpočtové náklady</t>
  </si>
  <si>
    <t>VRN1</t>
  </si>
  <si>
    <t>Průzkumné, geodetické a projektové práce</t>
  </si>
  <si>
    <t>146</t>
  </si>
  <si>
    <t>011002000</t>
  </si>
  <si>
    <t>Průzkumné práce</t>
  </si>
  <si>
    <t>soubor</t>
  </si>
  <si>
    <t>1024</t>
  </si>
  <si>
    <t>-195275926</t>
  </si>
  <si>
    <t>" mykologický průzkum " 1</t>
  </si>
  <si>
    <t>147</t>
  </si>
  <si>
    <t>013254000</t>
  </si>
  <si>
    <t>Dokumentace skutečného provedení stavby</t>
  </si>
  <si>
    <t>260760334</t>
  </si>
  <si>
    <t>148</t>
  </si>
  <si>
    <t>013294000</t>
  </si>
  <si>
    <t>Ostatní dokumentace</t>
  </si>
  <si>
    <t xml:space="preserve">soubor </t>
  </si>
  <si>
    <t>-808432080</t>
  </si>
  <si>
    <t>" fotodokumentace " 1</t>
  </si>
  <si>
    <t>VRN3</t>
  </si>
  <si>
    <t>Zařízení staveniště</t>
  </si>
  <si>
    <t>149</t>
  </si>
  <si>
    <t>032002000</t>
  </si>
  <si>
    <t>Vybavení staveniště</t>
  </si>
  <si>
    <t>soubor…</t>
  </si>
  <si>
    <t>-1872437881</t>
  </si>
  <si>
    <t>150</t>
  </si>
  <si>
    <t>033002000</t>
  </si>
  <si>
    <t>Připojení staveniště na inženýrské sítě a spotřeba energií</t>
  </si>
  <si>
    <t>287017459</t>
  </si>
  <si>
    <t>151</t>
  </si>
  <si>
    <t>034002000</t>
  </si>
  <si>
    <t>Zabezpečení staveniště</t>
  </si>
  <si>
    <t>960289623</t>
  </si>
  <si>
    <t>152</t>
  </si>
  <si>
    <t>039002000</t>
  </si>
  <si>
    <t>Zrušení zařízení staveniště</t>
  </si>
  <si>
    <t>-950961332</t>
  </si>
  <si>
    <t>VRN7</t>
  </si>
  <si>
    <t>Provozní vlivy</t>
  </si>
  <si>
    <t>153</t>
  </si>
  <si>
    <t>071002000</t>
  </si>
  <si>
    <t>Provoz investora, třetích osob</t>
  </si>
  <si>
    <t>442608539</t>
  </si>
  <si>
    <t>VRN9</t>
  </si>
  <si>
    <t>Ostatní náklady</t>
  </si>
  <si>
    <t>154</t>
  </si>
  <si>
    <t>091002000a</t>
  </si>
  <si>
    <t>Ostatní náklady související s objektem - revize bleskosvodu</t>
  </si>
  <si>
    <t>111839030</t>
  </si>
  <si>
    <t>155</t>
  </si>
  <si>
    <t>094002000a</t>
  </si>
  <si>
    <t>Ostatní náklady související s výstavbou -  úklid staveniště a uvedení okolí do původního stavu</t>
  </si>
  <si>
    <t>-1955880092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</si>
</sst>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1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19" xfId="0" applyNumberFormat="1" applyFont="1" applyBorder="1" applyAlignment="1" applyProtection="1">
      <alignment vertical="center"/>
      <protection/>
    </xf>
    <xf numFmtId="166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4" fillId="0" borderId="19" xfId="0" applyNumberFormat="1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0" fillId="0" borderId="0" xfId="0"/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21" xfId="0" applyFont="1" applyFill="1" applyBorder="1" applyAlignment="1" applyProtection="1">
      <alignment horizontal="lef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271"/>
      <c r="AS2" s="271"/>
      <c r="AT2" s="271"/>
      <c r="AU2" s="271"/>
      <c r="AV2" s="271"/>
      <c r="AW2" s="271"/>
      <c r="AX2" s="271"/>
      <c r="AY2" s="271"/>
      <c r="AZ2" s="271"/>
      <c r="BA2" s="271"/>
      <c r="BB2" s="271"/>
      <c r="BC2" s="271"/>
      <c r="BD2" s="271"/>
      <c r="BE2" s="27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93" t="s">
        <v>14</v>
      </c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294"/>
      <c r="AA5" s="294"/>
      <c r="AB5" s="294"/>
      <c r="AC5" s="294"/>
      <c r="AD5" s="294"/>
      <c r="AE5" s="294"/>
      <c r="AF5" s="294"/>
      <c r="AG5" s="294"/>
      <c r="AH5" s="294"/>
      <c r="AI5" s="294"/>
      <c r="AJ5" s="294"/>
      <c r="AK5" s="294"/>
      <c r="AL5" s="294"/>
      <c r="AM5" s="294"/>
      <c r="AN5" s="294"/>
      <c r="AO5" s="294"/>
      <c r="AP5" s="22"/>
      <c r="AQ5" s="22"/>
      <c r="AR5" s="20"/>
      <c r="BE5" s="262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95" t="s">
        <v>17</v>
      </c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94"/>
      <c r="Z6" s="294"/>
      <c r="AA6" s="294"/>
      <c r="AB6" s="294"/>
      <c r="AC6" s="294"/>
      <c r="AD6" s="294"/>
      <c r="AE6" s="294"/>
      <c r="AF6" s="294"/>
      <c r="AG6" s="294"/>
      <c r="AH6" s="294"/>
      <c r="AI6" s="294"/>
      <c r="AJ6" s="294"/>
      <c r="AK6" s="294"/>
      <c r="AL6" s="294"/>
      <c r="AM6" s="294"/>
      <c r="AN6" s="294"/>
      <c r="AO6" s="294"/>
      <c r="AP6" s="22"/>
      <c r="AQ6" s="22"/>
      <c r="AR6" s="20"/>
      <c r="BE6" s="263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263"/>
      <c r="BS7" s="17" t="s">
        <v>6</v>
      </c>
    </row>
    <row r="8" spans="2:71" s="1" customFormat="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" t="s">
        <v>23</v>
      </c>
      <c r="AO8" s="22"/>
      <c r="AP8" s="22"/>
      <c r="AQ8" s="22"/>
      <c r="AR8" s="20"/>
      <c r="BE8" s="263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63"/>
      <c r="BS9" s="17" t="s">
        <v>6</v>
      </c>
    </row>
    <row r="10" spans="2:71" s="1" customFormat="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263"/>
      <c r="BS10" s="17" t="s">
        <v>6</v>
      </c>
    </row>
    <row r="11" spans="2:71" s="1" customFormat="1" ht="18.4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263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63"/>
      <c r="BS12" s="17" t="s">
        <v>6</v>
      </c>
    </row>
    <row r="13" spans="2:71" s="1" customFormat="1" ht="12" customHeight="1">
      <c r="B13" s="21"/>
      <c r="C13" s="22"/>
      <c r="D13" s="29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29</v>
      </c>
      <c r="AO13" s="22"/>
      <c r="AP13" s="22"/>
      <c r="AQ13" s="22"/>
      <c r="AR13" s="20"/>
      <c r="BE13" s="263"/>
      <c r="BS13" s="17" t="s">
        <v>6</v>
      </c>
    </row>
    <row r="14" spans="2:71" ht="12.75">
      <c r="B14" s="21"/>
      <c r="C14" s="22"/>
      <c r="D14" s="22"/>
      <c r="E14" s="296" t="s">
        <v>29</v>
      </c>
      <c r="F14" s="297"/>
      <c r="G14" s="297"/>
      <c r="H14" s="297"/>
      <c r="I14" s="297"/>
      <c r="J14" s="297"/>
      <c r="K14" s="297"/>
      <c r="L14" s="297"/>
      <c r="M14" s="297"/>
      <c r="N14" s="297"/>
      <c r="O14" s="297"/>
      <c r="P14" s="297"/>
      <c r="Q14" s="297"/>
      <c r="R14" s="297"/>
      <c r="S14" s="297"/>
      <c r="T14" s="297"/>
      <c r="U14" s="297"/>
      <c r="V14" s="297"/>
      <c r="W14" s="297"/>
      <c r="X14" s="297"/>
      <c r="Y14" s="297"/>
      <c r="Z14" s="297"/>
      <c r="AA14" s="297"/>
      <c r="AB14" s="297"/>
      <c r="AC14" s="297"/>
      <c r="AD14" s="297"/>
      <c r="AE14" s="297"/>
      <c r="AF14" s="297"/>
      <c r="AG14" s="297"/>
      <c r="AH14" s="297"/>
      <c r="AI14" s="297"/>
      <c r="AJ14" s="297"/>
      <c r="AK14" s="29" t="s">
        <v>27</v>
      </c>
      <c r="AL14" s="22"/>
      <c r="AM14" s="22"/>
      <c r="AN14" s="31" t="s">
        <v>29</v>
      </c>
      <c r="AO14" s="22"/>
      <c r="AP14" s="22"/>
      <c r="AQ14" s="22"/>
      <c r="AR14" s="20"/>
      <c r="BE14" s="263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63"/>
      <c r="BS15" s="17" t="s">
        <v>4</v>
      </c>
    </row>
    <row r="16" spans="2:71" s="1" customFormat="1" ht="12" customHeight="1">
      <c r="B16" s="21"/>
      <c r="C16" s="22"/>
      <c r="D16" s="29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263"/>
      <c r="BS16" s="17" t="s">
        <v>4</v>
      </c>
    </row>
    <row r="17" spans="2:71" s="1" customFormat="1" ht="18.4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263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63"/>
      <c r="BS18" s="17" t="s">
        <v>6</v>
      </c>
    </row>
    <row r="19" spans="2:71" s="1" customFormat="1" ht="12" customHeight="1">
      <c r="B19" s="21"/>
      <c r="C19" s="22"/>
      <c r="D19" s="29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263"/>
      <c r="BS19" s="17" t="s">
        <v>6</v>
      </c>
    </row>
    <row r="20" spans="2:71" s="1" customFormat="1" ht="18.4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263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63"/>
    </row>
    <row r="22" spans="2:57" s="1" customFormat="1" ht="12" customHeight="1">
      <c r="B22" s="21"/>
      <c r="C22" s="22"/>
      <c r="D22" s="29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63"/>
    </row>
    <row r="23" spans="2:57" s="1" customFormat="1" ht="51" customHeight="1">
      <c r="B23" s="21"/>
      <c r="C23" s="22"/>
      <c r="D23" s="22"/>
      <c r="E23" s="298" t="s">
        <v>36</v>
      </c>
      <c r="F23" s="298"/>
      <c r="G23" s="298"/>
      <c r="H23" s="298"/>
      <c r="I23" s="298"/>
      <c r="J23" s="298"/>
      <c r="K23" s="298"/>
      <c r="L23" s="298"/>
      <c r="M23" s="298"/>
      <c r="N23" s="298"/>
      <c r="O23" s="298"/>
      <c r="P23" s="298"/>
      <c r="Q23" s="298"/>
      <c r="R23" s="298"/>
      <c r="S23" s="298"/>
      <c r="T23" s="298"/>
      <c r="U23" s="298"/>
      <c r="V23" s="298"/>
      <c r="W23" s="298"/>
      <c r="X23" s="298"/>
      <c r="Y23" s="298"/>
      <c r="Z23" s="298"/>
      <c r="AA23" s="298"/>
      <c r="AB23" s="298"/>
      <c r="AC23" s="298"/>
      <c r="AD23" s="298"/>
      <c r="AE23" s="298"/>
      <c r="AF23" s="298"/>
      <c r="AG23" s="298"/>
      <c r="AH23" s="298"/>
      <c r="AI23" s="298"/>
      <c r="AJ23" s="298"/>
      <c r="AK23" s="298"/>
      <c r="AL23" s="298"/>
      <c r="AM23" s="298"/>
      <c r="AN23" s="298"/>
      <c r="AO23" s="22"/>
      <c r="AP23" s="22"/>
      <c r="AQ23" s="22"/>
      <c r="AR23" s="20"/>
      <c r="BE23" s="263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63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63"/>
    </row>
    <row r="26" spans="1:57" s="2" customFormat="1" ht="25.9" customHeight="1">
      <c r="A26" s="34"/>
      <c r="B26" s="35"/>
      <c r="C26" s="36"/>
      <c r="D26" s="37" t="s">
        <v>37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65">
        <f>ROUND(AG94,2)</f>
        <v>0</v>
      </c>
      <c r="AL26" s="266"/>
      <c r="AM26" s="266"/>
      <c r="AN26" s="266"/>
      <c r="AO26" s="266"/>
      <c r="AP26" s="36"/>
      <c r="AQ26" s="36"/>
      <c r="AR26" s="39"/>
      <c r="BE26" s="263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63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99" t="s">
        <v>38</v>
      </c>
      <c r="M28" s="299"/>
      <c r="N28" s="299"/>
      <c r="O28" s="299"/>
      <c r="P28" s="299"/>
      <c r="Q28" s="36"/>
      <c r="R28" s="36"/>
      <c r="S28" s="36"/>
      <c r="T28" s="36"/>
      <c r="U28" s="36"/>
      <c r="V28" s="36"/>
      <c r="W28" s="299" t="s">
        <v>39</v>
      </c>
      <c r="X28" s="299"/>
      <c r="Y28" s="299"/>
      <c r="Z28" s="299"/>
      <c r="AA28" s="299"/>
      <c r="AB28" s="299"/>
      <c r="AC28" s="299"/>
      <c r="AD28" s="299"/>
      <c r="AE28" s="299"/>
      <c r="AF28" s="36"/>
      <c r="AG28" s="36"/>
      <c r="AH28" s="36"/>
      <c r="AI28" s="36"/>
      <c r="AJ28" s="36"/>
      <c r="AK28" s="299" t="s">
        <v>40</v>
      </c>
      <c r="AL28" s="299"/>
      <c r="AM28" s="299"/>
      <c r="AN28" s="299"/>
      <c r="AO28" s="299"/>
      <c r="AP28" s="36"/>
      <c r="AQ28" s="36"/>
      <c r="AR28" s="39"/>
      <c r="BE28" s="263"/>
    </row>
    <row r="29" spans="2:57" s="3" customFormat="1" ht="14.45" customHeight="1">
      <c r="B29" s="40"/>
      <c r="C29" s="41"/>
      <c r="D29" s="29" t="s">
        <v>41</v>
      </c>
      <c r="E29" s="41"/>
      <c r="F29" s="29" t="s">
        <v>42</v>
      </c>
      <c r="G29" s="41"/>
      <c r="H29" s="41"/>
      <c r="I29" s="41"/>
      <c r="J29" s="41"/>
      <c r="K29" s="41"/>
      <c r="L29" s="300">
        <v>0.21</v>
      </c>
      <c r="M29" s="261"/>
      <c r="N29" s="261"/>
      <c r="O29" s="261"/>
      <c r="P29" s="261"/>
      <c r="Q29" s="41"/>
      <c r="R29" s="41"/>
      <c r="S29" s="41"/>
      <c r="T29" s="41"/>
      <c r="U29" s="41"/>
      <c r="V29" s="41"/>
      <c r="W29" s="260">
        <f>ROUND(AZ94,2)</f>
        <v>0</v>
      </c>
      <c r="X29" s="261"/>
      <c r="Y29" s="261"/>
      <c r="Z29" s="261"/>
      <c r="AA29" s="261"/>
      <c r="AB29" s="261"/>
      <c r="AC29" s="261"/>
      <c r="AD29" s="261"/>
      <c r="AE29" s="261"/>
      <c r="AF29" s="41"/>
      <c r="AG29" s="41"/>
      <c r="AH29" s="41"/>
      <c r="AI29" s="41"/>
      <c r="AJ29" s="41"/>
      <c r="AK29" s="260">
        <f>ROUND(AV94,2)</f>
        <v>0</v>
      </c>
      <c r="AL29" s="261"/>
      <c r="AM29" s="261"/>
      <c r="AN29" s="261"/>
      <c r="AO29" s="261"/>
      <c r="AP29" s="41"/>
      <c r="AQ29" s="41"/>
      <c r="AR29" s="42"/>
      <c r="BE29" s="264"/>
    </row>
    <row r="30" spans="2:57" s="3" customFormat="1" ht="14.45" customHeight="1">
      <c r="B30" s="40"/>
      <c r="C30" s="41"/>
      <c r="D30" s="41"/>
      <c r="E30" s="41"/>
      <c r="F30" s="29" t="s">
        <v>43</v>
      </c>
      <c r="G30" s="41"/>
      <c r="H30" s="41"/>
      <c r="I30" s="41"/>
      <c r="J30" s="41"/>
      <c r="K30" s="41"/>
      <c r="L30" s="300">
        <v>0.15</v>
      </c>
      <c r="M30" s="261"/>
      <c r="N30" s="261"/>
      <c r="O30" s="261"/>
      <c r="P30" s="261"/>
      <c r="Q30" s="41"/>
      <c r="R30" s="41"/>
      <c r="S30" s="41"/>
      <c r="T30" s="41"/>
      <c r="U30" s="41"/>
      <c r="V30" s="41"/>
      <c r="W30" s="260">
        <f>ROUND(BA94,2)</f>
        <v>0</v>
      </c>
      <c r="X30" s="261"/>
      <c r="Y30" s="261"/>
      <c r="Z30" s="261"/>
      <c r="AA30" s="261"/>
      <c r="AB30" s="261"/>
      <c r="AC30" s="261"/>
      <c r="AD30" s="261"/>
      <c r="AE30" s="261"/>
      <c r="AF30" s="41"/>
      <c r="AG30" s="41"/>
      <c r="AH30" s="41"/>
      <c r="AI30" s="41"/>
      <c r="AJ30" s="41"/>
      <c r="AK30" s="260">
        <f>ROUND(AW94,2)</f>
        <v>0</v>
      </c>
      <c r="AL30" s="261"/>
      <c r="AM30" s="261"/>
      <c r="AN30" s="261"/>
      <c r="AO30" s="261"/>
      <c r="AP30" s="41"/>
      <c r="AQ30" s="41"/>
      <c r="AR30" s="42"/>
      <c r="BE30" s="264"/>
    </row>
    <row r="31" spans="2:57" s="3" customFormat="1" ht="14.45" customHeight="1" hidden="1">
      <c r="B31" s="40"/>
      <c r="C31" s="41"/>
      <c r="D31" s="41"/>
      <c r="E31" s="41"/>
      <c r="F31" s="29" t="s">
        <v>44</v>
      </c>
      <c r="G31" s="41"/>
      <c r="H31" s="41"/>
      <c r="I31" s="41"/>
      <c r="J31" s="41"/>
      <c r="K31" s="41"/>
      <c r="L31" s="300">
        <v>0.21</v>
      </c>
      <c r="M31" s="261"/>
      <c r="N31" s="261"/>
      <c r="O31" s="261"/>
      <c r="P31" s="261"/>
      <c r="Q31" s="41"/>
      <c r="R31" s="41"/>
      <c r="S31" s="41"/>
      <c r="T31" s="41"/>
      <c r="U31" s="41"/>
      <c r="V31" s="41"/>
      <c r="W31" s="260">
        <f>ROUND(BB94,2)</f>
        <v>0</v>
      </c>
      <c r="X31" s="261"/>
      <c r="Y31" s="261"/>
      <c r="Z31" s="261"/>
      <c r="AA31" s="261"/>
      <c r="AB31" s="261"/>
      <c r="AC31" s="261"/>
      <c r="AD31" s="261"/>
      <c r="AE31" s="261"/>
      <c r="AF31" s="41"/>
      <c r="AG31" s="41"/>
      <c r="AH31" s="41"/>
      <c r="AI31" s="41"/>
      <c r="AJ31" s="41"/>
      <c r="AK31" s="260">
        <v>0</v>
      </c>
      <c r="AL31" s="261"/>
      <c r="AM31" s="261"/>
      <c r="AN31" s="261"/>
      <c r="AO31" s="261"/>
      <c r="AP31" s="41"/>
      <c r="AQ31" s="41"/>
      <c r="AR31" s="42"/>
      <c r="BE31" s="264"/>
    </row>
    <row r="32" spans="2:57" s="3" customFormat="1" ht="14.45" customHeight="1" hidden="1">
      <c r="B32" s="40"/>
      <c r="C32" s="41"/>
      <c r="D32" s="41"/>
      <c r="E32" s="41"/>
      <c r="F32" s="29" t="s">
        <v>45</v>
      </c>
      <c r="G32" s="41"/>
      <c r="H32" s="41"/>
      <c r="I32" s="41"/>
      <c r="J32" s="41"/>
      <c r="K32" s="41"/>
      <c r="L32" s="300">
        <v>0.15</v>
      </c>
      <c r="M32" s="261"/>
      <c r="N32" s="261"/>
      <c r="O32" s="261"/>
      <c r="P32" s="261"/>
      <c r="Q32" s="41"/>
      <c r="R32" s="41"/>
      <c r="S32" s="41"/>
      <c r="T32" s="41"/>
      <c r="U32" s="41"/>
      <c r="V32" s="41"/>
      <c r="W32" s="260">
        <f>ROUND(BC94,2)</f>
        <v>0</v>
      </c>
      <c r="X32" s="261"/>
      <c r="Y32" s="261"/>
      <c r="Z32" s="261"/>
      <c r="AA32" s="261"/>
      <c r="AB32" s="261"/>
      <c r="AC32" s="261"/>
      <c r="AD32" s="261"/>
      <c r="AE32" s="261"/>
      <c r="AF32" s="41"/>
      <c r="AG32" s="41"/>
      <c r="AH32" s="41"/>
      <c r="AI32" s="41"/>
      <c r="AJ32" s="41"/>
      <c r="AK32" s="260">
        <v>0</v>
      </c>
      <c r="AL32" s="261"/>
      <c r="AM32" s="261"/>
      <c r="AN32" s="261"/>
      <c r="AO32" s="261"/>
      <c r="AP32" s="41"/>
      <c r="AQ32" s="41"/>
      <c r="AR32" s="42"/>
      <c r="BE32" s="264"/>
    </row>
    <row r="33" spans="2:57" s="3" customFormat="1" ht="14.45" customHeight="1" hidden="1">
      <c r="B33" s="40"/>
      <c r="C33" s="41"/>
      <c r="D33" s="41"/>
      <c r="E33" s="41"/>
      <c r="F33" s="29" t="s">
        <v>46</v>
      </c>
      <c r="G33" s="41"/>
      <c r="H33" s="41"/>
      <c r="I33" s="41"/>
      <c r="J33" s="41"/>
      <c r="K33" s="41"/>
      <c r="L33" s="300">
        <v>0</v>
      </c>
      <c r="M33" s="261"/>
      <c r="N33" s="261"/>
      <c r="O33" s="261"/>
      <c r="P33" s="261"/>
      <c r="Q33" s="41"/>
      <c r="R33" s="41"/>
      <c r="S33" s="41"/>
      <c r="T33" s="41"/>
      <c r="U33" s="41"/>
      <c r="V33" s="41"/>
      <c r="W33" s="260">
        <f>ROUND(BD94,2)</f>
        <v>0</v>
      </c>
      <c r="X33" s="261"/>
      <c r="Y33" s="261"/>
      <c r="Z33" s="261"/>
      <c r="AA33" s="261"/>
      <c r="AB33" s="261"/>
      <c r="AC33" s="261"/>
      <c r="AD33" s="261"/>
      <c r="AE33" s="261"/>
      <c r="AF33" s="41"/>
      <c r="AG33" s="41"/>
      <c r="AH33" s="41"/>
      <c r="AI33" s="41"/>
      <c r="AJ33" s="41"/>
      <c r="AK33" s="260">
        <v>0</v>
      </c>
      <c r="AL33" s="261"/>
      <c r="AM33" s="261"/>
      <c r="AN33" s="261"/>
      <c r="AO33" s="261"/>
      <c r="AP33" s="41"/>
      <c r="AQ33" s="41"/>
      <c r="AR33" s="42"/>
      <c r="BE33" s="264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63"/>
    </row>
    <row r="35" spans="1:57" s="2" customFormat="1" ht="25.9" customHeight="1">
      <c r="A35" s="34"/>
      <c r="B35" s="35"/>
      <c r="C35" s="43"/>
      <c r="D35" s="44" t="s">
        <v>47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48</v>
      </c>
      <c r="U35" s="45"/>
      <c r="V35" s="45"/>
      <c r="W35" s="45"/>
      <c r="X35" s="267" t="s">
        <v>49</v>
      </c>
      <c r="Y35" s="268"/>
      <c r="Z35" s="268"/>
      <c r="AA35" s="268"/>
      <c r="AB35" s="268"/>
      <c r="AC35" s="45"/>
      <c r="AD35" s="45"/>
      <c r="AE35" s="45"/>
      <c r="AF35" s="45"/>
      <c r="AG35" s="45"/>
      <c r="AH35" s="45"/>
      <c r="AI35" s="45"/>
      <c r="AJ35" s="45"/>
      <c r="AK35" s="269">
        <f>SUM(AK26:AK33)</f>
        <v>0</v>
      </c>
      <c r="AL35" s="268"/>
      <c r="AM35" s="268"/>
      <c r="AN35" s="268"/>
      <c r="AO35" s="270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5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2:44" s="1" customFormat="1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5" customHeight="1">
      <c r="B49" s="47"/>
      <c r="C49" s="48"/>
      <c r="D49" s="49" t="s">
        <v>50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51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2:44" ht="11.25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1.25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1.25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1.25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1.25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1.2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1.25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1.25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1.25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1.25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.75">
      <c r="A60" s="34"/>
      <c r="B60" s="35"/>
      <c r="C60" s="36"/>
      <c r="D60" s="52" t="s">
        <v>52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53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52</v>
      </c>
      <c r="AI60" s="38"/>
      <c r="AJ60" s="38"/>
      <c r="AK60" s="38"/>
      <c r="AL60" s="38"/>
      <c r="AM60" s="52" t="s">
        <v>53</v>
      </c>
      <c r="AN60" s="38"/>
      <c r="AO60" s="38"/>
      <c r="AP60" s="36"/>
      <c r="AQ60" s="36"/>
      <c r="AR60" s="39"/>
      <c r="BE60" s="34"/>
    </row>
    <row r="61" spans="2:44" ht="11.25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1.25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1.25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.75">
      <c r="A64" s="34"/>
      <c r="B64" s="35"/>
      <c r="C64" s="36"/>
      <c r="D64" s="49" t="s">
        <v>54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55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2:44" ht="11.2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1.25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1.25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1.25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1.25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1.25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1.25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1.25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1.25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1.25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.75">
      <c r="A75" s="34"/>
      <c r="B75" s="35"/>
      <c r="C75" s="36"/>
      <c r="D75" s="52" t="s">
        <v>52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53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52</v>
      </c>
      <c r="AI75" s="38"/>
      <c r="AJ75" s="38"/>
      <c r="AK75" s="38"/>
      <c r="AL75" s="38"/>
      <c r="AM75" s="52" t="s">
        <v>53</v>
      </c>
      <c r="AN75" s="38"/>
      <c r="AO75" s="38"/>
      <c r="AP75" s="36"/>
      <c r="AQ75" s="36"/>
      <c r="AR75" s="39"/>
      <c r="BE75" s="34"/>
    </row>
    <row r="76" spans="1:57" s="2" customFormat="1" ht="11.25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5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57" s="2" customFormat="1" ht="6.95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57" s="2" customFormat="1" ht="24.95" customHeight="1">
      <c r="A82" s="34"/>
      <c r="B82" s="35"/>
      <c r="C82" s="23" t="s">
        <v>56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5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2:44" s="4" customFormat="1" ht="12" customHeight="1">
      <c r="B84" s="58"/>
      <c r="C84" s="29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2019J-018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2:44" s="5" customFormat="1" ht="36.95" customHeight="1">
      <c r="B85" s="61"/>
      <c r="C85" s="62" t="s">
        <v>16</v>
      </c>
      <c r="D85" s="63"/>
      <c r="E85" s="63"/>
      <c r="F85" s="63"/>
      <c r="G85" s="63"/>
      <c r="H85" s="63"/>
      <c r="I85" s="63"/>
      <c r="J85" s="63"/>
      <c r="K85" s="63"/>
      <c r="L85" s="274" t="str">
        <f>K6</f>
        <v>Rekonstrukce střechy objektu Karla Hynka Máchy 1276 v Sokolově</v>
      </c>
      <c r="M85" s="275"/>
      <c r="N85" s="275"/>
      <c r="O85" s="275"/>
      <c r="P85" s="275"/>
      <c r="Q85" s="275"/>
      <c r="R85" s="275"/>
      <c r="S85" s="275"/>
      <c r="T85" s="275"/>
      <c r="U85" s="275"/>
      <c r="V85" s="275"/>
      <c r="W85" s="275"/>
      <c r="X85" s="275"/>
      <c r="Y85" s="275"/>
      <c r="Z85" s="275"/>
      <c r="AA85" s="275"/>
      <c r="AB85" s="275"/>
      <c r="AC85" s="275"/>
      <c r="AD85" s="275"/>
      <c r="AE85" s="275"/>
      <c r="AF85" s="275"/>
      <c r="AG85" s="275"/>
      <c r="AH85" s="275"/>
      <c r="AI85" s="275"/>
      <c r="AJ85" s="275"/>
      <c r="AK85" s="275"/>
      <c r="AL85" s="275"/>
      <c r="AM85" s="275"/>
      <c r="AN85" s="275"/>
      <c r="AO85" s="275"/>
      <c r="AP85" s="63"/>
      <c r="AQ85" s="63"/>
      <c r="AR85" s="64"/>
    </row>
    <row r="86" spans="1:57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57" s="2" customFormat="1" ht="12" customHeight="1">
      <c r="A87" s="34"/>
      <c r="B87" s="35"/>
      <c r="C87" s="29" t="s">
        <v>20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>Sokolov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22</v>
      </c>
      <c r="AJ87" s="36"/>
      <c r="AK87" s="36"/>
      <c r="AL87" s="36"/>
      <c r="AM87" s="276" t="str">
        <f>IF(AN8="","",AN8)</f>
        <v>30. 9. 2019</v>
      </c>
      <c r="AN87" s="276"/>
      <c r="AO87" s="36"/>
      <c r="AP87" s="36"/>
      <c r="AQ87" s="36"/>
      <c r="AR87" s="39"/>
      <c r="BE87" s="34"/>
    </row>
    <row r="88" spans="1:5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57" s="2" customFormat="1" ht="15.2" customHeight="1">
      <c r="A89" s="34"/>
      <c r="B89" s="35"/>
      <c r="C89" s="29" t="s">
        <v>24</v>
      </c>
      <c r="D89" s="36"/>
      <c r="E89" s="36"/>
      <c r="F89" s="36"/>
      <c r="G89" s="36"/>
      <c r="H89" s="36"/>
      <c r="I89" s="36"/>
      <c r="J89" s="36"/>
      <c r="K89" s="36"/>
      <c r="L89" s="59" t="str">
        <f>IF(E11="","",E11)</f>
        <v xml:space="preserve">Pedagogicko-psychologická poradna K.Vary 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30</v>
      </c>
      <c r="AJ89" s="36"/>
      <c r="AK89" s="36"/>
      <c r="AL89" s="36"/>
      <c r="AM89" s="272" t="str">
        <f>IF(E17="","",E17)</f>
        <v>BPO spol.s r.o. Ostrov</v>
      </c>
      <c r="AN89" s="273"/>
      <c r="AO89" s="273"/>
      <c r="AP89" s="273"/>
      <c r="AQ89" s="36"/>
      <c r="AR89" s="39"/>
      <c r="AS89" s="277" t="s">
        <v>57</v>
      </c>
      <c r="AT89" s="278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57" s="2" customFormat="1" ht="15.2" customHeight="1">
      <c r="A90" s="34"/>
      <c r="B90" s="35"/>
      <c r="C90" s="29" t="s">
        <v>28</v>
      </c>
      <c r="D90" s="36"/>
      <c r="E90" s="36"/>
      <c r="F90" s="36"/>
      <c r="G90" s="36"/>
      <c r="H90" s="36"/>
      <c r="I90" s="36"/>
      <c r="J90" s="36"/>
      <c r="K90" s="36"/>
      <c r="L90" s="59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33</v>
      </c>
      <c r="AJ90" s="36"/>
      <c r="AK90" s="36"/>
      <c r="AL90" s="36"/>
      <c r="AM90" s="272" t="str">
        <f>IF(E20="","",E20)</f>
        <v xml:space="preserve"> </v>
      </c>
      <c r="AN90" s="273"/>
      <c r="AO90" s="273"/>
      <c r="AP90" s="273"/>
      <c r="AQ90" s="36"/>
      <c r="AR90" s="39"/>
      <c r="AS90" s="279"/>
      <c r="AT90" s="280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57" s="2" customFormat="1" ht="10.9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281"/>
      <c r="AT91" s="282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57" s="2" customFormat="1" ht="29.25" customHeight="1">
      <c r="A92" s="34"/>
      <c r="B92" s="35"/>
      <c r="C92" s="283" t="s">
        <v>58</v>
      </c>
      <c r="D92" s="284"/>
      <c r="E92" s="284"/>
      <c r="F92" s="284"/>
      <c r="G92" s="284"/>
      <c r="H92" s="73"/>
      <c r="I92" s="285" t="s">
        <v>59</v>
      </c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6" t="s">
        <v>60</v>
      </c>
      <c r="AH92" s="284"/>
      <c r="AI92" s="284"/>
      <c r="AJ92" s="284"/>
      <c r="AK92" s="284"/>
      <c r="AL92" s="284"/>
      <c r="AM92" s="284"/>
      <c r="AN92" s="285" t="s">
        <v>61</v>
      </c>
      <c r="AO92" s="284"/>
      <c r="AP92" s="287"/>
      <c r="AQ92" s="74" t="s">
        <v>62</v>
      </c>
      <c r="AR92" s="39"/>
      <c r="AS92" s="75" t="s">
        <v>63</v>
      </c>
      <c r="AT92" s="76" t="s">
        <v>64</v>
      </c>
      <c r="AU92" s="76" t="s">
        <v>65</v>
      </c>
      <c r="AV92" s="76" t="s">
        <v>66</v>
      </c>
      <c r="AW92" s="76" t="s">
        <v>67</v>
      </c>
      <c r="AX92" s="76" t="s">
        <v>68</v>
      </c>
      <c r="AY92" s="76" t="s">
        <v>69</v>
      </c>
      <c r="AZ92" s="76" t="s">
        <v>70</v>
      </c>
      <c r="BA92" s="76" t="s">
        <v>71</v>
      </c>
      <c r="BB92" s="76" t="s">
        <v>72</v>
      </c>
      <c r="BC92" s="76" t="s">
        <v>73</v>
      </c>
      <c r="BD92" s="77" t="s">
        <v>74</v>
      </c>
      <c r="BE92" s="34"/>
    </row>
    <row r="93" spans="1:57" s="2" customFormat="1" ht="10.9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2:90" s="6" customFormat="1" ht="32.45" customHeight="1">
      <c r="B94" s="81"/>
      <c r="C94" s="82" t="s">
        <v>75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291">
        <f>ROUND(AG95,2)</f>
        <v>0</v>
      </c>
      <c r="AH94" s="291"/>
      <c r="AI94" s="291"/>
      <c r="AJ94" s="291"/>
      <c r="AK94" s="291"/>
      <c r="AL94" s="291"/>
      <c r="AM94" s="291"/>
      <c r="AN94" s="292">
        <f>SUM(AG94,AT94)</f>
        <v>0</v>
      </c>
      <c r="AO94" s="292"/>
      <c r="AP94" s="292"/>
      <c r="AQ94" s="85" t="s">
        <v>1</v>
      </c>
      <c r="AR94" s="86"/>
      <c r="AS94" s="87">
        <f>ROUND(AS95,2)</f>
        <v>0</v>
      </c>
      <c r="AT94" s="88">
        <f>ROUND(SUM(AV94:AW94),2)</f>
        <v>0</v>
      </c>
      <c r="AU94" s="89">
        <f>ROUND(AU95,5)</f>
        <v>0</v>
      </c>
      <c r="AV94" s="88">
        <f>ROUND(AZ94*L29,2)</f>
        <v>0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ROUND(AZ95,2)</f>
        <v>0</v>
      </c>
      <c r="BA94" s="88">
        <f>ROUND(BA95,2)</f>
        <v>0</v>
      </c>
      <c r="BB94" s="88">
        <f>ROUND(BB95,2)</f>
        <v>0</v>
      </c>
      <c r="BC94" s="88">
        <f>ROUND(BC95,2)</f>
        <v>0</v>
      </c>
      <c r="BD94" s="90">
        <f>ROUND(BD95,2)</f>
        <v>0</v>
      </c>
      <c r="BS94" s="91" t="s">
        <v>76</v>
      </c>
      <c r="BT94" s="91" t="s">
        <v>77</v>
      </c>
      <c r="BU94" s="92" t="s">
        <v>78</v>
      </c>
      <c r="BV94" s="91" t="s">
        <v>79</v>
      </c>
      <c r="BW94" s="91" t="s">
        <v>5</v>
      </c>
      <c r="BX94" s="91" t="s">
        <v>80</v>
      </c>
      <c r="CL94" s="91" t="s">
        <v>1</v>
      </c>
    </row>
    <row r="95" spans="1:91" s="7" customFormat="1" ht="16.5" customHeight="1">
      <c r="A95" s="93" t="s">
        <v>81</v>
      </c>
      <c r="B95" s="94"/>
      <c r="C95" s="95"/>
      <c r="D95" s="290" t="s">
        <v>82</v>
      </c>
      <c r="E95" s="290"/>
      <c r="F95" s="290"/>
      <c r="G95" s="290"/>
      <c r="H95" s="290"/>
      <c r="I95" s="96"/>
      <c r="J95" s="290" t="s">
        <v>83</v>
      </c>
      <c r="K95" s="290"/>
      <c r="L95" s="290"/>
      <c r="M95" s="290"/>
      <c r="N95" s="290"/>
      <c r="O95" s="290"/>
      <c r="P95" s="290"/>
      <c r="Q95" s="290"/>
      <c r="R95" s="290"/>
      <c r="S95" s="290"/>
      <c r="T95" s="290"/>
      <c r="U95" s="290"/>
      <c r="V95" s="290"/>
      <c r="W95" s="290"/>
      <c r="X95" s="290"/>
      <c r="Y95" s="290"/>
      <c r="Z95" s="290"/>
      <c r="AA95" s="290"/>
      <c r="AB95" s="290"/>
      <c r="AC95" s="290"/>
      <c r="AD95" s="290"/>
      <c r="AE95" s="290"/>
      <c r="AF95" s="290"/>
      <c r="AG95" s="288">
        <f>'SO - Rekonstrukce střechy'!J30</f>
        <v>0</v>
      </c>
      <c r="AH95" s="289"/>
      <c r="AI95" s="289"/>
      <c r="AJ95" s="289"/>
      <c r="AK95" s="289"/>
      <c r="AL95" s="289"/>
      <c r="AM95" s="289"/>
      <c r="AN95" s="288">
        <f>SUM(AG95,AT95)</f>
        <v>0</v>
      </c>
      <c r="AO95" s="289"/>
      <c r="AP95" s="289"/>
      <c r="AQ95" s="97" t="s">
        <v>84</v>
      </c>
      <c r="AR95" s="98"/>
      <c r="AS95" s="99">
        <v>0</v>
      </c>
      <c r="AT95" s="100">
        <f>ROUND(SUM(AV95:AW95),2)</f>
        <v>0</v>
      </c>
      <c r="AU95" s="101">
        <f>'SO - Rekonstrukce střechy'!P141</f>
        <v>0</v>
      </c>
      <c r="AV95" s="100">
        <f>'SO - Rekonstrukce střechy'!J33</f>
        <v>0</v>
      </c>
      <c r="AW95" s="100">
        <f>'SO - Rekonstrukce střechy'!J34</f>
        <v>0</v>
      </c>
      <c r="AX95" s="100">
        <f>'SO - Rekonstrukce střechy'!J35</f>
        <v>0</v>
      </c>
      <c r="AY95" s="100">
        <f>'SO - Rekonstrukce střechy'!J36</f>
        <v>0</v>
      </c>
      <c r="AZ95" s="100">
        <f>'SO - Rekonstrukce střechy'!F33</f>
        <v>0</v>
      </c>
      <c r="BA95" s="100">
        <f>'SO - Rekonstrukce střechy'!F34</f>
        <v>0</v>
      </c>
      <c r="BB95" s="100">
        <f>'SO - Rekonstrukce střechy'!F35</f>
        <v>0</v>
      </c>
      <c r="BC95" s="100">
        <f>'SO - Rekonstrukce střechy'!F36</f>
        <v>0</v>
      </c>
      <c r="BD95" s="102">
        <f>'SO - Rekonstrukce střechy'!F37</f>
        <v>0</v>
      </c>
      <c r="BT95" s="103" t="s">
        <v>85</v>
      </c>
      <c r="BV95" s="103" t="s">
        <v>79</v>
      </c>
      <c r="BW95" s="103" t="s">
        <v>86</v>
      </c>
      <c r="BX95" s="103" t="s">
        <v>5</v>
      </c>
      <c r="CL95" s="103" t="s">
        <v>1</v>
      </c>
      <c r="CM95" s="103" t="s">
        <v>87</v>
      </c>
    </row>
    <row r="96" spans="1:57" s="2" customFormat="1" ht="30" customHeight="1">
      <c r="A96" s="34"/>
      <c r="B96" s="35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9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</row>
    <row r="97" spans="1:57" s="2" customFormat="1" ht="6.95" customHeight="1">
      <c r="A97" s="34"/>
      <c r="B97" s="54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39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</row>
  </sheetData>
  <sheetProtection algorithmName="SHA-512" hashValue="VeSIFMbaxIrFcr1beXJCr76Wu6R0SldtYyUGBQfTapi+X0AGGoCm2+NSvJBd8KG4Pk8RZbJfCStt4UeTTg+J+w==" saltValue="s+ve4DWN4+yEBsWUqVWMh7oqQ+UhGwEqU8n+tHtZRqDGutURdaaufEga7UR1YgF/Jo52bt8Il1wvCbx5Wa5k9w==" spinCount="100000" sheet="1" objects="1" scenarios="1" formatColumns="0" formatRows="0"/>
  <mergeCells count="42">
    <mergeCell ref="L30:P30"/>
    <mergeCell ref="L31:P31"/>
    <mergeCell ref="L32:P32"/>
    <mergeCell ref="L33:P33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X35:AB35"/>
    <mergeCell ref="AK35:AO35"/>
    <mergeCell ref="AR2:BE2"/>
    <mergeCell ref="AM90:AP90"/>
    <mergeCell ref="L85:AO85"/>
    <mergeCell ref="AM87:AN87"/>
    <mergeCell ref="AM89:AP89"/>
    <mergeCell ref="AS89:AT91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95" location="'SO - Rekonstrukce střechy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50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04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4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AT2" s="17" t="s">
        <v>86</v>
      </c>
    </row>
    <row r="3" spans="2:46" s="1" customFormat="1" ht="6.95" customHeight="1" hidden="1">
      <c r="B3" s="105"/>
      <c r="C3" s="106"/>
      <c r="D3" s="106"/>
      <c r="E3" s="106"/>
      <c r="F3" s="106"/>
      <c r="G3" s="106"/>
      <c r="H3" s="106"/>
      <c r="I3" s="107"/>
      <c r="J3" s="106"/>
      <c r="K3" s="106"/>
      <c r="L3" s="20"/>
      <c r="AT3" s="17" t="s">
        <v>87</v>
      </c>
    </row>
    <row r="4" spans="2:46" s="1" customFormat="1" ht="24.95" customHeight="1" hidden="1">
      <c r="B4" s="20"/>
      <c r="D4" s="108" t="s">
        <v>88</v>
      </c>
      <c r="I4" s="104"/>
      <c r="L4" s="20"/>
      <c r="M4" s="109" t="s">
        <v>10</v>
      </c>
      <c r="AT4" s="17" t="s">
        <v>4</v>
      </c>
    </row>
    <row r="5" spans="2:12" s="1" customFormat="1" ht="6.95" customHeight="1" hidden="1">
      <c r="B5" s="20"/>
      <c r="I5" s="104"/>
      <c r="L5" s="20"/>
    </row>
    <row r="6" spans="2:12" s="1" customFormat="1" ht="12" customHeight="1" hidden="1">
      <c r="B6" s="20"/>
      <c r="D6" s="110" t="s">
        <v>16</v>
      </c>
      <c r="I6" s="104"/>
      <c r="L6" s="20"/>
    </row>
    <row r="7" spans="2:12" s="1" customFormat="1" ht="16.5" customHeight="1" hidden="1">
      <c r="B7" s="20"/>
      <c r="E7" s="301" t="str">
        <f>'Rekapitulace stavby'!K6</f>
        <v>Rekonstrukce střechy objektu Karla Hynka Máchy 1276 v Sokolově</v>
      </c>
      <c r="F7" s="302"/>
      <c r="G7" s="302"/>
      <c r="H7" s="302"/>
      <c r="I7" s="104"/>
      <c r="L7" s="20"/>
    </row>
    <row r="8" spans="1:31" s="2" customFormat="1" ht="12" customHeight="1" hidden="1">
      <c r="A8" s="34"/>
      <c r="B8" s="39"/>
      <c r="C8" s="34"/>
      <c r="D8" s="110" t="s">
        <v>89</v>
      </c>
      <c r="E8" s="34"/>
      <c r="F8" s="34"/>
      <c r="G8" s="34"/>
      <c r="H8" s="34"/>
      <c r="I8" s="111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 hidden="1">
      <c r="A9" s="34"/>
      <c r="B9" s="39"/>
      <c r="C9" s="34"/>
      <c r="D9" s="34"/>
      <c r="E9" s="303" t="s">
        <v>90</v>
      </c>
      <c r="F9" s="304"/>
      <c r="G9" s="304"/>
      <c r="H9" s="304"/>
      <c r="I9" s="111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 hidden="1">
      <c r="A10" s="34"/>
      <c r="B10" s="39"/>
      <c r="C10" s="34"/>
      <c r="D10" s="34"/>
      <c r="E10" s="34"/>
      <c r="F10" s="34"/>
      <c r="G10" s="34"/>
      <c r="H10" s="34"/>
      <c r="I10" s="111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 hidden="1">
      <c r="A11" s="34"/>
      <c r="B11" s="39"/>
      <c r="C11" s="34"/>
      <c r="D11" s="110" t="s">
        <v>18</v>
      </c>
      <c r="E11" s="34"/>
      <c r="F11" s="112" t="s">
        <v>1</v>
      </c>
      <c r="G11" s="34"/>
      <c r="H11" s="34"/>
      <c r="I11" s="113" t="s">
        <v>19</v>
      </c>
      <c r="J11" s="112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 hidden="1">
      <c r="A12" s="34"/>
      <c r="B12" s="39"/>
      <c r="C12" s="34"/>
      <c r="D12" s="110" t="s">
        <v>20</v>
      </c>
      <c r="E12" s="34"/>
      <c r="F12" s="112" t="s">
        <v>21</v>
      </c>
      <c r="G12" s="34"/>
      <c r="H12" s="34"/>
      <c r="I12" s="113" t="s">
        <v>22</v>
      </c>
      <c r="J12" s="114" t="str">
        <f>'Rekapitulace stavby'!AN8</f>
        <v>30. 9. 2019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 hidden="1">
      <c r="A13" s="34"/>
      <c r="B13" s="39"/>
      <c r="C13" s="34"/>
      <c r="D13" s="34"/>
      <c r="E13" s="34"/>
      <c r="F13" s="34"/>
      <c r="G13" s="34"/>
      <c r="H13" s="34"/>
      <c r="I13" s="111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 hidden="1">
      <c r="A14" s="34"/>
      <c r="B14" s="39"/>
      <c r="C14" s="34"/>
      <c r="D14" s="110" t="s">
        <v>24</v>
      </c>
      <c r="E14" s="34"/>
      <c r="F14" s="34"/>
      <c r="G14" s="34"/>
      <c r="H14" s="34"/>
      <c r="I14" s="113" t="s">
        <v>25</v>
      </c>
      <c r="J14" s="112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 hidden="1">
      <c r="A15" s="34"/>
      <c r="B15" s="39"/>
      <c r="C15" s="34"/>
      <c r="D15" s="34"/>
      <c r="E15" s="112" t="s">
        <v>26</v>
      </c>
      <c r="F15" s="34"/>
      <c r="G15" s="34"/>
      <c r="H15" s="34"/>
      <c r="I15" s="113" t="s">
        <v>27</v>
      </c>
      <c r="J15" s="112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 hidden="1">
      <c r="A16" s="34"/>
      <c r="B16" s="39"/>
      <c r="C16" s="34"/>
      <c r="D16" s="34"/>
      <c r="E16" s="34"/>
      <c r="F16" s="34"/>
      <c r="G16" s="34"/>
      <c r="H16" s="34"/>
      <c r="I16" s="111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 hidden="1">
      <c r="A17" s="34"/>
      <c r="B17" s="39"/>
      <c r="C17" s="34"/>
      <c r="D17" s="110" t="s">
        <v>28</v>
      </c>
      <c r="E17" s="34"/>
      <c r="F17" s="34"/>
      <c r="G17" s="34"/>
      <c r="H17" s="34"/>
      <c r="I17" s="113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 hidden="1">
      <c r="A18" s="34"/>
      <c r="B18" s="39"/>
      <c r="C18" s="34"/>
      <c r="D18" s="34"/>
      <c r="E18" s="305" t="str">
        <f>'Rekapitulace stavby'!E14</f>
        <v>Vyplň údaj</v>
      </c>
      <c r="F18" s="306"/>
      <c r="G18" s="306"/>
      <c r="H18" s="306"/>
      <c r="I18" s="113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 hidden="1">
      <c r="A19" s="34"/>
      <c r="B19" s="39"/>
      <c r="C19" s="34"/>
      <c r="D19" s="34"/>
      <c r="E19" s="34"/>
      <c r="F19" s="34"/>
      <c r="G19" s="34"/>
      <c r="H19" s="34"/>
      <c r="I19" s="111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 hidden="1">
      <c r="A20" s="34"/>
      <c r="B20" s="39"/>
      <c r="C20" s="34"/>
      <c r="D20" s="110" t="s">
        <v>30</v>
      </c>
      <c r="E20" s="34"/>
      <c r="F20" s="34"/>
      <c r="G20" s="34"/>
      <c r="H20" s="34"/>
      <c r="I20" s="113" t="s">
        <v>25</v>
      </c>
      <c r="J20" s="112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 hidden="1">
      <c r="A21" s="34"/>
      <c r="B21" s="39"/>
      <c r="C21" s="34"/>
      <c r="D21" s="34"/>
      <c r="E21" s="112" t="s">
        <v>31</v>
      </c>
      <c r="F21" s="34"/>
      <c r="G21" s="34"/>
      <c r="H21" s="34"/>
      <c r="I21" s="113" t="s">
        <v>27</v>
      </c>
      <c r="J21" s="112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 hidden="1">
      <c r="A22" s="34"/>
      <c r="B22" s="39"/>
      <c r="C22" s="34"/>
      <c r="D22" s="34"/>
      <c r="E22" s="34"/>
      <c r="F22" s="34"/>
      <c r="G22" s="34"/>
      <c r="H22" s="34"/>
      <c r="I22" s="111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 hidden="1">
      <c r="A23" s="34"/>
      <c r="B23" s="39"/>
      <c r="C23" s="34"/>
      <c r="D23" s="110" t="s">
        <v>33</v>
      </c>
      <c r="E23" s="34"/>
      <c r="F23" s="34"/>
      <c r="G23" s="34"/>
      <c r="H23" s="34"/>
      <c r="I23" s="113" t="s">
        <v>25</v>
      </c>
      <c r="J23" s="112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 hidden="1">
      <c r="A24" s="34"/>
      <c r="B24" s="39"/>
      <c r="C24" s="34"/>
      <c r="D24" s="34"/>
      <c r="E24" s="112" t="str">
        <f>IF('Rekapitulace stavby'!E20="","",'Rekapitulace stavby'!E20)</f>
        <v xml:space="preserve"> </v>
      </c>
      <c r="F24" s="34"/>
      <c r="G24" s="34"/>
      <c r="H24" s="34"/>
      <c r="I24" s="113" t="s">
        <v>27</v>
      </c>
      <c r="J24" s="112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 hidden="1">
      <c r="A25" s="34"/>
      <c r="B25" s="39"/>
      <c r="C25" s="34"/>
      <c r="D25" s="34"/>
      <c r="E25" s="34"/>
      <c r="F25" s="34"/>
      <c r="G25" s="34"/>
      <c r="H25" s="34"/>
      <c r="I25" s="111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 hidden="1">
      <c r="A26" s="34"/>
      <c r="B26" s="39"/>
      <c r="C26" s="34"/>
      <c r="D26" s="110" t="s">
        <v>35</v>
      </c>
      <c r="E26" s="34"/>
      <c r="F26" s="34"/>
      <c r="G26" s="34"/>
      <c r="H26" s="34"/>
      <c r="I26" s="111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 hidden="1">
      <c r="A27" s="115"/>
      <c r="B27" s="116"/>
      <c r="C27" s="115"/>
      <c r="D27" s="115"/>
      <c r="E27" s="307" t="s">
        <v>1</v>
      </c>
      <c r="F27" s="307"/>
      <c r="G27" s="307"/>
      <c r="H27" s="307"/>
      <c r="I27" s="117"/>
      <c r="J27" s="115"/>
      <c r="K27" s="115"/>
      <c r="L27" s="118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 hidden="1">
      <c r="A28" s="34"/>
      <c r="B28" s="39"/>
      <c r="C28" s="34"/>
      <c r="D28" s="34"/>
      <c r="E28" s="34"/>
      <c r="F28" s="34"/>
      <c r="G28" s="34"/>
      <c r="H28" s="34"/>
      <c r="I28" s="111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 hidden="1">
      <c r="A29" s="34"/>
      <c r="B29" s="39"/>
      <c r="C29" s="34"/>
      <c r="D29" s="119"/>
      <c r="E29" s="119"/>
      <c r="F29" s="119"/>
      <c r="G29" s="119"/>
      <c r="H29" s="119"/>
      <c r="I29" s="120"/>
      <c r="J29" s="119"/>
      <c r="K29" s="119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 hidden="1">
      <c r="A30" s="34"/>
      <c r="B30" s="39"/>
      <c r="C30" s="34"/>
      <c r="D30" s="121" t="s">
        <v>37</v>
      </c>
      <c r="E30" s="34"/>
      <c r="F30" s="34"/>
      <c r="G30" s="34"/>
      <c r="H30" s="34"/>
      <c r="I30" s="111"/>
      <c r="J30" s="122">
        <f>ROUND(J141,2)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 hidden="1">
      <c r="A31" s="34"/>
      <c r="B31" s="39"/>
      <c r="C31" s="34"/>
      <c r="D31" s="119"/>
      <c r="E31" s="119"/>
      <c r="F31" s="119"/>
      <c r="G31" s="119"/>
      <c r="H31" s="119"/>
      <c r="I31" s="120"/>
      <c r="J31" s="119"/>
      <c r="K31" s="119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 hidden="1">
      <c r="A32" s="34"/>
      <c r="B32" s="39"/>
      <c r="C32" s="34"/>
      <c r="D32" s="34"/>
      <c r="E32" s="34"/>
      <c r="F32" s="123" t="s">
        <v>39</v>
      </c>
      <c r="G32" s="34"/>
      <c r="H32" s="34"/>
      <c r="I32" s="124" t="s">
        <v>38</v>
      </c>
      <c r="J32" s="123" t="s">
        <v>40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 hidden="1">
      <c r="A33" s="34"/>
      <c r="B33" s="39"/>
      <c r="C33" s="34"/>
      <c r="D33" s="125" t="s">
        <v>41</v>
      </c>
      <c r="E33" s="110" t="s">
        <v>42</v>
      </c>
      <c r="F33" s="126">
        <f>ROUND((SUM(BE141:BE499)),2)</f>
        <v>0</v>
      </c>
      <c r="G33" s="34"/>
      <c r="H33" s="34"/>
      <c r="I33" s="127">
        <v>0.21</v>
      </c>
      <c r="J33" s="126">
        <f>ROUND(((SUM(BE141:BE499))*I33),2)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 hidden="1">
      <c r="A34" s="34"/>
      <c r="B34" s="39"/>
      <c r="C34" s="34"/>
      <c r="D34" s="34"/>
      <c r="E34" s="110" t="s">
        <v>43</v>
      </c>
      <c r="F34" s="126">
        <f>ROUND((SUM(BF141:BF499)),2)</f>
        <v>0</v>
      </c>
      <c r="G34" s="34"/>
      <c r="H34" s="34"/>
      <c r="I34" s="127">
        <v>0.15</v>
      </c>
      <c r="J34" s="126">
        <f>ROUND(((SUM(BF141:BF499))*I34),2)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0" t="s">
        <v>44</v>
      </c>
      <c r="F35" s="126">
        <f>ROUND((SUM(BG141:BG499)),2)</f>
        <v>0</v>
      </c>
      <c r="G35" s="34"/>
      <c r="H35" s="34"/>
      <c r="I35" s="127">
        <v>0.21</v>
      </c>
      <c r="J35" s="126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0" t="s">
        <v>45</v>
      </c>
      <c r="F36" s="126">
        <f>ROUND((SUM(BH141:BH499)),2)</f>
        <v>0</v>
      </c>
      <c r="G36" s="34"/>
      <c r="H36" s="34"/>
      <c r="I36" s="127">
        <v>0.15</v>
      </c>
      <c r="J36" s="126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0" t="s">
        <v>46</v>
      </c>
      <c r="F37" s="126">
        <f>ROUND((SUM(BI141:BI499)),2)</f>
        <v>0</v>
      </c>
      <c r="G37" s="34"/>
      <c r="H37" s="34"/>
      <c r="I37" s="127">
        <v>0</v>
      </c>
      <c r="J37" s="126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 hidden="1">
      <c r="A38" s="34"/>
      <c r="B38" s="39"/>
      <c r="C38" s="34"/>
      <c r="D38" s="34"/>
      <c r="E38" s="34"/>
      <c r="F38" s="34"/>
      <c r="G38" s="34"/>
      <c r="H38" s="34"/>
      <c r="I38" s="111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 hidden="1">
      <c r="A39" s="34"/>
      <c r="B39" s="39"/>
      <c r="C39" s="128"/>
      <c r="D39" s="129" t="s">
        <v>47</v>
      </c>
      <c r="E39" s="130"/>
      <c r="F39" s="130"/>
      <c r="G39" s="131" t="s">
        <v>48</v>
      </c>
      <c r="H39" s="132" t="s">
        <v>49</v>
      </c>
      <c r="I39" s="133"/>
      <c r="J39" s="134">
        <f>SUM(J30:J37)</f>
        <v>0</v>
      </c>
      <c r="K39" s="135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 hidden="1">
      <c r="A40" s="34"/>
      <c r="B40" s="39"/>
      <c r="C40" s="34"/>
      <c r="D40" s="34"/>
      <c r="E40" s="34"/>
      <c r="F40" s="34"/>
      <c r="G40" s="34"/>
      <c r="H40" s="34"/>
      <c r="I40" s="111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 hidden="1">
      <c r="B41" s="20"/>
      <c r="I41" s="104"/>
      <c r="L41" s="20"/>
    </row>
    <row r="42" spans="2:12" s="1" customFormat="1" ht="14.45" customHeight="1" hidden="1">
      <c r="B42" s="20"/>
      <c r="I42" s="104"/>
      <c r="L42" s="20"/>
    </row>
    <row r="43" spans="2:12" s="1" customFormat="1" ht="14.45" customHeight="1" hidden="1">
      <c r="B43" s="20"/>
      <c r="I43" s="104"/>
      <c r="L43" s="20"/>
    </row>
    <row r="44" spans="2:12" s="1" customFormat="1" ht="14.45" customHeight="1" hidden="1">
      <c r="B44" s="20"/>
      <c r="I44" s="104"/>
      <c r="L44" s="20"/>
    </row>
    <row r="45" spans="2:12" s="1" customFormat="1" ht="14.45" customHeight="1" hidden="1">
      <c r="B45" s="20"/>
      <c r="I45" s="104"/>
      <c r="L45" s="20"/>
    </row>
    <row r="46" spans="2:12" s="1" customFormat="1" ht="14.45" customHeight="1" hidden="1">
      <c r="B46" s="20"/>
      <c r="I46" s="104"/>
      <c r="L46" s="20"/>
    </row>
    <row r="47" spans="2:12" s="1" customFormat="1" ht="14.45" customHeight="1" hidden="1">
      <c r="B47" s="20"/>
      <c r="I47" s="104"/>
      <c r="L47" s="20"/>
    </row>
    <row r="48" spans="2:12" s="1" customFormat="1" ht="14.45" customHeight="1" hidden="1">
      <c r="B48" s="20"/>
      <c r="I48" s="104"/>
      <c r="L48" s="20"/>
    </row>
    <row r="49" spans="2:12" s="1" customFormat="1" ht="14.45" customHeight="1" hidden="1">
      <c r="B49" s="20"/>
      <c r="I49" s="104"/>
      <c r="L49" s="20"/>
    </row>
    <row r="50" spans="2:12" s="2" customFormat="1" ht="14.45" customHeight="1" hidden="1">
      <c r="B50" s="51"/>
      <c r="D50" s="136" t="s">
        <v>50</v>
      </c>
      <c r="E50" s="137"/>
      <c r="F50" s="137"/>
      <c r="G50" s="136" t="s">
        <v>51</v>
      </c>
      <c r="H50" s="137"/>
      <c r="I50" s="138"/>
      <c r="J50" s="137"/>
      <c r="K50" s="137"/>
      <c r="L50" s="51"/>
    </row>
    <row r="51" spans="2:12" ht="11.25" hidden="1">
      <c r="B51" s="20"/>
      <c r="L51" s="20"/>
    </row>
    <row r="52" spans="2:12" ht="11.25" hidden="1">
      <c r="B52" s="20"/>
      <c r="L52" s="20"/>
    </row>
    <row r="53" spans="2:12" ht="11.25" hidden="1">
      <c r="B53" s="20"/>
      <c r="L53" s="20"/>
    </row>
    <row r="54" spans="2:12" ht="11.25" hidden="1">
      <c r="B54" s="20"/>
      <c r="L54" s="20"/>
    </row>
    <row r="55" spans="2:12" ht="11.25" hidden="1">
      <c r="B55" s="20"/>
      <c r="L55" s="20"/>
    </row>
    <row r="56" spans="2:12" ht="11.25" hidden="1">
      <c r="B56" s="20"/>
      <c r="L56" s="20"/>
    </row>
    <row r="57" spans="2:12" ht="11.25" hidden="1">
      <c r="B57" s="20"/>
      <c r="L57" s="20"/>
    </row>
    <row r="58" spans="2:12" ht="11.25" hidden="1">
      <c r="B58" s="20"/>
      <c r="L58" s="20"/>
    </row>
    <row r="59" spans="2:12" ht="11.25" hidden="1">
      <c r="B59" s="20"/>
      <c r="L59" s="20"/>
    </row>
    <row r="60" spans="2:12" ht="11.25" hidden="1">
      <c r="B60" s="20"/>
      <c r="L60" s="20"/>
    </row>
    <row r="61" spans="1:31" s="2" customFormat="1" ht="12.75" hidden="1">
      <c r="A61" s="34"/>
      <c r="B61" s="39"/>
      <c r="C61" s="34"/>
      <c r="D61" s="139" t="s">
        <v>52</v>
      </c>
      <c r="E61" s="140"/>
      <c r="F61" s="141" t="s">
        <v>53</v>
      </c>
      <c r="G61" s="139" t="s">
        <v>52</v>
      </c>
      <c r="H61" s="140"/>
      <c r="I61" s="142"/>
      <c r="J61" s="143" t="s">
        <v>53</v>
      </c>
      <c r="K61" s="140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 hidden="1">
      <c r="B62" s="20"/>
      <c r="L62" s="20"/>
    </row>
    <row r="63" spans="2:12" ht="11.25" hidden="1">
      <c r="B63" s="20"/>
      <c r="L63" s="20"/>
    </row>
    <row r="64" spans="2:12" ht="11.25" hidden="1">
      <c r="B64" s="20"/>
      <c r="L64" s="20"/>
    </row>
    <row r="65" spans="1:31" s="2" customFormat="1" ht="12.75" hidden="1">
      <c r="A65" s="34"/>
      <c r="B65" s="39"/>
      <c r="C65" s="34"/>
      <c r="D65" s="136" t="s">
        <v>54</v>
      </c>
      <c r="E65" s="144"/>
      <c r="F65" s="144"/>
      <c r="G65" s="136" t="s">
        <v>55</v>
      </c>
      <c r="H65" s="144"/>
      <c r="I65" s="145"/>
      <c r="J65" s="144"/>
      <c r="K65" s="14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 hidden="1">
      <c r="B66" s="20"/>
      <c r="L66" s="20"/>
    </row>
    <row r="67" spans="2:12" ht="11.25" hidden="1">
      <c r="B67" s="20"/>
      <c r="L67" s="20"/>
    </row>
    <row r="68" spans="2:12" ht="11.25" hidden="1">
      <c r="B68" s="20"/>
      <c r="L68" s="20"/>
    </row>
    <row r="69" spans="2:12" ht="11.25" hidden="1">
      <c r="B69" s="20"/>
      <c r="L69" s="20"/>
    </row>
    <row r="70" spans="2:12" ht="11.25" hidden="1">
      <c r="B70" s="20"/>
      <c r="L70" s="20"/>
    </row>
    <row r="71" spans="2:12" ht="11.25" hidden="1">
      <c r="B71" s="20"/>
      <c r="L71" s="20"/>
    </row>
    <row r="72" spans="2:12" ht="11.25" hidden="1">
      <c r="B72" s="20"/>
      <c r="L72" s="20"/>
    </row>
    <row r="73" spans="2:12" ht="11.25" hidden="1">
      <c r="B73" s="20"/>
      <c r="L73" s="20"/>
    </row>
    <row r="74" spans="2:12" ht="11.25" hidden="1">
      <c r="B74" s="20"/>
      <c r="L74" s="20"/>
    </row>
    <row r="75" spans="2:12" ht="11.25" hidden="1">
      <c r="B75" s="20"/>
      <c r="L75" s="20"/>
    </row>
    <row r="76" spans="1:31" s="2" customFormat="1" ht="12.75" hidden="1">
      <c r="A76" s="34"/>
      <c r="B76" s="39"/>
      <c r="C76" s="34"/>
      <c r="D76" s="139" t="s">
        <v>52</v>
      </c>
      <c r="E76" s="140"/>
      <c r="F76" s="141" t="s">
        <v>53</v>
      </c>
      <c r="G76" s="139" t="s">
        <v>52</v>
      </c>
      <c r="H76" s="140"/>
      <c r="I76" s="142"/>
      <c r="J76" s="143" t="s">
        <v>53</v>
      </c>
      <c r="K76" s="140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 hidden="1">
      <c r="A77" s="34"/>
      <c r="B77" s="146"/>
      <c r="C77" s="147"/>
      <c r="D77" s="147"/>
      <c r="E77" s="147"/>
      <c r="F77" s="147"/>
      <c r="G77" s="147"/>
      <c r="H77" s="147"/>
      <c r="I77" s="148"/>
      <c r="J77" s="147"/>
      <c r="K77" s="14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ht="11.25" hidden="1"/>
    <row r="79" ht="11.25" hidden="1"/>
    <row r="80" ht="11.25" hidden="1"/>
    <row r="81" spans="1:31" s="2" customFormat="1" ht="6.95" customHeight="1">
      <c r="A81" s="34"/>
      <c r="B81" s="149"/>
      <c r="C81" s="150"/>
      <c r="D81" s="150"/>
      <c r="E81" s="150"/>
      <c r="F81" s="150"/>
      <c r="G81" s="150"/>
      <c r="H81" s="150"/>
      <c r="I81" s="151"/>
      <c r="J81" s="150"/>
      <c r="K81" s="150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91</v>
      </c>
      <c r="D82" s="36"/>
      <c r="E82" s="36"/>
      <c r="F82" s="36"/>
      <c r="G82" s="36"/>
      <c r="H82" s="36"/>
      <c r="I82" s="111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111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111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08" t="str">
        <f>E7</f>
        <v>Rekonstrukce střechy objektu Karla Hynka Máchy 1276 v Sokolově</v>
      </c>
      <c r="F85" s="309"/>
      <c r="G85" s="309"/>
      <c r="H85" s="309"/>
      <c r="I85" s="111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89</v>
      </c>
      <c r="D86" s="36"/>
      <c r="E86" s="36"/>
      <c r="F86" s="36"/>
      <c r="G86" s="36"/>
      <c r="H86" s="36"/>
      <c r="I86" s="111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74" t="str">
        <f>E9</f>
        <v>SO - Rekonstrukce střechy</v>
      </c>
      <c r="F87" s="310"/>
      <c r="G87" s="310"/>
      <c r="H87" s="310"/>
      <c r="I87" s="111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111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>Sokolov</v>
      </c>
      <c r="G89" s="36"/>
      <c r="H89" s="36"/>
      <c r="I89" s="113" t="s">
        <v>22</v>
      </c>
      <c r="J89" s="66" t="str">
        <f>IF(J12="","",J12)</f>
        <v>30. 9. 2019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111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27.95" customHeight="1">
      <c r="A91" s="34"/>
      <c r="B91" s="35"/>
      <c r="C91" s="29" t="s">
        <v>24</v>
      </c>
      <c r="D91" s="36"/>
      <c r="E91" s="36"/>
      <c r="F91" s="27" t="str">
        <f>E15</f>
        <v xml:space="preserve">Pedagogicko-psychologická poradna K.Vary </v>
      </c>
      <c r="G91" s="36"/>
      <c r="H91" s="36"/>
      <c r="I91" s="113" t="s">
        <v>30</v>
      </c>
      <c r="J91" s="32" t="str">
        <f>E21</f>
        <v>BPO spol.s r.o. Ostrov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113" t="s">
        <v>33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111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52" t="s">
        <v>92</v>
      </c>
      <c r="D94" s="153"/>
      <c r="E94" s="153"/>
      <c r="F94" s="153"/>
      <c r="G94" s="153"/>
      <c r="H94" s="153"/>
      <c r="I94" s="154"/>
      <c r="J94" s="155" t="s">
        <v>93</v>
      </c>
      <c r="K94" s="153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111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56" t="s">
        <v>94</v>
      </c>
      <c r="D96" s="36"/>
      <c r="E96" s="36"/>
      <c r="F96" s="36"/>
      <c r="G96" s="36"/>
      <c r="H96" s="36"/>
      <c r="I96" s="111"/>
      <c r="J96" s="84">
        <f>J141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95</v>
      </c>
    </row>
    <row r="97" spans="2:12" s="9" customFormat="1" ht="24.95" customHeight="1">
      <c r="B97" s="157"/>
      <c r="C97" s="158"/>
      <c r="D97" s="159" t="s">
        <v>96</v>
      </c>
      <c r="E97" s="160"/>
      <c r="F97" s="160"/>
      <c r="G97" s="160"/>
      <c r="H97" s="160"/>
      <c r="I97" s="161"/>
      <c r="J97" s="162">
        <f>J142</f>
        <v>0</v>
      </c>
      <c r="K97" s="158"/>
      <c r="L97" s="163"/>
    </row>
    <row r="98" spans="2:12" s="10" customFormat="1" ht="19.9" customHeight="1">
      <c r="B98" s="164"/>
      <c r="C98" s="165"/>
      <c r="D98" s="166" t="s">
        <v>97</v>
      </c>
      <c r="E98" s="167"/>
      <c r="F98" s="167"/>
      <c r="G98" s="167"/>
      <c r="H98" s="167"/>
      <c r="I98" s="168"/>
      <c r="J98" s="169">
        <f>J143</f>
        <v>0</v>
      </c>
      <c r="K98" s="165"/>
      <c r="L98" s="170"/>
    </row>
    <row r="99" spans="2:12" s="10" customFormat="1" ht="19.9" customHeight="1">
      <c r="B99" s="164"/>
      <c r="C99" s="165"/>
      <c r="D99" s="166" t="s">
        <v>98</v>
      </c>
      <c r="E99" s="167"/>
      <c r="F99" s="167"/>
      <c r="G99" s="167"/>
      <c r="H99" s="167"/>
      <c r="I99" s="168"/>
      <c r="J99" s="169">
        <f>J148</f>
        <v>0</v>
      </c>
      <c r="K99" s="165"/>
      <c r="L99" s="170"/>
    </row>
    <row r="100" spans="2:12" s="10" customFormat="1" ht="14.85" customHeight="1">
      <c r="B100" s="164"/>
      <c r="C100" s="165"/>
      <c r="D100" s="166" t="s">
        <v>99</v>
      </c>
      <c r="E100" s="167"/>
      <c r="F100" s="167"/>
      <c r="G100" s="167"/>
      <c r="H100" s="167"/>
      <c r="I100" s="168"/>
      <c r="J100" s="169">
        <f>J149</f>
        <v>0</v>
      </c>
      <c r="K100" s="165"/>
      <c r="L100" s="170"/>
    </row>
    <row r="101" spans="2:12" s="10" customFormat="1" ht="14.85" customHeight="1">
      <c r="B101" s="164"/>
      <c r="C101" s="165"/>
      <c r="D101" s="166" t="s">
        <v>100</v>
      </c>
      <c r="E101" s="167"/>
      <c r="F101" s="167"/>
      <c r="G101" s="167"/>
      <c r="H101" s="167"/>
      <c r="I101" s="168"/>
      <c r="J101" s="169">
        <f>J155</f>
        <v>0</v>
      </c>
      <c r="K101" s="165"/>
      <c r="L101" s="170"/>
    </row>
    <row r="102" spans="2:12" s="10" customFormat="1" ht="14.85" customHeight="1">
      <c r="B102" s="164"/>
      <c r="C102" s="165"/>
      <c r="D102" s="166" t="s">
        <v>101</v>
      </c>
      <c r="E102" s="167"/>
      <c r="F102" s="167"/>
      <c r="G102" s="167"/>
      <c r="H102" s="167"/>
      <c r="I102" s="168"/>
      <c r="J102" s="169">
        <f>J174</f>
        <v>0</v>
      </c>
      <c r="K102" s="165"/>
      <c r="L102" s="170"/>
    </row>
    <row r="103" spans="2:12" s="10" customFormat="1" ht="19.9" customHeight="1">
      <c r="B103" s="164"/>
      <c r="C103" s="165"/>
      <c r="D103" s="166" t="s">
        <v>102</v>
      </c>
      <c r="E103" s="167"/>
      <c r="F103" s="167"/>
      <c r="G103" s="167"/>
      <c r="H103" s="167"/>
      <c r="I103" s="168"/>
      <c r="J103" s="169">
        <f>J182</f>
        <v>0</v>
      </c>
      <c r="K103" s="165"/>
      <c r="L103" s="170"/>
    </row>
    <row r="104" spans="2:12" s="10" customFormat="1" ht="19.9" customHeight="1">
      <c r="B104" s="164"/>
      <c r="C104" s="165"/>
      <c r="D104" s="166" t="s">
        <v>103</v>
      </c>
      <c r="E104" s="167"/>
      <c r="F104" s="167"/>
      <c r="G104" s="167"/>
      <c r="H104" s="167"/>
      <c r="I104" s="168"/>
      <c r="J104" s="169">
        <f>J188</f>
        <v>0</v>
      </c>
      <c r="K104" s="165"/>
      <c r="L104" s="170"/>
    </row>
    <row r="105" spans="2:12" s="9" customFormat="1" ht="24.95" customHeight="1">
      <c r="B105" s="157"/>
      <c r="C105" s="158"/>
      <c r="D105" s="159" t="s">
        <v>104</v>
      </c>
      <c r="E105" s="160"/>
      <c r="F105" s="160"/>
      <c r="G105" s="160"/>
      <c r="H105" s="160"/>
      <c r="I105" s="161"/>
      <c r="J105" s="162">
        <f>J190</f>
        <v>0</v>
      </c>
      <c r="K105" s="158"/>
      <c r="L105" s="163"/>
    </row>
    <row r="106" spans="2:12" s="10" customFormat="1" ht="19.9" customHeight="1">
      <c r="B106" s="164"/>
      <c r="C106" s="165"/>
      <c r="D106" s="166" t="s">
        <v>105</v>
      </c>
      <c r="E106" s="167"/>
      <c r="F106" s="167"/>
      <c r="G106" s="167"/>
      <c r="H106" s="167"/>
      <c r="I106" s="168"/>
      <c r="J106" s="169">
        <f>J191</f>
        <v>0</v>
      </c>
      <c r="K106" s="165"/>
      <c r="L106" s="170"/>
    </row>
    <row r="107" spans="2:12" s="10" customFormat="1" ht="19.9" customHeight="1">
      <c r="B107" s="164"/>
      <c r="C107" s="165"/>
      <c r="D107" s="166" t="s">
        <v>106</v>
      </c>
      <c r="E107" s="167"/>
      <c r="F107" s="167"/>
      <c r="G107" s="167"/>
      <c r="H107" s="167"/>
      <c r="I107" s="168"/>
      <c r="J107" s="169">
        <f>J194</f>
        <v>0</v>
      </c>
      <c r="K107" s="165"/>
      <c r="L107" s="170"/>
    </row>
    <row r="108" spans="2:12" s="10" customFormat="1" ht="19.9" customHeight="1">
      <c r="B108" s="164"/>
      <c r="C108" s="165"/>
      <c r="D108" s="166" t="s">
        <v>107</v>
      </c>
      <c r="E108" s="167"/>
      <c r="F108" s="167"/>
      <c r="G108" s="167"/>
      <c r="H108" s="167"/>
      <c r="I108" s="168"/>
      <c r="J108" s="169">
        <f>J210</f>
        <v>0</v>
      </c>
      <c r="K108" s="165"/>
      <c r="L108" s="170"/>
    </row>
    <row r="109" spans="2:12" s="10" customFormat="1" ht="19.9" customHeight="1">
      <c r="B109" s="164"/>
      <c r="C109" s="165"/>
      <c r="D109" s="166" t="s">
        <v>108</v>
      </c>
      <c r="E109" s="167"/>
      <c r="F109" s="167"/>
      <c r="G109" s="167"/>
      <c r="H109" s="167"/>
      <c r="I109" s="168"/>
      <c r="J109" s="169">
        <f>J216</f>
        <v>0</v>
      </c>
      <c r="K109" s="165"/>
      <c r="L109" s="170"/>
    </row>
    <row r="110" spans="2:12" s="10" customFormat="1" ht="19.9" customHeight="1">
      <c r="B110" s="164"/>
      <c r="C110" s="165"/>
      <c r="D110" s="166" t="s">
        <v>109</v>
      </c>
      <c r="E110" s="167"/>
      <c r="F110" s="167"/>
      <c r="G110" s="167"/>
      <c r="H110" s="167"/>
      <c r="I110" s="168"/>
      <c r="J110" s="169">
        <f>J228</f>
        <v>0</v>
      </c>
      <c r="K110" s="165"/>
      <c r="L110" s="170"/>
    </row>
    <row r="111" spans="2:12" s="10" customFormat="1" ht="19.9" customHeight="1">
      <c r="B111" s="164"/>
      <c r="C111" s="165"/>
      <c r="D111" s="166" t="s">
        <v>110</v>
      </c>
      <c r="E111" s="167"/>
      <c r="F111" s="167"/>
      <c r="G111" s="167"/>
      <c r="H111" s="167"/>
      <c r="I111" s="168"/>
      <c r="J111" s="169">
        <f>J312</f>
        <v>0</v>
      </c>
      <c r="K111" s="165"/>
      <c r="L111" s="170"/>
    </row>
    <row r="112" spans="2:12" s="10" customFormat="1" ht="19.9" customHeight="1">
      <c r="B112" s="164"/>
      <c r="C112" s="165"/>
      <c r="D112" s="166" t="s">
        <v>111</v>
      </c>
      <c r="E112" s="167"/>
      <c r="F112" s="167"/>
      <c r="G112" s="167"/>
      <c r="H112" s="167"/>
      <c r="I112" s="168"/>
      <c r="J112" s="169">
        <f>J396</f>
        <v>0</v>
      </c>
      <c r="K112" s="165"/>
      <c r="L112" s="170"/>
    </row>
    <row r="113" spans="2:12" s="10" customFormat="1" ht="19.9" customHeight="1">
      <c r="B113" s="164"/>
      <c r="C113" s="165"/>
      <c r="D113" s="166" t="s">
        <v>112</v>
      </c>
      <c r="E113" s="167"/>
      <c r="F113" s="167"/>
      <c r="G113" s="167"/>
      <c r="H113" s="167"/>
      <c r="I113" s="168"/>
      <c r="J113" s="169">
        <f>J420</f>
        <v>0</v>
      </c>
      <c r="K113" s="165"/>
      <c r="L113" s="170"/>
    </row>
    <row r="114" spans="2:12" s="10" customFormat="1" ht="19.9" customHeight="1">
      <c r="B114" s="164"/>
      <c r="C114" s="165"/>
      <c r="D114" s="166" t="s">
        <v>113</v>
      </c>
      <c r="E114" s="167"/>
      <c r="F114" s="167"/>
      <c r="G114" s="167"/>
      <c r="H114" s="167"/>
      <c r="I114" s="168"/>
      <c r="J114" s="169">
        <f>J427</f>
        <v>0</v>
      </c>
      <c r="K114" s="165"/>
      <c r="L114" s="170"/>
    </row>
    <row r="115" spans="2:12" s="10" customFormat="1" ht="19.9" customHeight="1">
      <c r="B115" s="164"/>
      <c r="C115" s="165"/>
      <c r="D115" s="166" t="s">
        <v>114</v>
      </c>
      <c r="E115" s="167"/>
      <c r="F115" s="167"/>
      <c r="G115" s="167"/>
      <c r="H115" s="167"/>
      <c r="I115" s="168"/>
      <c r="J115" s="169">
        <f>J447</f>
        <v>0</v>
      </c>
      <c r="K115" s="165"/>
      <c r="L115" s="170"/>
    </row>
    <row r="116" spans="2:12" s="9" customFormat="1" ht="24.95" customHeight="1">
      <c r="B116" s="157"/>
      <c r="C116" s="158"/>
      <c r="D116" s="159" t="s">
        <v>115</v>
      </c>
      <c r="E116" s="160"/>
      <c r="F116" s="160"/>
      <c r="G116" s="160"/>
      <c r="H116" s="160"/>
      <c r="I116" s="161"/>
      <c r="J116" s="162">
        <f>J478</f>
        <v>0</v>
      </c>
      <c r="K116" s="158"/>
      <c r="L116" s="163"/>
    </row>
    <row r="117" spans="2:12" s="9" customFormat="1" ht="24.95" customHeight="1">
      <c r="B117" s="157"/>
      <c r="C117" s="158"/>
      <c r="D117" s="159" t="s">
        <v>116</v>
      </c>
      <c r="E117" s="160"/>
      <c r="F117" s="160"/>
      <c r="G117" s="160"/>
      <c r="H117" s="160"/>
      <c r="I117" s="161"/>
      <c r="J117" s="162">
        <f>J483</f>
        <v>0</v>
      </c>
      <c r="K117" s="158"/>
      <c r="L117" s="163"/>
    </row>
    <row r="118" spans="2:12" s="10" customFormat="1" ht="19.9" customHeight="1">
      <c r="B118" s="164"/>
      <c r="C118" s="165"/>
      <c r="D118" s="166" t="s">
        <v>117</v>
      </c>
      <c r="E118" s="167"/>
      <c r="F118" s="167"/>
      <c r="G118" s="167"/>
      <c r="H118" s="167"/>
      <c r="I118" s="168"/>
      <c r="J118" s="169">
        <f>J484</f>
        <v>0</v>
      </c>
      <c r="K118" s="165"/>
      <c r="L118" s="170"/>
    </row>
    <row r="119" spans="2:12" s="10" customFormat="1" ht="19.9" customHeight="1">
      <c r="B119" s="164"/>
      <c r="C119" s="165"/>
      <c r="D119" s="166" t="s">
        <v>118</v>
      </c>
      <c r="E119" s="167"/>
      <c r="F119" s="167"/>
      <c r="G119" s="167"/>
      <c r="H119" s="167"/>
      <c r="I119" s="168"/>
      <c r="J119" s="169">
        <f>J490</f>
        <v>0</v>
      </c>
      <c r="K119" s="165"/>
      <c r="L119" s="170"/>
    </row>
    <row r="120" spans="2:12" s="10" customFormat="1" ht="19.9" customHeight="1">
      <c r="B120" s="164"/>
      <c r="C120" s="165"/>
      <c r="D120" s="166" t="s">
        <v>119</v>
      </c>
      <c r="E120" s="167"/>
      <c r="F120" s="167"/>
      <c r="G120" s="167"/>
      <c r="H120" s="167"/>
      <c r="I120" s="168"/>
      <c r="J120" s="169">
        <f>J495</f>
        <v>0</v>
      </c>
      <c r="K120" s="165"/>
      <c r="L120" s="170"/>
    </row>
    <row r="121" spans="2:12" s="10" customFormat="1" ht="19.9" customHeight="1">
      <c r="B121" s="164"/>
      <c r="C121" s="165"/>
      <c r="D121" s="166" t="s">
        <v>120</v>
      </c>
      <c r="E121" s="167"/>
      <c r="F121" s="167"/>
      <c r="G121" s="167"/>
      <c r="H121" s="167"/>
      <c r="I121" s="168"/>
      <c r="J121" s="169">
        <f>J497</f>
        <v>0</v>
      </c>
      <c r="K121" s="165"/>
      <c r="L121" s="170"/>
    </row>
    <row r="122" spans="1:31" s="2" customFormat="1" ht="21.75" customHeight="1">
      <c r="A122" s="34"/>
      <c r="B122" s="35"/>
      <c r="C122" s="36"/>
      <c r="D122" s="36"/>
      <c r="E122" s="36"/>
      <c r="F122" s="36"/>
      <c r="G122" s="36"/>
      <c r="H122" s="36"/>
      <c r="I122" s="111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6.95" customHeight="1">
      <c r="A123" s="34"/>
      <c r="B123" s="54"/>
      <c r="C123" s="55"/>
      <c r="D123" s="55"/>
      <c r="E123" s="55"/>
      <c r="F123" s="55"/>
      <c r="G123" s="55"/>
      <c r="H123" s="55"/>
      <c r="I123" s="148"/>
      <c r="J123" s="55"/>
      <c r="K123" s="55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7" spans="1:31" s="2" customFormat="1" ht="6.95" customHeight="1">
      <c r="A127" s="34"/>
      <c r="B127" s="56"/>
      <c r="C127" s="57"/>
      <c r="D127" s="57"/>
      <c r="E127" s="57"/>
      <c r="F127" s="57"/>
      <c r="G127" s="57"/>
      <c r="H127" s="57"/>
      <c r="I127" s="151"/>
      <c r="J127" s="57"/>
      <c r="K127" s="57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24.95" customHeight="1">
      <c r="A128" s="34"/>
      <c r="B128" s="35"/>
      <c r="C128" s="23" t="s">
        <v>121</v>
      </c>
      <c r="D128" s="36"/>
      <c r="E128" s="36"/>
      <c r="F128" s="36"/>
      <c r="G128" s="36"/>
      <c r="H128" s="36"/>
      <c r="I128" s="111"/>
      <c r="J128" s="36"/>
      <c r="K128" s="36"/>
      <c r="L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31" s="2" customFormat="1" ht="6.95" customHeight="1">
      <c r="A129" s="34"/>
      <c r="B129" s="35"/>
      <c r="C129" s="36"/>
      <c r="D129" s="36"/>
      <c r="E129" s="36"/>
      <c r="F129" s="36"/>
      <c r="G129" s="36"/>
      <c r="H129" s="36"/>
      <c r="I129" s="111"/>
      <c r="J129" s="36"/>
      <c r="K129" s="36"/>
      <c r="L129" s="51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:31" s="2" customFormat="1" ht="12" customHeight="1">
      <c r="A130" s="34"/>
      <c r="B130" s="35"/>
      <c r="C130" s="29" t="s">
        <v>16</v>
      </c>
      <c r="D130" s="36"/>
      <c r="E130" s="36"/>
      <c r="F130" s="36"/>
      <c r="G130" s="36"/>
      <c r="H130" s="36"/>
      <c r="I130" s="111"/>
      <c r="J130" s="36"/>
      <c r="K130" s="36"/>
      <c r="L130" s="51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pans="1:31" s="2" customFormat="1" ht="16.5" customHeight="1">
      <c r="A131" s="34"/>
      <c r="B131" s="35"/>
      <c r="C131" s="36"/>
      <c r="D131" s="36"/>
      <c r="E131" s="308" t="str">
        <f>E7</f>
        <v>Rekonstrukce střechy objektu Karla Hynka Máchy 1276 v Sokolově</v>
      </c>
      <c r="F131" s="309"/>
      <c r="G131" s="309"/>
      <c r="H131" s="309"/>
      <c r="I131" s="111"/>
      <c r="J131" s="36"/>
      <c r="K131" s="36"/>
      <c r="L131" s="51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spans="1:31" s="2" customFormat="1" ht="12" customHeight="1">
      <c r="A132" s="34"/>
      <c r="B132" s="35"/>
      <c r="C132" s="29" t="s">
        <v>89</v>
      </c>
      <c r="D132" s="36"/>
      <c r="E132" s="36"/>
      <c r="F132" s="36"/>
      <c r="G132" s="36"/>
      <c r="H132" s="36"/>
      <c r="I132" s="111"/>
      <c r="J132" s="36"/>
      <c r="K132" s="36"/>
      <c r="L132" s="51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  <row r="133" spans="1:31" s="2" customFormat="1" ht="16.5" customHeight="1">
      <c r="A133" s="34"/>
      <c r="B133" s="35"/>
      <c r="C133" s="36"/>
      <c r="D133" s="36"/>
      <c r="E133" s="274" t="str">
        <f>E9</f>
        <v>SO - Rekonstrukce střechy</v>
      </c>
      <c r="F133" s="310"/>
      <c r="G133" s="310"/>
      <c r="H133" s="310"/>
      <c r="I133" s="111"/>
      <c r="J133" s="36"/>
      <c r="K133" s="36"/>
      <c r="L133" s="51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</row>
    <row r="134" spans="1:31" s="2" customFormat="1" ht="6.95" customHeight="1">
      <c r="A134" s="34"/>
      <c r="B134" s="35"/>
      <c r="C134" s="36"/>
      <c r="D134" s="36"/>
      <c r="E134" s="36"/>
      <c r="F134" s="36"/>
      <c r="G134" s="36"/>
      <c r="H134" s="36"/>
      <c r="I134" s="111"/>
      <c r="J134" s="36"/>
      <c r="K134" s="36"/>
      <c r="L134" s="51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</row>
    <row r="135" spans="1:31" s="2" customFormat="1" ht="12" customHeight="1">
      <c r="A135" s="34"/>
      <c r="B135" s="35"/>
      <c r="C135" s="29" t="s">
        <v>20</v>
      </c>
      <c r="D135" s="36"/>
      <c r="E135" s="36"/>
      <c r="F135" s="27" t="str">
        <f>F12</f>
        <v>Sokolov</v>
      </c>
      <c r="G135" s="36"/>
      <c r="H135" s="36"/>
      <c r="I135" s="113" t="s">
        <v>22</v>
      </c>
      <c r="J135" s="66" t="str">
        <f>IF(J12="","",J12)</f>
        <v>30. 9. 2019</v>
      </c>
      <c r="K135" s="36"/>
      <c r="L135" s="51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</row>
    <row r="136" spans="1:31" s="2" customFormat="1" ht="6.95" customHeight="1">
      <c r="A136" s="34"/>
      <c r="B136" s="35"/>
      <c r="C136" s="36"/>
      <c r="D136" s="36"/>
      <c r="E136" s="36"/>
      <c r="F136" s="36"/>
      <c r="G136" s="36"/>
      <c r="H136" s="36"/>
      <c r="I136" s="111"/>
      <c r="J136" s="36"/>
      <c r="K136" s="36"/>
      <c r="L136" s="51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</row>
    <row r="137" spans="1:31" s="2" customFormat="1" ht="27.95" customHeight="1">
      <c r="A137" s="34"/>
      <c r="B137" s="35"/>
      <c r="C137" s="29" t="s">
        <v>24</v>
      </c>
      <c r="D137" s="36"/>
      <c r="E137" s="36"/>
      <c r="F137" s="27" t="str">
        <f>E15</f>
        <v xml:space="preserve">Pedagogicko-psychologická poradna K.Vary </v>
      </c>
      <c r="G137" s="36"/>
      <c r="H137" s="36"/>
      <c r="I137" s="113" t="s">
        <v>30</v>
      </c>
      <c r="J137" s="32" t="str">
        <f>E21</f>
        <v>BPO spol.s r.o. Ostrov</v>
      </c>
      <c r="K137" s="36"/>
      <c r="L137" s="51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</row>
    <row r="138" spans="1:31" s="2" customFormat="1" ht="15.2" customHeight="1">
      <c r="A138" s="34"/>
      <c r="B138" s="35"/>
      <c r="C138" s="29" t="s">
        <v>28</v>
      </c>
      <c r="D138" s="36"/>
      <c r="E138" s="36"/>
      <c r="F138" s="27" t="str">
        <f>IF(E18="","",E18)</f>
        <v>Vyplň údaj</v>
      </c>
      <c r="G138" s="36"/>
      <c r="H138" s="36"/>
      <c r="I138" s="113" t="s">
        <v>33</v>
      </c>
      <c r="J138" s="32" t="str">
        <f>E24</f>
        <v xml:space="preserve"> </v>
      </c>
      <c r="K138" s="36"/>
      <c r="L138" s="51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</row>
    <row r="139" spans="1:31" s="2" customFormat="1" ht="10.35" customHeight="1">
      <c r="A139" s="34"/>
      <c r="B139" s="35"/>
      <c r="C139" s="36"/>
      <c r="D139" s="36"/>
      <c r="E139" s="36"/>
      <c r="F139" s="36"/>
      <c r="G139" s="36"/>
      <c r="H139" s="36"/>
      <c r="I139" s="111"/>
      <c r="J139" s="36"/>
      <c r="K139" s="36"/>
      <c r="L139" s="51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</row>
    <row r="140" spans="1:31" s="11" customFormat="1" ht="29.25" customHeight="1">
      <c r="A140" s="171"/>
      <c r="B140" s="172"/>
      <c r="C140" s="173" t="s">
        <v>122</v>
      </c>
      <c r="D140" s="174" t="s">
        <v>62</v>
      </c>
      <c r="E140" s="174" t="s">
        <v>58</v>
      </c>
      <c r="F140" s="174" t="s">
        <v>59</v>
      </c>
      <c r="G140" s="174" t="s">
        <v>123</v>
      </c>
      <c r="H140" s="174" t="s">
        <v>124</v>
      </c>
      <c r="I140" s="175" t="s">
        <v>125</v>
      </c>
      <c r="J140" s="174" t="s">
        <v>93</v>
      </c>
      <c r="K140" s="176" t="s">
        <v>126</v>
      </c>
      <c r="L140" s="177"/>
      <c r="M140" s="75" t="s">
        <v>1</v>
      </c>
      <c r="N140" s="76" t="s">
        <v>41</v>
      </c>
      <c r="O140" s="76" t="s">
        <v>127</v>
      </c>
      <c r="P140" s="76" t="s">
        <v>128</v>
      </c>
      <c r="Q140" s="76" t="s">
        <v>129</v>
      </c>
      <c r="R140" s="76" t="s">
        <v>130</v>
      </c>
      <c r="S140" s="76" t="s">
        <v>131</v>
      </c>
      <c r="T140" s="77" t="s">
        <v>132</v>
      </c>
      <c r="U140" s="171"/>
      <c r="V140" s="171"/>
      <c r="W140" s="171"/>
      <c r="X140" s="171"/>
      <c r="Y140" s="171"/>
      <c r="Z140" s="171"/>
      <c r="AA140" s="171"/>
      <c r="AB140" s="171"/>
      <c r="AC140" s="171"/>
      <c r="AD140" s="171"/>
      <c r="AE140" s="171"/>
    </row>
    <row r="141" spans="1:63" s="2" customFormat="1" ht="22.9" customHeight="1">
      <c r="A141" s="34"/>
      <c r="B141" s="35"/>
      <c r="C141" s="82" t="s">
        <v>133</v>
      </c>
      <c r="D141" s="36"/>
      <c r="E141" s="36"/>
      <c r="F141" s="36"/>
      <c r="G141" s="36"/>
      <c r="H141" s="36"/>
      <c r="I141" s="111"/>
      <c r="J141" s="178">
        <f>BK141</f>
        <v>0</v>
      </c>
      <c r="K141" s="36"/>
      <c r="L141" s="39"/>
      <c r="M141" s="78"/>
      <c r="N141" s="179"/>
      <c r="O141" s="79"/>
      <c r="P141" s="180">
        <f>P142+P190+P478+P483</f>
        <v>0</v>
      </c>
      <c r="Q141" s="79"/>
      <c r="R141" s="180">
        <f>R142+R190+R478+R483</f>
        <v>34.36149961</v>
      </c>
      <c r="S141" s="79"/>
      <c r="T141" s="181">
        <f>T142+T190+T478+T483</f>
        <v>46.344663319999995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T141" s="17" t="s">
        <v>76</v>
      </c>
      <c r="AU141" s="17" t="s">
        <v>95</v>
      </c>
      <c r="BK141" s="182">
        <f>BK142+BK190+BK478+BK483</f>
        <v>0</v>
      </c>
    </row>
    <row r="142" spans="2:63" s="12" customFormat="1" ht="25.9" customHeight="1">
      <c r="B142" s="183"/>
      <c r="C142" s="184"/>
      <c r="D142" s="185" t="s">
        <v>76</v>
      </c>
      <c r="E142" s="186" t="s">
        <v>134</v>
      </c>
      <c r="F142" s="186" t="s">
        <v>135</v>
      </c>
      <c r="G142" s="184"/>
      <c r="H142" s="184"/>
      <c r="I142" s="187"/>
      <c r="J142" s="188">
        <f>BK142</f>
        <v>0</v>
      </c>
      <c r="K142" s="184"/>
      <c r="L142" s="189"/>
      <c r="M142" s="190"/>
      <c r="N142" s="191"/>
      <c r="O142" s="191"/>
      <c r="P142" s="192">
        <f>P143+P148+P182+P188</f>
        <v>0</v>
      </c>
      <c r="Q142" s="191"/>
      <c r="R142" s="192">
        <f>R143+R148+R182+R188</f>
        <v>1.29678541</v>
      </c>
      <c r="S142" s="191"/>
      <c r="T142" s="193">
        <f>T143+T148+T182+T188</f>
        <v>23.733296</v>
      </c>
      <c r="AR142" s="194" t="s">
        <v>85</v>
      </c>
      <c r="AT142" s="195" t="s">
        <v>76</v>
      </c>
      <c r="AU142" s="195" t="s">
        <v>77</v>
      </c>
      <c r="AY142" s="194" t="s">
        <v>136</v>
      </c>
      <c r="BK142" s="196">
        <f>BK143+BK148+BK182+BK188</f>
        <v>0</v>
      </c>
    </row>
    <row r="143" spans="2:63" s="12" customFormat="1" ht="22.9" customHeight="1">
      <c r="B143" s="183"/>
      <c r="C143" s="184"/>
      <c r="D143" s="185" t="s">
        <v>76</v>
      </c>
      <c r="E143" s="197" t="s">
        <v>137</v>
      </c>
      <c r="F143" s="197" t="s">
        <v>138</v>
      </c>
      <c r="G143" s="184"/>
      <c r="H143" s="184"/>
      <c r="I143" s="187"/>
      <c r="J143" s="198">
        <f>BK143</f>
        <v>0</v>
      </c>
      <c r="K143" s="184"/>
      <c r="L143" s="189"/>
      <c r="M143" s="190"/>
      <c r="N143" s="191"/>
      <c r="O143" s="191"/>
      <c r="P143" s="192">
        <f>SUM(P144:P147)</f>
        <v>0</v>
      </c>
      <c r="Q143" s="191"/>
      <c r="R143" s="192">
        <f>SUM(R144:R147)</f>
        <v>1.26435541</v>
      </c>
      <c r="S143" s="191"/>
      <c r="T143" s="193">
        <f>SUM(T144:T147)</f>
        <v>0</v>
      </c>
      <c r="AR143" s="194" t="s">
        <v>85</v>
      </c>
      <c r="AT143" s="195" t="s">
        <v>76</v>
      </c>
      <c r="AU143" s="195" t="s">
        <v>85</v>
      </c>
      <c r="AY143" s="194" t="s">
        <v>136</v>
      </c>
      <c r="BK143" s="196">
        <f>SUM(BK144:BK147)</f>
        <v>0</v>
      </c>
    </row>
    <row r="144" spans="1:65" s="2" customFormat="1" ht="16.5" customHeight="1">
      <c r="A144" s="34"/>
      <c r="B144" s="35"/>
      <c r="C144" s="199" t="s">
        <v>85</v>
      </c>
      <c r="D144" s="199" t="s">
        <v>139</v>
      </c>
      <c r="E144" s="200" t="s">
        <v>140</v>
      </c>
      <c r="F144" s="201" t="s">
        <v>141</v>
      </c>
      <c r="G144" s="202" t="s">
        <v>142</v>
      </c>
      <c r="H144" s="203">
        <v>40.265</v>
      </c>
      <c r="I144" s="204"/>
      <c r="J144" s="205">
        <f>ROUND(I144*H144,2)</f>
        <v>0</v>
      </c>
      <c r="K144" s="201" t="s">
        <v>143</v>
      </c>
      <c r="L144" s="39"/>
      <c r="M144" s="206" t="s">
        <v>1</v>
      </c>
      <c r="N144" s="207" t="s">
        <v>42</v>
      </c>
      <c r="O144" s="71"/>
      <c r="P144" s="208">
        <f>O144*H144</f>
        <v>0</v>
      </c>
      <c r="Q144" s="208">
        <v>0.02109</v>
      </c>
      <c r="R144" s="208">
        <f>Q144*H144</f>
        <v>0.8491888500000001</v>
      </c>
      <c r="S144" s="208">
        <v>0</v>
      </c>
      <c r="T144" s="209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10" t="s">
        <v>144</v>
      </c>
      <c r="AT144" s="210" t="s">
        <v>139</v>
      </c>
      <c r="AU144" s="210" t="s">
        <v>87</v>
      </c>
      <c r="AY144" s="17" t="s">
        <v>136</v>
      </c>
      <c r="BE144" s="211">
        <f>IF(N144="základní",J144,0)</f>
        <v>0</v>
      </c>
      <c r="BF144" s="211">
        <f>IF(N144="snížená",J144,0)</f>
        <v>0</v>
      </c>
      <c r="BG144" s="211">
        <f>IF(N144="zákl. přenesená",J144,0)</f>
        <v>0</v>
      </c>
      <c r="BH144" s="211">
        <f>IF(N144="sníž. přenesená",J144,0)</f>
        <v>0</v>
      </c>
      <c r="BI144" s="211">
        <f>IF(N144="nulová",J144,0)</f>
        <v>0</v>
      </c>
      <c r="BJ144" s="17" t="s">
        <v>85</v>
      </c>
      <c r="BK144" s="211">
        <f>ROUND(I144*H144,2)</f>
        <v>0</v>
      </c>
      <c r="BL144" s="17" t="s">
        <v>144</v>
      </c>
      <c r="BM144" s="210" t="s">
        <v>145</v>
      </c>
    </row>
    <row r="145" spans="2:51" s="13" customFormat="1" ht="11.25">
      <c r="B145" s="212"/>
      <c r="C145" s="213"/>
      <c r="D145" s="214" t="s">
        <v>146</v>
      </c>
      <c r="E145" s="215" t="s">
        <v>1</v>
      </c>
      <c r="F145" s="216" t="s">
        <v>147</v>
      </c>
      <c r="G145" s="213"/>
      <c r="H145" s="217">
        <v>40.265</v>
      </c>
      <c r="I145" s="218"/>
      <c r="J145" s="213"/>
      <c r="K145" s="213"/>
      <c r="L145" s="219"/>
      <c r="M145" s="220"/>
      <c r="N145" s="221"/>
      <c r="O145" s="221"/>
      <c r="P145" s="221"/>
      <c r="Q145" s="221"/>
      <c r="R145" s="221"/>
      <c r="S145" s="221"/>
      <c r="T145" s="222"/>
      <c r="AT145" s="223" t="s">
        <v>146</v>
      </c>
      <c r="AU145" s="223" t="s">
        <v>87</v>
      </c>
      <c r="AV145" s="13" t="s">
        <v>87</v>
      </c>
      <c r="AW145" s="13" t="s">
        <v>32</v>
      </c>
      <c r="AX145" s="13" t="s">
        <v>77</v>
      </c>
      <c r="AY145" s="223" t="s">
        <v>136</v>
      </c>
    </row>
    <row r="146" spans="1:65" s="2" customFormat="1" ht="16.5" customHeight="1">
      <c r="A146" s="34"/>
      <c r="B146" s="35"/>
      <c r="C146" s="199" t="s">
        <v>87</v>
      </c>
      <c r="D146" s="199" t="s">
        <v>139</v>
      </c>
      <c r="E146" s="200" t="s">
        <v>148</v>
      </c>
      <c r="F146" s="201" t="s">
        <v>149</v>
      </c>
      <c r="G146" s="202" t="s">
        <v>150</v>
      </c>
      <c r="H146" s="203">
        <v>0.184</v>
      </c>
      <c r="I146" s="204"/>
      <c r="J146" s="205">
        <f>ROUND(I146*H146,2)</f>
        <v>0</v>
      </c>
      <c r="K146" s="201" t="s">
        <v>143</v>
      </c>
      <c r="L146" s="39"/>
      <c r="M146" s="206" t="s">
        <v>1</v>
      </c>
      <c r="N146" s="207" t="s">
        <v>42</v>
      </c>
      <c r="O146" s="71"/>
      <c r="P146" s="208">
        <f>O146*H146</f>
        <v>0</v>
      </c>
      <c r="Q146" s="208">
        <v>2.25634</v>
      </c>
      <c r="R146" s="208">
        <f>Q146*H146</f>
        <v>0.41516655999999996</v>
      </c>
      <c r="S146" s="208">
        <v>0</v>
      </c>
      <c r="T146" s="209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10" t="s">
        <v>144</v>
      </c>
      <c r="AT146" s="210" t="s">
        <v>139</v>
      </c>
      <c r="AU146" s="210" t="s">
        <v>87</v>
      </c>
      <c r="AY146" s="17" t="s">
        <v>136</v>
      </c>
      <c r="BE146" s="211">
        <f>IF(N146="základní",J146,0)</f>
        <v>0</v>
      </c>
      <c r="BF146" s="211">
        <f>IF(N146="snížená",J146,0)</f>
        <v>0</v>
      </c>
      <c r="BG146" s="211">
        <f>IF(N146="zákl. přenesená",J146,0)</f>
        <v>0</v>
      </c>
      <c r="BH146" s="211">
        <f>IF(N146="sníž. přenesená",J146,0)</f>
        <v>0</v>
      </c>
      <c r="BI146" s="211">
        <f>IF(N146="nulová",J146,0)</f>
        <v>0</v>
      </c>
      <c r="BJ146" s="17" t="s">
        <v>85</v>
      </c>
      <c r="BK146" s="211">
        <f>ROUND(I146*H146,2)</f>
        <v>0</v>
      </c>
      <c r="BL146" s="17" t="s">
        <v>144</v>
      </c>
      <c r="BM146" s="210" t="s">
        <v>151</v>
      </c>
    </row>
    <row r="147" spans="2:51" s="13" customFormat="1" ht="11.25">
      <c r="B147" s="212"/>
      <c r="C147" s="213"/>
      <c r="D147" s="214" t="s">
        <v>146</v>
      </c>
      <c r="E147" s="215" t="s">
        <v>1</v>
      </c>
      <c r="F147" s="216" t="s">
        <v>152</v>
      </c>
      <c r="G147" s="213"/>
      <c r="H147" s="217">
        <v>0.184</v>
      </c>
      <c r="I147" s="218"/>
      <c r="J147" s="213"/>
      <c r="K147" s="213"/>
      <c r="L147" s="219"/>
      <c r="M147" s="220"/>
      <c r="N147" s="221"/>
      <c r="O147" s="221"/>
      <c r="P147" s="221"/>
      <c r="Q147" s="221"/>
      <c r="R147" s="221"/>
      <c r="S147" s="221"/>
      <c r="T147" s="222"/>
      <c r="AT147" s="223" t="s">
        <v>146</v>
      </c>
      <c r="AU147" s="223" t="s">
        <v>87</v>
      </c>
      <c r="AV147" s="13" t="s">
        <v>87</v>
      </c>
      <c r="AW147" s="13" t="s">
        <v>32</v>
      </c>
      <c r="AX147" s="13" t="s">
        <v>77</v>
      </c>
      <c r="AY147" s="223" t="s">
        <v>136</v>
      </c>
    </row>
    <row r="148" spans="2:63" s="12" customFormat="1" ht="22.9" customHeight="1">
      <c r="B148" s="183"/>
      <c r="C148" s="184"/>
      <c r="D148" s="185" t="s">
        <v>76</v>
      </c>
      <c r="E148" s="197" t="s">
        <v>153</v>
      </c>
      <c r="F148" s="197" t="s">
        <v>154</v>
      </c>
      <c r="G148" s="184"/>
      <c r="H148" s="184"/>
      <c r="I148" s="187"/>
      <c r="J148" s="198">
        <f>BK148</f>
        <v>0</v>
      </c>
      <c r="K148" s="184"/>
      <c r="L148" s="189"/>
      <c r="M148" s="190"/>
      <c r="N148" s="191"/>
      <c r="O148" s="191"/>
      <c r="P148" s="192">
        <f>P149+P155+P174</f>
        <v>0</v>
      </c>
      <c r="Q148" s="191"/>
      <c r="R148" s="192">
        <f>R149+R155+R174</f>
        <v>0.03243</v>
      </c>
      <c r="S148" s="191"/>
      <c r="T148" s="193">
        <f>T149+T155+T174</f>
        <v>23.733296</v>
      </c>
      <c r="AR148" s="194" t="s">
        <v>85</v>
      </c>
      <c r="AT148" s="195" t="s">
        <v>76</v>
      </c>
      <c r="AU148" s="195" t="s">
        <v>85</v>
      </c>
      <c r="AY148" s="194" t="s">
        <v>136</v>
      </c>
      <c r="BK148" s="196">
        <f>BK149+BK155+BK174</f>
        <v>0</v>
      </c>
    </row>
    <row r="149" spans="2:63" s="12" customFormat="1" ht="20.85" customHeight="1">
      <c r="B149" s="183"/>
      <c r="C149" s="184"/>
      <c r="D149" s="185" t="s">
        <v>76</v>
      </c>
      <c r="E149" s="197" t="s">
        <v>155</v>
      </c>
      <c r="F149" s="197" t="s">
        <v>156</v>
      </c>
      <c r="G149" s="184"/>
      <c r="H149" s="184"/>
      <c r="I149" s="187"/>
      <c r="J149" s="198">
        <f>BK149</f>
        <v>0</v>
      </c>
      <c r="K149" s="184"/>
      <c r="L149" s="189"/>
      <c r="M149" s="190"/>
      <c r="N149" s="191"/>
      <c r="O149" s="191"/>
      <c r="P149" s="192">
        <f>SUM(P150:P154)</f>
        <v>0</v>
      </c>
      <c r="Q149" s="191"/>
      <c r="R149" s="192">
        <f>SUM(R150:R154)</f>
        <v>0</v>
      </c>
      <c r="S149" s="191"/>
      <c r="T149" s="193">
        <f>SUM(T150:T154)</f>
        <v>0</v>
      </c>
      <c r="AR149" s="194" t="s">
        <v>85</v>
      </c>
      <c r="AT149" s="195" t="s">
        <v>76</v>
      </c>
      <c r="AU149" s="195" t="s">
        <v>87</v>
      </c>
      <c r="AY149" s="194" t="s">
        <v>136</v>
      </c>
      <c r="BK149" s="196">
        <f>SUM(BK150:BK154)</f>
        <v>0</v>
      </c>
    </row>
    <row r="150" spans="1:65" s="2" customFormat="1" ht="16.5" customHeight="1">
      <c r="A150" s="34"/>
      <c r="B150" s="35"/>
      <c r="C150" s="199" t="s">
        <v>157</v>
      </c>
      <c r="D150" s="199" t="s">
        <v>139</v>
      </c>
      <c r="E150" s="200" t="s">
        <v>158</v>
      </c>
      <c r="F150" s="201" t="s">
        <v>159</v>
      </c>
      <c r="G150" s="202" t="s">
        <v>142</v>
      </c>
      <c r="H150" s="203">
        <v>981.3</v>
      </c>
      <c r="I150" s="204"/>
      <c r="J150" s="205">
        <f>ROUND(I150*H150,2)</f>
        <v>0</v>
      </c>
      <c r="K150" s="201" t="s">
        <v>143</v>
      </c>
      <c r="L150" s="39"/>
      <c r="M150" s="206" t="s">
        <v>1</v>
      </c>
      <c r="N150" s="207" t="s">
        <v>42</v>
      </c>
      <c r="O150" s="71"/>
      <c r="P150" s="208">
        <f>O150*H150</f>
        <v>0</v>
      </c>
      <c r="Q150" s="208">
        <v>0</v>
      </c>
      <c r="R150" s="208">
        <f>Q150*H150</f>
        <v>0</v>
      </c>
      <c r="S150" s="208">
        <v>0</v>
      </c>
      <c r="T150" s="209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10" t="s">
        <v>144</v>
      </c>
      <c r="AT150" s="210" t="s">
        <v>139</v>
      </c>
      <c r="AU150" s="210" t="s">
        <v>157</v>
      </c>
      <c r="AY150" s="17" t="s">
        <v>136</v>
      </c>
      <c r="BE150" s="211">
        <f>IF(N150="základní",J150,0)</f>
        <v>0</v>
      </c>
      <c r="BF150" s="211">
        <f>IF(N150="snížená",J150,0)</f>
        <v>0</v>
      </c>
      <c r="BG150" s="211">
        <f>IF(N150="zákl. přenesená",J150,0)</f>
        <v>0</v>
      </c>
      <c r="BH150" s="211">
        <f>IF(N150="sníž. přenesená",J150,0)</f>
        <v>0</v>
      </c>
      <c r="BI150" s="211">
        <f>IF(N150="nulová",J150,0)</f>
        <v>0</v>
      </c>
      <c r="BJ150" s="17" t="s">
        <v>85</v>
      </c>
      <c r="BK150" s="211">
        <f>ROUND(I150*H150,2)</f>
        <v>0</v>
      </c>
      <c r="BL150" s="17" t="s">
        <v>144</v>
      </c>
      <c r="BM150" s="210" t="s">
        <v>160</v>
      </c>
    </row>
    <row r="151" spans="2:51" s="13" customFormat="1" ht="11.25">
      <c r="B151" s="212"/>
      <c r="C151" s="213"/>
      <c r="D151" s="214" t="s">
        <v>146</v>
      </c>
      <c r="E151" s="215" t="s">
        <v>1</v>
      </c>
      <c r="F151" s="216" t="s">
        <v>161</v>
      </c>
      <c r="G151" s="213"/>
      <c r="H151" s="217">
        <v>981.3</v>
      </c>
      <c r="I151" s="218"/>
      <c r="J151" s="213"/>
      <c r="K151" s="213"/>
      <c r="L151" s="219"/>
      <c r="M151" s="220"/>
      <c r="N151" s="221"/>
      <c r="O151" s="221"/>
      <c r="P151" s="221"/>
      <c r="Q151" s="221"/>
      <c r="R151" s="221"/>
      <c r="S151" s="221"/>
      <c r="T151" s="222"/>
      <c r="AT151" s="223" t="s">
        <v>146</v>
      </c>
      <c r="AU151" s="223" t="s">
        <v>157</v>
      </c>
      <c r="AV151" s="13" t="s">
        <v>87</v>
      </c>
      <c r="AW151" s="13" t="s">
        <v>32</v>
      </c>
      <c r="AX151" s="13" t="s">
        <v>77</v>
      </c>
      <c r="AY151" s="223" t="s">
        <v>136</v>
      </c>
    </row>
    <row r="152" spans="1:65" s="2" customFormat="1" ht="16.5" customHeight="1">
      <c r="A152" s="34"/>
      <c r="B152" s="35"/>
      <c r="C152" s="199" t="s">
        <v>144</v>
      </c>
      <c r="D152" s="199" t="s">
        <v>139</v>
      </c>
      <c r="E152" s="200" t="s">
        <v>162</v>
      </c>
      <c r="F152" s="201" t="s">
        <v>163</v>
      </c>
      <c r="G152" s="202" t="s">
        <v>142</v>
      </c>
      <c r="H152" s="203">
        <v>58878</v>
      </c>
      <c r="I152" s="204"/>
      <c r="J152" s="205">
        <f>ROUND(I152*H152,2)</f>
        <v>0</v>
      </c>
      <c r="K152" s="201" t="s">
        <v>143</v>
      </c>
      <c r="L152" s="39"/>
      <c r="M152" s="206" t="s">
        <v>1</v>
      </c>
      <c r="N152" s="207" t="s">
        <v>42</v>
      </c>
      <c r="O152" s="71"/>
      <c r="P152" s="208">
        <f>O152*H152</f>
        <v>0</v>
      </c>
      <c r="Q152" s="208">
        <v>0</v>
      </c>
      <c r="R152" s="208">
        <f>Q152*H152</f>
        <v>0</v>
      </c>
      <c r="S152" s="208">
        <v>0</v>
      </c>
      <c r="T152" s="209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10" t="s">
        <v>144</v>
      </c>
      <c r="AT152" s="210" t="s">
        <v>139</v>
      </c>
      <c r="AU152" s="210" t="s">
        <v>157</v>
      </c>
      <c r="AY152" s="17" t="s">
        <v>136</v>
      </c>
      <c r="BE152" s="211">
        <f>IF(N152="základní",J152,0)</f>
        <v>0</v>
      </c>
      <c r="BF152" s="211">
        <f>IF(N152="snížená",J152,0)</f>
        <v>0</v>
      </c>
      <c r="BG152" s="211">
        <f>IF(N152="zákl. přenesená",J152,0)</f>
        <v>0</v>
      </c>
      <c r="BH152" s="211">
        <f>IF(N152="sníž. přenesená",J152,0)</f>
        <v>0</v>
      </c>
      <c r="BI152" s="211">
        <f>IF(N152="nulová",J152,0)</f>
        <v>0</v>
      </c>
      <c r="BJ152" s="17" t="s">
        <v>85</v>
      </c>
      <c r="BK152" s="211">
        <f>ROUND(I152*H152,2)</f>
        <v>0</v>
      </c>
      <c r="BL152" s="17" t="s">
        <v>144</v>
      </c>
      <c r="BM152" s="210" t="s">
        <v>164</v>
      </c>
    </row>
    <row r="153" spans="2:51" s="13" customFormat="1" ht="11.25">
      <c r="B153" s="212"/>
      <c r="C153" s="213"/>
      <c r="D153" s="214" t="s">
        <v>146</v>
      </c>
      <c r="E153" s="213"/>
      <c r="F153" s="216" t="s">
        <v>165</v>
      </c>
      <c r="G153" s="213"/>
      <c r="H153" s="217">
        <v>58878</v>
      </c>
      <c r="I153" s="218"/>
      <c r="J153" s="213"/>
      <c r="K153" s="213"/>
      <c r="L153" s="219"/>
      <c r="M153" s="220"/>
      <c r="N153" s="221"/>
      <c r="O153" s="221"/>
      <c r="P153" s="221"/>
      <c r="Q153" s="221"/>
      <c r="R153" s="221"/>
      <c r="S153" s="221"/>
      <c r="T153" s="222"/>
      <c r="AT153" s="223" t="s">
        <v>146</v>
      </c>
      <c r="AU153" s="223" t="s">
        <v>157</v>
      </c>
      <c r="AV153" s="13" t="s">
        <v>87</v>
      </c>
      <c r="AW153" s="13" t="s">
        <v>4</v>
      </c>
      <c r="AX153" s="13" t="s">
        <v>85</v>
      </c>
      <c r="AY153" s="223" t="s">
        <v>136</v>
      </c>
    </row>
    <row r="154" spans="1:65" s="2" customFormat="1" ht="16.5" customHeight="1">
      <c r="A154" s="34"/>
      <c r="B154" s="35"/>
      <c r="C154" s="199" t="s">
        <v>166</v>
      </c>
      <c r="D154" s="199" t="s">
        <v>139</v>
      </c>
      <c r="E154" s="200" t="s">
        <v>167</v>
      </c>
      <c r="F154" s="201" t="s">
        <v>168</v>
      </c>
      <c r="G154" s="202" t="s">
        <v>142</v>
      </c>
      <c r="H154" s="203">
        <v>981.3</v>
      </c>
      <c r="I154" s="204"/>
      <c r="J154" s="205">
        <f>ROUND(I154*H154,2)</f>
        <v>0</v>
      </c>
      <c r="K154" s="201" t="s">
        <v>143</v>
      </c>
      <c r="L154" s="39"/>
      <c r="M154" s="206" t="s">
        <v>1</v>
      </c>
      <c r="N154" s="207" t="s">
        <v>42</v>
      </c>
      <c r="O154" s="71"/>
      <c r="P154" s="208">
        <f>O154*H154</f>
        <v>0</v>
      </c>
      <c r="Q154" s="208">
        <v>0</v>
      </c>
      <c r="R154" s="208">
        <f>Q154*H154</f>
        <v>0</v>
      </c>
      <c r="S154" s="208">
        <v>0</v>
      </c>
      <c r="T154" s="209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10" t="s">
        <v>144</v>
      </c>
      <c r="AT154" s="210" t="s">
        <v>139</v>
      </c>
      <c r="AU154" s="210" t="s">
        <v>157</v>
      </c>
      <c r="AY154" s="17" t="s">
        <v>136</v>
      </c>
      <c r="BE154" s="211">
        <f>IF(N154="základní",J154,0)</f>
        <v>0</v>
      </c>
      <c r="BF154" s="211">
        <f>IF(N154="snížená",J154,0)</f>
        <v>0</v>
      </c>
      <c r="BG154" s="211">
        <f>IF(N154="zákl. přenesená",J154,0)</f>
        <v>0</v>
      </c>
      <c r="BH154" s="211">
        <f>IF(N154="sníž. přenesená",J154,0)</f>
        <v>0</v>
      </c>
      <c r="BI154" s="211">
        <f>IF(N154="nulová",J154,0)</f>
        <v>0</v>
      </c>
      <c r="BJ154" s="17" t="s">
        <v>85</v>
      </c>
      <c r="BK154" s="211">
        <f>ROUND(I154*H154,2)</f>
        <v>0</v>
      </c>
      <c r="BL154" s="17" t="s">
        <v>144</v>
      </c>
      <c r="BM154" s="210" t="s">
        <v>169</v>
      </c>
    </row>
    <row r="155" spans="2:63" s="12" customFormat="1" ht="20.85" customHeight="1">
      <c r="B155" s="183"/>
      <c r="C155" s="184"/>
      <c r="D155" s="185" t="s">
        <v>76</v>
      </c>
      <c r="E155" s="197" t="s">
        <v>170</v>
      </c>
      <c r="F155" s="197" t="s">
        <v>171</v>
      </c>
      <c r="G155" s="184"/>
      <c r="H155" s="184"/>
      <c r="I155" s="187"/>
      <c r="J155" s="198">
        <f>BK155</f>
        <v>0</v>
      </c>
      <c r="K155" s="184"/>
      <c r="L155" s="189"/>
      <c r="M155" s="190"/>
      <c r="N155" s="191"/>
      <c r="O155" s="191"/>
      <c r="P155" s="192">
        <f>SUM(P156:P173)</f>
        <v>0</v>
      </c>
      <c r="Q155" s="191"/>
      <c r="R155" s="192">
        <f>SUM(R156:R173)</f>
        <v>0.03243</v>
      </c>
      <c r="S155" s="191"/>
      <c r="T155" s="193">
        <f>SUM(T156:T173)</f>
        <v>0</v>
      </c>
      <c r="AR155" s="194" t="s">
        <v>85</v>
      </c>
      <c r="AT155" s="195" t="s">
        <v>76</v>
      </c>
      <c r="AU155" s="195" t="s">
        <v>87</v>
      </c>
      <c r="AY155" s="194" t="s">
        <v>136</v>
      </c>
      <c r="BK155" s="196">
        <f>SUM(BK156:BK173)</f>
        <v>0</v>
      </c>
    </row>
    <row r="156" spans="1:65" s="2" customFormat="1" ht="16.5" customHeight="1">
      <c r="A156" s="34"/>
      <c r="B156" s="35"/>
      <c r="C156" s="199" t="s">
        <v>137</v>
      </c>
      <c r="D156" s="199" t="s">
        <v>139</v>
      </c>
      <c r="E156" s="200" t="s">
        <v>172</v>
      </c>
      <c r="F156" s="201" t="s">
        <v>173</v>
      </c>
      <c r="G156" s="202" t="s">
        <v>142</v>
      </c>
      <c r="H156" s="203">
        <v>329.169</v>
      </c>
      <c r="I156" s="204"/>
      <c r="J156" s="205">
        <f>ROUND(I156*H156,2)</f>
        <v>0</v>
      </c>
      <c r="K156" s="201" t="s">
        <v>143</v>
      </c>
      <c r="L156" s="39"/>
      <c r="M156" s="206" t="s">
        <v>1</v>
      </c>
      <c r="N156" s="207" t="s">
        <v>42</v>
      </c>
      <c r="O156" s="71"/>
      <c r="P156" s="208">
        <f>O156*H156</f>
        <v>0</v>
      </c>
      <c r="Q156" s="208">
        <v>0</v>
      </c>
      <c r="R156" s="208">
        <f>Q156*H156</f>
        <v>0</v>
      </c>
      <c r="S156" s="208">
        <v>0</v>
      </c>
      <c r="T156" s="209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10" t="s">
        <v>144</v>
      </c>
      <c r="AT156" s="210" t="s">
        <v>139</v>
      </c>
      <c r="AU156" s="210" t="s">
        <v>157</v>
      </c>
      <c r="AY156" s="17" t="s">
        <v>136</v>
      </c>
      <c r="BE156" s="211">
        <f>IF(N156="základní",J156,0)</f>
        <v>0</v>
      </c>
      <c r="BF156" s="211">
        <f>IF(N156="snížená",J156,0)</f>
        <v>0</v>
      </c>
      <c r="BG156" s="211">
        <f>IF(N156="zákl. přenesená",J156,0)</f>
        <v>0</v>
      </c>
      <c r="BH156" s="211">
        <f>IF(N156="sníž. přenesená",J156,0)</f>
        <v>0</v>
      </c>
      <c r="BI156" s="211">
        <f>IF(N156="nulová",J156,0)</f>
        <v>0</v>
      </c>
      <c r="BJ156" s="17" t="s">
        <v>85</v>
      </c>
      <c r="BK156" s="211">
        <f>ROUND(I156*H156,2)</f>
        <v>0</v>
      </c>
      <c r="BL156" s="17" t="s">
        <v>144</v>
      </c>
      <c r="BM156" s="210" t="s">
        <v>174</v>
      </c>
    </row>
    <row r="157" spans="2:51" s="14" customFormat="1" ht="11.25">
      <c r="B157" s="224"/>
      <c r="C157" s="225"/>
      <c r="D157" s="214" t="s">
        <v>146</v>
      </c>
      <c r="E157" s="226" t="s">
        <v>1</v>
      </c>
      <c r="F157" s="227" t="s">
        <v>175</v>
      </c>
      <c r="G157" s="225"/>
      <c r="H157" s="226" t="s">
        <v>1</v>
      </c>
      <c r="I157" s="228"/>
      <c r="J157" s="225"/>
      <c r="K157" s="225"/>
      <c r="L157" s="229"/>
      <c r="M157" s="230"/>
      <c r="N157" s="231"/>
      <c r="O157" s="231"/>
      <c r="P157" s="231"/>
      <c r="Q157" s="231"/>
      <c r="R157" s="231"/>
      <c r="S157" s="231"/>
      <c r="T157" s="232"/>
      <c r="AT157" s="233" t="s">
        <v>146</v>
      </c>
      <c r="AU157" s="233" t="s">
        <v>157</v>
      </c>
      <c r="AV157" s="14" t="s">
        <v>85</v>
      </c>
      <c r="AW157" s="14" t="s">
        <v>32</v>
      </c>
      <c r="AX157" s="14" t="s">
        <v>77</v>
      </c>
      <c r="AY157" s="233" t="s">
        <v>136</v>
      </c>
    </row>
    <row r="158" spans="2:51" s="13" customFormat="1" ht="11.25">
      <c r="B158" s="212"/>
      <c r="C158" s="213"/>
      <c r="D158" s="214" t="s">
        <v>146</v>
      </c>
      <c r="E158" s="215" t="s">
        <v>1</v>
      </c>
      <c r="F158" s="216" t="s">
        <v>176</v>
      </c>
      <c r="G158" s="213"/>
      <c r="H158" s="217">
        <v>329.169</v>
      </c>
      <c r="I158" s="218"/>
      <c r="J158" s="213"/>
      <c r="K158" s="213"/>
      <c r="L158" s="219"/>
      <c r="M158" s="220"/>
      <c r="N158" s="221"/>
      <c r="O158" s="221"/>
      <c r="P158" s="221"/>
      <c r="Q158" s="221"/>
      <c r="R158" s="221"/>
      <c r="S158" s="221"/>
      <c r="T158" s="222"/>
      <c r="AT158" s="223" t="s">
        <v>146</v>
      </c>
      <c r="AU158" s="223" t="s">
        <v>157</v>
      </c>
      <c r="AV158" s="13" t="s">
        <v>87</v>
      </c>
      <c r="AW158" s="13" t="s">
        <v>32</v>
      </c>
      <c r="AX158" s="13" t="s">
        <v>77</v>
      </c>
      <c r="AY158" s="223" t="s">
        <v>136</v>
      </c>
    </row>
    <row r="159" spans="1:65" s="2" customFormat="1" ht="16.5" customHeight="1">
      <c r="A159" s="34"/>
      <c r="B159" s="35"/>
      <c r="C159" s="199" t="s">
        <v>177</v>
      </c>
      <c r="D159" s="199" t="s">
        <v>139</v>
      </c>
      <c r="E159" s="200" t="s">
        <v>178</v>
      </c>
      <c r="F159" s="201" t="s">
        <v>179</v>
      </c>
      <c r="G159" s="202" t="s">
        <v>142</v>
      </c>
      <c r="H159" s="203">
        <v>227.212</v>
      </c>
      <c r="I159" s="204"/>
      <c r="J159" s="205">
        <f>ROUND(I159*H159,2)</f>
        <v>0</v>
      </c>
      <c r="K159" s="201" t="s">
        <v>143</v>
      </c>
      <c r="L159" s="39"/>
      <c r="M159" s="206" t="s">
        <v>1</v>
      </c>
      <c r="N159" s="207" t="s">
        <v>42</v>
      </c>
      <c r="O159" s="71"/>
      <c r="P159" s="208">
        <f>O159*H159</f>
        <v>0</v>
      </c>
      <c r="Q159" s="208">
        <v>0</v>
      </c>
      <c r="R159" s="208">
        <f>Q159*H159</f>
        <v>0</v>
      </c>
      <c r="S159" s="208">
        <v>0</v>
      </c>
      <c r="T159" s="209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10" t="s">
        <v>144</v>
      </c>
      <c r="AT159" s="210" t="s">
        <v>139</v>
      </c>
      <c r="AU159" s="210" t="s">
        <v>157</v>
      </c>
      <c r="AY159" s="17" t="s">
        <v>136</v>
      </c>
      <c r="BE159" s="211">
        <f>IF(N159="základní",J159,0)</f>
        <v>0</v>
      </c>
      <c r="BF159" s="211">
        <f>IF(N159="snížená",J159,0)</f>
        <v>0</v>
      </c>
      <c r="BG159" s="211">
        <f>IF(N159="zákl. přenesená",J159,0)</f>
        <v>0</v>
      </c>
      <c r="BH159" s="211">
        <f>IF(N159="sníž. přenesená",J159,0)</f>
        <v>0</v>
      </c>
      <c r="BI159" s="211">
        <f>IF(N159="nulová",J159,0)</f>
        <v>0</v>
      </c>
      <c r="BJ159" s="17" t="s">
        <v>85</v>
      </c>
      <c r="BK159" s="211">
        <f>ROUND(I159*H159,2)</f>
        <v>0</v>
      </c>
      <c r="BL159" s="17" t="s">
        <v>144</v>
      </c>
      <c r="BM159" s="210" t="s">
        <v>180</v>
      </c>
    </row>
    <row r="160" spans="2:51" s="14" customFormat="1" ht="11.25">
      <c r="B160" s="224"/>
      <c r="C160" s="225"/>
      <c r="D160" s="214" t="s">
        <v>146</v>
      </c>
      <c r="E160" s="226" t="s">
        <v>1</v>
      </c>
      <c r="F160" s="227" t="s">
        <v>181</v>
      </c>
      <c r="G160" s="225"/>
      <c r="H160" s="226" t="s">
        <v>1</v>
      </c>
      <c r="I160" s="228"/>
      <c r="J160" s="225"/>
      <c r="K160" s="225"/>
      <c r="L160" s="229"/>
      <c r="M160" s="230"/>
      <c r="N160" s="231"/>
      <c r="O160" s="231"/>
      <c r="P160" s="231"/>
      <c r="Q160" s="231"/>
      <c r="R160" s="231"/>
      <c r="S160" s="231"/>
      <c r="T160" s="232"/>
      <c r="AT160" s="233" t="s">
        <v>146</v>
      </c>
      <c r="AU160" s="233" t="s">
        <v>157</v>
      </c>
      <c r="AV160" s="14" t="s">
        <v>85</v>
      </c>
      <c r="AW160" s="14" t="s">
        <v>32</v>
      </c>
      <c r="AX160" s="14" t="s">
        <v>77</v>
      </c>
      <c r="AY160" s="233" t="s">
        <v>136</v>
      </c>
    </row>
    <row r="161" spans="2:51" s="13" customFormat="1" ht="11.25">
      <c r="B161" s="212"/>
      <c r="C161" s="213"/>
      <c r="D161" s="214" t="s">
        <v>146</v>
      </c>
      <c r="E161" s="215" t="s">
        <v>1</v>
      </c>
      <c r="F161" s="216" t="s">
        <v>182</v>
      </c>
      <c r="G161" s="213"/>
      <c r="H161" s="217">
        <v>11.2</v>
      </c>
      <c r="I161" s="218"/>
      <c r="J161" s="213"/>
      <c r="K161" s="213"/>
      <c r="L161" s="219"/>
      <c r="M161" s="220"/>
      <c r="N161" s="221"/>
      <c r="O161" s="221"/>
      <c r="P161" s="221"/>
      <c r="Q161" s="221"/>
      <c r="R161" s="221"/>
      <c r="S161" s="221"/>
      <c r="T161" s="222"/>
      <c r="AT161" s="223" t="s">
        <v>146</v>
      </c>
      <c r="AU161" s="223" t="s">
        <v>157</v>
      </c>
      <c r="AV161" s="13" t="s">
        <v>87</v>
      </c>
      <c r="AW161" s="13" t="s">
        <v>32</v>
      </c>
      <c r="AX161" s="13" t="s">
        <v>77</v>
      </c>
      <c r="AY161" s="223" t="s">
        <v>136</v>
      </c>
    </row>
    <row r="162" spans="2:51" s="13" customFormat="1" ht="11.25">
      <c r="B162" s="212"/>
      <c r="C162" s="213"/>
      <c r="D162" s="214" t="s">
        <v>146</v>
      </c>
      <c r="E162" s="215" t="s">
        <v>1</v>
      </c>
      <c r="F162" s="216" t="s">
        <v>183</v>
      </c>
      <c r="G162" s="213"/>
      <c r="H162" s="217">
        <v>20.776</v>
      </c>
      <c r="I162" s="218"/>
      <c r="J162" s="213"/>
      <c r="K162" s="213"/>
      <c r="L162" s="219"/>
      <c r="M162" s="220"/>
      <c r="N162" s="221"/>
      <c r="O162" s="221"/>
      <c r="P162" s="221"/>
      <c r="Q162" s="221"/>
      <c r="R162" s="221"/>
      <c r="S162" s="221"/>
      <c r="T162" s="222"/>
      <c r="AT162" s="223" t="s">
        <v>146</v>
      </c>
      <c r="AU162" s="223" t="s">
        <v>157</v>
      </c>
      <c r="AV162" s="13" t="s">
        <v>87</v>
      </c>
      <c r="AW162" s="13" t="s">
        <v>32</v>
      </c>
      <c r="AX162" s="13" t="s">
        <v>77</v>
      </c>
      <c r="AY162" s="223" t="s">
        <v>136</v>
      </c>
    </row>
    <row r="163" spans="2:51" s="13" customFormat="1" ht="11.25">
      <c r="B163" s="212"/>
      <c r="C163" s="213"/>
      <c r="D163" s="214" t="s">
        <v>146</v>
      </c>
      <c r="E163" s="215" t="s">
        <v>1</v>
      </c>
      <c r="F163" s="216" t="s">
        <v>184</v>
      </c>
      <c r="G163" s="213"/>
      <c r="H163" s="217">
        <v>293.976</v>
      </c>
      <c r="I163" s="218"/>
      <c r="J163" s="213"/>
      <c r="K163" s="213"/>
      <c r="L163" s="219"/>
      <c r="M163" s="220"/>
      <c r="N163" s="221"/>
      <c r="O163" s="221"/>
      <c r="P163" s="221"/>
      <c r="Q163" s="221"/>
      <c r="R163" s="221"/>
      <c r="S163" s="221"/>
      <c r="T163" s="222"/>
      <c r="AT163" s="223" t="s">
        <v>146</v>
      </c>
      <c r="AU163" s="223" t="s">
        <v>157</v>
      </c>
      <c r="AV163" s="13" t="s">
        <v>87</v>
      </c>
      <c r="AW163" s="13" t="s">
        <v>32</v>
      </c>
      <c r="AX163" s="13" t="s">
        <v>77</v>
      </c>
      <c r="AY163" s="223" t="s">
        <v>136</v>
      </c>
    </row>
    <row r="164" spans="2:51" s="13" customFormat="1" ht="11.25">
      <c r="B164" s="212"/>
      <c r="C164" s="213"/>
      <c r="D164" s="214" t="s">
        <v>146</v>
      </c>
      <c r="E164" s="215" t="s">
        <v>1</v>
      </c>
      <c r="F164" s="216" t="s">
        <v>185</v>
      </c>
      <c r="G164" s="213"/>
      <c r="H164" s="217">
        <v>36.432</v>
      </c>
      <c r="I164" s="218"/>
      <c r="J164" s="213"/>
      <c r="K164" s="213"/>
      <c r="L164" s="219"/>
      <c r="M164" s="220"/>
      <c r="N164" s="221"/>
      <c r="O164" s="221"/>
      <c r="P164" s="221"/>
      <c r="Q164" s="221"/>
      <c r="R164" s="221"/>
      <c r="S164" s="221"/>
      <c r="T164" s="222"/>
      <c r="AT164" s="223" t="s">
        <v>146</v>
      </c>
      <c r="AU164" s="223" t="s">
        <v>157</v>
      </c>
      <c r="AV164" s="13" t="s">
        <v>87</v>
      </c>
      <c r="AW164" s="13" t="s">
        <v>32</v>
      </c>
      <c r="AX164" s="13" t="s">
        <v>77</v>
      </c>
      <c r="AY164" s="223" t="s">
        <v>136</v>
      </c>
    </row>
    <row r="165" spans="2:51" s="13" customFormat="1" ht="11.25">
      <c r="B165" s="212"/>
      <c r="C165" s="213"/>
      <c r="D165" s="214" t="s">
        <v>146</v>
      </c>
      <c r="E165" s="215" t="s">
        <v>1</v>
      </c>
      <c r="F165" s="216" t="s">
        <v>186</v>
      </c>
      <c r="G165" s="213"/>
      <c r="H165" s="217">
        <v>31.72</v>
      </c>
      <c r="I165" s="218"/>
      <c r="J165" s="213"/>
      <c r="K165" s="213"/>
      <c r="L165" s="219"/>
      <c r="M165" s="220"/>
      <c r="N165" s="221"/>
      <c r="O165" s="221"/>
      <c r="P165" s="221"/>
      <c r="Q165" s="221"/>
      <c r="R165" s="221"/>
      <c r="S165" s="221"/>
      <c r="T165" s="222"/>
      <c r="AT165" s="223" t="s">
        <v>146</v>
      </c>
      <c r="AU165" s="223" t="s">
        <v>157</v>
      </c>
      <c r="AV165" s="13" t="s">
        <v>87</v>
      </c>
      <c r="AW165" s="13" t="s">
        <v>32</v>
      </c>
      <c r="AX165" s="13" t="s">
        <v>77</v>
      </c>
      <c r="AY165" s="223" t="s">
        <v>136</v>
      </c>
    </row>
    <row r="166" spans="2:51" s="13" customFormat="1" ht="11.25">
      <c r="B166" s="212"/>
      <c r="C166" s="213"/>
      <c r="D166" s="214" t="s">
        <v>146</v>
      </c>
      <c r="E166" s="215" t="s">
        <v>1</v>
      </c>
      <c r="F166" s="216" t="s">
        <v>187</v>
      </c>
      <c r="G166" s="213"/>
      <c r="H166" s="217">
        <v>37.44</v>
      </c>
      <c r="I166" s="218"/>
      <c r="J166" s="213"/>
      <c r="K166" s="213"/>
      <c r="L166" s="219"/>
      <c r="M166" s="220"/>
      <c r="N166" s="221"/>
      <c r="O166" s="221"/>
      <c r="P166" s="221"/>
      <c r="Q166" s="221"/>
      <c r="R166" s="221"/>
      <c r="S166" s="221"/>
      <c r="T166" s="222"/>
      <c r="AT166" s="223" t="s">
        <v>146</v>
      </c>
      <c r="AU166" s="223" t="s">
        <v>157</v>
      </c>
      <c r="AV166" s="13" t="s">
        <v>87</v>
      </c>
      <c r="AW166" s="13" t="s">
        <v>32</v>
      </c>
      <c r="AX166" s="13" t="s">
        <v>77</v>
      </c>
      <c r="AY166" s="223" t="s">
        <v>136</v>
      </c>
    </row>
    <row r="167" spans="2:51" s="13" customFormat="1" ht="11.25">
      <c r="B167" s="212"/>
      <c r="C167" s="213"/>
      <c r="D167" s="214" t="s">
        <v>146</v>
      </c>
      <c r="E167" s="215" t="s">
        <v>1</v>
      </c>
      <c r="F167" s="216" t="s">
        <v>188</v>
      </c>
      <c r="G167" s="213"/>
      <c r="H167" s="217">
        <v>22.88</v>
      </c>
      <c r="I167" s="218"/>
      <c r="J167" s="213"/>
      <c r="K167" s="213"/>
      <c r="L167" s="219"/>
      <c r="M167" s="220"/>
      <c r="N167" s="221"/>
      <c r="O167" s="221"/>
      <c r="P167" s="221"/>
      <c r="Q167" s="221"/>
      <c r="R167" s="221"/>
      <c r="S167" s="221"/>
      <c r="T167" s="222"/>
      <c r="AT167" s="223" t="s">
        <v>146</v>
      </c>
      <c r="AU167" s="223" t="s">
        <v>157</v>
      </c>
      <c r="AV167" s="13" t="s">
        <v>87</v>
      </c>
      <c r="AW167" s="13" t="s">
        <v>32</v>
      </c>
      <c r="AX167" s="13" t="s">
        <v>77</v>
      </c>
      <c r="AY167" s="223" t="s">
        <v>136</v>
      </c>
    </row>
    <row r="168" spans="2:51" s="13" customFormat="1" ht="11.25">
      <c r="B168" s="212"/>
      <c r="C168" s="213"/>
      <c r="D168" s="214" t="s">
        <v>146</v>
      </c>
      <c r="E168" s="213"/>
      <c r="F168" s="216" t="s">
        <v>189</v>
      </c>
      <c r="G168" s="213"/>
      <c r="H168" s="217">
        <v>227.212</v>
      </c>
      <c r="I168" s="218"/>
      <c r="J168" s="213"/>
      <c r="K168" s="213"/>
      <c r="L168" s="219"/>
      <c r="M168" s="220"/>
      <c r="N168" s="221"/>
      <c r="O168" s="221"/>
      <c r="P168" s="221"/>
      <c r="Q168" s="221"/>
      <c r="R168" s="221"/>
      <c r="S168" s="221"/>
      <c r="T168" s="222"/>
      <c r="AT168" s="223" t="s">
        <v>146</v>
      </c>
      <c r="AU168" s="223" t="s">
        <v>157</v>
      </c>
      <c r="AV168" s="13" t="s">
        <v>87</v>
      </c>
      <c r="AW168" s="13" t="s">
        <v>4</v>
      </c>
      <c r="AX168" s="13" t="s">
        <v>85</v>
      </c>
      <c r="AY168" s="223" t="s">
        <v>136</v>
      </c>
    </row>
    <row r="169" spans="1:65" s="2" customFormat="1" ht="16.5" customHeight="1">
      <c r="A169" s="34"/>
      <c r="B169" s="35"/>
      <c r="C169" s="199" t="s">
        <v>190</v>
      </c>
      <c r="D169" s="199" t="s">
        <v>139</v>
      </c>
      <c r="E169" s="200" t="s">
        <v>191</v>
      </c>
      <c r="F169" s="201" t="s">
        <v>192</v>
      </c>
      <c r="G169" s="202" t="s">
        <v>193</v>
      </c>
      <c r="H169" s="203">
        <v>1</v>
      </c>
      <c r="I169" s="204"/>
      <c r="J169" s="205">
        <f>ROUND(I169*H169,2)</f>
        <v>0</v>
      </c>
      <c r="K169" s="201" t="s">
        <v>143</v>
      </c>
      <c r="L169" s="39"/>
      <c r="M169" s="206" t="s">
        <v>1</v>
      </c>
      <c r="N169" s="207" t="s">
        <v>42</v>
      </c>
      <c r="O169" s="71"/>
      <c r="P169" s="208">
        <f>O169*H169</f>
        <v>0</v>
      </c>
      <c r="Q169" s="208">
        <v>0.02808</v>
      </c>
      <c r="R169" s="208">
        <f>Q169*H169</f>
        <v>0.02808</v>
      </c>
      <c r="S169" s="208">
        <v>0</v>
      </c>
      <c r="T169" s="209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210" t="s">
        <v>144</v>
      </c>
      <c r="AT169" s="210" t="s">
        <v>139</v>
      </c>
      <c r="AU169" s="210" t="s">
        <v>157</v>
      </c>
      <c r="AY169" s="17" t="s">
        <v>136</v>
      </c>
      <c r="BE169" s="211">
        <f>IF(N169="základní",J169,0)</f>
        <v>0</v>
      </c>
      <c r="BF169" s="211">
        <f>IF(N169="snížená",J169,0)</f>
        <v>0</v>
      </c>
      <c r="BG169" s="211">
        <f>IF(N169="zákl. přenesená",J169,0)</f>
        <v>0</v>
      </c>
      <c r="BH169" s="211">
        <f>IF(N169="sníž. přenesená",J169,0)</f>
        <v>0</v>
      </c>
      <c r="BI169" s="211">
        <f>IF(N169="nulová",J169,0)</f>
        <v>0</v>
      </c>
      <c r="BJ169" s="17" t="s">
        <v>85</v>
      </c>
      <c r="BK169" s="211">
        <f>ROUND(I169*H169,2)</f>
        <v>0</v>
      </c>
      <c r="BL169" s="17" t="s">
        <v>144</v>
      </c>
      <c r="BM169" s="210" t="s">
        <v>194</v>
      </c>
    </row>
    <row r="170" spans="2:51" s="13" customFormat="1" ht="11.25">
      <c r="B170" s="212"/>
      <c r="C170" s="213"/>
      <c r="D170" s="214" t="s">
        <v>146</v>
      </c>
      <c r="E170" s="215" t="s">
        <v>1</v>
      </c>
      <c r="F170" s="216" t="s">
        <v>195</v>
      </c>
      <c r="G170" s="213"/>
      <c r="H170" s="217">
        <v>1</v>
      </c>
      <c r="I170" s="218"/>
      <c r="J170" s="213"/>
      <c r="K170" s="213"/>
      <c r="L170" s="219"/>
      <c r="M170" s="220"/>
      <c r="N170" s="221"/>
      <c r="O170" s="221"/>
      <c r="P170" s="221"/>
      <c r="Q170" s="221"/>
      <c r="R170" s="221"/>
      <c r="S170" s="221"/>
      <c r="T170" s="222"/>
      <c r="AT170" s="223" t="s">
        <v>146</v>
      </c>
      <c r="AU170" s="223" t="s">
        <v>157</v>
      </c>
      <c r="AV170" s="13" t="s">
        <v>87</v>
      </c>
      <c r="AW170" s="13" t="s">
        <v>32</v>
      </c>
      <c r="AX170" s="13" t="s">
        <v>77</v>
      </c>
      <c r="AY170" s="223" t="s">
        <v>136</v>
      </c>
    </row>
    <row r="171" spans="1:65" s="2" customFormat="1" ht="16.5" customHeight="1">
      <c r="A171" s="34"/>
      <c r="B171" s="35"/>
      <c r="C171" s="199" t="s">
        <v>153</v>
      </c>
      <c r="D171" s="199" t="s">
        <v>139</v>
      </c>
      <c r="E171" s="200" t="s">
        <v>196</v>
      </c>
      <c r="F171" s="201" t="s">
        <v>197</v>
      </c>
      <c r="G171" s="202" t="s">
        <v>193</v>
      </c>
      <c r="H171" s="203">
        <v>15</v>
      </c>
      <c r="I171" s="204"/>
      <c r="J171" s="205">
        <f>ROUND(I171*H171,2)</f>
        <v>0</v>
      </c>
      <c r="K171" s="201" t="s">
        <v>143</v>
      </c>
      <c r="L171" s="39"/>
      <c r="M171" s="206" t="s">
        <v>1</v>
      </c>
      <c r="N171" s="207" t="s">
        <v>42</v>
      </c>
      <c r="O171" s="71"/>
      <c r="P171" s="208">
        <f>O171*H171</f>
        <v>0</v>
      </c>
      <c r="Q171" s="208">
        <v>4E-05</v>
      </c>
      <c r="R171" s="208">
        <f>Q171*H171</f>
        <v>0.0006000000000000001</v>
      </c>
      <c r="S171" s="208">
        <v>0</v>
      </c>
      <c r="T171" s="209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210" t="s">
        <v>144</v>
      </c>
      <c r="AT171" s="210" t="s">
        <v>139</v>
      </c>
      <c r="AU171" s="210" t="s">
        <v>157</v>
      </c>
      <c r="AY171" s="17" t="s">
        <v>136</v>
      </c>
      <c r="BE171" s="211">
        <f>IF(N171="základní",J171,0)</f>
        <v>0</v>
      </c>
      <c r="BF171" s="211">
        <f>IF(N171="snížená",J171,0)</f>
        <v>0</v>
      </c>
      <c r="BG171" s="211">
        <f>IF(N171="zákl. přenesená",J171,0)</f>
        <v>0</v>
      </c>
      <c r="BH171" s="211">
        <f>IF(N171="sníž. přenesená",J171,0)</f>
        <v>0</v>
      </c>
      <c r="BI171" s="211">
        <f>IF(N171="nulová",J171,0)</f>
        <v>0</v>
      </c>
      <c r="BJ171" s="17" t="s">
        <v>85</v>
      </c>
      <c r="BK171" s="211">
        <f>ROUND(I171*H171,2)</f>
        <v>0</v>
      </c>
      <c r="BL171" s="17" t="s">
        <v>144</v>
      </c>
      <c r="BM171" s="210" t="s">
        <v>198</v>
      </c>
    </row>
    <row r="172" spans="2:51" s="13" customFormat="1" ht="11.25">
      <c r="B172" s="212"/>
      <c r="C172" s="213"/>
      <c r="D172" s="214" t="s">
        <v>146</v>
      </c>
      <c r="E172" s="215" t="s">
        <v>1</v>
      </c>
      <c r="F172" s="216" t="s">
        <v>199</v>
      </c>
      <c r="G172" s="213"/>
      <c r="H172" s="217">
        <v>15</v>
      </c>
      <c r="I172" s="218"/>
      <c r="J172" s="213"/>
      <c r="K172" s="213"/>
      <c r="L172" s="219"/>
      <c r="M172" s="220"/>
      <c r="N172" s="221"/>
      <c r="O172" s="221"/>
      <c r="P172" s="221"/>
      <c r="Q172" s="221"/>
      <c r="R172" s="221"/>
      <c r="S172" s="221"/>
      <c r="T172" s="222"/>
      <c r="AT172" s="223" t="s">
        <v>146</v>
      </c>
      <c r="AU172" s="223" t="s">
        <v>157</v>
      </c>
      <c r="AV172" s="13" t="s">
        <v>87</v>
      </c>
      <c r="AW172" s="13" t="s">
        <v>32</v>
      </c>
      <c r="AX172" s="13" t="s">
        <v>77</v>
      </c>
      <c r="AY172" s="223" t="s">
        <v>136</v>
      </c>
    </row>
    <row r="173" spans="1:65" s="2" customFormat="1" ht="16.5" customHeight="1">
      <c r="A173" s="34"/>
      <c r="B173" s="35"/>
      <c r="C173" s="199" t="s">
        <v>200</v>
      </c>
      <c r="D173" s="199" t="s">
        <v>139</v>
      </c>
      <c r="E173" s="200" t="s">
        <v>201</v>
      </c>
      <c r="F173" s="201" t="s">
        <v>202</v>
      </c>
      <c r="G173" s="202" t="s">
        <v>193</v>
      </c>
      <c r="H173" s="203">
        <v>15</v>
      </c>
      <c r="I173" s="204"/>
      <c r="J173" s="205">
        <f>ROUND(I173*H173,2)</f>
        <v>0</v>
      </c>
      <c r="K173" s="201" t="s">
        <v>143</v>
      </c>
      <c r="L173" s="39"/>
      <c r="M173" s="206" t="s">
        <v>1</v>
      </c>
      <c r="N173" s="207" t="s">
        <v>42</v>
      </c>
      <c r="O173" s="71"/>
      <c r="P173" s="208">
        <f>O173*H173</f>
        <v>0</v>
      </c>
      <c r="Q173" s="208">
        <v>0.00025</v>
      </c>
      <c r="R173" s="208">
        <f>Q173*H173</f>
        <v>0.00375</v>
      </c>
      <c r="S173" s="208">
        <v>0</v>
      </c>
      <c r="T173" s="209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210" t="s">
        <v>144</v>
      </c>
      <c r="AT173" s="210" t="s">
        <v>139</v>
      </c>
      <c r="AU173" s="210" t="s">
        <v>157</v>
      </c>
      <c r="AY173" s="17" t="s">
        <v>136</v>
      </c>
      <c r="BE173" s="211">
        <f>IF(N173="základní",J173,0)</f>
        <v>0</v>
      </c>
      <c r="BF173" s="211">
        <f>IF(N173="snížená",J173,0)</f>
        <v>0</v>
      </c>
      <c r="BG173" s="211">
        <f>IF(N173="zákl. přenesená",J173,0)</f>
        <v>0</v>
      </c>
      <c r="BH173" s="211">
        <f>IF(N173="sníž. přenesená",J173,0)</f>
        <v>0</v>
      </c>
      <c r="BI173" s="211">
        <f>IF(N173="nulová",J173,0)</f>
        <v>0</v>
      </c>
      <c r="BJ173" s="17" t="s">
        <v>85</v>
      </c>
      <c r="BK173" s="211">
        <f>ROUND(I173*H173,2)</f>
        <v>0</v>
      </c>
      <c r="BL173" s="17" t="s">
        <v>144</v>
      </c>
      <c r="BM173" s="210" t="s">
        <v>203</v>
      </c>
    </row>
    <row r="174" spans="2:63" s="12" customFormat="1" ht="20.85" customHeight="1">
      <c r="B174" s="183"/>
      <c r="C174" s="184"/>
      <c r="D174" s="185" t="s">
        <v>76</v>
      </c>
      <c r="E174" s="197" t="s">
        <v>204</v>
      </c>
      <c r="F174" s="197" t="s">
        <v>205</v>
      </c>
      <c r="G174" s="184"/>
      <c r="H174" s="184"/>
      <c r="I174" s="187"/>
      <c r="J174" s="198">
        <f>BK174</f>
        <v>0</v>
      </c>
      <c r="K174" s="184"/>
      <c r="L174" s="189"/>
      <c r="M174" s="190"/>
      <c r="N174" s="191"/>
      <c r="O174" s="191"/>
      <c r="P174" s="192">
        <f>SUM(P175:P181)</f>
        <v>0</v>
      </c>
      <c r="Q174" s="191"/>
      <c r="R174" s="192">
        <f>SUM(R175:R181)</f>
        <v>0</v>
      </c>
      <c r="S174" s="191"/>
      <c r="T174" s="193">
        <f>SUM(T175:T181)</f>
        <v>23.733296</v>
      </c>
      <c r="AR174" s="194" t="s">
        <v>85</v>
      </c>
      <c r="AT174" s="195" t="s">
        <v>76</v>
      </c>
      <c r="AU174" s="195" t="s">
        <v>87</v>
      </c>
      <c r="AY174" s="194" t="s">
        <v>136</v>
      </c>
      <c r="BK174" s="196">
        <f>SUM(BK175:BK181)</f>
        <v>0</v>
      </c>
    </row>
    <row r="175" spans="1:65" s="2" customFormat="1" ht="16.5" customHeight="1">
      <c r="A175" s="34"/>
      <c r="B175" s="35"/>
      <c r="C175" s="199" t="s">
        <v>206</v>
      </c>
      <c r="D175" s="199" t="s">
        <v>139</v>
      </c>
      <c r="E175" s="200" t="s">
        <v>207</v>
      </c>
      <c r="F175" s="201" t="s">
        <v>208</v>
      </c>
      <c r="G175" s="202" t="s">
        <v>150</v>
      </c>
      <c r="H175" s="203">
        <v>4.968</v>
      </c>
      <c r="I175" s="204"/>
      <c r="J175" s="205">
        <f>ROUND(I175*H175,2)</f>
        <v>0</v>
      </c>
      <c r="K175" s="201" t="s">
        <v>143</v>
      </c>
      <c r="L175" s="39"/>
      <c r="M175" s="206" t="s">
        <v>1</v>
      </c>
      <c r="N175" s="207" t="s">
        <v>42</v>
      </c>
      <c r="O175" s="71"/>
      <c r="P175" s="208">
        <f>O175*H175</f>
        <v>0</v>
      </c>
      <c r="Q175" s="208">
        <v>0</v>
      </c>
      <c r="R175" s="208">
        <f>Q175*H175</f>
        <v>0</v>
      </c>
      <c r="S175" s="208">
        <v>1.8</v>
      </c>
      <c r="T175" s="209">
        <f>S175*H175</f>
        <v>8.942400000000001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210" t="s">
        <v>144</v>
      </c>
      <c r="AT175" s="210" t="s">
        <v>139</v>
      </c>
      <c r="AU175" s="210" t="s">
        <v>157</v>
      </c>
      <c r="AY175" s="17" t="s">
        <v>136</v>
      </c>
      <c r="BE175" s="211">
        <f>IF(N175="základní",J175,0)</f>
        <v>0</v>
      </c>
      <c r="BF175" s="211">
        <f>IF(N175="snížená",J175,0)</f>
        <v>0</v>
      </c>
      <c r="BG175" s="211">
        <f>IF(N175="zákl. přenesená",J175,0)</f>
        <v>0</v>
      </c>
      <c r="BH175" s="211">
        <f>IF(N175="sníž. přenesená",J175,0)</f>
        <v>0</v>
      </c>
      <c r="BI175" s="211">
        <f>IF(N175="nulová",J175,0)</f>
        <v>0</v>
      </c>
      <c r="BJ175" s="17" t="s">
        <v>85</v>
      </c>
      <c r="BK175" s="211">
        <f>ROUND(I175*H175,2)</f>
        <v>0</v>
      </c>
      <c r="BL175" s="17" t="s">
        <v>144</v>
      </c>
      <c r="BM175" s="210" t="s">
        <v>209</v>
      </c>
    </row>
    <row r="176" spans="2:51" s="13" customFormat="1" ht="11.25">
      <c r="B176" s="212"/>
      <c r="C176" s="213"/>
      <c r="D176" s="214" t="s">
        <v>146</v>
      </c>
      <c r="E176" s="215" t="s">
        <v>1</v>
      </c>
      <c r="F176" s="216" t="s">
        <v>210</v>
      </c>
      <c r="G176" s="213"/>
      <c r="H176" s="217">
        <v>4.968</v>
      </c>
      <c r="I176" s="218"/>
      <c r="J176" s="213"/>
      <c r="K176" s="213"/>
      <c r="L176" s="219"/>
      <c r="M176" s="220"/>
      <c r="N176" s="221"/>
      <c r="O176" s="221"/>
      <c r="P176" s="221"/>
      <c r="Q176" s="221"/>
      <c r="R176" s="221"/>
      <c r="S176" s="221"/>
      <c r="T176" s="222"/>
      <c r="AT176" s="223" t="s">
        <v>146</v>
      </c>
      <c r="AU176" s="223" t="s">
        <v>157</v>
      </c>
      <c r="AV176" s="13" t="s">
        <v>87</v>
      </c>
      <c r="AW176" s="13" t="s">
        <v>32</v>
      </c>
      <c r="AX176" s="13" t="s">
        <v>77</v>
      </c>
      <c r="AY176" s="223" t="s">
        <v>136</v>
      </c>
    </row>
    <row r="177" spans="1:65" s="2" customFormat="1" ht="16.5" customHeight="1">
      <c r="A177" s="34"/>
      <c r="B177" s="35"/>
      <c r="C177" s="199" t="s">
        <v>211</v>
      </c>
      <c r="D177" s="199" t="s">
        <v>139</v>
      </c>
      <c r="E177" s="200" t="s">
        <v>212</v>
      </c>
      <c r="F177" s="201" t="s">
        <v>213</v>
      </c>
      <c r="G177" s="202" t="s">
        <v>150</v>
      </c>
      <c r="H177" s="203">
        <v>7.741</v>
      </c>
      <c r="I177" s="204"/>
      <c r="J177" s="205">
        <f>ROUND(I177*H177,2)</f>
        <v>0</v>
      </c>
      <c r="K177" s="201" t="s">
        <v>143</v>
      </c>
      <c r="L177" s="39"/>
      <c r="M177" s="206" t="s">
        <v>1</v>
      </c>
      <c r="N177" s="207" t="s">
        <v>42</v>
      </c>
      <c r="O177" s="71"/>
      <c r="P177" s="208">
        <f>O177*H177</f>
        <v>0</v>
      </c>
      <c r="Q177" s="208">
        <v>0</v>
      </c>
      <c r="R177" s="208">
        <f>Q177*H177</f>
        <v>0</v>
      </c>
      <c r="S177" s="208">
        <v>1.671</v>
      </c>
      <c r="T177" s="209">
        <f>S177*H177</f>
        <v>12.935210999999999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210" t="s">
        <v>144</v>
      </c>
      <c r="AT177" s="210" t="s">
        <v>139</v>
      </c>
      <c r="AU177" s="210" t="s">
        <v>157</v>
      </c>
      <c r="AY177" s="17" t="s">
        <v>136</v>
      </c>
      <c r="BE177" s="211">
        <f>IF(N177="základní",J177,0)</f>
        <v>0</v>
      </c>
      <c r="BF177" s="211">
        <f>IF(N177="snížená",J177,0)</f>
        <v>0</v>
      </c>
      <c r="BG177" s="211">
        <f>IF(N177="zákl. přenesená",J177,0)</f>
        <v>0</v>
      </c>
      <c r="BH177" s="211">
        <f>IF(N177="sníž. přenesená",J177,0)</f>
        <v>0</v>
      </c>
      <c r="BI177" s="211">
        <f>IF(N177="nulová",J177,0)</f>
        <v>0</v>
      </c>
      <c r="BJ177" s="17" t="s">
        <v>85</v>
      </c>
      <c r="BK177" s="211">
        <f>ROUND(I177*H177,2)</f>
        <v>0</v>
      </c>
      <c r="BL177" s="17" t="s">
        <v>144</v>
      </c>
      <c r="BM177" s="210" t="s">
        <v>214</v>
      </c>
    </row>
    <row r="178" spans="2:51" s="13" customFormat="1" ht="11.25">
      <c r="B178" s="212"/>
      <c r="C178" s="213"/>
      <c r="D178" s="214" t="s">
        <v>146</v>
      </c>
      <c r="E178" s="215" t="s">
        <v>1</v>
      </c>
      <c r="F178" s="216" t="s">
        <v>215</v>
      </c>
      <c r="G178" s="213"/>
      <c r="H178" s="217">
        <v>7.741</v>
      </c>
      <c r="I178" s="218"/>
      <c r="J178" s="213"/>
      <c r="K178" s="213"/>
      <c r="L178" s="219"/>
      <c r="M178" s="220"/>
      <c r="N178" s="221"/>
      <c r="O178" s="221"/>
      <c r="P178" s="221"/>
      <c r="Q178" s="221"/>
      <c r="R178" s="221"/>
      <c r="S178" s="221"/>
      <c r="T178" s="222"/>
      <c r="AT178" s="223" t="s">
        <v>146</v>
      </c>
      <c r="AU178" s="223" t="s">
        <v>157</v>
      </c>
      <c r="AV178" s="13" t="s">
        <v>87</v>
      </c>
      <c r="AW178" s="13" t="s">
        <v>32</v>
      </c>
      <c r="AX178" s="13" t="s">
        <v>77</v>
      </c>
      <c r="AY178" s="223" t="s">
        <v>136</v>
      </c>
    </row>
    <row r="179" spans="1:65" s="2" customFormat="1" ht="16.5" customHeight="1">
      <c r="A179" s="34"/>
      <c r="B179" s="35"/>
      <c r="C179" s="199" t="s">
        <v>216</v>
      </c>
      <c r="D179" s="199" t="s">
        <v>139</v>
      </c>
      <c r="E179" s="200" t="s">
        <v>217</v>
      </c>
      <c r="F179" s="201" t="s">
        <v>218</v>
      </c>
      <c r="G179" s="202" t="s">
        <v>193</v>
      </c>
      <c r="H179" s="203">
        <v>8</v>
      </c>
      <c r="I179" s="204"/>
      <c r="J179" s="205">
        <f>ROUND(I179*H179,2)</f>
        <v>0</v>
      </c>
      <c r="K179" s="201" t="s">
        <v>143</v>
      </c>
      <c r="L179" s="39"/>
      <c r="M179" s="206" t="s">
        <v>1</v>
      </c>
      <c r="N179" s="207" t="s">
        <v>42</v>
      </c>
      <c r="O179" s="71"/>
      <c r="P179" s="208">
        <f>O179*H179</f>
        <v>0</v>
      </c>
      <c r="Q179" s="208">
        <v>0</v>
      </c>
      <c r="R179" s="208">
        <f>Q179*H179</f>
        <v>0</v>
      </c>
      <c r="S179" s="208">
        <v>0.086</v>
      </c>
      <c r="T179" s="209">
        <f>S179*H179</f>
        <v>0.688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210" t="s">
        <v>144</v>
      </c>
      <c r="AT179" s="210" t="s">
        <v>139</v>
      </c>
      <c r="AU179" s="210" t="s">
        <v>157</v>
      </c>
      <c r="AY179" s="17" t="s">
        <v>136</v>
      </c>
      <c r="BE179" s="211">
        <f>IF(N179="základní",J179,0)</f>
        <v>0</v>
      </c>
      <c r="BF179" s="211">
        <f>IF(N179="snížená",J179,0)</f>
        <v>0</v>
      </c>
      <c r="BG179" s="211">
        <f>IF(N179="zákl. přenesená",J179,0)</f>
        <v>0</v>
      </c>
      <c r="BH179" s="211">
        <f>IF(N179="sníž. přenesená",J179,0)</f>
        <v>0</v>
      </c>
      <c r="BI179" s="211">
        <f>IF(N179="nulová",J179,0)</f>
        <v>0</v>
      </c>
      <c r="BJ179" s="17" t="s">
        <v>85</v>
      </c>
      <c r="BK179" s="211">
        <f>ROUND(I179*H179,2)</f>
        <v>0</v>
      </c>
      <c r="BL179" s="17" t="s">
        <v>144</v>
      </c>
      <c r="BM179" s="210" t="s">
        <v>219</v>
      </c>
    </row>
    <row r="180" spans="1:65" s="2" customFormat="1" ht="16.5" customHeight="1">
      <c r="A180" s="34"/>
      <c r="B180" s="35"/>
      <c r="C180" s="199" t="s">
        <v>220</v>
      </c>
      <c r="D180" s="199" t="s">
        <v>139</v>
      </c>
      <c r="E180" s="200" t="s">
        <v>221</v>
      </c>
      <c r="F180" s="201" t="s">
        <v>222</v>
      </c>
      <c r="G180" s="202" t="s">
        <v>142</v>
      </c>
      <c r="H180" s="203">
        <v>40.265</v>
      </c>
      <c r="I180" s="204"/>
      <c r="J180" s="205">
        <f>ROUND(I180*H180,2)</f>
        <v>0</v>
      </c>
      <c r="K180" s="201" t="s">
        <v>143</v>
      </c>
      <c r="L180" s="39"/>
      <c r="M180" s="206" t="s">
        <v>1</v>
      </c>
      <c r="N180" s="207" t="s">
        <v>42</v>
      </c>
      <c r="O180" s="71"/>
      <c r="P180" s="208">
        <f>O180*H180</f>
        <v>0</v>
      </c>
      <c r="Q180" s="208">
        <v>0</v>
      </c>
      <c r="R180" s="208">
        <f>Q180*H180</f>
        <v>0</v>
      </c>
      <c r="S180" s="208">
        <v>0.029</v>
      </c>
      <c r="T180" s="209">
        <f>S180*H180</f>
        <v>1.167685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210" t="s">
        <v>144</v>
      </c>
      <c r="AT180" s="210" t="s">
        <v>139</v>
      </c>
      <c r="AU180" s="210" t="s">
        <v>157</v>
      </c>
      <c r="AY180" s="17" t="s">
        <v>136</v>
      </c>
      <c r="BE180" s="211">
        <f>IF(N180="základní",J180,0)</f>
        <v>0</v>
      </c>
      <c r="BF180" s="211">
        <f>IF(N180="snížená",J180,0)</f>
        <v>0</v>
      </c>
      <c r="BG180" s="211">
        <f>IF(N180="zákl. přenesená",J180,0)</f>
        <v>0</v>
      </c>
      <c r="BH180" s="211">
        <f>IF(N180="sníž. přenesená",J180,0)</f>
        <v>0</v>
      </c>
      <c r="BI180" s="211">
        <f>IF(N180="nulová",J180,0)</f>
        <v>0</v>
      </c>
      <c r="BJ180" s="17" t="s">
        <v>85</v>
      </c>
      <c r="BK180" s="211">
        <f>ROUND(I180*H180,2)</f>
        <v>0</v>
      </c>
      <c r="BL180" s="17" t="s">
        <v>144</v>
      </c>
      <c r="BM180" s="210" t="s">
        <v>223</v>
      </c>
    </row>
    <row r="181" spans="2:51" s="13" customFormat="1" ht="11.25">
      <c r="B181" s="212"/>
      <c r="C181" s="213"/>
      <c r="D181" s="214" t="s">
        <v>146</v>
      </c>
      <c r="E181" s="215" t="s">
        <v>1</v>
      </c>
      <c r="F181" s="216" t="s">
        <v>147</v>
      </c>
      <c r="G181" s="213"/>
      <c r="H181" s="217">
        <v>40.265</v>
      </c>
      <c r="I181" s="218"/>
      <c r="J181" s="213"/>
      <c r="K181" s="213"/>
      <c r="L181" s="219"/>
      <c r="M181" s="220"/>
      <c r="N181" s="221"/>
      <c r="O181" s="221"/>
      <c r="P181" s="221"/>
      <c r="Q181" s="221"/>
      <c r="R181" s="221"/>
      <c r="S181" s="221"/>
      <c r="T181" s="222"/>
      <c r="AT181" s="223" t="s">
        <v>146</v>
      </c>
      <c r="AU181" s="223" t="s">
        <v>157</v>
      </c>
      <c r="AV181" s="13" t="s">
        <v>87</v>
      </c>
      <c r="AW181" s="13" t="s">
        <v>32</v>
      </c>
      <c r="AX181" s="13" t="s">
        <v>77</v>
      </c>
      <c r="AY181" s="223" t="s">
        <v>136</v>
      </c>
    </row>
    <row r="182" spans="2:63" s="12" customFormat="1" ht="22.9" customHeight="1">
      <c r="B182" s="183"/>
      <c r="C182" s="184"/>
      <c r="D182" s="185" t="s">
        <v>76</v>
      </c>
      <c r="E182" s="197" t="s">
        <v>224</v>
      </c>
      <c r="F182" s="197" t="s">
        <v>225</v>
      </c>
      <c r="G182" s="184"/>
      <c r="H182" s="184"/>
      <c r="I182" s="187"/>
      <c r="J182" s="198">
        <f>BK182</f>
        <v>0</v>
      </c>
      <c r="K182" s="184"/>
      <c r="L182" s="189"/>
      <c r="M182" s="190"/>
      <c r="N182" s="191"/>
      <c r="O182" s="191"/>
      <c r="P182" s="192">
        <f>SUM(P183:P187)</f>
        <v>0</v>
      </c>
      <c r="Q182" s="191"/>
      <c r="R182" s="192">
        <f>SUM(R183:R187)</f>
        <v>0</v>
      </c>
      <c r="S182" s="191"/>
      <c r="T182" s="193">
        <f>SUM(T183:T187)</f>
        <v>0</v>
      </c>
      <c r="AR182" s="194" t="s">
        <v>85</v>
      </c>
      <c r="AT182" s="195" t="s">
        <v>76</v>
      </c>
      <c r="AU182" s="195" t="s">
        <v>85</v>
      </c>
      <c r="AY182" s="194" t="s">
        <v>136</v>
      </c>
      <c r="BK182" s="196">
        <f>SUM(BK183:BK187)</f>
        <v>0</v>
      </c>
    </row>
    <row r="183" spans="1:65" s="2" customFormat="1" ht="16.5" customHeight="1">
      <c r="A183" s="34"/>
      <c r="B183" s="35"/>
      <c r="C183" s="199" t="s">
        <v>8</v>
      </c>
      <c r="D183" s="199" t="s">
        <v>139</v>
      </c>
      <c r="E183" s="200" t="s">
        <v>226</v>
      </c>
      <c r="F183" s="201" t="s">
        <v>227</v>
      </c>
      <c r="G183" s="202" t="s">
        <v>228</v>
      </c>
      <c r="H183" s="203">
        <v>46.345</v>
      </c>
      <c r="I183" s="204"/>
      <c r="J183" s="205">
        <f>ROUND(I183*H183,2)</f>
        <v>0</v>
      </c>
      <c r="K183" s="201" t="s">
        <v>143</v>
      </c>
      <c r="L183" s="39"/>
      <c r="M183" s="206" t="s">
        <v>1</v>
      </c>
      <c r="N183" s="207" t="s">
        <v>42</v>
      </c>
      <c r="O183" s="71"/>
      <c r="P183" s="208">
        <f>O183*H183</f>
        <v>0</v>
      </c>
      <c r="Q183" s="208">
        <v>0</v>
      </c>
      <c r="R183" s="208">
        <f>Q183*H183</f>
        <v>0</v>
      </c>
      <c r="S183" s="208">
        <v>0</v>
      </c>
      <c r="T183" s="209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210" t="s">
        <v>144</v>
      </c>
      <c r="AT183" s="210" t="s">
        <v>139</v>
      </c>
      <c r="AU183" s="210" t="s">
        <v>87</v>
      </c>
      <c r="AY183" s="17" t="s">
        <v>136</v>
      </c>
      <c r="BE183" s="211">
        <f>IF(N183="základní",J183,0)</f>
        <v>0</v>
      </c>
      <c r="BF183" s="211">
        <f>IF(N183="snížená",J183,0)</f>
        <v>0</v>
      </c>
      <c r="BG183" s="211">
        <f>IF(N183="zákl. přenesená",J183,0)</f>
        <v>0</v>
      </c>
      <c r="BH183" s="211">
        <f>IF(N183="sníž. přenesená",J183,0)</f>
        <v>0</v>
      </c>
      <c r="BI183" s="211">
        <f>IF(N183="nulová",J183,0)</f>
        <v>0</v>
      </c>
      <c r="BJ183" s="17" t="s">
        <v>85</v>
      </c>
      <c r="BK183" s="211">
        <f>ROUND(I183*H183,2)</f>
        <v>0</v>
      </c>
      <c r="BL183" s="17" t="s">
        <v>144</v>
      </c>
      <c r="BM183" s="210" t="s">
        <v>229</v>
      </c>
    </row>
    <row r="184" spans="1:65" s="2" customFormat="1" ht="16.5" customHeight="1">
      <c r="A184" s="34"/>
      <c r="B184" s="35"/>
      <c r="C184" s="199" t="s">
        <v>230</v>
      </c>
      <c r="D184" s="199" t="s">
        <v>139</v>
      </c>
      <c r="E184" s="200" t="s">
        <v>231</v>
      </c>
      <c r="F184" s="201" t="s">
        <v>232</v>
      </c>
      <c r="G184" s="202" t="s">
        <v>228</v>
      </c>
      <c r="H184" s="203">
        <v>46.345</v>
      </c>
      <c r="I184" s="204"/>
      <c r="J184" s="205">
        <f>ROUND(I184*H184,2)</f>
        <v>0</v>
      </c>
      <c r="K184" s="201" t="s">
        <v>143</v>
      </c>
      <c r="L184" s="39"/>
      <c r="M184" s="206" t="s">
        <v>1</v>
      </c>
      <c r="N184" s="207" t="s">
        <v>42</v>
      </c>
      <c r="O184" s="71"/>
      <c r="P184" s="208">
        <f>O184*H184</f>
        <v>0</v>
      </c>
      <c r="Q184" s="208">
        <v>0</v>
      </c>
      <c r="R184" s="208">
        <f>Q184*H184</f>
        <v>0</v>
      </c>
      <c r="S184" s="208">
        <v>0</v>
      </c>
      <c r="T184" s="209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210" t="s">
        <v>144</v>
      </c>
      <c r="AT184" s="210" t="s">
        <v>139</v>
      </c>
      <c r="AU184" s="210" t="s">
        <v>87</v>
      </c>
      <c r="AY184" s="17" t="s">
        <v>136</v>
      </c>
      <c r="BE184" s="211">
        <f>IF(N184="základní",J184,0)</f>
        <v>0</v>
      </c>
      <c r="BF184" s="211">
        <f>IF(N184="snížená",J184,0)</f>
        <v>0</v>
      </c>
      <c r="BG184" s="211">
        <f>IF(N184="zákl. přenesená",J184,0)</f>
        <v>0</v>
      </c>
      <c r="BH184" s="211">
        <f>IF(N184="sníž. přenesená",J184,0)</f>
        <v>0</v>
      </c>
      <c r="BI184" s="211">
        <f>IF(N184="nulová",J184,0)</f>
        <v>0</v>
      </c>
      <c r="BJ184" s="17" t="s">
        <v>85</v>
      </c>
      <c r="BK184" s="211">
        <f>ROUND(I184*H184,2)</f>
        <v>0</v>
      </c>
      <c r="BL184" s="17" t="s">
        <v>144</v>
      </c>
      <c r="BM184" s="210" t="s">
        <v>233</v>
      </c>
    </row>
    <row r="185" spans="1:65" s="2" customFormat="1" ht="16.5" customHeight="1">
      <c r="A185" s="34"/>
      <c r="B185" s="35"/>
      <c r="C185" s="199" t="s">
        <v>234</v>
      </c>
      <c r="D185" s="199" t="s">
        <v>139</v>
      </c>
      <c r="E185" s="200" t="s">
        <v>235</v>
      </c>
      <c r="F185" s="201" t="s">
        <v>236</v>
      </c>
      <c r="G185" s="202" t="s">
        <v>228</v>
      </c>
      <c r="H185" s="203">
        <v>741.52</v>
      </c>
      <c r="I185" s="204"/>
      <c r="J185" s="205">
        <f>ROUND(I185*H185,2)</f>
        <v>0</v>
      </c>
      <c r="K185" s="201" t="s">
        <v>143</v>
      </c>
      <c r="L185" s="39"/>
      <c r="M185" s="206" t="s">
        <v>1</v>
      </c>
      <c r="N185" s="207" t="s">
        <v>42</v>
      </c>
      <c r="O185" s="71"/>
      <c r="P185" s="208">
        <f>O185*H185</f>
        <v>0</v>
      </c>
      <c r="Q185" s="208">
        <v>0</v>
      </c>
      <c r="R185" s="208">
        <f>Q185*H185</f>
        <v>0</v>
      </c>
      <c r="S185" s="208">
        <v>0</v>
      </c>
      <c r="T185" s="209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210" t="s">
        <v>144</v>
      </c>
      <c r="AT185" s="210" t="s">
        <v>139</v>
      </c>
      <c r="AU185" s="210" t="s">
        <v>87</v>
      </c>
      <c r="AY185" s="17" t="s">
        <v>136</v>
      </c>
      <c r="BE185" s="211">
        <f>IF(N185="základní",J185,0)</f>
        <v>0</v>
      </c>
      <c r="BF185" s="211">
        <f>IF(N185="snížená",J185,0)</f>
        <v>0</v>
      </c>
      <c r="BG185" s="211">
        <f>IF(N185="zákl. přenesená",J185,0)</f>
        <v>0</v>
      </c>
      <c r="BH185" s="211">
        <f>IF(N185="sníž. přenesená",J185,0)</f>
        <v>0</v>
      </c>
      <c r="BI185" s="211">
        <f>IF(N185="nulová",J185,0)</f>
        <v>0</v>
      </c>
      <c r="BJ185" s="17" t="s">
        <v>85</v>
      </c>
      <c r="BK185" s="211">
        <f>ROUND(I185*H185,2)</f>
        <v>0</v>
      </c>
      <c r="BL185" s="17" t="s">
        <v>144</v>
      </c>
      <c r="BM185" s="210" t="s">
        <v>237</v>
      </c>
    </row>
    <row r="186" spans="2:51" s="13" customFormat="1" ht="11.25">
      <c r="B186" s="212"/>
      <c r="C186" s="213"/>
      <c r="D186" s="214" t="s">
        <v>146</v>
      </c>
      <c r="E186" s="213"/>
      <c r="F186" s="216" t="s">
        <v>238</v>
      </c>
      <c r="G186" s="213"/>
      <c r="H186" s="217">
        <v>741.52</v>
      </c>
      <c r="I186" s="218"/>
      <c r="J186" s="213"/>
      <c r="K186" s="213"/>
      <c r="L186" s="219"/>
      <c r="M186" s="220"/>
      <c r="N186" s="221"/>
      <c r="O186" s="221"/>
      <c r="P186" s="221"/>
      <c r="Q186" s="221"/>
      <c r="R186" s="221"/>
      <c r="S186" s="221"/>
      <c r="T186" s="222"/>
      <c r="AT186" s="223" t="s">
        <v>146</v>
      </c>
      <c r="AU186" s="223" t="s">
        <v>87</v>
      </c>
      <c r="AV186" s="13" t="s">
        <v>87</v>
      </c>
      <c r="AW186" s="13" t="s">
        <v>4</v>
      </c>
      <c r="AX186" s="13" t="s">
        <v>85</v>
      </c>
      <c r="AY186" s="223" t="s">
        <v>136</v>
      </c>
    </row>
    <row r="187" spans="1:65" s="2" customFormat="1" ht="16.5" customHeight="1">
      <c r="A187" s="34"/>
      <c r="B187" s="35"/>
      <c r="C187" s="199" t="s">
        <v>239</v>
      </c>
      <c r="D187" s="199" t="s">
        <v>139</v>
      </c>
      <c r="E187" s="200" t="s">
        <v>240</v>
      </c>
      <c r="F187" s="201" t="s">
        <v>241</v>
      </c>
      <c r="G187" s="202" t="s">
        <v>228</v>
      </c>
      <c r="H187" s="203">
        <v>46.345</v>
      </c>
      <c r="I187" s="204"/>
      <c r="J187" s="205">
        <f>ROUND(I187*H187,2)</f>
        <v>0</v>
      </c>
      <c r="K187" s="201" t="s">
        <v>143</v>
      </c>
      <c r="L187" s="39"/>
      <c r="M187" s="206" t="s">
        <v>1</v>
      </c>
      <c r="N187" s="207" t="s">
        <v>42</v>
      </c>
      <c r="O187" s="71"/>
      <c r="P187" s="208">
        <f>O187*H187</f>
        <v>0</v>
      </c>
      <c r="Q187" s="208">
        <v>0</v>
      </c>
      <c r="R187" s="208">
        <f>Q187*H187</f>
        <v>0</v>
      </c>
      <c r="S187" s="208">
        <v>0</v>
      </c>
      <c r="T187" s="209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210" t="s">
        <v>144</v>
      </c>
      <c r="AT187" s="210" t="s">
        <v>139</v>
      </c>
      <c r="AU187" s="210" t="s">
        <v>87</v>
      </c>
      <c r="AY187" s="17" t="s">
        <v>136</v>
      </c>
      <c r="BE187" s="211">
        <f>IF(N187="základní",J187,0)</f>
        <v>0</v>
      </c>
      <c r="BF187" s="211">
        <f>IF(N187="snížená",J187,0)</f>
        <v>0</v>
      </c>
      <c r="BG187" s="211">
        <f>IF(N187="zákl. přenesená",J187,0)</f>
        <v>0</v>
      </c>
      <c r="BH187" s="211">
        <f>IF(N187="sníž. přenesená",J187,0)</f>
        <v>0</v>
      </c>
      <c r="BI187" s="211">
        <f>IF(N187="nulová",J187,0)</f>
        <v>0</v>
      </c>
      <c r="BJ187" s="17" t="s">
        <v>85</v>
      </c>
      <c r="BK187" s="211">
        <f>ROUND(I187*H187,2)</f>
        <v>0</v>
      </c>
      <c r="BL187" s="17" t="s">
        <v>144</v>
      </c>
      <c r="BM187" s="210" t="s">
        <v>242</v>
      </c>
    </row>
    <row r="188" spans="2:63" s="12" customFormat="1" ht="22.9" customHeight="1">
      <c r="B188" s="183"/>
      <c r="C188" s="184"/>
      <c r="D188" s="185" t="s">
        <v>76</v>
      </c>
      <c r="E188" s="197" t="s">
        <v>243</v>
      </c>
      <c r="F188" s="197" t="s">
        <v>244</v>
      </c>
      <c r="G188" s="184"/>
      <c r="H188" s="184"/>
      <c r="I188" s="187"/>
      <c r="J188" s="198">
        <f>BK188</f>
        <v>0</v>
      </c>
      <c r="K188" s="184"/>
      <c r="L188" s="189"/>
      <c r="M188" s="190"/>
      <c r="N188" s="191"/>
      <c r="O188" s="191"/>
      <c r="P188" s="192">
        <f>P189</f>
        <v>0</v>
      </c>
      <c r="Q188" s="191"/>
      <c r="R188" s="192">
        <f>R189</f>
        <v>0</v>
      </c>
      <c r="S188" s="191"/>
      <c r="T188" s="193">
        <f>T189</f>
        <v>0</v>
      </c>
      <c r="AR188" s="194" t="s">
        <v>85</v>
      </c>
      <c r="AT188" s="195" t="s">
        <v>76</v>
      </c>
      <c r="AU188" s="195" t="s">
        <v>85</v>
      </c>
      <c r="AY188" s="194" t="s">
        <v>136</v>
      </c>
      <c r="BK188" s="196">
        <f>BK189</f>
        <v>0</v>
      </c>
    </row>
    <row r="189" spans="1:65" s="2" customFormat="1" ht="16.5" customHeight="1">
      <c r="A189" s="34"/>
      <c r="B189" s="35"/>
      <c r="C189" s="199" t="s">
        <v>245</v>
      </c>
      <c r="D189" s="199" t="s">
        <v>139</v>
      </c>
      <c r="E189" s="200" t="s">
        <v>246</v>
      </c>
      <c r="F189" s="201" t="s">
        <v>247</v>
      </c>
      <c r="G189" s="202" t="s">
        <v>228</v>
      </c>
      <c r="H189" s="203">
        <v>1.297</v>
      </c>
      <c r="I189" s="204"/>
      <c r="J189" s="205">
        <f>ROUND(I189*H189,2)</f>
        <v>0</v>
      </c>
      <c r="K189" s="201" t="s">
        <v>143</v>
      </c>
      <c r="L189" s="39"/>
      <c r="M189" s="206" t="s">
        <v>1</v>
      </c>
      <c r="N189" s="207" t="s">
        <v>42</v>
      </c>
      <c r="O189" s="71"/>
      <c r="P189" s="208">
        <f>O189*H189</f>
        <v>0</v>
      </c>
      <c r="Q189" s="208">
        <v>0</v>
      </c>
      <c r="R189" s="208">
        <f>Q189*H189</f>
        <v>0</v>
      </c>
      <c r="S189" s="208">
        <v>0</v>
      </c>
      <c r="T189" s="209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210" t="s">
        <v>144</v>
      </c>
      <c r="AT189" s="210" t="s">
        <v>139</v>
      </c>
      <c r="AU189" s="210" t="s">
        <v>87</v>
      </c>
      <c r="AY189" s="17" t="s">
        <v>136</v>
      </c>
      <c r="BE189" s="211">
        <f>IF(N189="základní",J189,0)</f>
        <v>0</v>
      </c>
      <c r="BF189" s="211">
        <f>IF(N189="snížená",J189,0)</f>
        <v>0</v>
      </c>
      <c r="BG189" s="211">
        <f>IF(N189="zákl. přenesená",J189,0)</f>
        <v>0</v>
      </c>
      <c r="BH189" s="211">
        <f>IF(N189="sníž. přenesená",J189,0)</f>
        <v>0</v>
      </c>
      <c r="BI189" s="211">
        <f>IF(N189="nulová",J189,0)</f>
        <v>0</v>
      </c>
      <c r="BJ189" s="17" t="s">
        <v>85</v>
      </c>
      <c r="BK189" s="211">
        <f>ROUND(I189*H189,2)</f>
        <v>0</v>
      </c>
      <c r="BL189" s="17" t="s">
        <v>144</v>
      </c>
      <c r="BM189" s="210" t="s">
        <v>248</v>
      </c>
    </row>
    <row r="190" spans="2:63" s="12" customFormat="1" ht="25.9" customHeight="1">
      <c r="B190" s="183"/>
      <c r="C190" s="184"/>
      <c r="D190" s="185" t="s">
        <v>76</v>
      </c>
      <c r="E190" s="186" t="s">
        <v>249</v>
      </c>
      <c r="F190" s="186" t="s">
        <v>250</v>
      </c>
      <c r="G190" s="184"/>
      <c r="H190" s="184"/>
      <c r="I190" s="187"/>
      <c r="J190" s="188">
        <f>BK190</f>
        <v>0</v>
      </c>
      <c r="K190" s="184"/>
      <c r="L190" s="189"/>
      <c r="M190" s="190"/>
      <c r="N190" s="191"/>
      <c r="O190" s="191"/>
      <c r="P190" s="192">
        <f>P191+P194+P210+P216+P228+P312+P396+P420+P427+P447</f>
        <v>0</v>
      </c>
      <c r="Q190" s="191"/>
      <c r="R190" s="192">
        <f>R191+R194+R210+R216+R228+R312+R396+R420+R427+R447</f>
        <v>33.064714200000004</v>
      </c>
      <c r="S190" s="191"/>
      <c r="T190" s="193">
        <f>T191+T194+T210+T216+T228+T312+T396+T420+T427+T447</f>
        <v>22.61136732</v>
      </c>
      <c r="AR190" s="194" t="s">
        <v>87</v>
      </c>
      <c r="AT190" s="195" t="s">
        <v>76</v>
      </c>
      <c r="AU190" s="195" t="s">
        <v>77</v>
      </c>
      <c r="AY190" s="194" t="s">
        <v>136</v>
      </c>
      <c r="BK190" s="196">
        <f>BK191+BK194+BK210+BK216+BK228+BK312+BK396+BK420+BK427+BK447</f>
        <v>0</v>
      </c>
    </row>
    <row r="191" spans="2:63" s="12" customFormat="1" ht="22.9" customHeight="1">
      <c r="B191" s="183"/>
      <c r="C191" s="184"/>
      <c r="D191" s="185" t="s">
        <v>76</v>
      </c>
      <c r="E191" s="197" t="s">
        <v>251</v>
      </c>
      <c r="F191" s="197" t="s">
        <v>252</v>
      </c>
      <c r="G191" s="184"/>
      <c r="H191" s="184"/>
      <c r="I191" s="187"/>
      <c r="J191" s="198">
        <f>BK191</f>
        <v>0</v>
      </c>
      <c r="K191" s="184"/>
      <c r="L191" s="189"/>
      <c r="M191" s="190"/>
      <c r="N191" s="191"/>
      <c r="O191" s="191"/>
      <c r="P191" s="192">
        <f>SUM(P192:P193)</f>
        <v>0</v>
      </c>
      <c r="Q191" s="191"/>
      <c r="R191" s="192">
        <f>SUM(R192:R193)</f>
        <v>0</v>
      </c>
      <c r="S191" s="191"/>
      <c r="T191" s="193">
        <f>SUM(T192:T193)</f>
        <v>3.06564</v>
      </c>
      <c r="AR191" s="194" t="s">
        <v>87</v>
      </c>
      <c r="AT191" s="195" t="s">
        <v>76</v>
      </c>
      <c r="AU191" s="195" t="s">
        <v>85</v>
      </c>
      <c r="AY191" s="194" t="s">
        <v>136</v>
      </c>
      <c r="BK191" s="196">
        <f>SUM(BK192:BK193)</f>
        <v>0</v>
      </c>
    </row>
    <row r="192" spans="1:65" s="2" customFormat="1" ht="16.5" customHeight="1">
      <c r="A192" s="34"/>
      <c r="B192" s="35"/>
      <c r="C192" s="199" t="s">
        <v>253</v>
      </c>
      <c r="D192" s="199" t="s">
        <v>139</v>
      </c>
      <c r="E192" s="200" t="s">
        <v>254</v>
      </c>
      <c r="F192" s="201" t="s">
        <v>255</v>
      </c>
      <c r="G192" s="202" t="s">
        <v>142</v>
      </c>
      <c r="H192" s="203">
        <v>510.94</v>
      </c>
      <c r="I192" s="204"/>
      <c r="J192" s="205">
        <f>ROUND(I192*H192,2)</f>
        <v>0</v>
      </c>
      <c r="K192" s="201" t="s">
        <v>143</v>
      </c>
      <c r="L192" s="39"/>
      <c r="M192" s="206" t="s">
        <v>1</v>
      </c>
      <c r="N192" s="207" t="s">
        <v>42</v>
      </c>
      <c r="O192" s="71"/>
      <c r="P192" s="208">
        <f>O192*H192</f>
        <v>0</v>
      </c>
      <c r="Q192" s="208">
        <v>0</v>
      </c>
      <c r="R192" s="208">
        <f>Q192*H192</f>
        <v>0</v>
      </c>
      <c r="S192" s="208">
        <v>0.006</v>
      </c>
      <c r="T192" s="209">
        <f>S192*H192</f>
        <v>3.06564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210" t="s">
        <v>230</v>
      </c>
      <c r="AT192" s="210" t="s">
        <v>139</v>
      </c>
      <c r="AU192" s="210" t="s">
        <v>87</v>
      </c>
      <c r="AY192" s="17" t="s">
        <v>136</v>
      </c>
      <c r="BE192" s="211">
        <f>IF(N192="základní",J192,0)</f>
        <v>0</v>
      </c>
      <c r="BF192" s="211">
        <f>IF(N192="snížená",J192,0)</f>
        <v>0</v>
      </c>
      <c r="BG192" s="211">
        <f>IF(N192="zákl. přenesená",J192,0)</f>
        <v>0</v>
      </c>
      <c r="BH192" s="211">
        <f>IF(N192="sníž. přenesená",J192,0)</f>
        <v>0</v>
      </c>
      <c r="BI192" s="211">
        <f>IF(N192="nulová",J192,0)</f>
        <v>0</v>
      </c>
      <c r="BJ192" s="17" t="s">
        <v>85</v>
      </c>
      <c r="BK192" s="211">
        <f>ROUND(I192*H192,2)</f>
        <v>0</v>
      </c>
      <c r="BL192" s="17" t="s">
        <v>230</v>
      </c>
      <c r="BM192" s="210" t="s">
        <v>256</v>
      </c>
    </row>
    <row r="193" spans="2:51" s="13" customFormat="1" ht="11.25">
      <c r="B193" s="212"/>
      <c r="C193" s="213"/>
      <c r="D193" s="214" t="s">
        <v>146</v>
      </c>
      <c r="E193" s="215" t="s">
        <v>1</v>
      </c>
      <c r="F193" s="216" t="s">
        <v>257</v>
      </c>
      <c r="G193" s="213"/>
      <c r="H193" s="217">
        <v>510.94</v>
      </c>
      <c r="I193" s="218"/>
      <c r="J193" s="213"/>
      <c r="K193" s="213"/>
      <c r="L193" s="219"/>
      <c r="M193" s="220"/>
      <c r="N193" s="221"/>
      <c r="O193" s="221"/>
      <c r="P193" s="221"/>
      <c r="Q193" s="221"/>
      <c r="R193" s="221"/>
      <c r="S193" s="221"/>
      <c r="T193" s="222"/>
      <c r="AT193" s="223" t="s">
        <v>146</v>
      </c>
      <c r="AU193" s="223" t="s">
        <v>87</v>
      </c>
      <c r="AV193" s="13" t="s">
        <v>87</v>
      </c>
      <c r="AW193" s="13" t="s">
        <v>32</v>
      </c>
      <c r="AX193" s="13" t="s">
        <v>77</v>
      </c>
      <c r="AY193" s="223" t="s">
        <v>136</v>
      </c>
    </row>
    <row r="194" spans="2:63" s="12" customFormat="1" ht="22.9" customHeight="1">
      <c r="B194" s="183"/>
      <c r="C194" s="184"/>
      <c r="D194" s="185" t="s">
        <v>76</v>
      </c>
      <c r="E194" s="197" t="s">
        <v>258</v>
      </c>
      <c r="F194" s="197" t="s">
        <v>259</v>
      </c>
      <c r="G194" s="184"/>
      <c r="H194" s="184"/>
      <c r="I194" s="187"/>
      <c r="J194" s="198">
        <f>BK194</f>
        <v>0</v>
      </c>
      <c r="K194" s="184"/>
      <c r="L194" s="189"/>
      <c r="M194" s="190"/>
      <c r="N194" s="191"/>
      <c r="O194" s="191"/>
      <c r="P194" s="192">
        <f>SUM(P195:P209)</f>
        <v>0</v>
      </c>
      <c r="Q194" s="191"/>
      <c r="R194" s="192">
        <f>SUM(R195:R209)</f>
        <v>15.219558450000001</v>
      </c>
      <c r="S194" s="191"/>
      <c r="T194" s="193">
        <f>SUM(T195:T209)</f>
        <v>0</v>
      </c>
      <c r="AR194" s="194" t="s">
        <v>87</v>
      </c>
      <c r="AT194" s="195" t="s">
        <v>76</v>
      </c>
      <c r="AU194" s="195" t="s">
        <v>85</v>
      </c>
      <c r="AY194" s="194" t="s">
        <v>136</v>
      </c>
      <c r="BK194" s="196">
        <f>SUM(BK195:BK209)</f>
        <v>0</v>
      </c>
    </row>
    <row r="195" spans="1:65" s="2" customFormat="1" ht="16.5" customHeight="1">
      <c r="A195" s="34"/>
      <c r="B195" s="35"/>
      <c r="C195" s="199" t="s">
        <v>7</v>
      </c>
      <c r="D195" s="199" t="s">
        <v>139</v>
      </c>
      <c r="E195" s="200" t="s">
        <v>260</v>
      </c>
      <c r="F195" s="201" t="s">
        <v>261</v>
      </c>
      <c r="G195" s="202" t="s">
        <v>142</v>
      </c>
      <c r="H195" s="203">
        <v>329.169</v>
      </c>
      <c r="I195" s="204"/>
      <c r="J195" s="205">
        <f>ROUND(I195*H195,2)</f>
        <v>0</v>
      </c>
      <c r="K195" s="201" t="s">
        <v>143</v>
      </c>
      <c r="L195" s="39"/>
      <c r="M195" s="206" t="s">
        <v>1</v>
      </c>
      <c r="N195" s="207" t="s">
        <v>42</v>
      </c>
      <c r="O195" s="71"/>
      <c r="P195" s="208">
        <f>O195*H195</f>
        <v>0</v>
      </c>
      <c r="Q195" s="208">
        <v>0</v>
      </c>
      <c r="R195" s="208">
        <f>Q195*H195</f>
        <v>0</v>
      </c>
      <c r="S195" s="208">
        <v>0</v>
      </c>
      <c r="T195" s="209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210" t="s">
        <v>230</v>
      </c>
      <c r="AT195" s="210" t="s">
        <v>139</v>
      </c>
      <c r="AU195" s="210" t="s">
        <v>87</v>
      </c>
      <c r="AY195" s="17" t="s">
        <v>136</v>
      </c>
      <c r="BE195" s="211">
        <f>IF(N195="základní",J195,0)</f>
        <v>0</v>
      </c>
      <c r="BF195" s="211">
        <f>IF(N195="snížená",J195,0)</f>
        <v>0</v>
      </c>
      <c r="BG195" s="211">
        <f>IF(N195="zákl. přenesená",J195,0)</f>
        <v>0</v>
      </c>
      <c r="BH195" s="211">
        <f>IF(N195="sníž. přenesená",J195,0)</f>
        <v>0</v>
      </c>
      <c r="BI195" s="211">
        <f>IF(N195="nulová",J195,0)</f>
        <v>0</v>
      </c>
      <c r="BJ195" s="17" t="s">
        <v>85</v>
      </c>
      <c r="BK195" s="211">
        <f>ROUND(I195*H195,2)</f>
        <v>0</v>
      </c>
      <c r="BL195" s="17" t="s">
        <v>230</v>
      </c>
      <c r="BM195" s="210" t="s">
        <v>262</v>
      </c>
    </row>
    <row r="196" spans="2:51" s="13" customFormat="1" ht="11.25">
      <c r="B196" s="212"/>
      <c r="C196" s="213"/>
      <c r="D196" s="214" t="s">
        <v>146</v>
      </c>
      <c r="E196" s="215" t="s">
        <v>1</v>
      </c>
      <c r="F196" s="216" t="s">
        <v>176</v>
      </c>
      <c r="G196" s="213"/>
      <c r="H196" s="217">
        <v>329.169</v>
      </c>
      <c r="I196" s="218"/>
      <c r="J196" s="213"/>
      <c r="K196" s="213"/>
      <c r="L196" s="219"/>
      <c r="M196" s="220"/>
      <c r="N196" s="221"/>
      <c r="O196" s="221"/>
      <c r="P196" s="221"/>
      <c r="Q196" s="221"/>
      <c r="R196" s="221"/>
      <c r="S196" s="221"/>
      <c r="T196" s="222"/>
      <c r="AT196" s="223" t="s">
        <v>146</v>
      </c>
      <c r="AU196" s="223" t="s">
        <v>87</v>
      </c>
      <c r="AV196" s="13" t="s">
        <v>87</v>
      </c>
      <c r="AW196" s="13" t="s">
        <v>32</v>
      </c>
      <c r="AX196" s="13" t="s">
        <v>77</v>
      </c>
      <c r="AY196" s="223" t="s">
        <v>136</v>
      </c>
    </row>
    <row r="197" spans="1:65" s="2" customFormat="1" ht="16.5" customHeight="1">
      <c r="A197" s="34"/>
      <c r="B197" s="35"/>
      <c r="C197" s="234" t="s">
        <v>263</v>
      </c>
      <c r="D197" s="234" t="s">
        <v>264</v>
      </c>
      <c r="E197" s="235" t="s">
        <v>265</v>
      </c>
      <c r="F197" s="236" t="s">
        <v>266</v>
      </c>
      <c r="G197" s="237" t="s">
        <v>142</v>
      </c>
      <c r="H197" s="238">
        <v>671.505</v>
      </c>
      <c r="I197" s="239"/>
      <c r="J197" s="240">
        <f>ROUND(I197*H197,2)</f>
        <v>0</v>
      </c>
      <c r="K197" s="236" t="s">
        <v>143</v>
      </c>
      <c r="L197" s="241"/>
      <c r="M197" s="242" t="s">
        <v>1</v>
      </c>
      <c r="N197" s="243" t="s">
        <v>42</v>
      </c>
      <c r="O197" s="71"/>
      <c r="P197" s="208">
        <f>O197*H197</f>
        <v>0</v>
      </c>
      <c r="Q197" s="208">
        <v>0.021</v>
      </c>
      <c r="R197" s="208">
        <f>Q197*H197</f>
        <v>14.101605000000001</v>
      </c>
      <c r="S197" s="208">
        <v>0</v>
      </c>
      <c r="T197" s="209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210" t="s">
        <v>267</v>
      </c>
      <c r="AT197" s="210" t="s">
        <v>264</v>
      </c>
      <c r="AU197" s="210" t="s">
        <v>87</v>
      </c>
      <c r="AY197" s="17" t="s">
        <v>136</v>
      </c>
      <c r="BE197" s="211">
        <f>IF(N197="základní",J197,0)</f>
        <v>0</v>
      </c>
      <c r="BF197" s="211">
        <f>IF(N197="snížená",J197,0)</f>
        <v>0</v>
      </c>
      <c r="BG197" s="211">
        <f>IF(N197="zákl. přenesená",J197,0)</f>
        <v>0</v>
      </c>
      <c r="BH197" s="211">
        <f>IF(N197="sníž. přenesená",J197,0)</f>
        <v>0</v>
      </c>
      <c r="BI197" s="211">
        <f>IF(N197="nulová",J197,0)</f>
        <v>0</v>
      </c>
      <c r="BJ197" s="17" t="s">
        <v>85</v>
      </c>
      <c r="BK197" s="211">
        <f>ROUND(I197*H197,2)</f>
        <v>0</v>
      </c>
      <c r="BL197" s="17" t="s">
        <v>230</v>
      </c>
      <c r="BM197" s="210" t="s">
        <v>268</v>
      </c>
    </row>
    <row r="198" spans="2:51" s="13" customFormat="1" ht="11.25">
      <c r="B198" s="212"/>
      <c r="C198" s="213"/>
      <c r="D198" s="214" t="s">
        <v>146</v>
      </c>
      <c r="E198" s="213"/>
      <c r="F198" s="216" t="s">
        <v>269</v>
      </c>
      <c r="G198" s="213"/>
      <c r="H198" s="217">
        <v>671.505</v>
      </c>
      <c r="I198" s="218"/>
      <c r="J198" s="213"/>
      <c r="K198" s="213"/>
      <c r="L198" s="219"/>
      <c r="M198" s="220"/>
      <c r="N198" s="221"/>
      <c r="O198" s="221"/>
      <c r="P198" s="221"/>
      <c r="Q198" s="221"/>
      <c r="R198" s="221"/>
      <c r="S198" s="221"/>
      <c r="T198" s="222"/>
      <c r="AT198" s="223" t="s">
        <v>146</v>
      </c>
      <c r="AU198" s="223" t="s">
        <v>87</v>
      </c>
      <c r="AV198" s="13" t="s">
        <v>87</v>
      </c>
      <c r="AW198" s="13" t="s">
        <v>4</v>
      </c>
      <c r="AX198" s="13" t="s">
        <v>85</v>
      </c>
      <c r="AY198" s="223" t="s">
        <v>136</v>
      </c>
    </row>
    <row r="199" spans="1:65" s="2" customFormat="1" ht="16.5" customHeight="1">
      <c r="A199" s="34"/>
      <c r="B199" s="35"/>
      <c r="C199" s="199" t="s">
        <v>270</v>
      </c>
      <c r="D199" s="199" t="s">
        <v>139</v>
      </c>
      <c r="E199" s="200" t="s">
        <v>271</v>
      </c>
      <c r="F199" s="201" t="s">
        <v>272</v>
      </c>
      <c r="G199" s="202" t="s">
        <v>142</v>
      </c>
      <c r="H199" s="203">
        <v>329.169</v>
      </c>
      <c r="I199" s="204"/>
      <c r="J199" s="205">
        <f>ROUND(I199*H199,2)</f>
        <v>0</v>
      </c>
      <c r="K199" s="201" t="s">
        <v>143</v>
      </c>
      <c r="L199" s="39"/>
      <c r="M199" s="206" t="s">
        <v>1</v>
      </c>
      <c r="N199" s="207" t="s">
        <v>42</v>
      </c>
      <c r="O199" s="71"/>
      <c r="P199" s="208">
        <f>O199*H199</f>
        <v>0</v>
      </c>
      <c r="Q199" s="208">
        <v>3E-05</v>
      </c>
      <c r="R199" s="208">
        <f>Q199*H199</f>
        <v>0.00987507</v>
      </c>
      <c r="S199" s="208">
        <v>0</v>
      </c>
      <c r="T199" s="209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210" t="s">
        <v>230</v>
      </c>
      <c r="AT199" s="210" t="s">
        <v>139</v>
      </c>
      <c r="AU199" s="210" t="s">
        <v>87</v>
      </c>
      <c r="AY199" s="17" t="s">
        <v>136</v>
      </c>
      <c r="BE199" s="211">
        <f>IF(N199="základní",J199,0)</f>
        <v>0</v>
      </c>
      <c r="BF199" s="211">
        <f>IF(N199="snížená",J199,0)</f>
        <v>0</v>
      </c>
      <c r="BG199" s="211">
        <f>IF(N199="zákl. přenesená",J199,0)</f>
        <v>0</v>
      </c>
      <c r="BH199" s="211">
        <f>IF(N199="sníž. přenesená",J199,0)</f>
        <v>0</v>
      </c>
      <c r="BI199" s="211">
        <f>IF(N199="nulová",J199,0)</f>
        <v>0</v>
      </c>
      <c r="BJ199" s="17" t="s">
        <v>85</v>
      </c>
      <c r="BK199" s="211">
        <f>ROUND(I199*H199,2)</f>
        <v>0</v>
      </c>
      <c r="BL199" s="17" t="s">
        <v>230</v>
      </c>
      <c r="BM199" s="210" t="s">
        <v>273</v>
      </c>
    </row>
    <row r="200" spans="2:51" s="13" customFormat="1" ht="11.25">
      <c r="B200" s="212"/>
      <c r="C200" s="213"/>
      <c r="D200" s="214" t="s">
        <v>146</v>
      </c>
      <c r="E200" s="215" t="s">
        <v>1</v>
      </c>
      <c r="F200" s="216" t="s">
        <v>176</v>
      </c>
      <c r="G200" s="213"/>
      <c r="H200" s="217">
        <v>329.169</v>
      </c>
      <c r="I200" s="218"/>
      <c r="J200" s="213"/>
      <c r="K200" s="213"/>
      <c r="L200" s="219"/>
      <c r="M200" s="220"/>
      <c r="N200" s="221"/>
      <c r="O200" s="221"/>
      <c r="P200" s="221"/>
      <c r="Q200" s="221"/>
      <c r="R200" s="221"/>
      <c r="S200" s="221"/>
      <c r="T200" s="222"/>
      <c r="AT200" s="223" t="s">
        <v>146</v>
      </c>
      <c r="AU200" s="223" t="s">
        <v>87</v>
      </c>
      <c r="AV200" s="13" t="s">
        <v>87</v>
      </c>
      <c r="AW200" s="13" t="s">
        <v>32</v>
      </c>
      <c r="AX200" s="13" t="s">
        <v>77</v>
      </c>
      <c r="AY200" s="223" t="s">
        <v>136</v>
      </c>
    </row>
    <row r="201" spans="1:65" s="2" customFormat="1" ht="16.5" customHeight="1">
      <c r="A201" s="34"/>
      <c r="B201" s="35"/>
      <c r="C201" s="234" t="s">
        <v>274</v>
      </c>
      <c r="D201" s="234" t="s">
        <v>264</v>
      </c>
      <c r="E201" s="235" t="s">
        <v>275</v>
      </c>
      <c r="F201" s="236" t="s">
        <v>276</v>
      </c>
      <c r="G201" s="237" t="s">
        <v>142</v>
      </c>
      <c r="H201" s="238">
        <v>345.627</v>
      </c>
      <c r="I201" s="239"/>
      <c r="J201" s="240">
        <f>ROUND(I201*H201,2)</f>
        <v>0</v>
      </c>
      <c r="K201" s="236" t="s">
        <v>143</v>
      </c>
      <c r="L201" s="241"/>
      <c r="M201" s="242" t="s">
        <v>1</v>
      </c>
      <c r="N201" s="243" t="s">
        <v>42</v>
      </c>
      <c r="O201" s="71"/>
      <c r="P201" s="208">
        <f>O201*H201</f>
        <v>0</v>
      </c>
      <c r="Q201" s="208">
        <v>8E-05</v>
      </c>
      <c r="R201" s="208">
        <f>Q201*H201</f>
        <v>0.027650160000000003</v>
      </c>
      <c r="S201" s="208">
        <v>0</v>
      </c>
      <c r="T201" s="209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210" t="s">
        <v>267</v>
      </c>
      <c r="AT201" s="210" t="s">
        <v>264</v>
      </c>
      <c r="AU201" s="210" t="s">
        <v>87</v>
      </c>
      <c r="AY201" s="17" t="s">
        <v>136</v>
      </c>
      <c r="BE201" s="211">
        <f>IF(N201="základní",J201,0)</f>
        <v>0</v>
      </c>
      <c r="BF201" s="211">
        <f>IF(N201="snížená",J201,0)</f>
        <v>0</v>
      </c>
      <c r="BG201" s="211">
        <f>IF(N201="zákl. přenesená",J201,0)</f>
        <v>0</v>
      </c>
      <c r="BH201" s="211">
        <f>IF(N201="sníž. přenesená",J201,0)</f>
        <v>0</v>
      </c>
      <c r="BI201" s="211">
        <f>IF(N201="nulová",J201,0)</f>
        <v>0</v>
      </c>
      <c r="BJ201" s="17" t="s">
        <v>85</v>
      </c>
      <c r="BK201" s="211">
        <f>ROUND(I201*H201,2)</f>
        <v>0</v>
      </c>
      <c r="BL201" s="17" t="s">
        <v>230</v>
      </c>
      <c r="BM201" s="210" t="s">
        <v>277</v>
      </c>
    </row>
    <row r="202" spans="2:51" s="13" customFormat="1" ht="11.25">
      <c r="B202" s="212"/>
      <c r="C202" s="213"/>
      <c r="D202" s="214" t="s">
        <v>146</v>
      </c>
      <c r="E202" s="213"/>
      <c r="F202" s="216" t="s">
        <v>278</v>
      </c>
      <c r="G202" s="213"/>
      <c r="H202" s="217">
        <v>345.627</v>
      </c>
      <c r="I202" s="218"/>
      <c r="J202" s="213"/>
      <c r="K202" s="213"/>
      <c r="L202" s="219"/>
      <c r="M202" s="220"/>
      <c r="N202" s="221"/>
      <c r="O202" s="221"/>
      <c r="P202" s="221"/>
      <c r="Q202" s="221"/>
      <c r="R202" s="221"/>
      <c r="S202" s="221"/>
      <c r="T202" s="222"/>
      <c r="AT202" s="223" t="s">
        <v>146</v>
      </c>
      <c r="AU202" s="223" t="s">
        <v>87</v>
      </c>
      <c r="AV202" s="13" t="s">
        <v>87</v>
      </c>
      <c r="AW202" s="13" t="s">
        <v>4</v>
      </c>
      <c r="AX202" s="13" t="s">
        <v>85</v>
      </c>
      <c r="AY202" s="223" t="s">
        <v>136</v>
      </c>
    </row>
    <row r="203" spans="1:65" s="2" customFormat="1" ht="16.5" customHeight="1">
      <c r="A203" s="34"/>
      <c r="B203" s="35"/>
      <c r="C203" s="199" t="s">
        <v>279</v>
      </c>
      <c r="D203" s="199" t="s">
        <v>139</v>
      </c>
      <c r="E203" s="200" t="s">
        <v>280</v>
      </c>
      <c r="F203" s="201" t="s">
        <v>281</v>
      </c>
      <c r="G203" s="202" t="s">
        <v>142</v>
      </c>
      <c r="H203" s="203">
        <v>74.52</v>
      </c>
      <c r="I203" s="204"/>
      <c r="J203" s="205">
        <f>ROUND(I203*H203,2)</f>
        <v>0</v>
      </c>
      <c r="K203" s="201" t="s">
        <v>143</v>
      </c>
      <c r="L203" s="39"/>
      <c r="M203" s="206" t="s">
        <v>1</v>
      </c>
      <c r="N203" s="207" t="s">
        <v>42</v>
      </c>
      <c r="O203" s="71"/>
      <c r="P203" s="208">
        <f>O203*H203</f>
        <v>0</v>
      </c>
      <c r="Q203" s="208">
        <v>0.0003</v>
      </c>
      <c r="R203" s="208">
        <f>Q203*H203</f>
        <v>0.022355999999999997</v>
      </c>
      <c r="S203" s="208">
        <v>0</v>
      </c>
      <c r="T203" s="209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210" t="s">
        <v>230</v>
      </c>
      <c r="AT203" s="210" t="s">
        <v>139</v>
      </c>
      <c r="AU203" s="210" t="s">
        <v>87</v>
      </c>
      <c r="AY203" s="17" t="s">
        <v>136</v>
      </c>
      <c r="BE203" s="211">
        <f>IF(N203="základní",J203,0)</f>
        <v>0</v>
      </c>
      <c r="BF203" s="211">
        <f>IF(N203="snížená",J203,0)</f>
        <v>0</v>
      </c>
      <c r="BG203" s="211">
        <f>IF(N203="zákl. přenesená",J203,0)</f>
        <v>0</v>
      </c>
      <c r="BH203" s="211">
        <f>IF(N203="sníž. přenesená",J203,0)</f>
        <v>0</v>
      </c>
      <c r="BI203" s="211">
        <f>IF(N203="nulová",J203,0)</f>
        <v>0</v>
      </c>
      <c r="BJ203" s="17" t="s">
        <v>85</v>
      </c>
      <c r="BK203" s="211">
        <f>ROUND(I203*H203,2)</f>
        <v>0</v>
      </c>
      <c r="BL203" s="17" t="s">
        <v>230</v>
      </c>
      <c r="BM203" s="210" t="s">
        <v>282</v>
      </c>
    </row>
    <row r="204" spans="2:51" s="13" customFormat="1" ht="11.25">
      <c r="B204" s="212"/>
      <c r="C204" s="213"/>
      <c r="D204" s="214" t="s">
        <v>146</v>
      </c>
      <c r="E204" s="215" t="s">
        <v>1</v>
      </c>
      <c r="F204" s="216" t="s">
        <v>283</v>
      </c>
      <c r="G204" s="213"/>
      <c r="H204" s="217">
        <v>74.52</v>
      </c>
      <c r="I204" s="218"/>
      <c r="J204" s="213"/>
      <c r="K204" s="213"/>
      <c r="L204" s="219"/>
      <c r="M204" s="220"/>
      <c r="N204" s="221"/>
      <c r="O204" s="221"/>
      <c r="P204" s="221"/>
      <c r="Q204" s="221"/>
      <c r="R204" s="221"/>
      <c r="S204" s="221"/>
      <c r="T204" s="222"/>
      <c r="AT204" s="223" t="s">
        <v>146</v>
      </c>
      <c r="AU204" s="223" t="s">
        <v>87</v>
      </c>
      <c r="AV204" s="13" t="s">
        <v>87</v>
      </c>
      <c r="AW204" s="13" t="s">
        <v>32</v>
      </c>
      <c r="AX204" s="13" t="s">
        <v>77</v>
      </c>
      <c r="AY204" s="223" t="s">
        <v>136</v>
      </c>
    </row>
    <row r="205" spans="1:65" s="2" customFormat="1" ht="16.5" customHeight="1">
      <c r="A205" s="34"/>
      <c r="B205" s="35"/>
      <c r="C205" s="234" t="s">
        <v>284</v>
      </c>
      <c r="D205" s="234" t="s">
        <v>264</v>
      </c>
      <c r="E205" s="235" t="s">
        <v>285</v>
      </c>
      <c r="F205" s="236" t="s">
        <v>286</v>
      </c>
      <c r="G205" s="237" t="s">
        <v>142</v>
      </c>
      <c r="H205" s="238">
        <v>78.246</v>
      </c>
      <c r="I205" s="239"/>
      <c r="J205" s="240">
        <f>ROUND(I205*H205,2)</f>
        <v>0</v>
      </c>
      <c r="K205" s="236" t="s">
        <v>143</v>
      </c>
      <c r="L205" s="241"/>
      <c r="M205" s="242" t="s">
        <v>1</v>
      </c>
      <c r="N205" s="243" t="s">
        <v>42</v>
      </c>
      <c r="O205" s="71"/>
      <c r="P205" s="208">
        <f>O205*H205</f>
        <v>0</v>
      </c>
      <c r="Q205" s="208">
        <v>0.01337</v>
      </c>
      <c r="R205" s="208">
        <f>Q205*H205</f>
        <v>1.0461490199999999</v>
      </c>
      <c r="S205" s="208">
        <v>0</v>
      </c>
      <c r="T205" s="209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210" t="s">
        <v>267</v>
      </c>
      <c r="AT205" s="210" t="s">
        <v>264</v>
      </c>
      <c r="AU205" s="210" t="s">
        <v>87</v>
      </c>
      <c r="AY205" s="17" t="s">
        <v>136</v>
      </c>
      <c r="BE205" s="211">
        <f>IF(N205="základní",J205,0)</f>
        <v>0</v>
      </c>
      <c r="BF205" s="211">
        <f>IF(N205="snížená",J205,0)</f>
        <v>0</v>
      </c>
      <c r="BG205" s="211">
        <f>IF(N205="zákl. přenesená",J205,0)</f>
        <v>0</v>
      </c>
      <c r="BH205" s="211">
        <f>IF(N205="sníž. přenesená",J205,0)</f>
        <v>0</v>
      </c>
      <c r="BI205" s="211">
        <f>IF(N205="nulová",J205,0)</f>
        <v>0</v>
      </c>
      <c r="BJ205" s="17" t="s">
        <v>85</v>
      </c>
      <c r="BK205" s="211">
        <f>ROUND(I205*H205,2)</f>
        <v>0</v>
      </c>
      <c r="BL205" s="17" t="s">
        <v>230</v>
      </c>
      <c r="BM205" s="210" t="s">
        <v>287</v>
      </c>
    </row>
    <row r="206" spans="2:51" s="13" customFormat="1" ht="11.25">
      <c r="B206" s="212"/>
      <c r="C206" s="213"/>
      <c r="D206" s="214" t="s">
        <v>146</v>
      </c>
      <c r="E206" s="213"/>
      <c r="F206" s="216" t="s">
        <v>288</v>
      </c>
      <c r="G206" s="213"/>
      <c r="H206" s="217">
        <v>78.246</v>
      </c>
      <c r="I206" s="218"/>
      <c r="J206" s="213"/>
      <c r="K206" s="213"/>
      <c r="L206" s="219"/>
      <c r="M206" s="220"/>
      <c r="N206" s="221"/>
      <c r="O206" s="221"/>
      <c r="P206" s="221"/>
      <c r="Q206" s="221"/>
      <c r="R206" s="221"/>
      <c r="S206" s="221"/>
      <c r="T206" s="222"/>
      <c r="AT206" s="223" t="s">
        <v>146</v>
      </c>
      <c r="AU206" s="223" t="s">
        <v>87</v>
      </c>
      <c r="AV206" s="13" t="s">
        <v>87</v>
      </c>
      <c r="AW206" s="13" t="s">
        <v>4</v>
      </c>
      <c r="AX206" s="13" t="s">
        <v>85</v>
      </c>
      <c r="AY206" s="223" t="s">
        <v>136</v>
      </c>
    </row>
    <row r="207" spans="1:65" s="2" customFormat="1" ht="16.5" customHeight="1">
      <c r="A207" s="34"/>
      <c r="B207" s="35"/>
      <c r="C207" s="234" t="s">
        <v>289</v>
      </c>
      <c r="D207" s="234" t="s">
        <v>264</v>
      </c>
      <c r="E207" s="235" t="s">
        <v>290</v>
      </c>
      <c r="F207" s="236" t="s">
        <v>291</v>
      </c>
      <c r="G207" s="237" t="s">
        <v>193</v>
      </c>
      <c r="H207" s="238">
        <v>298.08</v>
      </c>
      <c r="I207" s="239"/>
      <c r="J207" s="240">
        <f>ROUND(I207*H207,2)</f>
        <v>0</v>
      </c>
      <c r="K207" s="236" t="s">
        <v>143</v>
      </c>
      <c r="L207" s="241"/>
      <c r="M207" s="242" t="s">
        <v>1</v>
      </c>
      <c r="N207" s="243" t="s">
        <v>42</v>
      </c>
      <c r="O207" s="71"/>
      <c r="P207" s="208">
        <f>O207*H207</f>
        <v>0</v>
      </c>
      <c r="Q207" s="208">
        <v>4E-05</v>
      </c>
      <c r="R207" s="208">
        <f>Q207*H207</f>
        <v>0.0119232</v>
      </c>
      <c r="S207" s="208">
        <v>0</v>
      </c>
      <c r="T207" s="209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210" t="s">
        <v>267</v>
      </c>
      <c r="AT207" s="210" t="s">
        <v>264</v>
      </c>
      <c r="AU207" s="210" t="s">
        <v>87</v>
      </c>
      <c r="AY207" s="17" t="s">
        <v>136</v>
      </c>
      <c r="BE207" s="211">
        <f>IF(N207="základní",J207,0)</f>
        <v>0</v>
      </c>
      <c r="BF207" s="211">
        <f>IF(N207="snížená",J207,0)</f>
        <v>0</v>
      </c>
      <c r="BG207" s="211">
        <f>IF(N207="zákl. přenesená",J207,0)</f>
        <v>0</v>
      </c>
      <c r="BH207" s="211">
        <f>IF(N207="sníž. přenesená",J207,0)</f>
        <v>0</v>
      </c>
      <c r="BI207" s="211">
        <f>IF(N207="nulová",J207,0)</f>
        <v>0</v>
      </c>
      <c r="BJ207" s="17" t="s">
        <v>85</v>
      </c>
      <c r="BK207" s="211">
        <f>ROUND(I207*H207,2)</f>
        <v>0</v>
      </c>
      <c r="BL207" s="17" t="s">
        <v>230</v>
      </c>
      <c r="BM207" s="210" t="s">
        <v>292</v>
      </c>
    </row>
    <row r="208" spans="2:51" s="13" customFormat="1" ht="11.25">
      <c r="B208" s="212"/>
      <c r="C208" s="213"/>
      <c r="D208" s="214" t="s">
        <v>146</v>
      </c>
      <c r="E208" s="215" t="s">
        <v>1</v>
      </c>
      <c r="F208" s="216" t="s">
        <v>293</v>
      </c>
      <c r="G208" s="213"/>
      <c r="H208" s="217">
        <v>298.08</v>
      </c>
      <c r="I208" s="218"/>
      <c r="J208" s="213"/>
      <c r="K208" s="213"/>
      <c r="L208" s="219"/>
      <c r="M208" s="220"/>
      <c r="N208" s="221"/>
      <c r="O208" s="221"/>
      <c r="P208" s="221"/>
      <c r="Q208" s="221"/>
      <c r="R208" s="221"/>
      <c r="S208" s="221"/>
      <c r="T208" s="222"/>
      <c r="AT208" s="223" t="s">
        <v>146</v>
      </c>
      <c r="AU208" s="223" t="s">
        <v>87</v>
      </c>
      <c r="AV208" s="13" t="s">
        <v>87</v>
      </c>
      <c r="AW208" s="13" t="s">
        <v>32</v>
      </c>
      <c r="AX208" s="13" t="s">
        <v>77</v>
      </c>
      <c r="AY208" s="223" t="s">
        <v>136</v>
      </c>
    </row>
    <row r="209" spans="1:65" s="2" customFormat="1" ht="16.5" customHeight="1">
      <c r="A209" s="34"/>
      <c r="B209" s="35"/>
      <c r="C209" s="199" t="s">
        <v>294</v>
      </c>
      <c r="D209" s="199" t="s">
        <v>139</v>
      </c>
      <c r="E209" s="200" t="s">
        <v>295</v>
      </c>
      <c r="F209" s="201" t="s">
        <v>296</v>
      </c>
      <c r="G209" s="202" t="s">
        <v>228</v>
      </c>
      <c r="H209" s="203">
        <v>15.22</v>
      </c>
      <c r="I209" s="204"/>
      <c r="J209" s="205">
        <f>ROUND(I209*H209,2)</f>
        <v>0</v>
      </c>
      <c r="K209" s="201" t="s">
        <v>143</v>
      </c>
      <c r="L209" s="39"/>
      <c r="M209" s="206" t="s">
        <v>1</v>
      </c>
      <c r="N209" s="207" t="s">
        <v>42</v>
      </c>
      <c r="O209" s="71"/>
      <c r="P209" s="208">
        <f>O209*H209</f>
        <v>0</v>
      </c>
      <c r="Q209" s="208">
        <v>0</v>
      </c>
      <c r="R209" s="208">
        <f>Q209*H209</f>
        <v>0</v>
      </c>
      <c r="S209" s="208">
        <v>0</v>
      </c>
      <c r="T209" s="209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210" t="s">
        <v>230</v>
      </c>
      <c r="AT209" s="210" t="s">
        <v>139</v>
      </c>
      <c r="AU209" s="210" t="s">
        <v>87</v>
      </c>
      <c r="AY209" s="17" t="s">
        <v>136</v>
      </c>
      <c r="BE209" s="211">
        <f>IF(N209="základní",J209,0)</f>
        <v>0</v>
      </c>
      <c r="BF209" s="211">
        <f>IF(N209="snížená",J209,0)</f>
        <v>0</v>
      </c>
      <c r="BG209" s="211">
        <f>IF(N209="zákl. přenesená",J209,0)</f>
        <v>0</v>
      </c>
      <c r="BH209" s="211">
        <f>IF(N209="sníž. přenesená",J209,0)</f>
        <v>0</v>
      </c>
      <c r="BI209" s="211">
        <f>IF(N209="nulová",J209,0)</f>
        <v>0</v>
      </c>
      <c r="BJ209" s="17" t="s">
        <v>85</v>
      </c>
      <c r="BK209" s="211">
        <f>ROUND(I209*H209,2)</f>
        <v>0</v>
      </c>
      <c r="BL209" s="17" t="s">
        <v>230</v>
      </c>
      <c r="BM209" s="210" t="s">
        <v>297</v>
      </c>
    </row>
    <row r="210" spans="2:63" s="12" customFormat="1" ht="22.9" customHeight="1">
      <c r="B210" s="183"/>
      <c r="C210" s="184"/>
      <c r="D210" s="185" t="s">
        <v>76</v>
      </c>
      <c r="E210" s="197" t="s">
        <v>298</v>
      </c>
      <c r="F210" s="197" t="s">
        <v>299</v>
      </c>
      <c r="G210" s="184"/>
      <c r="H210" s="184"/>
      <c r="I210" s="187"/>
      <c r="J210" s="198">
        <f>BK210</f>
        <v>0</v>
      </c>
      <c r="K210" s="184"/>
      <c r="L210" s="189"/>
      <c r="M210" s="190"/>
      <c r="N210" s="191"/>
      <c r="O210" s="191"/>
      <c r="P210" s="192">
        <f>SUM(P211:P215)</f>
        <v>0</v>
      </c>
      <c r="Q210" s="191"/>
      <c r="R210" s="192">
        <f>SUM(R211:R215)</f>
        <v>0.01635</v>
      </c>
      <c r="S210" s="191"/>
      <c r="T210" s="193">
        <f>SUM(T211:T215)</f>
        <v>0.0297</v>
      </c>
      <c r="AR210" s="194" t="s">
        <v>87</v>
      </c>
      <c r="AT210" s="195" t="s">
        <v>76</v>
      </c>
      <c r="AU210" s="195" t="s">
        <v>85</v>
      </c>
      <c r="AY210" s="194" t="s">
        <v>136</v>
      </c>
      <c r="BK210" s="196">
        <f>SUM(BK211:BK215)</f>
        <v>0</v>
      </c>
    </row>
    <row r="211" spans="1:65" s="2" customFormat="1" ht="16.5" customHeight="1">
      <c r="A211" s="34"/>
      <c r="B211" s="35"/>
      <c r="C211" s="199" t="s">
        <v>300</v>
      </c>
      <c r="D211" s="199" t="s">
        <v>139</v>
      </c>
      <c r="E211" s="200" t="s">
        <v>301</v>
      </c>
      <c r="F211" s="201" t="s">
        <v>302</v>
      </c>
      <c r="G211" s="202" t="s">
        <v>303</v>
      </c>
      <c r="H211" s="203">
        <v>15</v>
      </c>
      <c r="I211" s="204"/>
      <c r="J211" s="205">
        <f>ROUND(I211*H211,2)</f>
        <v>0</v>
      </c>
      <c r="K211" s="201" t="s">
        <v>143</v>
      </c>
      <c r="L211" s="39"/>
      <c r="M211" s="206" t="s">
        <v>1</v>
      </c>
      <c r="N211" s="207" t="s">
        <v>42</v>
      </c>
      <c r="O211" s="71"/>
      <c r="P211" s="208">
        <f>O211*H211</f>
        <v>0</v>
      </c>
      <c r="Q211" s="208">
        <v>0</v>
      </c>
      <c r="R211" s="208">
        <f>Q211*H211</f>
        <v>0</v>
      </c>
      <c r="S211" s="208">
        <v>0.00198</v>
      </c>
      <c r="T211" s="209">
        <f>S211*H211</f>
        <v>0.0297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210" t="s">
        <v>230</v>
      </c>
      <c r="AT211" s="210" t="s">
        <v>139</v>
      </c>
      <c r="AU211" s="210" t="s">
        <v>87</v>
      </c>
      <c r="AY211" s="17" t="s">
        <v>136</v>
      </c>
      <c r="BE211" s="211">
        <f>IF(N211="základní",J211,0)</f>
        <v>0</v>
      </c>
      <c r="BF211" s="211">
        <f>IF(N211="snížená",J211,0)</f>
        <v>0</v>
      </c>
      <c r="BG211" s="211">
        <f>IF(N211="zákl. přenesená",J211,0)</f>
        <v>0</v>
      </c>
      <c r="BH211" s="211">
        <f>IF(N211="sníž. přenesená",J211,0)</f>
        <v>0</v>
      </c>
      <c r="BI211" s="211">
        <f>IF(N211="nulová",J211,0)</f>
        <v>0</v>
      </c>
      <c r="BJ211" s="17" t="s">
        <v>85</v>
      </c>
      <c r="BK211" s="211">
        <f>ROUND(I211*H211,2)</f>
        <v>0</v>
      </c>
      <c r="BL211" s="17" t="s">
        <v>230</v>
      </c>
      <c r="BM211" s="210" t="s">
        <v>304</v>
      </c>
    </row>
    <row r="212" spans="2:51" s="13" customFormat="1" ht="11.25">
      <c r="B212" s="212"/>
      <c r="C212" s="213"/>
      <c r="D212" s="214" t="s">
        <v>146</v>
      </c>
      <c r="E212" s="215" t="s">
        <v>1</v>
      </c>
      <c r="F212" s="216" t="s">
        <v>305</v>
      </c>
      <c r="G212" s="213"/>
      <c r="H212" s="217">
        <v>15</v>
      </c>
      <c r="I212" s="218"/>
      <c r="J212" s="213"/>
      <c r="K212" s="213"/>
      <c r="L212" s="219"/>
      <c r="M212" s="220"/>
      <c r="N212" s="221"/>
      <c r="O212" s="221"/>
      <c r="P212" s="221"/>
      <c r="Q212" s="221"/>
      <c r="R212" s="221"/>
      <c r="S212" s="221"/>
      <c r="T212" s="222"/>
      <c r="AT212" s="223" t="s">
        <v>146</v>
      </c>
      <c r="AU212" s="223" t="s">
        <v>87</v>
      </c>
      <c r="AV212" s="13" t="s">
        <v>87</v>
      </c>
      <c r="AW212" s="13" t="s">
        <v>32</v>
      </c>
      <c r="AX212" s="13" t="s">
        <v>77</v>
      </c>
      <c r="AY212" s="223" t="s">
        <v>136</v>
      </c>
    </row>
    <row r="213" spans="1:65" s="2" customFormat="1" ht="16.5" customHeight="1">
      <c r="A213" s="34"/>
      <c r="B213" s="35"/>
      <c r="C213" s="199" t="s">
        <v>306</v>
      </c>
      <c r="D213" s="199" t="s">
        <v>139</v>
      </c>
      <c r="E213" s="200" t="s">
        <v>307</v>
      </c>
      <c r="F213" s="201" t="s">
        <v>308</v>
      </c>
      <c r="G213" s="202" t="s">
        <v>303</v>
      </c>
      <c r="H213" s="203">
        <v>15</v>
      </c>
      <c r="I213" s="204"/>
      <c r="J213" s="205">
        <f>ROUND(I213*H213,2)</f>
        <v>0</v>
      </c>
      <c r="K213" s="201" t="s">
        <v>143</v>
      </c>
      <c r="L213" s="39"/>
      <c r="M213" s="206" t="s">
        <v>1</v>
      </c>
      <c r="N213" s="207" t="s">
        <v>42</v>
      </c>
      <c r="O213" s="71"/>
      <c r="P213" s="208">
        <f>O213*H213</f>
        <v>0</v>
      </c>
      <c r="Q213" s="208">
        <v>0.00109</v>
      </c>
      <c r="R213" s="208">
        <f>Q213*H213</f>
        <v>0.01635</v>
      </c>
      <c r="S213" s="208">
        <v>0</v>
      </c>
      <c r="T213" s="209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210" t="s">
        <v>230</v>
      </c>
      <c r="AT213" s="210" t="s">
        <v>139</v>
      </c>
      <c r="AU213" s="210" t="s">
        <v>87</v>
      </c>
      <c r="AY213" s="17" t="s">
        <v>136</v>
      </c>
      <c r="BE213" s="211">
        <f>IF(N213="základní",J213,0)</f>
        <v>0</v>
      </c>
      <c r="BF213" s="211">
        <f>IF(N213="snížená",J213,0)</f>
        <v>0</v>
      </c>
      <c r="BG213" s="211">
        <f>IF(N213="zákl. přenesená",J213,0)</f>
        <v>0</v>
      </c>
      <c r="BH213" s="211">
        <f>IF(N213="sníž. přenesená",J213,0)</f>
        <v>0</v>
      </c>
      <c r="BI213" s="211">
        <f>IF(N213="nulová",J213,0)</f>
        <v>0</v>
      </c>
      <c r="BJ213" s="17" t="s">
        <v>85</v>
      </c>
      <c r="BK213" s="211">
        <f>ROUND(I213*H213,2)</f>
        <v>0</v>
      </c>
      <c r="BL213" s="17" t="s">
        <v>230</v>
      </c>
      <c r="BM213" s="210" t="s">
        <v>309</v>
      </c>
    </row>
    <row r="214" spans="2:51" s="13" customFormat="1" ht="11.25">
      <c r="B214" s="212"/>
      <c r="C214" s="213"/>
      <c r="D214" s="214" t="s">
        <v>146</v>
      </c>
      <c r="E214" s="215" t="s">
        <v>1</v>
      </c>
      <c r="F214" s="216" t="s">
        <v>305</v>
      </c>
      <c r="G214" s="213"/>
      <c r="H214" s="217">
        <v>15</v>
      </c>
      <c r="I214" s="218"/>
      <c r="J214" s="213"/>
      <c r="K214" s="213"/>
      <c r="L214" s="219"/>
      <c r="M214" s="220"/>
      <c r="N214" s="221"/>
      <c r="O214" s="221"/>
      <c r="P214" s="221"/>
      <c r="Q214" s="221"/>
      <c r="R214" s="221"/>
      <c r="S214" s="221"/>
      <c r="T214" s="222"/>
      <c r="AT214" s="223" t="s">
        <v>146</v>
      </c>
      <c r="AU214" s="223" t="s">
        <v>87</v>
      </c>
      <c r="AV214" s="13" t="s">
        <v>87</v>
      </c>
      <c r="AW214" s="13" t="s">
        <v>32</v>
      </c>
      <c r="AX214" s="13" t="s">
        <v>77</v>
      </c>
      <c r="AY214" s="223" t="s">
        <v>136</v>
      </c>
    </row>
    <row r="215" spans="1:65" s="2" customFormat="1" ht="16.5" customHeight="1">
      <c r="A215" s="34"/>
      <c r="B215" s="35"/>
      <c r="C215" s="199" t="s">
        <v>310</v>
      </c>
      <c r="D215" s="199" t="s">
        <v>139</v>
      </c>
      <c r="E215" s="200" t="s">
        <v>311</v>
      </c>
      <c r="F215" s="201" t="s">
        <v>312</v>
      </c>
      <c r="G215" s="202" t="s">
        <v>228</v>
      </c>
      <c r="H215" s="203">
        <v>0.016</v>
      </c>
      <c r="I215" s="204"/>
      <c r="J215" s="205">
        <f>ROUND(I215*H215,2)</f>
        <v>0</v>
      </c>
      <c r="K215" s="201" t="s">
        <v>143</v>
      </c>
      <c r="L215" s="39"/>
      <c r="M215" s="206" t="s">
        <v>1</v>
      </c>
      <c r="N215" s="207" t="s">
        <v>42</v>
      </c>
      <c r="O215" s="71"/>
      <c r="P215" s="208">
        <f>O215*H215</f>
        <v>0</v>
      </c>
      <c r="Q215" s="208">
        <v>0</v>
      </c>
      <c r="R215" s="208">
        <f>Q215*H215</f>
        <v>0</v>
      </c>
      <c r="S215" s="208">
        <v>0</v>
      </c>
      <c r="T215" s="209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210" t="s">
        <v>230</v>
      </c>
      <c r="AT215" s="210" t="s">
        <v>139</v>
      </c>
      <c r="AU215" s="210" t="s">
        <v>87</v>
      </c>
      <c r="AY215" s="17" t="s">
        <v>136</v>
      </c>
      <c r="BE215" s="211">
        <f>IF(N215="základní",J215,0)</f>
        <v>0</v>
      </c>
      <c r="BF215" s="211">
        <f>IF(N215="snížená",J215,0)</f>
        <v>0</v>
      </c>
      <c r="BG215" s="211">
        <f>IF(N215="zákl. přenesená",J215,0)</f>
        <v>0</v>
      </c>
      <c r="BH215" s="211">
        <f>IF(N215="sníž. přenesená",J215,0)</f>
        <v>0</v>
      </c>
      <c r="BI215" s="211">
        <f>IF(N215="nulová",J215,0)</f>
        <v>0</v>
      </c>
      <c r="BJ215" s="17" t="s">
        <v>85</v>
      </c>
      <c r="BK215" s="211">
        <f>ROUND(I215*H215,2)</f>
        <v>0</v>
      </c>
      <c r="BL215" s="17" t="s">
        <v>230</v>
      </c>
      <c r="BM215" s="210" t="s">
        <v>313</v>
      </c>
    </row>
    <row r="216" spans="2:63" s="12" customFormat="1" ht="22.9" customHeight="1">
      <c r="B216" s="183"/>
      <c r="C216" s="184"/>
      <c r="D216" s="185" t="s">
        <v>76</v>
      </c>
      <c r="E216" s="197" t="s">
        <v>314</v>
      </c>
      <c r="F216" s="197" t="s">
        <v>315</v>
      </c>
      <c r="G216" s="184"/>
      <c r="H216" s="184"/>
      <c r="I216" s="187"/>
      <c r="J216" s="198">
        <f>BK216</f>
        <v>0</v>
      </c>
      <c r="K216" s="184"/>
      <c r="L216" s="189"/>
      <c r="M216" s="190"/>
      <c r="N216" s="191"/>
      <c r="O216" s="191"/>
      <c r="P216" s="192">
        <f>SUM(P217:P227)</f>
        <v>0</v>
      </c>
      <c r="Q216" s="191"/>
      <c r="R216" s="192">
        <f>SUM(R217:R227)</f>
        <v>0.06734</v>
      </c>
      <c r="S216" s="191"/>
      <c r="T216" s="193">
        <f>SUM(T217:T227)</f>
        <v>0.04462000000000001</v>
      </c>
      <c r="AR216" s="194" t="s">
        <v>87</v>
      </c>
      <c r="AT216" s="195" t="s">
        <v>76</v>
      </c>
      <c r="AU216" s="195" t="s">
        <v>85</v>
      </c>
      <c r="AY216" s="194" t="s">
        <v>136</v>
      </c>
      <c r="BK216" s="196">
        <f>SUM(BK217:BK227)</f>
        <v>0</v>
      </c>
    </row>
    <row r="217" spans="1:65" s="2" customFormat="1" ht="16.5" customHeight="1">
      <c r="A217" s="34"/>
      <c r="B217" s="35"/>
      <c r="C217" s="199" t="s">
        <v>267</v>
      </c>
      <c r="D217" s="199" t="s">
        <v>139</v>
      </c>
      <c r="E217" s="200" t="s">
        <v>316</v>
      </c>
      <c r="F217" s="201" t="s">
        <v>317</v>
      </c>
      <c r="G217" s="202" t="s">
        <v>303</v>
      </c>
      <c r="H217" s="203">
        <v>51</v>
      </c>
      <c r="I217" s="204"/>
      <c r="J217" s="205">
        <f>ROUND(I217*H217,2)</f>
        <v>0</v>
      </c>
      <c r="K217" s="201" t="s">
        <v>143</v>
      </c>
      <c r="L217" s="39"/>
      <c r="M217" s="206" t="s">
        <v>1</v>
      </c>
      <c r="N217" s="207" t="s">
        <v>42</v>
      </c>
      <c r="O217" s="71"/>
      <c r="P217" s="208">
        <f>O217*H217</f>
        <v>0</v>
      </c>
      <c r="Q217" s="208">
        <v>0</v>
      </c>
      <c r="R217" s="208">
        <f>Q217*H217</f>
        <v>0</v>
      </c>
      <c r="S217" s="208">
        <v>0.00062</v>
      </c>
      <c r="T217" s="209">
        <f>S217*H217</f>
        <v>0.03162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210" t="s">
        <v>230</v>
      </c>
      <c r="AT217" s="210" t="s">
        <v>139</v>
      </c>
      <c r="AU217" s="210" t="s">
        <v>87</v>
      </c>
      <c r="AY217" s="17" t="s">
        <v>136</v>
      </c>
      <c r="BE217" s="211">
        <f>IF(N217="základní",J217,0)</f>
        <v>0</v>
      </c>
      <c r="BF217" s="211">
        <f>IF(N217="snížená",J217,0)</f>
        <v>0</v>
      </c>
      <c r="BG217" s="211">
        <f>IF(N217="zákl. přenesená",J217,0)</f>
        <v>0</v>
      </c>
      <c r="BH217" s="211">
        <f>IF(N217="sníž. přenesená",J217,0)</f>
        <v>0</v>
      </c>
      <c r="BI217" s="211">
        <f>IF(N217="nulová",J217,0)</f>
        <v>0</v>
      </c>
      <c r="BJ217" s="17" t="s">
        <v>85</v>
      </c>
      <c r="BK217" s="211">
        <f>ROUND(I217*H217,2)</f>
        <v>0</v>
      </c>
      <c r="BL217" s="17" t="s">
        <v>230</v>
      </c>
      <c r="BM217" s="210" t="s">
        <v>318</v>
      </c>
    </row>
    <row r="218" spans="1:65" s="2" customFormat="1" ht="16.5" customHeight="1">
      <c r="A218" s="34"/>
      <c r="B218" s="35"/>
      <c r="C218" s="199" t="s">
        <v>319</v>
      </c>
      <c r="D218" s="199" t="s">
        <v>139</v>
      </c>
      <c r="E218" s="200" t="s">
        <v>320</v>
      </c>
      <c r="F218" s="201" t="s">
        <v>321</v>
      </c>
      <c r="G218" s="202" t="s">
        <v>193</v>
      </c>
      <c r="H218" s="203">
        <v>52</v>
      </c>
      <c r="I218" s="204"/>
      <c r="J218" s="205">
        <f>ROUND(I218*H218,2)</f>
        <v>0</v>
      </c>
      <c r="K218" s="201" t="s">
        <v>143</v>
      </c>
      <c r="L218" s="39"/>
      <c r="M218" s="206" t="s">
        <v>1</v>
      </c>
      <c r="N218" s="207" t="s">
        <v>42</v>
      </c>
      <c r="O218" s="71"/>
      <c r="P218" s="208">
        <f>O218*H218</f>
        <v>0</v>
      </c>
      <c r="Q218" s="208">
        <v>0</v>
      </c>
      <c r="R218" s="208">
        <f>Q218*H218</f>
        <v>0</v>
      </c>
      <c r="S218" s="208">
        <v>0.00025</v>
      </c>
      <c r="T218" s="209">
        <f>S218*H218</f>
        <v>0.013000000000000001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210" t="s">
        <v>230</v>
      </c>
      <c r="AT218" s="210" t="s">
        <v>139</v>
      </c>
      <c r="AU218" s="210" t="s">
        <v>87</v>
      </c>
      <c r="AY218" s="17" t="s">
        <v>136</v>
      </c>
      <c r="BE218" s="211">
        <f>IF(N218="základní",J218,0)</f>
        <v>0</v>
      </c>
      <c r="BF218" s="211">
        <f>IF(N218="snížená",J218,0)</f>
        <v>0</v>
      </c>
      <c r="BG218" s="211">
        <f>IF(N218="zákl. přenesená",J218,0)</f>
        <v>0</v>
      </c>
      <c r="BH218" s="211">
        <f>IF(N218="sníž. přenesená",J218,0)</f>
        <v>0</v>
      </c>
      <c r="BI218" s="211">
        <f>IF(N218="nulová",J218,0)</f>
        <v>0</v>
      </c>
      <c r="BJ218" s="17" t="s">
        <v>85</v>
      </c>
      <c r="BK218" s="211">
        <f>ROUND(I218*H218,2)</f>
        <v>0</v>
      </c>
      <c r="BL218" s="17" t="s">
        <v>230</v>
      </c>
      <c r="BM218" s="210" t="s">
        <v>322</v>
      </c>
    </row>
    <row r="219" spans="1:65" s="2" customFormat="1" ht="16.5" customHeight="1">
      <c r="A219" s="34"/>
      <c r="B219" s="35"/>
      <c r="C219" s="199" t="s">
        <v>323</v>
      </c>
      <c r="D219" s="199" t="s">
        <v>139</v>
      </c>
      <c r="E219" s="200" t="s">
        <v>324</v>
      </c>
      <c r="F219" s="201" t="s">
        <v>325</v>
      </c>
      <c r="G219" s="202" t="s">
        <v>303</v>
      </c>
      <c r="H219" s="203">
        <v>51</v>
      </c>
      <c r="I219" s="204"/>
      <c r="J219" s="205">
        <f>ROUND(I219*H219,2)</f>
        <v>0</v>
      </c>
      <c r="K219" s="201" t="s">
        <v>143</v>
      </c>
      <c r="L219" s="39"/>
      <c r="M219" s="206" t="s">
        <v>1</v>
      </c>
      <c r="N219" s="207" t="s">
        <v>42</v>
      </c>
      <c r="O219" s="71"/>
      <c r="P219" s="208">
        <f>O219*H219</f>
        <v>0</v>
      </c>
      <c r="Q219" s="208">
        <v>0</v>
      </c>
      <c r="R219" s="208">
        <f>Q219*H219</f>
        <v>0</v>
      </c>
      <c r="S219" s="208">
        <v>0</v>
      </c>
      <c r="T219" s="209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210" t="s">
        <v>230</v>
      </c>
      <c r="AT219" s="210" t="s">
        <v>139</v>
      </c>
      <c r="AU219" s="210" t="s">
        <v>87</v>
      </c>
      <c r="AY219" s="17" t="s">
        <v>136</v>
      </c>
      <c r="BE219" s="211">
        <f>IF(N219="základní",J219,0)</f>
        <v>0</v>
      </c>
      <c r="BF219" s="211">
        <f>IF(N219="snížená",J219,0)</f>
        <v>0</v>
      </c>
      <c r="BG219" s="211">
        <f>IF(N219="zákl. přenesená",J219,0)</f>
        <v>0</v>
      </c>
      <c r="BH219" s="211">
        <f>IF(N219="sníž. přenesená",J219,0)</f>
        <v>0</v>
      </c>
      <c r="BI219" s="211">
        <f>IF(N219="nulová",J219,0)</f>
        <v>0</v>
      </c>
      <c r="BJ219" s="17" t="s">
        <v>85</v>
      </c>
      <c r="BK219" s="211">
        <f>ROUND(I219*H219,2)</f>
        <v>0</v>
      </c>
      <c r="BL219" s="17" t="s">
        <v>230</v>
      </c>
      <c r="BM219" s="210" t="s">
        <v>326</v>
      </c>
    </row>
    <row r="220" spans="2:51" s="13" customFormat="1" ht="11.25">
      <c r="B220" s="212"/>
      <c r="C220" s="213"/>
      <c r="D220" s="214" t="s">
        <v>146</v>
      </c>
      <c r="E220" s="215" t="s">
        <v>1</v>
      </c>
      <c r="F220" s="216" t="s">
        <v>327</v>
      </c>
      <c r="G220" s="213"/>
      <c r="H220" s="217">
        <v>51</v>
      </c>
      <c r="I220" s="218"/>
      <c r="J220" s="213"/>
      <c r="K220" s="213"/>
      <c r="L220" s="219"/>
      <c r="M220" s="220"/>
      <c r="N220" s="221"/>
      <c r="O220" s="221"/>
      <c r="P220" s="221"/>
      <c r="Q220" s="221"/>
      <c r="R220" s="221"/>
      <c r="S220" s="221"/>
      <c r="T220" s="222"/>
      <c r="AT220" s="223" t="s">
        <v>146</v>
      </c>
      <c r="AU220" s="223" t="s">
        <v>87</v>
      </c>
      <c r="AV220" s="13" t="s">
        <v>87</v>
      </c>
      <c r="AW220" s="13" t="s">
        <v>32</v>
      </c>
      <c r="AX220" s="13" t="s">
        <v>77</v>
      </c>
      <c r="AY220" s="223" t="s">
        <v>136</v>
      </c>
    </row>
    <row r="221" spans="1:65" s="2" customFormat="1" ht="16.5" customHeight="1">
      <c r="A221" s="34"/>
      <c r="B221" s="35"/>
      <c r="C221" s="234" t="s">
        <v>328</v>
      </c>
      <c r="D221" s="234" t="s">
        <v>264</v>
      </c>
      <c r="E221" s="235" t="s">
        <v>329</v>
      </c>
      <c r="F221" s="236" t="s">
        <v>330</v>
      </c>
      <c r="G221" s="237" t="s">
        <v>331</v>
      </c>
      <c r="H221" s="238">
        <v>51</v>
      </c>
      <c r="I221" s="239"/>
      <c r="J221" s="240">
        <f aca="true" t="shared" si="0" ref="J221:J227">ROUND(I221*H221,2)</f>
        <v>0</v>
      </c>
      <c r="K221" s="236" t="s">
        <v>143</v>
      </c>
      <c r="L221" s="241"/>
      <c r="M221" s="242" t="s">
        <v>1</v>
      </c>
      <c r="N221" s="243" t="s">
        <v>42</v>
      </c>
      <c r="O221" s="71"/>
      <c r="P221" s="208">
        <f aca="true" t="shared" si="1" ref="P221:P227">O221*H221</f>
        <v>0</v>
      </c>
      <c r="Q221" s="208">
        <v>0.001</v>
      </c>
      <c r="R221" s="208">
        <f aca="true" t="shared" si="2" ref="R221:R227">Q221*H221</f>
        <v>0.051000000000000004</v>
      </c>
      <c r="S221" s="208">
        <v>0</v>
      </c>
      <c r="T221" s="209">
        <f aca="true" t="shared" si="3" ref="T221:T227"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210" t="s">
        <v>267</v>
      </c>
      <c r="AT221" s="210" t="s">
        <v>264</v>
      </c>
      <c r="AU221" s="210" t="s">
        <v>87</v>
      </c>
      <c r="AY221" s="17" t="s">
        <v>136</v>
      </c>
      <c r="BE221" s="211">
        <f aca="true" t="shared" si="4" ref="BE221:BE227">IF(N221="základní",J221,0)</f>
        <v>0</v>
      </c>
      <c r="BF221" s="211">
        <f aca="true" t="shared" si="5" ref="BF221:BF227">IF(N221="snížená",J221,0)</f>
        <v>0</v>
      </c>
      <c r="BG221" s="211">
        <f aca="true" t="shared" si="6" ref="BG221:BG227">IF(N221="zákl. přenesená",J221,0)</f>
        <v>0</v>
      </c>
      <c r="BH221" s="211">
        <f aca="true" t="shared" si="7" ref="BH221:BH227">IF(N221="sníž. přenesená",J221,0)</f>
        <v>0</v>
      </c>
      <c r="BI221" s="211">
        <f aca="true" t="shared" si="8" ref="BI221:BI227">IF(N221="nulová",J221,0)</f>
        <v>0</v>
      </c>
      <c r="BJ221" s="17" t="s">
        <v>85</v>
      </c>
      <c r="BK221" s="211">
        <f aca="true" t="shared" si="9" ref="BK221:BK227">ROUND(I221*H221,2)</f>
        <v>0</v>
      </c>
      <c r="BL221" s="17" t="s">
        <v>230</v>
      </c>
      <c r="BM221" s="210" t="s">
        <v>332</v>
      </c>
    </row>
    <row r="222" spans="1:65" s="2" customFormat="1" ht="16.5" customHeight="1">
      <c r="A222" s="34"/>
      <c r="B222" s="35"/>
      <c r="C222" s="199" t="s">
        <v>333</v>
      </c>
      <c r="D222" s="199" t="s">
        <v>139</v>
      </c>
      <c r="E222" s="200" t="s">
        <v>334</v>
      </c>
      <c r="F222" s="201" t="s">
        <v>335</v>
      </c>
      <c r="G222" s="202" t="s">
        <v>193</v>
      </c>
      <c r="H222" s="203">
        <v>52</v>
      </c>
      <c r="I222" s="204"/>
      <c r="J222" s="205">
        <f t="shared" si="0"/>
        <v>0</v>
      </c>
      <c r="K222" s="201" t="s">
        <v>143</v>
      </c>
      <c r="L222" s="39"/>
      <c r="M222" s="206" t="s">
        <v>1</v>
      </c>
      <c r="N222" s="207" t="s">
        <v>42</v>
      </c>
      <c r="O222" s="71"/>
      <c r="P222" s="208">
        <f t="shared" si="1"/>
        <v>0</v>
      </c>
      <c r="Q222" s="208">
        <v>0</v>
      </c>
      <c r="R222" s="208">
        <f t="shared" si="2"/>
        <v>0</v>
      </c>
      <c r="S222" s="208">
        <v>0</v>
      </c>
      <c r="T222" s="209">
        <f t="shared" si="3"/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210" t="s">
        <v>230</v>
      </c>
      <c r="AT222" s="210" t="s">
        <v>139</v>
      </c>
      <c r="AU222" s="210" t="s">
        <v>87</v>
      </c>
      <c r="AY222" s="17" t="s">
        <v>136</v>
      </c>
      <c r="BE222" s="211">
        <f t="shared" si="4"/>
        <v>0</v>
      </c>
      <c r="BF222" s="211">
        <f t="shared" si="5"/>
        <v>0</v>
      </c>
      <c r="BG222" s="211">
        <f t="shared" si="6"/>
        <v>0</v>
      </c>
      <c r="BH222" s="211">
        <f t="shared" si="7"/>
        <v>0</v>
      </c>
      <c r="BI222" s="211">
        <f t="shared" si="8"/>
        <v>0</v>
      </c>
      <c r="BJ222" s="17" t="s">
        <v>85</v>
      </c>
      <c r="BK222" s="211">
        <f t="shared" si="9"/>
        <v>0</v>
      </c>
      <c r="BL222" s="17" t="s">
        <v>230</v>
      </c>
      <c r="BM222" s="210" t="s">
        <v>336</v>
      </c>
    </row>
    <row r="223" spans="1:65" s="2" customFormat="1" ht="16.5" customHeight="1">
      <c r="A223" s="34"/>
      <c r="B223" s="35"/>
      <c r="C223" s="234" t="s">
        <v>337</v>
      </c>
      <c r="D223" s="234" t="s">
        <v>264</v>
      </c>
      <c r="E223" s="235" t="s">
        <v>338</v>
      </c>
      <c r="F223" s="236" t="s">
        <v>339</v>
      </c>
      <c r="G223" s="237" t="s">
        <v>193</v>
      </c>
      <c r="H223" s="238">
        <v>52</v>
      </c>
      <c r="I223" s="239"/>
      <c r="J223" s="240">
        <f t="shared" si="0"/>
        <v>0</v>
      </c>
      <c r="K223" s="236" t="s">
        <v>1</v>
      </c>
      <c r="L223" s="241"/>
      <c r="M223" s="242" t="s">
        <v>1</v>
      </c>
      <c r="N223" s="243" t="s">
        <v>42</v>
      </c>
      <c r="O223" s="71"/>
      <c r="P223" s="208">
        <f t="shared" si="1"/>
        <v>0</v>
      </c>
      <c r="Q223" s="208">
        <v>0.00016</v>
      </c>
      <c r="R223" s="208">
        <f t="shared" si="2"/>
        <v>0.008320000000000001</v>
      </c>
      <c r="S223" s="208">
        <v>0</v>
      </c>
      <c r="T223" s="209">
        <f t="shared" si="3"/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210" t="s">
        <v>267</v>
      </c>
      <c r="AT223" s="210" t="s">
        <v>264</v>
      </c>
      <c r="AU223" s="210" t="s">
        <v>87</v>
      </c>
      <c r="AY223" s="17" t="s">
        <v>136</v>
      </c>
      <c r="BE223" s="211">
        <f t="shared" si="4"/>
        <v>0</v>
      </c>
      <c r="BF223" s="211">
        <f t="shared" si="5"/>
        <v>0</v>
      </c>
      <c r="BG223" s="211">
        <f t="shared" si="6"/>
        <v>0</v>
      </c>
      <c r="BH223" s="211">
        <f t="shared" si="7"/>
        <v>0</v>
      </c>
      <c r="BI223" s="211">
        <f t="shared" si="8"/>
        <v>0</v>
      </c>
      <c r="BJ223" s="17" t="s">
        <v>85</v>
      </c>
      <c r="BK223" s="211">
        <f t="shared" si="9"/>
        <v>0</v>
      </c>
      <c r="BL223" s="17" t="s">
        <v>230</v>
      </c>
      <c r="BM223" s="210" t="s">
        <v>340</v>
      </c>
    </row>
    <row r="224" spans="1:65" s="2" customFormat="1" ht="16.5" customHeight="1">
      <c r="A224" s="34"/>
      <c r="B224" s="35"/>
      <c r="C224" s="199" t="s">
        <v>341</v>
      </c>
      <c r="D224" s="199" t="s">
        <v>139</v>
      </c>
      <c r="E224" s="200" t="s">
        <v>342</v>
      </c>
      <c r="F224" s="201" t="s">
        <v>343</v>
      </c>
      <c r="G224" s="202" t="s">
        <v>193</v>
      </c>
      <c r="H224" s="203">
        <v>2</v>
      </c>
      <c r="I224" s="204"/>
      <c r="J224" s="205">
        <f t="shared" si="0"/>
        <v>0</v>
      </c>
      <c r="K224" s="201" t="s">
        <v>143</v>
      </c>
      <c r="L224" s="39"/>
      <c r="M224" s="206" t="s">
        <v>1</v>
      </c>
      <c r="N224" s="207" t="s">
        <v>42</v>
      </c>
      <c r="O224" s="71"/>
      <c r="P224" s="208">
        <f t="shared" si="1"/>
        <v>0</v>
      </c>
      <c r="Q224" s="208">
        <v>0</v>
      </c>
      <c r="R224" s="208">
        <f t="shared" si="2"/>
        <v>0</v>
      </c>
      <c r="S224" s="208">
        <v>0</v>
      </c>
      <c r="T224" s="209">
        <f t="shared" si="3"/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210" t="s">
        <v>230</v>
      </c>
      <c r="AT224" s="210" t="s">
        <v>139</v>
      </c>
      <c r="AU224" s="210" t="s">
        <v>87</v>
      </c>
      <c r="AY224" s="17" t="s">
        <v>136</v>
      </c>
      <c r="BE224" s="211">
        <f t="shared" si="4"/>
        <v>0</v>
      </c>
      <c r="BF224" s="211">
        <f t="shared" si="5"/>
        <v>0</v>
      </c>
      <c r="BG224" s="211">
        <f t="shared" si="6"/>
        <v>0</v>
      </c>
      <c r="BH224" s="211">
        <f t="shared" si="7"/>
        <v>0</v>
      </c>
      <c r="BI224" s="211">
        <f t="shared" si="8"/>
        <v>0</v>
      </c>
      <c r="BJ224" s="17" t="s">
        <v>85</v>
      </c>
      <c r="BK224" s="211">
        <f t="shared" si="9"/>
        <v>0</v>
      </c>
      <c r="BL224" s="17" t="s">
        <v>230</v>
      </c>
      <c r="BM224" s="210" t="s">
        <v>344</v>
      </c>
    </row>
    <row r="225" spans="1:65" s="2" customFormat="1" ht="16.5" customHeight="1">
      <c r="A225" s="34"/>
      <c r="B225" s="35"/>
      <c r="C225" s="234" t="s">
        <v>345</v>
      </c>
      <c r="D225" s="234" t="s">
        <v>264</v>
      </c>
      <c r="E225" s="235" t="s">
        <v>346</v>
      </c>
      <c r="F225" s="236" t="s">
        <v>347</v>
      </c>
      <c r="G225" s="237" t="s">
        <v>193</v>
      </c>
      <c r="H225" s="238">
        <v>2</v>
      </c>
      <c r="I225" s="239"/>
      <c r="J225" s="240">
        <f t="shared" si="0"/>
        <v>0</v>
      </c>
      <c r="K225" s="236" t="s">
        <v>143</v>
      </c>
      <c r="L225" s="241"/>
      <c r="M225" s="242" t="s">
        <v>1</v>
      </c>
      <c r="N225" s="243" t="s">
        <v>42</v>
      </c>
      <c r="O225" s="71"/>
      <c r="P225" s="208">
        <f t="shared" si="1"/>
        <v>0</v>
      </c>
      <c r="Q225" s="208">
        <v>0.00345</v>
      </c>
      <c r="R225" s="208">
        <f t="shared" si="2"/>
        <v>0.0069</v>
      </c>
      <c r="S225" s="208">
        <v>0</v>
      </c>
      <c r="T225" s="209">
        <f t="shared" si="3"/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210" t="s">
        <v>267</v>
      </c>
      <c r="AT225" s="210" t="s">
        <v>264</v>
      </c>
      <c r="AU225" s="210" t="s">
        <v>87</v>
      </c>
      <c r="AY225" s="17" t="s">
        <v>136</v>
      </c>
      <c r="BE225" s="211">
        <f t="shared" si="4"/>
        <v>0</v>
      </c>
      <c r="BF225" s="211">
        <f t="shared" si="5"/>
        <v>0</v>
      </c>
      <c r="BG225" s="211">
        <f t="shared" si="6"/>
        <v>0</v>
      </c>
      <c r="BH225" s="211">
        <f t="shared" si="7"/>
        <v>0</v>
      </c>
      <c r="BI225" s="211">
        <f t="shared" si="8"/>
        <v>0</v>
      </c>
      <c r="BJ225" s="17" t="s">
        <v>85</v>
      </c>
      <c r="BK225" s="211">
        <f t="shared" si="9"/>
        <v>0</v>
      </c>
      <c r="BL225" s="17" t="s">
        <v>230</v>
      </c>
      <c r="BM225" s="210" t="s">
        <v>348</v>
      </c>
    </row>
    <row r="226" spans="1:65" s="2" customFormat="1" ht="16.5" customHeight="1">
      <c r="A226" s="34"/>
      <c r="B226" s="35"/>
      <c r="C226" s="234" t="s">
        <v>349</v>
      </c>
      <c r="D226" s="234" t="s">
        <v>264</v>
      </c>
      <c r="E226" s="235" t="s">
        <v>350</v>
      </c>
      <c r="F226" s="236" t="s">
        <v>351</v>
      </c>
      <c r="G226" s="237" t="s">
        <v>193</v>
      </c>
      <c r="H226" s="238">
        <v>2</v>
      </c>
      <c r="I226" s="239"/>
      <c r="J226" s="240">
        <f t="shared" si="0"/>
        <v>0</v>
      </c>
      <c r="K226" s="236" t="s">
        <v>143</v>
      </c>
      <c r="L226" s="241"/>
      <c r="M226" s="242" t="s">
        <v>1</v>
      </c>
      <c r="N226" s="243" t="s">
        <v>42</v>
      </c>
      <c r="O226" s="71"/>
      <c r="P226" s="208">
        <f t="shared" si="1"/>
        <v>0</v>
      </c>
      <c r="Q226" s="208">
        <v>0.00043</v>
      </c>
      <c r="R226" s="208">
        <f t="shared" si="2"/>
        <v>0.00086</v>
      </c>
      <c r="S226" s="208">
        <v>0</v>
      </c>
      <c r="T226" s="209">
        <f t="shared" si="3"/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210" t="s">
        <v>267</v>
      </c>
      <c r="AT226" s="210" t="s">
        <v>264</v>
      </c>
      <c r="AU226" s="210" t="s">
        <v>87</v>
      </c>
      <c r="AY226" s="17" t="s">
        <v>136</v>
      </c>
      <c r="BE226" s="211">
        <f t="shared" si="4"/>
        <v>0</v>
      </c>
      <c r="BF226" s="211">
        <f t="shared" si="5"/>
        <v>0</v>
      </c>
      <c r="BG226" s="211">
        <f t="shared" si="6"/>
        <v>0</v>
      </c>
      <c r="BH226" s="211">
        <f t="shared" si="7"/>
        <v>0</v>
      </c>
      <c r="BI226" s="211">
        <f t="shared" si="8"/>
        <v>0</v>
      </c>
      <c r="BJ226" s="17" t="s">
        <v>85</v>
      </c>
      <c r="BK226" s="211">
        <f t="shared" si="9"/>
        <v>0</v>
      </c>
      <c r="BL226" s="17" t="s">
        <v>230</v>
      </c>
      <c r="BM226" s="210" t="s">
        <v>352</v>
      </c>
    </row>
    <row r="227" spans="1:65" s="2" customFormat="1" ht="16.5" customHeight="1">
      <c r="A227" s="34"/>
      <c r="B227" s="35"/>
      <c r="C227" s="234" t="s">
        <v>353</v>
      </c>
      <c r="D227" s="234" t="s">
        <v>264</v>
      </c>
      <c r="E227" s="235" t="s">
        <v>354</v>
      </c>
      <c r="F227" s="236" t="s">
        <v>355</v>
      </c>
      <c r="G227" s="237" t="s">
        <v>193</v>
      </c>
      <c r="H227" s="238">
        <v>2</v>
      </c>
      <c r="I227" s="239"/>
      <c r="J227" s="240">
        <f t="shared" si="0"/>
        <v>0</v>
      </c>
      <c r="K227" s="236" t="s">
        <v>143</v>
      </c>
      <c r="L227" s="241"/>
      <c r="M227" s="242" t="s">
        <v>1</v>
      </c>
      <c r="N227" s="243" t="s">
        <v>42</v>
      </c>
      <c r="O227" s="71"/>
      <c r="P227" s="208">
        <f t="shared" si="1"/>
        <v>0</v>
      </c>
      <c r="Q227" s="208">
        <v>0.00013</v>
      </c>
      <c r="R227" s="208">
        <f t="shared" si="2"/>
        <v>0.00026</v>
      </c>
      <c r="S227" s="208">
        <v>0</v>
      </c>
      <c r="T227" s="209">
        <f t="shared" si="3"/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210" t="s">
        <v>267</v>
      </c>
      <c r="AT227" s="210" t="s">
        <v>264</v>
      </c>
      <c r="AU227" s="210" t="s">
        <v>87</v>
      </c>
      <c r="AY227" s="17" t="s">
        <v>136</v>
      </c>
      <c r="BE227" s="211">
        <f t="shared" si="4"/>
        <v>0</v>
      </c>
      <c r="BF227" s="211">
        <f t="shared" si="5"/>
        <v>0</v>
      </c>
      <c r="BG227" s="211">
        <f t="shared" si="6"/>
        <v>0</v>
      </c>
      <c r="BH227" s="211">
        <f t="shared" si="7"/>
        <v>0</v>
      </c>
      <c r="BI227" s="211">
        <f t="shared" si="8"/>
        <v>0</v>
      </c>
      <c r="BJ227" s="17" t="s">
        <v>85</v>
      </c>
      <c r="BK227" s="211">
        <f t="shared" si="9"/>
        <v>0</v>
      </c>
      <c r="BL227" s="17" t="s">
        <v>230</v>
      </c>
      <c r="BM227" s="210" t="s">
        <v>356</v>
      </c>
    </row>
    <row r="228" spans="2:63" s="12" customFormat="1" ht="22.9" customHeight="1">
      <c r="B228" s="183"/>
      <c r="C228" s="184"/>
      <c r="D228" s="185" t="s">
        <v>76</v>
      </c>
      <c r="E228" s="197" t="s">
        <v>357</v>
      </c>
      <c r="F228" s="197" t="s">
        <v>358</v>
      </c>
      <c r="G228" s="184"/>
      <c r="H228" s="184"/>
      <c r="I228" s="187"/>
      <c r="J228" s="198">
        <f>BK228</f>
        <v>0</v>
      </c>
      <c r="K228" s="184"/>
      <c r="L228" s="189"/>
      <c r="M228" s="190"/>
      <c r="N228" s="191"/>
      <c r="O228" s="191"/>
      <c r="P228" s="192">
        <f>SUM(P229:P311)</f>
        <v>0</v>
      </c>
      <c r="Q228" s="191"/>
      <c r="R228" s="192">
        <f>SUM(R229:R311)</f>
        <v>12.811252990000002</v>
      </c>
      <c r="S228" s="191"/>
      <c r="T228" s="193">
        <f>SUM(T229:T311)</f>
        <v>12.1629048</v>
      </c>
      <c r="AR228" s="194" t="s">
        <v>87</v>
      </c>
      <c r="AT228" s="195" t="s">
        <v>76</v>
      </c>
      <c r="AU228" s="195" t="s">
        <v>85</v>
      </c>
      <c r="AY228" s="194" t="s">
        <v>136</v>
      </c>
      <c r="BK228" s="196">
        <f>SUM(BK229:BK311)</f>
        <v>0</v>
      </c>
    </row>
    <row r="229" spans="1:65" s="2" customFormat="1" ht="16.5" customHeight="1">
      <c r="A229" s="34"/>
      <c r="B229" s="35"/>
      <c r="C229" s="199" t="s">
        <v>359</v>
      </c>
      <c r="D229" s="199" t="s">
        <v>139</v>
      </c>
      <c r="E229" s="200" t="s">
        <v>360</v>
      </c>
      <c r="F229" s="201" t="s">
        <v>361</v>
      </c>
      <c r="G229" s="202" t="s">
        <v>142</v>
      </c>
      <c r="H229" s="203">
        <v>510.94</v>
      </c>
      <c r="I229" s="204"/>
      <c r="J229" s="205">
        <f>ROUND(I229*H229,2)</f>
        <v>0</v>
      </c>
      <c r="K229" s="201" t="s">
        <v>143</v>
      </c>
      <c r="L229" s="39"/>
      <c r="M229" s="206" t="s">
        <v>1</v>
      </c>
      <c r="N229" s="207" t="s">
        <v>42</v>
      </c>
      <c r="O229" s="71"/>
      <c r="P229" s="208">
        <f>O229*H229</f>
        <v>0</v>
      </c>
      <c r="Q229" s="208">
        <v>0</v>
      </c>
      <c r="R229" s="208">
        <f>Q229*H229</f>
        <v>0</v>
      </c>
      <c r="S229" s="208">
        <v>0.015</v>
      </c>
      <c r="T229" s="209">
        <f>S229*H229</f>
        <v>7.6640999999999995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210" t="s">
        <v>230</v>
      </c>
      <c r="AT229" s="210" t="s">
        <v>139</v>
      </c>
      <c r="AU229" s="210" t="s">
        <v>87</v>
      </c>
      <c r="AY229" s="17" t="s">
        <v>136</v>
      </c>
      <c r="BE229" s="211">
        <f>IF(N229="základní",J229,0)</f>
        <v>0</v>
      </c>
      <c r="BF229" s="211">
        <f>IF(N229="snížená",J229,0)</f>
        <v>0</v>
      </c>
      <c r="BG229" s="211">
        <f>IF(N229="zákl. přenesená",J229,0)</f>
        <v>0</v>
      </c>
      <c r="BH229" s="211">
        <f>IF(N229="sníž. přenesená",J229,0)</f>
        <v>0</v>
      </c>
      <c r="BI229" s="211">
        <f>IF(N229="nulová",J229,0)</f>
        <v>0</v>
      </c>
      <c r="BJ229" s="17" t="s">
        <v>85</v>
      </c>
      <c r="BK229" s="211">
        <f>ROUND(I229*H229,2)</f>
        <v>0</v>
      </c>
      <c r="BL229" s="17" t="s">
        <v>230</v>
      </c>
      <c r="BM229" s="210" t="s">
        <v>362</v>
      </c>
    </row>
    <row r="230" spans="2:51" s="13" customFormat="1" ht="11.25">
      <c r="B230" s="212"/>
      <c r="C230" s="213"/>
      <c r="D230" s="214" t="s">
        <v>146</v>
      </c>
      <c r="E230" s="215" t="s">
        <v>1</v>
      </c>
      <c r="F230" s="216" t="s">
        <v>257</v>
      </c>
      <c r="G230" s="213"/>
      <c r="H230" s="217">
        <v>510.94</v>
      </c>
      <c r="I230" s="218"/>
      <c r="J230" s="213"/>
      <c r="K230" s="213"/>
      <c r="L230" s="219"/>
      <c r="M230" s="220"/>
      <c r="N230" s="221"/>
      <c r="O230" s="221"/>
      <c r="P230" s="221"/>
      <c r="Q230" s="221"/>
      <c r="R230" s="221"/>
      <c r="S230" s="221"/>
      <c r="T230" s="222"/>
      <c r="AT230" s="223" t="s">
        <v>146</v>
      </c>
      <c r="AU230" s="223" t="s">
        <v>87</v>
      </c>
      <c r="AV230" s="13" t="s">
        <v>87</v>
      </c>
      <c r="AW230" s="13" t="s">
        <v>32</v>
      </c>
      <c r="AX230" s="13" t="s">
        <v>77</v>
      </c>
      <c r="AY230" s="223" t="s">
        <v>136</v>
      </c>
    </row>
    <row r="231" spans="1:65" s="2" customFormat="1" ht="16.5" customHeight="1">
      <c r="A231" s="34"/>
      <c r="B231" s="35"/>
      <c r="C231" s="199" t="s">
        <v>363</v>
      </c>
      <c r="D231" s="199" t="s">
        <v>139</v>
      </c>
      <c r="E231" s="200" t="s">
        <v>364</v>
      </c>
      <c r="F231" s="201" t="s">
        <v>365</v>
      </c>
      <c r="G231" s="202" t="s">
        <v>142</v>
      </c>
      <c r="H231" s="203">
        <v>510.94</v>
      </c>
      <c r="I231" s="204"/>
      <c r="J231" s="205">
        <f>ROUND(I231*H231,2)</f>
        <v>0</v>
      </c>
      <c r="K231" s="201" t="s">
        <v>143</v>
      </c>
      <c r="L231" s="39"/>
      <c r="M231" s="206" t="s">
        <v>1</v>
      </c>
      <c r="N231" s="207" t="s">
        <v>42</v>
      </c>
      <c r="O231" s="71"/>
      <c r="P231" s="208">
        <f>O231*H231</f>
        <v>0</v>
      </c>
      <c r="Q231" s="208">
        <v>0</v>
      </c>
      <c r="R231" s="208">
        <f>Q231*H231</f>
        <v>0</v>
      </c>
      <c r="S231" s="208">
        <v>0.005</v>
      </c>
      <c r="T231" s="209">
        <f>S231*H231</f>
        <v>2.5547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210" t="s">
        <v>230</v>
      </c>
      <c r="AT231" s="210" t="s">
        <v>139</v>
      </c>
      <c r="AU231" s="210" t="s">
        <v>87</v>
      </c>
      <c r="AY231" s="17" t="s">
        <v>136</v>
      </c>
      <c r="BE231" s="211">
        <f>IF(N231="základní",J231,0)</f>
        <v>0</v>
      </c>
      <c r="BF231" s="211">
        <f>IF(N231="snížená",J231,0)</f>
        <v>0</v>
      </c>
      <c r="BG231" s="211">
        <f>IF(N231="zákl. přenesená",J231,0)</f>
        <v>0</v>
      </c>
      <c r="BH231" s="211">
        <f>IF(N231="sníž. přenesená",J231,0)</f>
        <v>0</v>
      </c>
      <c r="BI231" s="211">
        <f>IF(N231="nulová",J231,0)</f>
        <v>0</v>
      </c>
      <c r="BJ231" s="17" t="s">
        <v>85</v>
      </c>
      <c r="BK231" s="211">
        <f>ROUND(I231*H231,2)</f>
        <v>0</v>
      </c>
      <c r="BL231" s="17" t="s">
        <v>230</v>
      </c>
      <c r="BM231" s="210" t="s">
        <v>366</v>
      </c>
    </row>
    <row r="232" spans="1:65" s="2" customFormat="1" ht="16.5" customHeight="1">
      <c r="A232" s="34"/>
      <c r="B232" s="35"/>
      <c r="C232" s="199" t="s">
        <v>367</v>
      </c>
      <c r="D232" s="199" t="s">
        <v>139</v>
      </c>
      <c r="E232" s="200" t="s">
        <v>368</v>
      </c>
      <c r="F232" s="201" t="s">
        <v>369</v>
      </c>
      <c r="G232" s="202" t="s">
        <v>303</v>
      </c>
      <c r="H232" s="203">
        <v>4</v>
      </c>
      <c r="I232" s="204"/>
      <c r="J232" s="205">
        <f>ROUND(I232*H232,2)</f>
        <v>0</v>
      </c>
      <c r="K232" s="201" t="s">
        <v>143</v>
      </c>
      <c r="L232" s="39"/>
      <c r="M232" s="206" t="s">
        <v>1</v>
      </c>
      <c r="N232" s="207" t="s">
        <v>42</v>
      </c>
      <c r="O232" s="71"/>
      <c r="P232" s="208">
        <f>O232*H232</f>
        <v>0</v>
      </c>
      <c r="Q232" s="208">
        <v>0</v>
      </c>
      <c r="R232" s="208">
        <f>Q232*H232</f>
        <v>0</v>
      </c>
      <c r="S232" s="208">
        <v>0.0066</v>
      </c>
      <c r="T232" s="209">
        <f>S232*H232</f>
        <v>0.0264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210" t="s">
        <v>230</v>
      </c>
      <c r="AT232" s="210" t="s">
        <v>139</v>
      </c>
      <c r="AU232" s="210" t="s">
        <v>87</v>
      </c>
      <c r="AY232" s="17" t="s">
        <v>136</v>
      </c>
      <c r="BE232" s="211">
        <f>IF(N232="základní",J232,0)</f>
        <v>0</v>
      </c>
      <c r="BF232" s="211">
        <f>IF(N232="snížená",J232,0)</f>
        <v>0</v>
      </c>
      <c r="BG232" s="211">
        <f>IF(N232="zákl. přenesená",J232,0)</f>
        <v>0</v>
      </c>
      <c r="BH232" s="211">
        <f>IF(N232="sníž. přenesená",J232,0)</f>
        <v>0</v>
      </c>
      <c r="BI232" s="211">
        <f>IF(N232="nulová",J232,0)</f>
        <v>0</v>
      </c>
      <c r="BJ232" s="17" t="s">
        <v>85</v>
      </c>
      <c r="BK232" s="211">
        <f>ROUND(I232*H232,2)</f>
        <v>0</v>
      </c>
      <c r="BL232" s="17" t="s">
        <v>230</v>
      </c>
      <c r="BM232" s="210" t="s">
        <v>370</v>
      </c>
    </row>
    <row r="233" spans="2:51" s="13" customFormat="1" ht="11.25">
      <c r="B233" s="212"/>
      <c r="C233" s="213"/>
      <c r="D233" s="214" t="s">
        <v>146</v>
      </c>
      <c r="E233" s="215" t="s">
        <v>1</v>
      </c>
      <c r="F233" s="216" t="s">
        <v>371</v>
      </c>
      <c r="G233" s="213"/>
      <c r="H233" s="217">
        <v>4</v>
      </c>
      <c r="I233" s="218"/>
      <c r="J233" s="213"/>
      <c r="K233" s="213"/>
      <c r="L233" s="219"/>
      <c r="M233" s="220"/>
      <c r="N233" s="221"/>
      <c r="O233" s="221"/>
      <c r="P233" s="221"/>
      <c r="Q233" s="221"/>
      <c r="R233" s="221"/>
      <c r="S233" s="221"/>
      <c r="T233" s="222"/>
      <c r="AT233" s="223" t="s">
        <v>146</v>
      </c>
      <c r="AU233" s="223" t="s">
        <v>87</v>
      </c>
      <c r="AV233" s="13" t="s">
        <v>87</v>
      </c>
      <c r="AW233" s="13" t="s">
        <v>32</v>
      </c>
      <c r="AX233" s="13" t="s">
        <v>77</v>
      </c>
      <c r="AY233" s="223" t="s">
        <v>136</v>
      </c>
    </row>
    <row r="234" spans="1:65" s="2" customFormat="1" ht="16.5" customHeight="1">
      <c r="A234" s="34"/>
      <c r="B234" s="35"/>
      <c r="C234" s="199" t="s">
        <v>372</v>
      </c>
      <c r="D234" s="199" t="s">
        <v>139</v>
      </c>
      <c r="E234" s="200" t="s">
        <v>373</v>
      </c>
      <c r="F234" s="201" t="s">
        <v>374</v>
      </c>
      <c r="G234" s="202" t="s">
        <v>303</v>
      </c>
      <c r="H234" s="203">
        <v>110.68</v>
      </c>
      <c r="I234" s="204"/>
      <c r="J234" s="205">
        <f>ROUND(I234*H234,2)</f>
        <v>0</v>
      </c>
      <c r="K234" s="201" t="s">
        <v>143</v>
      </c>
      <c r="L234" s="39"/>
      <c r="M234" s="206" t="s">
        <v>1</v>
      </c>
      <c r="N234" s="207" t="s">
        <v>42</v>
      </c>
      <c r="O234" s="71"/>
      <c r="P234" s="208">
        <f>O234*H234</f>
        <v>0</v>
      </c>
      <c r="Q234" s="208">
        <v>0</v>
      </c>
      <c r="R234" s="208">
        <f>Q234*H234</f>
        <v>0</v>
      </c>
      <c r="S234" s="208">
        <v>0.01232</v>
      </c>
      <c r="T234" s="209">
        <f>S234*H234</f>
        <v>1.3635776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210" t="s">
        <v>230</v>
      </c>
      <c r="AT234" s="210" t="s">
        <v>139</v>
      </c>
      <c r="AU234" s="210" t="s">
        <v>87</v>
      </c>
      <c r="AY234" s="17" t="s">
        <v>136</v>
      </c>
      <c r="BE234" s="211">
        <f>IF(N234="základní",J234,0)</f>
        <v>0</v>
      </c>
      <c r="BF234" s="211">
        <f>IF(N234="snížená",J234,0)</f>
        <v>0</v>
      </c>
      <c r="BG234" s="211">
        <f>IF(N234="zákl. přenesená",J234,0)</f>
        <v>0</v>
      </c>
      <c r="BH234" s="211">
        <f>IF(N234="sníž. přenesená",J234,0)</f>
        <v>0</v>
      </c>
      <c r="BI234" s="211">
        <f>IF(N234="nulová",J234,0)</f>
        <v>0</v>
      </c>
      <c r="BJ234" s="17" t="s">
        <v>85</v>
      </c>
      <c r="BK234" s="211">
        <f>ROUND(I234*H234,2)</f>
        <v>0</v>
      </c>
      <c r="BL234" s="17" t="s">
        <v>230</v>
      </c>
      <c r="BM234" s="210" t="s">
        <v>375</v>
      </c>
    </row>
    <row r="235" spans="2:51" s="13" customFormat="1" ht="11.25">
      <c r="B235" s="212"/>
      <c r="C235" s="213"/>
      <c r="D235" s="214" t="s">
        <v>146</v>
      </c>
      <c r="E235" s="215" t="s">
        <v>1</v>
      </c>
      <c r="F235" s="216" t="s">
        <v>376</v>
      </c>
      <c r="G235" s="213"/>
      <c r="H235" s="217">
        <v>108.88</v>
      </c>
      <c r="I235" s="218"/>
      <c r="J235" s="213"/>
      <c r="K235" s="213"/>
      <c r="L235" s="219"/>
      <c r="M235" s="220"/>
      <c r="N235" s="221"/>
      <c r="O235" s="221"/>
      <c r="P235" s="221"/>
      <c r="Q235" s="221"/>
      <c r="R235" s="221"/>
      <c r="S235" s="221"/>
      <c r="T235" s="222"/>
      <c r="AT235" s="223" t="s">
        <v>146</v>
      </c>
      <c r="AU235" s="223" t="s">
        <v>87</v>
      </c>
      <c r="AV235" s="13" t="s">
        <v>87</v>
      </c>
      <c r="AW235" s="13" t="s">
        <v>32</v>
      </c>
      <c r="AX235" s="13" t="s">
        <v>77</v>
      </c>
      <c r="AY235" s="223" t="s">
        <v>136</v>
      </c>
    </row>
    <row r="236" spans="2:51" s="13" customFormat="1" ht="11.25">
      <c r="B236" s="212"/>
      <c r="C236" s="213"/>
      <c r="D236" s="214" t="s">
        <v>146</v>
      </c>
      <c r="E236" s="215" t="s">
        <v>1</v>
      </c>
      <c r="F236" s="216" t="s">
        <v>377</v>
      </c>
      <c r="G236" s="213"/>
      <c r="H236" s="217">
        <v>1.8</v>
      </c>
      <c r="I236" s="218"/>
      <c r="J236" s="213"/>
      <c r="K236" s="213"/>
      <c r="L236" s="219"/>
      <c r="M236" s="220"/>
      <c r="N236" s="221"/>
      <c r="O236" s="221"/>
      <c r="P236" s="221"/>
      <c r="Q236" s="221"/>
      <c r="R236" s="221"/>
      <c r="S236" s="221"/>
      <c r="T236" s="222"/>
      <c r="AT236" s="223" t="s">
        <v>146</v>
      </c>
      <c r="AU236" s="223" t="s">
        <v>87</v>
      </c>
      <c r="AV236" s="13" t="s">
        <v>87</v>
      </c>
      <c r="AW236" s="13" t="s">
        <v>32</v>
      </c>
      <c r="AX236" s="13" t="s">
        <v>77</v>
      </c>
      <c r="AY236" s="223" t="s">
        <v>136</v>
      </c>
    </row>
    <row r="237" spans="1:65" s="2" customFormat="1" ht="16.5" customHeight="1">
      <c r="A237" s="34"/>
      <c r="B237" s="35"/>
      <c r="C237" s="199" t="s">
        <v>378</v>
      </c>
      <c r="D237" s="199" t="s">
        <v>139</v>
      </c>
      <c r="E237" s="200" t="s">
        <v>379</v>
      </c>
      <c r="F237" s="201" t="s">
        <v>380</v>
      </c>
      <c r="G237" s="202" t="s">
        <v>303</v>
      </c>
      <c r="H237" s="203">
        <v>16.56</v>
      </c>
      <c r="I237" s="204"/>
      <c r="J237" s="205">
        <f>ROUND(I237*H237,2)</f>
        <v>0</v>
      </c>
      <c r="K237" s="201" t="s">
        <v>143</v>
      </c>
      <c r="L237" s="39"/>
      <c r="M237" s="206" t="s">
        <v>1</v>
      </c>
      <c r="N237" s="207" t="s">
        <v>42</v>
      </c>
      <c r="O237" s="71"/>
      <c r="P237" s="208">
        <f>O237*H237</f>
        <v>0</v>
      </c>
      <c r="Q237" s="208">
        <v>0</v>
      </c>
      <c r="R237" s="208">
        <f>Q237*H237</f>
        <v>0</v>
      </c>
      <c r="S237" s="208">
        <v>0.01232</v>
      </c>
      <c r="T237" s="209">
        <f>S237*H237</f>
        <v>0.20401919999999998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210" t="s">
        <v>230</v>
      </c>
      <c r="AT237" s="210" t="s">
        <v>139</v>
      </c>
      <c r="AU237" s="210" t="s">
        <v>87</v>
      </c>
      <c r="AY237" s="17" t="s">
        <v>136</v>
      </c>
      <c r="BE237" s="211">
        <f>IF(N237="základní",J237,0)</f>
        <v>0</v>
      </c>
      <c r="BF237" s="211">
        <f>IF(N237="snížená",J237,0)</f>
        <v>0</v>
      </c>
      <c r="BG237" s="211">
        <f>IF(N237="zákl. přenesená",J237,0)</f>
        <v>0</v>
      </c>
      <c r="BH237" s="211">
        <f>IF(N237="sníž. přenesená",J237,0)</f>
        <v>0</v>
      </c>
      <c r="BI237" s="211">
        <f>IF(N237="nulová",J237,0)</f>
        <v>0</v>
      </c>
      <c r="BJ237" s="17" t="s">
        <v>85</v>
      </c>
      <c r="BK237" s="211">
        <f>ROUND(I237*H237,2)</f>
        <v>0</v>
      </c>
      <c r="BL237" s="17" t="s">
        <v>230</v>
      </c>
      <c r="BM237" s="210" t="s">
        <v>381</v>
      </c>
    </row>
    <row r="238" spans="2:51" s="13" customFormat="1" ht="11.25">
      <c r="B238" s="212"/>
      <c r="C238" s="213"/>
      <c r="D238" s="214" t="s">
        <v>146</v>
      </c>
      <c r="E238" s="215" t="s">
        <v>1</v>
      </c>
      <c r="F238" s="216" t="s">
        <v>382</v>
      </c>
      <c r="G238" s="213"/>
      <c r="H238" s="217">
        <v>16.56</v>
      </c>
      <c r="I238" s="218"/>
      <c r="J238" s="213"/>
      <c r="K238" s="213"/>
      <c r="L238" s="219"/>
      <c r="M238" s="220"/>
      <c r="N238" s="221"/>
      <c r="O238" s="221"/>
      <c r="P238" s="221"/>
      <c r="Q238" s="221"/>
      <c r="R238" s="221"/>
      <c r="S238" s="221"/>
      <c r="T238" s="222"/>
      <c r="AT238" s="223" t="s">
        <v>146</v>
      </c>
      <c r="AU238" s="223" t="s">
        <v>87</v>
      </c>
      <c r="AV238" s="13" t="s">
        <v>87</v>
      </c>
      <c r="AW238" s="13" t="s">
        <v>32</v>
      </c>
      <c r="AX238" s="13" t="s">
        <v>77</v>
      </c>
      <c r="AY238" s="223" t="s">
        <v>136</v>
      </c>
    </row>
    <row r="239" spans="1:65" s="2" customFormat="1" ht="16.5" customHeight="1">
      <c r="A239" s="34"/>
      <c r="B239" s="35"/>
      <c r="C239" s="199" t="s">
        <v>383</v>
      </c>
      <c r="D239" s="199" t="s">
        <v>139</v>
      </c>
      <c r="E239" s="200" t="s">
        <v>384</v>
      </c>
      <c r="F239" s="201" t="s">
        <v>385</v>
      </c>
      <c r="G239" s="202" t="s">
        <v>303</v>
      </c>
      <c r="H239" s="203">
        <v>24.4</v>
      </c>
      <c r="I239" s="204"/>
      <c r="J239" s="205">
        <f>ROUND(I239*H239,2)</f>
        <v>0</v>
      </c>
      <c r="K239" s="201" t="s">
        <v>143</v>
      </c>
      <c r="L239" s="39"/>
      <c r="M239" s="206" t="s">
        <v>1</v>
      </c>
      <c r="N239" s="207" t="s">
        <v>42</v>
      </c>
      <c r="O239" s="71"/>
      <c r="P239" s="208">
        <f>O239*H239</f>
        <v>0</v>
      </c>
      <c r="Q239" s="208">
        <v>0</v>
      </c>
      <c r="R239" s="208">
        <f>Q239*H239</f>
        <v>0</v>
      </c>
      <c r="S239" s="208">
        <v>0.01232</v>
      </c>
      <c r="T239" s="209">
        <f>S239*H239</f>
        <v>0.300608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210" t="s">
        <v>230</v>
      </c>
      <c r="AT239" s="210" t="s">
        <v>139</v>
      </c>
      <c r="AU239" s="210" t="s">
        <v>87</v>
      </c>
      <c r="AY239" s="17" t="s">
        <v>136</v>
      </c>
      <c r="BE239" s="211">
        <f>IF(N239="základní",J239,0)</f>
        <v>0</v>
      </c>
      <c r="BF239" s="211">
        <f>IF(N239="snížená",J239,0)</f>
        <v>0</v>
      </c>
      <c r="BG239" s="211">
        <f>IF(N239="zákl. přenesená",J239,0)</f>
        <v>0</v>
      </c>
      <c r="BH239" s="211">
        <f>IF(N239="sníž. přenesená",J239,0)</f>
        <v>0</v>
      </c>
      <c r="BI239" s="211">
        <f>IF(N239="nulová",J239,0)</f>
        <v>0</v>
      </c>
      <c r="BJ239" s="17" t="s">
        <v>85</v>
      </c>
      <c r="BK239" s="211">
        <f>ROUND(I239*H239,2)</f>
        <v>0</v>
      </c>
      <c r="BL239" s="17" t="s">
        <v>230</v>
      </c>
      <c r="BM239" s="210" t="s">
        <v>386</v>
      </c>
    </row>
    <row r="240" spans="2:51" s="13" customFormat="1" ht="11.25">
      <c r="B240" s="212"/>
      <c r="C240" s="213"/>
      <c r="D240" s="214" t="s">
        <v>146</v>
      </c>
      <c r="E240" s="215" t="s">
        <v>1</v>
      </c>
      <c r="F240" s="216" t="s">
        <v>387</v>
      </c>
      <c r="G240" s="213"/>
      <c r="H240" s="217">
        <v>24.4</v>
      </c>
      <c r="I240" s="218"/>
      <c r="J240" s="213"/>
      <c r="K240" s="213"/>
      <c r="L240" s="219"/>
      <c r="M240" s="220"/>
      <c r="N240" s="221"/>
      <c r="O240" s="221"/>
      <c r="P240" s="221"/>
      <c r="Q240" s="221"/>
      <c r="R240" s="221"/>
      <c r="S240" s="221"/>
      <c r="T240" s="222"/>
      <c r="AT240" s="223" t="s">
        <v>146</v>
      </c>
      <c r="AU240" s="223" t="s">
        <v>87</v>
      </c>
      <c r="AV240" s="13" t="s">
        <v>87</v>
      </c>
      <c r="AW240" s="13" t="s">
        <v>32</v>
      </c>
      <c r="AX240" s="13" t="s">
        <v>77</v>
      </c>
      <c r="AY240" s="223" t="s">
        <v>136</v>
      </c>
    </row>
    <row r="241" spans="1:65" s="2" customFormat="1" ht="16.5" customHeight="1">
      <c r="A241" s="34"/>
      <c r="B241" s="35"/>
      <c r="C241" s="199" t="s">
        <v>388</v>
      </c>
      <c r="D241" s="199" t="s">
        <v>139</v>
      </c>
      <c r="E241" s="200" t="s">
        <v>389</v>
      </c>
      <c r="F241" s="201" t="s">
        <v>390</v>
      </c>
      <c r="G241" s="202" t="s">
        <v>303</v>
      </c>
      <c r="H241" s="203">
        <v>2</v>
      </c>
      <c r="I241" s="204"/>
      <c r="J241" s="205">
        <f>ROUND(I241*H241,2)</f>
        <v>0</v>
      </c>
      <c r="K241" s="201" t="s">
        <v>143</v>
      </c>
      <c r="L241" s="39"/>
      <c r="M241" s="206" t="s">
        <v>1</v>
      </c>
      <c r="N241" s="207" t="s">
        <v>42</v>
      </c>
      <c r="O241" s="71"/>
      <c r="P241" s="208">
        <f>O241*H241</f>
        <v>0</v>
      </c>
      <c r="Q241" s="208">
        <v>0</v>
      </c>
      <c r="R241" s="208">
        <f>Q241*H241</f>
        <v>0</v>
      </c>
      <c r="S241" s="208">
        <v>0.02475</v>
      </c>
      <c r="T241" s="209">
        <f>S241*H241</f>
        <v>0.0495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210" t="s">
        <v>230</v>
      </c>
      <c r="AT241" s="210" t="s">
        <v>139</v>
      </c>
      <c r="AU241" s="210" t="s">
        <v>87</v>
      </c>
      <c r="AY241" s="17" t="s">
        <v>136</v>
      </c>
      <c r="BE241" s="211">
        <f>IF(N241="základní",J241,0)</f>
        <v>0</v>
      </c>
      <c r="BF241" s="211">
        <f>IF(N241="snížená",J241,0)</f>
        <v>0</v>
      </c>
      <c r="BG241" s="211">
        <f>IF(N241="zákl. přenesená",J241,0)</f>
        <v>0</v>
      </c>
      <c r="BH241" s="211">
        <f>IF(N241="sníž. přenesená",J241,0)</f>
        <v>0</v>
      </c>
      <c r="BI241" s="211">
        <f>IF(N241="nulová",J241,0)</f>
        <v>0</v>
      </c>
      <c r="BJ241" s="17" t="s">
        <v>85</v>
      </c>
      <c r="BK241" s="211">
        <f>ROUND(I241*H241,2)</f>
        <v>0</v>
      </c>
      <c r="BL241" s="17" t="s">
        <v>230</v>
      </c>
      <c r="BM241" s="210" t="s">
        <v>391</v>
      </c>
    </row>
    <row r="242" spans="2:51" s="13" customFormat="1" ht="11.25">
      <c r="B242" s="212"/>
      <c r="C242" s="213"/>
      <c r="D242" s="214" t="s">
        <v>146</v>
      </c>
      <c r="E242" s="215" t="s">
        <v>1</v>
      </c>
      <c r="F242" s="216" t="s">
        <v>392</v>
      </c>
      <c r="G242" s="213"/>
      <c r="H242" s="217">
        <v>2</v>
      </c>
      <c r="I242" s="218"/>
      <c r="J242" s="213"/>
      <c r="K242" s="213"/>
      <c r="L242" s="219"/>
      <c r="M242" s="220"/>
      <c r="N242" s="221"/>
      <c r="O242" s="221"/>
      <c r="P242" s="221"/>
      <c r="Q242" s="221"/>
      <c r="R242" s="221"/>
      <c r="S242" s="221"/>
      <c r="T242" s="222"/>
      <c r="AT242" s="223" t="s">
        <v>146</v>
      </c>
      <c r="AU242" s="223" t="s">
        <v>87</v>
      </c>
      <c r="AV242" s="13" t="s">
        <v>87</v>
      </c>
      <c r="AW242" s="13" t="s">
        <v>32</v>
      </c>
      <c r="AX242" s="13" t="s">
        <v>77</v>
      </c>
      <c r="AY242" s="223" t="s">
        <v>136</v>
      </c>
    </row>
    <row r="243" spans="1:65" s="2" customFormat="1" ht="16.5" customHeight="1">
      <c r="A243" s="34"/>
      <c r="B243" s="35"/>
      <c r="C243" s="199" t="s">
        <v>393</v>
      </c>
      <c r="D243" s="199" t="s">
        <v>139</v>
      </c>
      <c r="E243" s="200" t="s">
        <v>394</v>
      </c>
      <c r="F243" s="201" t="s">
        <v>395</v>
      </c>
      <c r="G243" s="202" t="s">
        <v>303</v>
      </c>
      <c r="H243" s="203">
        <v>4</v>
      </c>
      <c r="I243" s="204"/>
      <c r="J243" s="205">
        <f>ROUND(I243*H243,2)</f>
        <v>0</v>
      </c>
      <c r="K243" s="201" t="s">
        <v>143</v>
      </c>
      <c r="L243" s="39"/>
      <c r="M243" s="206" t="s">
        <v>1</v>
      </c>
      <c r="N243" s="207" t="s">
        <v>42</v>
      </c>
      <c r="O243" s="71"/>
      <c r="P243" s="208">
        <f>O243*H243</f>
        <v>0</v>
      </c>
      <c r="Q243" s="208">
        <v>0.00732</v>
      </c>
      <c r="R243" s="208">
        <f>Q243*H243</f>
        <v>0.02928</v>
      </c>
      <c r="S243" s="208">
        <v>0</v>
      </c>
      <c r="T243" s="209">
        <f>S243*H243</f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210" t="s">
        <v>230</v>
      </c>
      <c r="AT243" s="210" t="s">
        <v>139</v>
      </c>
      <c r="AU243" s="210" t="s">
        <v>87</v>
      </c>
      <c r="AY243" s="17" t="s">
        <v>136</v>
      </c>
      <c r="BE243" s="211">
        <f>IF(N243="základní",J243,0)</f>
        <v>0</v>
      </c>
      <c r="BF243" s="211">
        <f>IF(N243="snížená",J243,0)</f>
        <v>0</v>
      </c>
      <c r="BG243" s="211">
        <f>IF(N243="zákl. přenesená",J243,0)</f>
        <v>0</v>
      </c>
      <c r="BH243" s="211">
        <f>IF(N243="sníž. přenesená",J243,0)</f>
        <v>0</v>
      </c>
      <c r="BI243" s="211">
        <f>IF(N243="nulová",J243,0)</f>
        <v>0</v>
      </c>
      <c r="BJ243" s="17" t="s">
        <v>85</v>
      </c>
      <c r="BK243" s="211">
        <f>ROUND(I243*H243,2)</f>
        <v>0</v>
      </c>
      <c r="BL243" s="17" t="s">
        <v>230</v>
      </c>
      <c r="BM243" s="210" t="s">
        <v>396</v>
      </c>
    </row>
    <row r="244" spans="2:51" s="13" customFormat="1" ht="11.25">
      <c r="B244" s="212"/>
      <c r="C244" s="213"/>
      <c r="D244" s="214" t="s">
        <v>146</v>
      </c>
      <c r="E244" s="215" t="s">
        <v>1</v>
      </c>
      <c r="F244" s="216" t="s">
        <v>371</v>
      </c>
      <c r="G244" s="213"/>
      <c r="H244" s="217">
        <v>4</v>
      </c>
      <c r="I244" s="218"/>
      <c r="J244" s="213"/>
      <c r="K244" s="213"/>
      <c r="L244" s="219"/>
      <c r="M244" s="220"/>
      <c r="N244" s="221"/>
      <c r="O244" s="221"/>
      <c r="P244" s="221"/>
      <c r="Q244" s="221"/>
      <c r="R244" s="221"/>
      <c r="S244" s="221"/>
      <c r="T244" s="222"/>
      <c r="AT244" s="223" t="s">
        <v>146</v>
      </c>
      <c r="AU244" s="223" t="s">
        <v>87</v>
      </c>
      <c r="AV244" s="13" t="s">
        <v>87</v>
      </c>
      <c r="AW244" s="13" t="s">
        <v>32</v>
      </c>
      <c r="AX244" s="13" t="s">
        <v>77</v>
      </c>
      <c r="AY244" s="223" t="s">
        <v>136</v>
      </c>
    </row>
    <row r="245" spans="1:65" s="2" customFormat="1" ht="16.5" customHeight="1">
      <c r="A245" s="34"/>
      <c r="B245" s="35"/>
      <c r="C245" s="199" t="s">
        <v>397</v>
      </c>
      <c r="D245" s="199" t="s">
        <v>139</v>
      </c>
      <c r="E245" s="200" t="s">
        <v>398</v>
      </c>
      <c r="F245" s="201" t="s">
        <v>399</v>
      </c>
      <c r="G245" s="202" t="s">
        <v>303</v>
      </c>
      <c r="H245" s="203">
        <v>167.64</v>
      </c>
      <c r="I245" s="204"/>
      <c r="J245" s="205">
        <f>ROUND(I245*H245,2)</f>
        <v>0</v>
      </c>
      <c r="K245" s="201" t="s">
        <v>143</v>
      </c>
      <c r="L245" s="39"/>
      <c r="M245" s="206" t="s">
        <v>1</v>
      </c>
      <c r="N245" s="207" t="s">
        <v>42</v>
      </c>
      <c r="O245" s="71"/>
      <c r="P245" s="208">
        <f>O245*H245</f>
        <v>0</v>
      </c>
      <c r="Q245" s="208">
        <v>0.01363</v>
      </c>
      <c r="R245" s="208">
        <f>Q245*H245</f>
        <v>2.2849331999999998</v>
      </c>
      <c r="S245" s="208">
        <v>0</v>
      </c>
      <c r="T245" s="209">
        <f>S245*H245</f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210" t="s">
        <v>230</v>
      </c>
      <c r="AT245" s="210" t="s">
        <v>139</v>
      </c>
      <c r="AU245" s="210" t="s">
        <v>87</v>
      </c>
      <c r="AY245" s="17" t="s">
        <v>136</v>
      </c>
      <c r="BE245" s="211">
        <f>IF(N245="základní",J245,0)</f>
        <v>0</v>
      </c>
      <c r="BF245" s="211">
        <f>IF(N245="snížená",J245,0)</f>
        <v>0</v>
      </c>
      <c r="BG245" s="211">
        <f>IF(N245="zákl. přenesená",J245,0)</f>
        <v>0</v>
      </c>
      <c r="BH245" s="211">
        <f>IF(N245="sníž. přenesená",J245,0)</f>
        <v>0</v>
      </c>
      <c r="BI245" s="211">
        <f>IF(N245="nulová",J245,0)</f>
        <v>0</v>
      </c>
      <c r="BJ245" s="17" t="s">
        <v>85</v>
      </c>
      <c r="BK245" s="211">
        <f>ROUND(I245*H245,2)</f>
        <v>0</v>
      </c>
      <c r="BL245" s="17" t="s">
        <v>230</v>
      </c>
      <c r="BM245" s="210" t="s">
        <v>400</v>
      </c>
    </row>
    <row r="246" spans="2:51" s="13" customFormat="1" ht="11.25">
      <c r="B246" s="212"/>
      <c r="C246" s="213"/>
      <c r="D246" s="214" t="s">
        <v>146</v>
      </c>
      <c r="E246" s="215" t="s">
        <v>1</v>
      </c>
      <c r="F246" s="216" t="s">
        <v>376</v>
      </c>
      <c r="G246" s="213"/>
      <c r="H246" s="217">
        <v>108.88</v>
      </c>
      <c r="I246" s="218"/>
      <c r="J246" s="213"/>
      <c r="K246" s="213"/>
      <c r="L246" s="219"/>
      <c r="M246" s="220"/>
      <c r="N246" s="221"/>
      <c r="O246" s="221"/>
      <c r="P246" s="221"/>
      <c r="Q246" s="221"/>
      <c r="R246" s="221"/>
      <c r="S246" s="221"/>
      <c r="T246" s="222"/>
      <c r="AT246" s="223" t="s">
        <v>146</v>
      </c>
      <c r="AU246" s="223" t="s">
        <v>87</v>
      </c>
      <c r="AV246" s="13" t="s">
        <v>87</v>
      </c>
      <c r="AW246" s="13" t="s">
        <v>32</v>
      </c>
      <c r="AX246" s="13" t="s">
        <v>77</v>
      </c>
      <c r="AY246" s="223" t="s">
        <v>136</v>
      </c>
    </row>
    <row r="247" spans="2:51" s="13" customFormat="1" ht="11.25">
      <c r="B247" s="212"/>
      <c r="C247" s="213"/>
      <c r="D247" s="214" t="s">
        <v>146</v>
      </c>
      <c r="E247" s="215" t="s">
        <v>1</v>
      </c>
      <c r="F247" s="216" t="s">
        <v>401</v>
      </c>
      <c r="G247" s="213"/>
      <c r="H247" s="217">
        <v>16</v>
      </c>
      <c r="I247" s="218"/>
      <c r="J247" s="213"/>
      <c r="K247" s="213"/>
      <c r="L247" s="219"/>
      <c r="M247" s="220"/>
      <c r="N247" s="221"/>
      <c r="O247" s="221"/>
      <c r="P247" s="221"/>
      <c r="Q247" s="221"/>
      <c r="R247" s="221"/>
      <c r="S247" s="221"/>
      <c r="T247" s="222"/>
      <c r="AT247" s="223" t="s">
        <v>146</v>
      </c>
      <c r="AU247" s="223" t="s">
        <v>87</v>
      </c>
      <c r="AV247" s="13" t="s">
        <v>87</v>
      </c>
      <c r="AW247" s="13" t="s">
        <v>32</v>
      </c>
      <c r="AX247" s="13" t="s">
        <v>77</v>
      </c>
      <c r="AY247" s="223" t="s">
        <v>136</v>
      </c>
    </row>
    <row r="248" spans="2:51" s="13" customFormat="1" ht="11.25">
      <c r="B248" s="212"/>
      <c r="C248" s="213"/>
      <c r="D248" s="214" t="s">
        <v>146</v>
      </c>
      <c r="E248" s="215" t="s">
        <v>1</v>
      </c>
      <c r="F248" s="216" t="s">
        <v>377</v>
      </c>
      <c r="G248" s="213"/>
      <c r="H248" s="217">
        <v>1.8</v>
      </c>
      <c r="I248" s="218"/>
      <c r="J248" s="213"/>
      <c r="K248" s="213"/>
      <c r="L248" s="219"/>
      <c r="M248" s="220"/>
      <c r="N248" s="221"/>
      <c r="O248" s="221"/>
      <c r="P248" s="221"/>
      <c r="Q248" s="221"/>
      <c r="R248" s="221"/>
      <c r="S248" s="221"/>
      <c r="T248" s="222"/>
      <c r="AT248" s="223" t="s">
        <v>146</v>
      </c>
      <c r="AU248" s="223" t="s">
        <v>87</v>
      </c>
      <c r="AV248" s="13" t="s">
        <v>87</v>
      </c>
      <c r="AW248" s="13" t="s">
        <v>32</v>
      </c>
      <c r="AX248" s="13" t="s">
        <v>77</v>
      </c>
      <c r="AY248" s="223" t="s">
        <v>136</v>
      </c>
    </row>
    <row r="249" spans="2:51" s="13" customFormat="1" ht="11.25">
      <c r="B249" s="212"/>
      <c r="C249" s="213"/>
      <c r="D249" s="214" t="s">
        <v>146</v>
      </c>
      <c r="E249" s="215" t="s">
        <v>1</v>
      </c>
      <c r="F249" s="216" t="s">
        <v>382</v>
      </c>
      <c r="G249" s="213"/>
      <c r="H249" s="217">
        <v>16.56</v>
      </c>
      <c r="I249" s="218"/>
      <c r="J249" s="213"/>
      <c r="K249" s="213"/>
      <c r="L249" s="219"/>
      <c r="M249" s="220"/>
      <c r="N249" s="221"/>
      <c r="O249" s="221"/>
      <c r="P249" s="221"/>
      <c r="Q249" s="221"/>
      <c r="R249" s="221"/>
      <c r="S249" s="221"/>
      <c r="T249" s="222"/>
      <c r="AT249" s="223" t="s">
        <v>146</v>
      </c>
      <c r="AU249" s="223" t="s">
        <v>87</v>
      </c>
      <c r="AV249" s="13" t="s">
        <v>87</v>
      </c>
      <c r="AW249" s="13" t="s">
        <v>32</v>
      </c>
      <c r="AX249" s="13" t="s">
        <v>77</v>
      </c>
      <c r="AY249" s="223" t="s">
        <v>136</v>
      </c>
    </row>
    <row r="250" spans="2:51" s="13" customFormat="1" ht="11.25">
      <c r="B250" s="212"/>
      <c r="C250" s="213"/>
      <c r="D250" s="214" t="s">
        <v>146</v>
      </c>
      <c r="E250" s="215" t="s">
        <v>1</v>
      </c>
      <c r="F250" s="216" t="s">
        <v>387</v>
      </c>
      <c r="G250" s="213"/>
      <c r="H250" s="217">
        <v>24.4</v>
      </c>
      <c r="I250" s="218"/>
      <c r="J250" s="213"/>
      <c r="K250" s="213"/>
      <c r="L250" s="219"/>
      <c r="M250" s="220"/>
      <c r="N250" s="221"/>
      <c r="O250" s="221"/>
      <c r="P250" s="221"/>
      <c r="Q250" s="221"/>
      <c r="R250" s="221"/>
      <c r="S250" s="221"/>
      <c r="T250" s="222"/>
      <c r="AT250" s="223" t="s">
        <v>146</v>
      </c>
      <c r="AU250" s="223" t="s">
        <v>87</v>
      </c>
      <c r="AV250" s="13" t="s">
        <v>87</v>
      </c>
      <c r="AW250" s="13" t="s">
        <v>32</v>
      </c>
      <c r="AX250" s="13" t="s">
        <v>77</v>
      </c>
      <c r="AY250" s="223" t="s">
        <v>136</v>
      </c>
    </row>
    <row r="251" spans="1:65" s="2" customFormat="1" ht="16.5" customHeight="1">
      <c r="A251" s="34"/>
      <c r="B251" s="35"/>
      <c r="C251" s="199" t="s">
        <v>402</v>
      </c>
      <c r="D251" s="199" t="s">
        <v>139</v>
      </c>
      <c r="E251" s="200" t="s">
        <v>403</v>
      </c>
      <c r="F251" s="201" t="s">
        <v>404</v>
      </c>
      <c r="G251" s="202" t="s">
        <v>303</v>
      </c>
      <c r="H251" s="203">
        <v>2</v>
      </c>
      <c r="I251" s="204"/>
      <c r="J251" s="205">
        <f>ROUND(I251*H251,2)</f>
        <v>0</v>
      </c>
      <c r="K251" s="201" t="s">
        <v>143</v>
      </c>
      <c r="L251" s="39"/>
      <c r="M251" s="206" t="s">
        <v>1</v>
      </c>
      <c r="N251" s="207" t="s">
        <v>42</v>
      </c>
      <c r="O251" s="71"/>
      <c r="P251" s="208">
        <f>O251*H251</f>
        <v>0</v>
      </c>
      <c r="Q251" s="208">
        <v>0.02733</v>
      </c>
      <c r="R251" s="208">
        <f>Q251*H251</f>
        <v>0.05466</v>
      </c>
      <c r="S251" s="208">
        <v>0</v>
      </c>
      <c r="T251" s="209">
        <f>S251*H251</f>
        <v>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210" t="s">
        <v>230</v>
      </c>
      <c r="AT251" s="210" t="s">
        <v>139</v>
      </c>
      <c r="AU251" s="210" t="s">
        <v>87</v>
      </c>
      <c r="AY251" s="17" t="s">
        <v>136</v>
      </c>
      <c r="BE251" s="211">
        <f>IF(N251="základní",J251,0)</f>
        <v>0</v>
      </c>
      <c r="BF251" s="211">
        <f>IF(N251="snížená",J251,0)</f>
        <v>0</v>
      </c>
      <c r="BG251" s="211">
        <f>IF(N251="zákl. přenesená",J251,0)</f>
        <v>0</v>
      </c>
      <c r="BH251" s="211">
        <f>IF(N251="sníž. přenesená",J251,0)</f>
        <v>0</v>
      </c>
      <c r="BI251" s="211">
        <f>IF(N251="nulová",J251,0)</f>
        <v>0</v>
      </c>
      <c r="BJ251" s="17" t="s">
        <v>85</v>
      </c>
      <c r="BK251" s="211">
        <f>ROUND(I251*H251,2)</f>
        <v>0</v>
      </c>
      <c r="BL251" s="17" t="s">
        <v>230</v>
      </c>
      <c r="BM251" s="210" t="s">
        <v>405</v>
      </c>
    </row>
    <row r="252" spans="2:51" s="13" customFormat="1" ht="11.25">
      <c r="B252" s="212"/>
      <c r="C252" s="213"/>
      <c r="D252" s="214" t="s">
        <v>146</v>
      </c>
      <c r="E252" s="215" t="s">
        <v>1</v>
      </c>
      <c r="F252" s="216" t="s">
        <v>392</v>
      </c>
      <c r="G252" s="213"/>
      <c r="H252" s="217">
        <v>2</v>
      </c>
      <c r="I252" s="218"/>
      <c r="J252" s="213"/>
      <c r="K252" s="213"/>
      <c r="L252" s="219"/>
      <c r="M252" s="220"/>
      <c r="N252" s="221"/>
      <c r="O252" s="221"/>
      <c r="P252" s="221"/>
      <c r="Q252" s="221"/>
      <c r="R252" s="221"/>
      <c r="S252" s="221"/>
      <c r="T252" s="222"/>
      <c r="AT252" s="223" t="s">
        <v>146</v>
      </c>
      <c r="AU252" s="223" t="s">
        <v>87</v>
      </c>
      <c r="AV252" s="13" t="s">
        <v>87</v>
      </c>
      <c r="AW252" s="13" t="s">
        <v>32</v>
      </c>
      <c r="AX252" s="13" t="s">
        <v>77</v>
      </c>
      <c r="AY252" s="223" t="s">
        <v>136</v>
      </c>
    </row>
    <row r="253" spans="1:65" s="2" customFormat="1" ht="16.5" customHeight="1">
      <c r="A253" s="34"/>
      <c r="B253" s="35"/>
      <c r="C253" s="199" t="s">
        <v>406</v>
      </c>
      <c r="D253" s="199" t="s">
        <v>139</v>
      </c>
      <c r="E253" s="200" t="s">
        <v>407</v>
      </c>
      <c r="F253" s="201" t="s">
        <v>408</v>
      </c>
      <c r="G253" s="202" t="s">
        <v>150</v>
      </c>
      <c r="H253" s="203">
        <v>15.334</v>
      </c>
      <c r="I253" s="204"/>
      <c r="J253" s="205">
        <f>ROUND(I253*H253,2)</f>
        <v>0</v>
      </c>
      <c r="K253" s="201" t="s">
        <v>143</v>
      </c>
      <c r="L253" s="39"/>
      <c r="M253" s="206" t="s">
        <v>1</v>
      </c>
      <c r="N253" s="207" t="s">
        <v>42</v>
      </c>
      <c r="O253" s="71"/>
      <c r="P253" s="208">
        <f>O253*H253</f>
        <v>0</v>
      </c>
      <c r="Q253" s="208">
        <v>0.00108</v>
      </c>
      <c r="R253" s="208">
        <f>Q253*H253</f>
        <v>0.01656072</v>
      </c>
      <c r="S253" s="208">
        <v>0</v>
      </c>
      <c r="T253" s="209">
        <f>S253*H253</f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210" t="s">
        <v>230</v>
      </c>
      <c r="AT253" s="210" t="s">
        <v>139</v>
      </c>
      <c r="AU253" s="210" t="s">
        <v>87</v>
      </c>
      <c r="AY253" s="17" t="s">
        <v>136</v>
      </c>
      <c r="BE253" s="211">
        <f>IF(N253="základní",J253,0)</f>
        <v>0</v>
      </c>
      <c r="BF253" s="211">
        <f>IF(N253="snížená",J253,0)</f>
        <v>0</v>
      </c>
      <c r="BG253" s="211">
        <f>IF(N253="zákl. přenesená",J253,0)</f>
        <v>0</v>
      </c>
      <c r="BH253" s="211">
        <f>IF(N253="sníž. přenesená",J253,0)</f>
        <v>0</v>
      </c>
      <c r="BI253" s="211">
        <f>IF(N253="nulová",J253,0)</f>
        <v>0</v>
      </c>
      <c r="BJ253" s="17" t="s">
        <v>85</v>
      </c>
      <c r="BK253" s="211">
        <f>ROUND(I253*H253,2)</f>
        <v>0</v>
      </c>
      <c r="BL253" s="17" t="s">
        <v>230</v>
      </c>
      <c r="BM253" s="210" t="s">
        <v>409</v>
      </c>
    </row>
    <row r="254" spans="2:51" s="13" customFormat="1" ht="11.25">
      <c r="B254" s="212"/>
      <c r="C254" s="213"/>
      <c r="D254" s="214" t="s">
        <v>146</v>
      </c>
      <c r="E254" s="215" t="s">
        <v>1</v>
      </c>
      <c r="F254" s="216" t="s">
        <v>410</v>
      </c>
      <c r="G254" s="213"/>
      <c r="H254" s="217">
        <v>12.866</v>
      </c>
      <c r="I254" s="218"/>
      <c r="J254" s="213"/>
      <c r="K254" s="213"/>
      <c r="L254" s="219"/>
      <c r="M254" s="220"/>
      <c r="N254" s="221"/>
      <c r="O254" s="221"/>
      <c r="P254" s="221"/>
      <c r="Q254" s="221"/>
      <c r="R254" s="221"/>
      <c r="S254" s="221"/>
      <c r="T254" s="222"/>
      <c r="AT254" s="223" t="s">
        <v>146</v>
      </c>
      <c r="AU254" s="223" t="s">
        <v>87</v>
      </c>
      <c r="AV254" s="13" t="s">
        <v>87</v>
      </c>
      <c r="AW254" s="13" t="s">
        <v>32</v>
      </c>
      <c r="AX254" s="13" t="s">
        <v>77</v>
      </c>
      <c r="AY254" s="223" t="s">
        <v>136</v>
      </c>
    </row>
    <row r="255" spans="2:51" s="13" customFormat="1" ht="11.25">
      <c r="B255" s="212"/>
      <c r="C255" s="213"/>
      <c r="D255" s="214" t="s">
        <v>146</v>
      </c>
      <c r="E255" s="215" t="s">
        <v>1</v>
      </c>
      <c r="F255" s="216" t="s">
        <v>411</v>
      </c>
      <c r="G255" s="213"/>
      <c r="H255" s="217">
        <v>0.355</v>
      </c>
      <c r="I255" s="218"/>
      <c r="J255" s="213"/>
      <c r="K255" s="213"/>
      <c r="L255" s="219"/>
      <c r="M255" s="220"/>
      <c r="N255" s="221"/>
      <c r="O255" s="221"/>
      <c r="P255" s="221"/>
      <c r="Q255" s="221"/>
      <c r="R255" s="221"/>
      <c r="S255" s="221"/>
      <c r="T255" s="222"/>
      <c r="AT255" s="223" t="s">
        <v>146</v>
      </c>
      <c r="AU255" s="223" t="s">
        <v>87</v>
      </c>
      <c r="AV255" s="13" t="s">
        <v>87</v>
      </c>
      <c r="AW255" s="13" t="s">
        <v>32</v>
      </c>
      <c r="AX255" s="13" t="s">
        <v>77</v>
      </c>
      <c r="AY255" s="223" t="s">
        <v>136</v>
      </c>
    </row>
    <row r="256" spans="2:51" s="13" customFormat="1" ht="11.25">
      <c r="B256" s="212"/>
      <c r="C256" s="213"/>
      <c r="D256" s="214" t="s">
        <v>146</v>
      </c>
      <c r="E256" s="215" t="s">
        <v>1</v>
      </c>
      <c r="F256" s="216" t="s">
        <v>412</v>
      </c>
      <c r="G256" s="213"/>
      <c r="H256" s="217">
        <v>0.379</v>
      </c>
      <c r="I256" s="218"/>
      <c r="J256" s="213"/>
      <c r="K256" s="213"/>
      <c r="L256" s="219"/>
      <c r="M256" s="220"/>
      <c r="N256" s="221"/>
      <c r="O256" s="221"/>
      <c r="P256" s="221"/>
      <c r="Q256" s="221"/>
      <c r="R256" s="221"/>
      <c r="S256" s="221"/>
      <c r="T256" s="222"/>
      <c r="AT256" s="223" t="s">
        <v>146</v>
      </c>
      <c r="AU256" s="223" t="s">
        <v>87</v>
      </c>
      <c r="AV256" s="13" t="s">
        <v>87</v>
      </c>
      <c r="AW256" s="13" t="s">
        <v>32</v>
      </c>
      <c r="AX256" s="13" t="s">
        <v>77</v>
      </c>
      <c r="AY256" s="223" t="s">
        <v>136</v>
      </c>
    </row>
    <row r="257" spans="2:51" s="13" customFormat="1" ht="11.25">
      <c r="B257" s="212"/>
      <c r="C257" s="213"/>
      <c r="D257" s="214" t="s">
        <v>146</v>
      </c>
      <c r="E257" s="215" t="s">
        <v>1</v>
      </c>
      <c r="F257" s="216" t="s">
        <v>413</v>
      </c>
      <c r="G257" s="213"/>
      <c r="H257" s="217">
        <v>0.081</v>
      </c>
      <c r="I257" s="218"/>
      <c r="J257" s="213"/>
      <c r="K257" s="213"/>
      <c r="L257" s="219"/>
      <c r="M257" s="220"/>
      <c r="N257" s="221"/>
      <c r="O257" s="221"/>
      <c r="P257" s="221"/>
      <c r="Q257" s="221"/>
      <c r="R257" s="221"/>
      <c r="S257" s="221"/>
      <c r="T257" s="222"/>
      <c r="AT257" s="223" t="s">
        <v>146</v>
      </c>
      <c r="AU257" s="223" t="s">
        <v>87</v>
      </c>
      <c r="AV257" s="13" t="s">
        <v>87</v>
      </c>
      <c r="AW257" s="13" t="s">
        <v>32</v>
      </c>
      <c r="AX257" s="13" t="s">
        <v>77</v>
      </c>
      <c r="AY257" s="223" t="s">
        <v>136</v>
      </c>
    </row>
    <row r="258" spans="2:51" s="13" customFormat="1" ht="11.25">
      <c r="B258" s="212"/>
      <c r="C258" s="213"/>
      <c r="D258" s="214" t="s">
        <v>146</v>
      </c>
      <c r="E258" s="215" t="s">
        <v>1</v>
      </c>
      <c r="F258" s="216" t="s">
        <v>414</v>
      </c>
      <c r="G258" s="213"/>
      <c r="H258" s="217">
        <v>0.045</v>
      </c>
      <c r="I258" s="218"/>
      <c r="J258" s="213"/>
      <c r="K258" s="213"/>
      <c r="L258" s="219"/>
      <c r="M258" s="220"/>
      <c r="N258" s="221"/>
      <c r="O258" s="221"/>
      <c r="P258" s="221"/>
      <c r="Q258" s="221"/>
      <c r="R258" s="221"/>
      <c r="S258" s="221"/>
      <c r="T258" s="222"/>
      <c r="AT258" s="223" t="s">
        <v>146</v>
      </c>
      <c r="AU258" s="223" t="s">
        <v>87</v>
      </c>
      <c r="AV258" s="13" t="s">
        <v>87</v>
      </c>
      <c r="AW258" s="13" t="s">
        <v>32</v>
      </c>
      <c r="AX258" s="13" t="s">
        <v>77</v>
      </c>
      <c r="AY258" s="223" t="s">
        <v>136</v>
      </c>
    </row>
    <row r="259" spans="2:51" s="13" customFormat="1" ht="11.25">
      <c r="B259" s="212"/>
      <c r="C259" s="213"/>
      <c r="D259" s="214" t="s">
        <v>146</v>
      </c>
      <c r="E259" s="215" t="s">
        <v>1</v>
      </c>
      <c r="F259" s="216" t="s">
        <v>415</v>
      </c>
      <c r="G259" s="213"/>
      <c r="H259" s="217">
        <v>1.333</v>
      </c>
      <c r="I259" s="218"/>
      <c r="J259" s="213"/>
      <c r="K259" s="213"/>
      <c r="L259" s="219"/>
      <c r="M259" s="220"/>
      <c r="N259" s="221"/>
      <c r="O259" s="221"/>
      <c r="P259" s="221"/>
      <c r="Q259" s="221"/>
      <c r="R259" s="221"/>
      <c r="S259" s="221"/>
      <c r="T259" s="222"/>
      <c r="AT259" s="223" t="s">
        <v>146</v>
      </c>
      <c r="AU259" s="223" t="s">
        <v>87</v>
      </c>
      <c r="AV259" s="13" t="s">
        <v>87</v>
      </c>
      <c r="AW259" s="13" t="s">
        <v>32</v>
      </c>
      <c r="AX259" s="13" t="s">
        <v>77</v>
      </c>
      <c r="AY259" s="223" t="s">
        <v>136</v>
      </c>
    </row>
    <row r="260" spans="2:51" s="13" customFormat="1" ht="11.25">
      <c r="B260" s="212"/>
      <c r="C260" s="213"/>
      <c r="D260" s="214" t="s">
        <v>146</v>
      </c>
      <c r="E260" s="215" t="s">
        <v>1</v>
      </c>
      <c r="F260" s="216" t="s">
        <v>416</v>
      </c>
      <c r="G260" s="213"/>
      <c r="H260" s="217">
        <v>0.275</v>
      </c>
      <c r="I260" s="218"/>
      <c r="J260" s="213"/>
      <c r="K260" s="213"/>
      <c r="L260" s="219"/>
      <c r="M260" s="220"/>
      <c r="N260" s="221"/>
      <c r="O260" s="221"/>
      <c r="P260" s="221"/>
      <c r="Q260" s="221"/>
      <c r="R260" s="221"/>
      <c r="S260" s="221"/>
      <c r="T260" s="222"/>
      <c r="AT260" s="223" t="s">
        <v>146</v>
      </c>
      <c r="AU260" s="223" t="s">
        <v>87</v>
      </c>
      <c r="AV260" s="13" t="s">
        <v>87</v>
      </c>
      <c r="AW260" s="13" t="s">
        <v>32</v>
      </c>
      <c r="AX260" s="13" t="s">
        <v>77</v>
      </c>
      <c r="AY260" s="223" t="s">
        <v>136</v>
      </c>
    </row>
    <row r="261" spans="1:65" s="2" customFormat="1" ht="16.5" customHeight="1">
      <c r="A261" s="34"/>
      <c r="B261" s="35"/>
      <c r="C261" s="199" t="s">
        <v>417</v>
      </c>
      <c r="D261" s="199" t="s">
        <v>139</v>
      </c>
      <c r="E261" s="200" t="s">
        <v>418</v>
      </c>
      <c r="F261" s="201" t="s">
        <v>419</v>
      </c>
      <c r="G261" s="202" t="s">
        <v>142</v>
      </c>
      <c r="H261" s="203">
        <v>514.626</v>
      </c>
      <c r="I261" s="204"/>
      <c r="J261" s="205">
        <f>ROUND(I261*H261,2)</f>
        <v>0</v>
      </c>
      <c r="K261" s="201" t="s">
        <v>143</v>
      </c>
      <c r="L261" s="39"/>
      <c r="M261" s="206" t="s">
        <v>1</v>
      </c>
      <c r="N261" s="207" t="s">
        <v>42</v>
      </c>
      <c r="O261" s="71"/>
      <c r="P261" s="208">
        <f>O261*H261</f>
        <v>0</v>
      </c>
      <c r="Q261" s="208">
        <v>0</v>
      </c>
      <c r="R261" s="208">
        <f>Q261*H261</f>
        <v>0</v>
      </c>
      <c r="S261" s="208">
        <v>0</v>
      </c>
      <c r="T261" s="209">
        <f>S261*H261</f>
        <v>0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210" t="s">
        <v>230</v>
      </c>
      <c r="AT261" s="210" t="s">
        <v>139</v>
      </c>
      <c r="AU261" s="210" t="s">
        <v>87</v>
      </c>
      <c r="AY261" s="17" t="s">
        <v>136</v>
      </c>
      <c r="BE261" s="211">
        <f>IF(N261="základní",J261,0)</f>
        <v>0</v>
      </c>
      <c r="BF261" s="211">
        <f>IF(N261="snížená",J261,0)</f>
        <v>0</v>
      </c>
      <c r="BG261" s="211">
        <f>IF(N261="zákl. přenesená",J261,0)</f>
        <v>0</v>
      </c>
      <c r="BH261" s="211">
        <f>IF(N261="sníž. přenesená",J261,0)</f>
        <v>0</v>
      </c>
      <c r="BI261" s="211">
        <f>IF(N261="nulová",J261,0)</f>
        <v>0</v>
      </c>
      <c r="BJ261" s="17" t="s">
        <v>85</v>
      </c>
      <c r="BK261" s="211">
        <f>ROUND(I261*H261,2)</f>
        <v>0</v>
      </c>
      <c r="BL261" s="17" t="s">
        <v>230</v>
      </c>
      <c r="BM261" s="210" t="s">
        <v>420</v>
      </c>
    </row>
    <row r="262" spans="2:51" s="13" customFormat="1" ht="11.25">
      <c r="B262" s="212"/>
      <c r="C262" s="213"/>
      <c r="D262" s="214" t="s">
        <v>146</v>
      </c>
      <c r="E262" s="215" t="s">
        <v>1</v>
      </c>
      <c r="F262" s="216" t="s">
        <v>421</v>
      </c>
      <c r="G262" s="213"/>
      <c r="H262" s="217">
        <v>514.626</v>
      </c>
      <c r="I262" s="218"/>
      <c r="J262" s="213"/>
      <c r="K262" s="213"/>
      <c r="L262" s="219"/>
      <c r="M262" s="220"/>
      <c r="N262" s="221"/>
      <c r="O262" s="221"/>
      <c r="P262" s="221"/>
      <c r="Q262" s="221"/>
      <c r="R262" s="221"/>
      <c r="S262" s="221"/>
      <c r="T262" s="222"/>
      <c r="AT262" s="223" t="s">
        <v>146</v>
      </c>
      <c r="AU262" s="223" t="s">
        <v>87</v>
      </c>
      <c r="AV262" s="13" t="s">
        <v>87</v>
      </c>
      <c r="AW262" s="13" t="s">
        <v>32</v>
      </c>
      <c r="AX262" s="13" t="s">
        <v>77</v>
      </c>
      <c r="AY262" s="223" t="s">
        <v>136</v>
      </c>
    </row>
    <row r="263" spans="1:65" s="2" customFormat="1" ht="16.5" customHeight="1">
      <c r="A263" s="34"/>
      <c r="B263" s="35"/>
      <c r="C263" s="234" t="s">
        <v>422</v>
      </c>
      <c r="D263" s="234" t="s">
        <v>264</v>
      </c>
      <c r="E263" s="235" t="s">
        <v>423</v>
      </c>
      <c r="F263" s="236" t="s">
        <v>424</v>
      </c>
      <c r="G263" s="237" t="s">
        <v>150</v>
      </c>
      <c r="H263" s="238">
        <v>14.153</v>
      </c>
      <c r="I263" s="239"/>
      <c r="J263" s="240">
        <f>ROUND(I263*H263,2)</f>
        <v>0</v>
      </c>
      <c r="K263" s="236" t="s">
        <v>143</v>
      </c>
      <c r="L263" s="241"/>
      <c r="M263" s="242" t="s">
        <v>1</v>
      </c>
      <c r="N263" s="243" t="s">
        <v>42</v>
      </c>
      <c r="O263" s="71"/>
      <c r="P263" s="208">
        <f>O263*H263</f>
        <v>0</v>
      </c>
      <c r="Q263" s="208">
        <v>0.55</v>
      </c>
      <c r="R263" s="208">
        <f>Q263*H263</f>
        <v>7.784150000000001</v>
      </c>
      <c r="S263" s="208">
        <v>0</v>
      </c>
      <c r="T263" s="209">
        <f>S263*H263</f>
        <v>0</v>
      </c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R263" s="210" t="s">
        <v>267</v>
      </c>
      <c r="AT263" s="210" t="s">
        <v>264</v>
      </c>
      <c r="AU263" s="210" t="s">
        <v>87</v>
      </c>
      <c r="AY263" s="17" t="s">
        <v>136</v>
      </c>
      <c r="BE263" s="211">
        <f>IF(N263="základní",J263,0)</f>
        <v>0</v>
      </c>
      <c r="BF263" s="211">
        <f>IF(N263="snížená",J263,0)</f>
        <v>0</v>
      </c>
      <c r="BG263" s="211">
        <f>IF(N263="zákl. přenesená",J263,0)</f>
        <v>0</v>
      </c>
      <c r="BH263" s="211">
        <f>IF(N263="sníž. přenesená",J263,0)</f>
        <v>0</v>
      </c>
      <c r="BI263" s="211">
        <f>IF(N263="nulová",J263,0)</f>
        <v>0</v>
      </c>
      <c r="BJ263" s="17" t="s">
        <v>85</v>
      </c>
      <c r="BK263" s="211">
        <f>ROUND(I263*H263,2)</f>
        <v>0</v>
      </c>
      <c r="BL263" s="17" t="s">
        <v>230</v>
      </c>
      <c r="BM263" s="210" t="s">
        <v>425</v>
      </c>
    </row>
    <row r="264" spans="2:51" s="13" customFormat="1" ht="11.25">
      <c r="B264" s="212"/>
      <c r="C264" s="213"/>
      <c r="D264" s="214" t="s">
        <v>146</v>
      </c>
      <c r="E264" s="215" t="s">
        <v>1</v>
      </c>
      <c r="F264" s="216" t="s">
        <v>410</v>
      </c>
      <c r="G264" s="213"/>
      <c r="H264" s="217">
        <v>12.866</v>
      </c>
      <c r="I264" s="218"/>
      <c r="J264" s="213"/>
      <c r="K264" s="213"/>
      <c r="L264" s="219"/>
      <c r="M264" s="220"/>
      <c r="N264" s="221"/>
      <c r="O264" s="221"/>
      <c r="P264" s="221"/>
      <c r="Q264" s="221"/>
      <c r="R264" s="221"/>
      <c r="S264" s="221"/>
      <c r="T264" s="222"/>
      <c r="AT264" s="223" t="s">
        <v>146</v>
      </c>
      <c r="AU264" s="223" t="s">
        <v>87</v>
      </c>
      <c r="AV264" s="13" t="s">
        <v>87</v>
      </c>
      <c r="AW264" s="13" t="s">
        <v>32</v>
      </c>
      <c r="AX264" s="13" t="s">
        <v>77</v>
      </c>
      <c r="AY264" s="223" t="s">
        <v>136</v>
      </c>
    </row>
    <row r="265" spans="2:51" s="13" customFormat="1" ht="11.25">
      <c r="B265" s="212"/>
      <c r="C265" s="213"/>
      <c r="D265" s="214" t="s">
        <v>146</v>
      </c>
      <c r="E265" s="213"/>
      <c r="F265" s="216" t="s">
        <v>426</v>
      </c>
      <c r="G265" s="213"/>
      <c r="H265" s="217">
        <v>14.153</v>
      </c>
      <c r="I265" s="218"/>
      <c r="J265" s="213"/>
      <c r="K265" s="213"/>
      <c r="L265" s="219"/>
      <c r="M265" s="220"/>
      <c r="N265" s="221"/>
      <c r="O265" s="221"/>
      <c r="P265" s="221"/>
      <c r="Q265" s="221"/>
      <c r="R265" s="221"/>
      <c r="S265" s="221"/>
      <c r="T265" s="222"/>
      <c r="AT265" s="223" t="s">
        <v>146</v>
      </c>
      <c r="AU265" s="223" t="s">
        <v>87</v>
      </c>
      <c r="AV265" s="13" t="s">
        <v>87</v>
      </c>
      <c r="AW265" s="13" t="s">
        <v>4</v>
      </c>
      <c r="AX265" s="13" t="s">
        <v>85</v>
      </c>
      <c r="AY265" s="223" t="s">
        <v>136</v>
      </c>
    </row>
    <row r="266" spans="1:65" s="2" customFormat="1" ht="16.5" customHeight="1">
      <c r="A266" s="34"/>
      <c r="B266" s="35"/>
      <c r="C266" s="199" t="s">
        <v>427</v>
      </c>
      <c r="D266" s="199" t="s">
        <v>139</v>
      </c>
      <c r="E266" s="200" t="s">
        <v>428</v>
      </c>
      <c r="F266" s="201" t="s">
        <v>429</v>
      </c>
      <c r="G266" s="202" t="s">
        <v>303</v>
      </c>
      <c r="H266" s="203">
        <v>544.4</v>
      </c>
      <c r="I266" s="204"/>
      <c r="J266" s="205">
        <f>ROUND(I266*H266,2)</f>
        <v>0</v>
      </c>
      <c r="K266" s="201" t="s">
        <v>143</v>
      </c>
      <c r="L266" s="39"/>
      <c r="M266" s="206" t="s">
        <v>1</v>
      </c>
      <c r="N266" s="207" t="s">
        <v>42</v>
      </c>
      <c r="O266" s="71"/>
      <c r="P266" s="208">
        <f>O266*H266</f>
        <v>0</v>
      </c>
      <c r="Q266" s="208">
        <v>0</v>
      </c>
      <c r="R266" s="208">
        <f>Q266*H266</f>
        <v>0</v>
      </c>
      <c r="S266" s="208">
        <v>0</v>
      </c>
      <c r="T266" s="209">
        <f>S266*H266</f>
        <v>0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210" t="s">
        <v>230</v>
      </c>
      <c r="AT266" s="210" t="s">
        <v>139</v>
      </c>
      <c r="AU266" s="210" t="s">
        <v>87</v>
      </c>
      <c r="AY266" s="17" t="s">
        <v>136</v>
      </c>
      <c r="BE266" s="211">
        <f>IF(N266="základní",J266,0)</f>
        <v>0</v>
      </c>
      <c r="BF266" s="211">
        <f>IF(N266="snížená",J266,0)</f>
        <v>0</v>
      </c>
      <c r="BG266" s="211">
        <f>IF(N266="zákl. přenesená",J266,0)</f>
        <v>0</v>
      </c>
      <c r="BH266" s="211">
        <f>IF(N266="sníž. přenesená",J266,0)</f>
        <v>0</v>
      </c>
      <c r="BI266" s="211">
        <f>IF(N266="nulová",J266,0)</f>
        <v>0</v>
      </c>
      <c r="BJ266" s="17" t="s">
        <v>85</v>
      </c>
      <c r="BK266" s="211">
        <f>ROUND(I266*H266,2)</f>
        <v>0</v>
      </c>
      <c r="BL266" s="17" t="s">
        <v>230</v>
      </c>
      <c r="BM266" s="210" t="s">
        <v>430</v>
      </c>
    </row>
    <row r="267" spans="2:51" s="14" customFormat="1" ht="11.25">
      <c r="B267" s="224"/>
      <c r="C267" s="225"/>
      <c r="D267" s="214" t="s">
        <v>146</v>
      </c>
      <c r="E267" s="226" t="s">
        <v>1</v>
      </c>
      <c r="F267" s="227" t="s">
        <v>431</v>
      </c>
      <c r="G267" s="225"/>
      <c r="H267" s="226" t="s">
        <v>1</v>
      </c>
      <c r="I267" s="228"/>
      <c r="J267" s="225"/>
      <c r="K267" s="225"/>
      <c r="L267" s="229"/>
      <c r="M267" s="230"/>
      <c r="N267" s="231"/>
      <c r="O267" s="231"/>
      <c r="P267" s="231"/>
      <c r="Q267" s="231"/>
      <c r="R267" s="231"/>
      <c r="S267" s="231"/>
      <c r="T267" s="232"/>
      <c r="AT267" s="233" t="s">
        <v>146</v>
      </c>
      <c r="AU267" s="233" t="s">
        <v>87</v>
      </c>
      <c r="AV267" s="14" t="s">
        <v>85</v>
      </c>
      <c r="AW267" s="14" t="s">
        <v>32</v>
      </c>
      <c r="AX267" s="14" t="s">
        <v>77</v>
      </c>
      <c r="AY267" s="233" t="s">
        <v>136</v>
      </c>
    </row>
    <row r="268" spans="2:51" s="13" customFormat="1" ht="11.25">
      <c r="B268" s="212"/>
      <c r="C268" s="213"/>
      <c r="D268" s="214" t="s">
        <v>146</v>
      </c>
      <c r="E268" s="215" t="s">
        <v>1</v>
      </c>
      <c r="F268" s="216" t="s">
        <v>432</v>
      </c>
      <c r="G268" s="213"/>
      <c r="H268" s="217">
        <v>544.4</v>
      </c>
      <c r="I268" s="218"/>
      <c r="J268" s="213"/>
      <c r="K268" s="213"/>
      <c r="L268" s="219"/>
      <c r="M268" s="220"/>
      <c r="N268" s="221"/>
      <c r="O268" s="221"/>
      <c r="P268" s="221"/>
      <c r="Q268" s="221"/>
      <c r="R268" s="221"/>
      <c r="S268" s="221"/>
      <c r="T268" s="222"/>
      <c r="AT268" s="223" t="s">
        <v>146</v>
      </c>
      <c r="AU268" s="223" t="s">
        <v>87</v>
      </c>
      <c r="AV268" s="13" t="s">
        <v>87</v>
      </c>
      <c r="AW268" s="13" t="s">
        <v>32</v>
      </c>
      <c r="AX268" s="13" t="s">
        <v>77</v>
      </c>
      <c r="AY268" s="223" t="s">
        <v>136</v>
      </c>
    </row>
    <row r="269" spans="1:65" s="2" customFormat="1" ht="16.5" customHeight="1">
      <c r="A269" s="34"/>
      <c r="B269" s="35"/>
      <c r="C269" s="234" t="s">
        <v>433</v>
      </c>
      <c r="D269" s="234" t="s">
        <v>264</v>
      </c>
      <c r="E269" s="235" t="s">
        <v>434</v>
      </c>
      <c r="F269" s="236" t="s">
        <v>435</v>
      </c>
      <c r="G269" s="237" t="s">
        <v>150</v>
      </c>
      <c r="H269" s="238">
        <v>1.438</v>
      </c>
      <c r="I269" s="239"/>
      <c r="J269" s="240">
        <f>ROUND(I269*H269,2)</f>
        <v>0</v>
      </c>
      <c r="K269" s="236" t="s">
        <v>143</v>
      </c>
      <c r="L269" s="241"/>
      <c r="M269" s="242" t="s">
        <v>1</v>
      </c>
      <c r="N269" s="243" t="s">
        <v>42</v>
      </c>
      <c r="O269" s="71"/>
      <c r="P269" s="208">
        <f>O269*H269</f>
        <v>0</v>
      </c>
      <c r="Q269" s="208">
        <v>0.55</v>
      </c>
      <c r="R269" s="208">
        <f>Q269*H269</f>
        <v>0.7909</v>
      </c>
      <c r="S269" s="208">
        <v>0</v>
      </c>
      <c r="T269" s="209">
        <f>S269*H269</f>
        <v>0</v>
      </c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R269" s="210" t="s">
        <v>267</v>
      </c>
      <c r="AT269" s="210" t="s">
        <v>264</v>
      </c>
      <c r="AU269" s="210" t="s">
        <v>87</v>
      </c>
      <c r="AY269" s="17" t="s">
        <v>136</v>
      </c>
      <c r="BE269" s="211">
        <f>IF(N269="základní",J269,0)</f>
        <v>0</v>
      </c>
      <c r="BF269" s="211">
        <f>IF(N269="snížená",J269,0)</f>
        <v>0</v>
      </c>
      <c r="BG269" s="211">
        <f>IF(N269="zákl. přenesená",J269,0)</f>
        <v>0</v>
      </c>
      <c r="BH269" s="211">
        <f>IF(N269="sníž. přenesená",J269,0)</f>
        <v>0</v>
      </c>
      <c r="BI269" s="211">
        <f>IF(N269="nulová",J269,0)</f>
        <v>0</v>
      </c>
      <c r="BJ269" s="17" t="s">
        <v>85</v>
      </c>
      <c r="BK269" s="211">
        <f>ROUND(I269*H269,2)</f>
        <v>0</v>
      </c>
      <c r="BL269" s="17" t="s">
        <v>230</v>
      </c>
      <c r="BM269" s="210" t="s">
        <v>436</v>
      </c>
    </row>
    <row r="270" spans="2:51" s="14" customFormat="1" ht="11.25">
      <c r="B270" s="224"/>
      <c r="C270" s="225"/>
      <c r="D270" s="214" t="s">
        <v>146</v>
      </c>
      <c r="E270" s="226" t="s">
        <v>1</v>
      </c>
      <c r="F270" s="227" t="s">
        <v>431</v>
      </c>
      <c r="G270" s="225"/>
      <c r="H270" s="226" t="s">
        <v>1</v>
      </c>
      <c r="I270" s="228"/>
      <c r="J270" s="225"/>
      <c r="K270" s="225"/>
      <c r="L270" s="229"/>
      <c r="M270" s="230"/>
      <c r="N270" s="231"/>
      <c r="O270" s="231"/>
      <c r="P270" s="231"/>
      <c r="Q270" s="231"/>
      <c r="R270" s="231"/>
      <c r="S270" s="231"/>
      <c r="T270" s="232"/>
      <c r="AT270" s="233" t="s">
        <v>146</v>
      </c>
      <c r="AU270" s="233" t="s">
        <v>87</v>
      </c>
      <c r="AV270" s="14" t="s">
        <v>85</v>
      </c>
      <c r="AW270" s="14" t="s">
        <v>32</v>
      </c>
      <c r="AX270" s="14" t="s">
        <v>77</v>
      </c>
      <c r="AY270" s="233" t="s">
        <v>136</v>
      </c>
    </row>
    <row r="271" spans="2:51" s="13" customFormat="1" ht="11.25">
      <c r="B271" s="212"/>
      <c r="C271" s="213"/>
      <c r="D271" s="214" t="s">
        <v>146</v>
      </c>
      <c r="E271" s="215" t="s">
        <v>1</v>
      </c>
      <c r="F271" s="216" t="s">
        <v>437</v>
      </c>
      <c r="G271" s="213"/>
      <c r="H271" s="217">
        <v>1.307</v>
      </c>
      <c r="I271" s="218"/>
      <c r="J271" s="213"/>
      <c r="K271" s="213"/>
      <c r="L271" s="219"/>
      <c r="M271" s="220"/>
      <c r="N271" s="221"/>
      <c r="O271" s="221"/>
      <c r="P271" s="221"/>
      <c r="Q271" s="221"/>
      <c r="R271" s="221"/>
      <c r="S271" s="221"/>
      <c r="T271" s="222"/>
      <c r="AT271" s="223" t="s">
        <v>146</v>
      </c>
      <c r="AU271" s="223" t="s">
        <v>87</v>
      </c>
      <c r="AV271" s="13" t="s">
        <v>87</v>
      </c>
      <c r="AW271" s="13" t="s">
        <v>32</v>
      </c>
      <c r="AX271" s="13" t="s">
        <v>77</v>
      </c>
      <c r="AY271" s="223" t="s">
        <v>136</v>
      </c>
    </row>
    <row r="272" spans="2:51" s="13" customFormat="1" ht="11.25">
      <c r="B272" s="212"/>
      <c r="C272" s="213"/>
      <c r="D272" s="214" t="s">
        <v>146</v>
      </c>
      <c r="E272" s="213"/>
      <c r="F272" s="216" t="s">
        <v>438</v>
      </c>
      <c r="G272" s="213"/>
      <c r="H272" s="217">
        <v>1.438</v>
      </c>
      <c r="I272" s="218"/>
      <c r="J272" s="213"/>
      <c r="K272" s="213"/>
      <c r="L272" s="219"/>
      <c r="M272" s="220"/>
      <c r="N272" s="221"/>
      <c r="O272" s="221"/>
      <c r="P272" s="221"/>
      <c r="Q272" s="221"/>
      <c r="R272" s="221"/>
      <c r="S272" s="221"/>
      <c r="T272" s="222"/>
      <c r="AT272" s="223" t="s">
        <v>146</v>
      </c>
      <c r="AU272" s="223" t="s">
        <v>87</v>
      </c>
      <c r="AV272" s="13" t="s">
        <v>87</v>
      </c>
      <c r="AW272" s="13" t="s">
        <v>4</v>
      </c>
      <c r="AX272" s="13" t="s">
        <v>85</v>
      </c>
      <c r="AY272" s="223" t="s">
        <v>136</v>
      </c>
    </row>
    <row r="273" spans="1:65" s="2" customFormat="1" ht="16.5" customHeight="1">
      <c r="A273" s="34"/>
      <c r="B273" s="35"/>
      <c r="C273" s="199" t="s">
        <v>439</v>
      </c>
      <c r="D273" s="199" t="s">
        <v>139</v>
      </c>
      <c r="E273" s="200" t="s">
        <v>440</v>
      </c>
      <c r="F273" s="201" t="s">
        <v>441</v>
      </c>
      <c r="G273" s="202" t="s">
        <v>150</v>
      </c>
      <c r="H273" s="203">
        <v>14.173</v>
      </c>
      <c r="I273" s="204"/>
      <c r="J273" s="205">
        <f>ROUND(I273*H273,2)</f>
        <v>0</v>
      </c>
      <c r="K273" s="201" t="s">
        <v>143</v>
      </c>
      <c r="L273" s="39"/>
      <c r="M273" s="206" t="s">
        <v>1</v>
      </c>
      <c r="N273" s="207" t="s">
        <v>42</v>
      </c>
      <c r="O273" s="71"/>
      <c r="P273" s="208">
        <f>O273*H273</f>
        <v>0</v>
      </c>
      <c r="Q273" s="208">
        <v>0.02337</v>
      </c>
      <c r="R273" s="208">
        <f>Q273*H273</f>
        <v>0.33122301</v>
      </c>
      <c r="S273" s="208">
        <v>0</v>
      </c>
      <c r="T273" s="209">
        <f>S273*H273</f>
        <v>0</v>
      </c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R273" s="210" t="s">
        <v>230</v>
      </c>
      <c r="AT273" s="210" t="s">
        <v>139</v>
      </c>
      <c r="AU273" s="210" t="s">
        <v>87</v>
      </c>
      <c r="AY273" s="17" t="s">
        <v>136</v>
      </c>
      <c r="BE273" s="211">
        <f>IF(N273="základní",J273,0)</f>
        <v>0</v>
      </c>
      <c r="BF273" s="211">
        <f>IF(N273="snížená",J273,0)</f>
        <v>0</v>
      </c>
      <c r="BG273" s="211">
        <f>IF(N273="zákl. přenesená",J273,0)</f>
        <v>0</v>
      </c>
      <c r="BH273" s="211">
        <f>IF(N273="sníž. přenesená",J273,0)</f>
        <v>0</v>
      </c>
      <c r="BI273" s="211">
        <f>IF(N273="nulová",J273,0)</f>
        <v>0</v>
      </c>
      <c r="BJ273" s="17" t="s">
        <v>85</v>
      </c>
      <c r="BK273" s="211">
        <f>ROUND(I273*H273,2)</f>
        <v>0</v>
      </c>
      <c r="BL273" s="17" t="s">
        <v>230</v>
      </c>
      <c r="BM273" s="210" t="s">
        <v>442</v>
      </c>
    </row>
    <row r="274" spans="2:51" s="13" customFormat="1" ht="11.25">
      <c r="B274" s="212"/>
      <c r="C274" s="213"/>
      <c r="D274" s="214" t="s">
        <v>146</v>
      </c>
      <c r="E274" s="215" t="s">
        <v>1</v>
      </c>
      <c r="F274" s="216" t="s">
        <v>410</v>
      </c>
      <c r="G274" s="213"/>
      <c r="H274" s="217">
        <v>12.866</v>
      </c>
      <c r="I274" s="218"/>
      <c r="J274" s="213"/>
      <c r="K274" s="213"/>
      <c r="L274" s="219"/>
      <c r="M274" s="220"/>
      <c r="N274" s="221"/>
      <c r="O274" s="221"/>
      <c r="P274" s="221"/>
      <c r="Q274" s="221"/>
      <c r="R274" s="221"/>
      <c r="S274" s="221"/>
      <c r="T274" s="222"/>
      <c r="AT274" s="223" t="s">
        <v>146</v>
      </c>
      <c r="AU274" s="223" t="s">
        <v>87</v>
      </c>
      <c r="AV274" s="13" t="s">
        <v>87</v>
      </c>
      <c r="AW274" s="13" t="s">
        <v>32</v>
      </c>
      <c r="AX274" s="13" t="s">
        <v>77</v>
      </c>
      <c r="AY274" s="223" t="s">
        <v>136</v>
      </c>
    </row>
    <row r="275" spans="2:51" s="14" customFormat="1" ht="11.25">
      <c r="B275" s="224"/>
      <c r="C275" s="225"/>
      <c r="D275" s="214" t="s">
        <v>146</v>
      </c>
      <c r="E275" s="226" t="s">
        <v>1</v>
      </c>
      <c r="F275" s="227" t="s">
        <v>431</v>
      </c>
      <c r="G275" s="225"/>
      <c r="H275" s="226" t="s">
        <v>1</v>
      </c>
      <c r="I275" s="228"/>
      <c r="J275" s="225"/>
      <c r="K275" s="225"/>
      <c r="L275" s="229"/>
      <c r="M275" s="230"/>
      <c r="N275" s="231"/>
      <c r="O275" s="231"/>
      <c r="P275" s="231"/>
      <c r="Q275" s="231"/>
      <c r="R275" s="231"/>
      <c r="S275" s="231"/>
      <c r="T275" s="232"/>
      <c r="AT275" s="233" t="s">
        <v>146</v>
      </c>
      <c r="AU275" s="233" t="s">
        <v>87</v>
      </c>
      <c r="AV275" s="14" t="s">
        <v>85</v>
      </c>
      <c r="AW275" s="14" t="s">
        <v>32</v>
      </c>
      <c r="AX275" s="14" t="s">
        <v>77</v>
      </c>
      <c r="AY275" s="233" t="s">
        <v>136</v>
      </c>
    </row>
    <row r="276" spans="2:51" s="13" customFormat="1" ht="11.25">
      <c r="B276" s="212"/>
      <c r="C276" s="213"/>
      <c r="D276" s="214" t="s">
        <v>146</v>
      </c>
      <c r="E276" s="215" t="s">
        <v>1</v>
      </c>
      <c r="F276" s="216" t="s">
        <v>437</v>
      </c>
      <c r="G276" s="213"/>
      <c r="H276" s="217">
        <v>1.307</v>
      </c>
      <c r="I276" s="218"/>
      <c r="J276" s="213"/>
      <c r="K276" s="213"/>
      <c r="L276" s="219"/>
      <c r="M276" s="220"/>
      <c r="N276" s="221"/>
      <c r="O276" s="221"/>
      <c r="P276" s="221"/>
      <c r="Q276" s="221"/>
      <c r="R276" s="221"/>
      <c r="S276" s="221"/>
      <c r="T276" s="222"/>
      <c r="AT276" s="223" t="s">
        <v>146</v>
      </c>
      <c r="AU276" s="223" t="s">
        <v>87</v>
      </c>
      <c r="AV276" s="13" t="s">
        <v>87</v>
      </c>
      <c r="AW276" s="13" t="s">
        <v>32</v>
      </c>
      <c r="AX276" s="13" t="s">
        <v>77</v>
      </c>
      <c r="AY276" s="223" t="s">
        <v>136</v>
      </c>
    </row>
    <row r="277" spans="1:65" s="2" customFormat="1" ht="16.5" customHeight="1">
      <c r="A277" s="34"/>
      <c r="B277" s="35"/>
      <c r="C277" s="199" t="s">
        <v>443</v>
      </c>
      <c r="D277" s="199" t="s">
        <v>139</v>
      </c>
      <c r="E277" s="200" t="s">
        <v>444</v>
      </c>
      <c r="F277" s="201" t="s">
        <v>445</v>
      </c>
      <c r="G277" s="202" t="s">
        <v>142</v>
      </c>
      <c r="H277" s="203">
        <v>60.571</v>
      </c>
      <c r="I277" s="204"/>
      <c r="J277" s="205">
        <f>ROUND(I277*H277,2)</f>
        <v>0</v>
      </c>
      <c r="K277" s="201" t="s">
        <v>143</v>
      </c>
      <c r="L277" s="39"/>
      <c r="M277" s="206" t="s">
        <v>1</v>
      </c>
      <c r="N277" s="207" t="s">
        <v>42</v>
      </c>
      <c r="O277" s="71"/>
      <c r="P277" s="208">
        <f>O277*H277</f>
        <v>0</v>
      </c>
      <c r="Q277" s="208">
        <v>0.01346</v>
      </c>
      <c r="R277" s="208">
        <f>Q277*H277</f>
        <v>0.8152856599999999</v>
      </c>
      <c r="S277" s="208">
        <v>0</v>
      </c>
      <c r="T277" s="209">
        <f>S277*H277</f>
        <v>0</v>
      </c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R277" s="210" t="s">
        <v>230</v>
      </c>
      <c r="AT277" s="210" t="s">
        <v>139</v>
      </c>
      <c r="AU277" s="210" t="s">
        <v>87</v>
      </c>
      <c r="AY277" s="17" t="s">
        <v>136</v>
      </c>
      <c r="BE277" s="211">
        <f>IF(N277="základní",J277,0)</f>
        <v>0</v>
      </c>
      <c r="BF277" s="211">
        <f>IF(N277="snížená",J277,0)</f>
        <v>0</v>
      </c>
      <c r="BG277" s="211">
        <f>IF(N277="zákl. přenesená",J277,0)</f>
        <v>0</v>
      </c>
      <c r="BH277" s="211">
        <f>IF(N277="sníž. přenesená",J277,0)</f>
        <v>0</v>
      </c>
      <c r="BI277" s="211">
        <f>IF(N277="nulová",J277,0)</f>
        <v>0</v>
      </c>
      <c r="BJ277" s="17" t="s">
        <v>85</v>
      </c>
      <c r="BK277" s="211">
        <f>ROUND(I277*H277,2)</f>
        <v>0</v>
      </c>
      <c r="BL277" s="17" t="s">
        <v>230</v>
      </c>
      <c r="BM277" s="210" t="s">
        <v>446</v>
      </c>
    </row>
    <row r="278" spans="2:51" s="14" customFormat="1" ht="11.25">
      <c r="B278" s="224"/>
      <c r="C278" s="225"/>
      <c r="D278" s="214" t="s">
        <v>146</v>
      </c>
      <c r="E278" s="226" t="s">
        <v>1</v>
      </c>
      <c r="F278" s="227" t="s">
        <v>447</v>
      </c>
      <c r="G278" s="225"/>
      <c r="H278" s="226" t="s">
        <v>1</v>
      </c>
      <c r="I278" s="228"/>
      <c r="J278" s="225"/>
      <c r="K278" s="225"/>
      <c r="L278" s="229"/>
      <c r="M278" s="230"/>
      <c r="N278" s="231"/>
      <c r="O278" s="231"/>
      <c r="P278" s="231"/>
      <c r="Q278" s="231"/>
      <c r="R278" s="231"/>
      <c r="S278" s="231"/>
      <c r="T278" s="232"/>
      <c r="AT278" s="233" t="s">
        <v>146</v>
      </c>
      <c r="AU278" s="233" t="s">
        <v>87</v>
      </c>
      <c r="AV278" s="14" t="s">
        <v>85</v>
      </c>
      <c r="AW278" s="14" t="s">
        <v>32</v>
      </c>
      <c r="AX278" s="14" t="s">
        <v>77</v>
      </c>
      <c r="AY278" s="233" t="s">
        <v>136</v>
      </c>
    </row>
    <row r="279" spans="2:51" s="14" customFormat="1" ht="11.25">
      <c r="B279" s="224"/>
      <c r="C279" s="225"/>
      <c r="D279" s="214" t="s">
        <v>146</v>
      </c>
      <c r="E279" s="226" t="s">
        <v>1</v>
      </c>
      <c r="F279" s="227" t="s">
        <v>448</v>
      </c>
      <c r="G279" s="225"/>
      <c r="H279" s="226" t="s">
        <v>1</v>
      </c>
      <c r="I279" s="228"/>
      <c r="J279" s="225"/>
      <c r="K279" s="225"/>
      <c r="L279" s="229"/>
      <c r="M279" s="230"/>
      <c r="N279" s="231"/>
      <c r="O279" s="231"/>
      <c r="P279" s="231"/>
      <c r="Q279" s="231"/>
      <c r="R279" s="231"/>
      <c r="S279" s="231"/>
      <c r="T279" s="232"/>
      <c r="AT279" s="233" t="s">
        <v>146</v>
      </c>
      <c r="AU279" s="233" t="s">
        <v>87</v>
      </c>
      <c r="AV279" s="14" t="s">
        <v>85</v>
      </c>
      <c r="AW279" s="14" t="s">
        <v>32</v>
      </c>
      <c r="AX279" s="14" t="s">
        <v>77</v>
      </c>
      <c r="AY279" s="233" t="s">
        <v>136</v>
      </c>
    </row>
    <row r="280" spans="2:51" s="13" customFormat="1" ht="11.25">
      <c r="B280" s="212"/>
      <c r="C280" s="213"/>
      <c r="D280" s="214" t="s">
        <v>146</v>
      </c>
      <c r="E280" s="215" t="s">
        <v>1</v>
      </c>
      <c r="F280" s="216" t="s">
        <v>449</v>
      </c>
      <c r="G280" s="213"/>
      <c r="H280" s="217">
        <v>60.571</v>
      </c>
      <c r="I280" s="218"/>
      <c r="J280" s="213"/>
      <c r="K280" s="213"/>
      <c r="L280" s="219"/>
      <c r="M280" s="220"/>
      <c r="N280" s="221"/>
      <c r="O280" s="221"/>
      <c r="P280" s="221"/>
      <c r="Q280" s="221"/>
      <c r="R280" s="221"/>
      <c r="S280" s="221"/>
      <c r="T280" s="222"/>
      <c r="AT280" s="223" t="s">
        <v>146</v>
      </c>
      <c r="AU280" s="223" t="s">
        <v>87</v>
      </c>
      <c r="AV280" s="13" t="s">
        <v>87</v>
      </c>
      <c r="AW280" s="13" t="s">
        <v>32</v>
      </c>
      <c r="AX280" s="13" t="s">
        <v>85</v>
      </c>
      <c r="AY280" s="223" t="s">
        <v>136</v>
      </c>
    </row>
    <row r="281" spans="1:65" s="2" customFormat="1" ht="16.5" customHeight="1">
      <c r="A281" s="34"/>
      <c r="B281" s="35"/>
      <c r="C281" s="199" t="s">
        <v>450</v>
      </c>
      <c r="D281" s="199" t="s">
        <v>139</v>
      </c>
      <c r="E281" s="200" t="s">
        <v>451</v>
      </c>
      <c r="F281" s="201" t="s">
        <v>452</v>
      </c>
      <c r="G281" s="202" t="s">
        <v>303</v>
      </c>
      <c r="H281" s="203">
        <v>160</v>
      </c>
      <c r="I281" s="204"/>
      <c r="J281" s="205">
        <f>ROUND(I281*H281,2)</f>
        <v>0</v>
      </c>
      <c r="K281" s="201" t="s">
        <v>143</v>
      </c>
      <c r="L281" s="39"/>
      <c r="M281" s="206" t="s">
        <v>1</v>
      </c>
      <c r="N281" s="207" t="s">
        <v>42</v>
      </c>
      <c r="O281" s="71"/>
      <c r="P281" s="208">
        <f>O281*H281</f>
        <v>0</v>
      </c>
      <c r="Q281" s="208">
        <v>1E-05</v>
      </c>
      <c r="R281" s="208">
        <f>Q281*H281</f>
        <v>0.0016</v>
      </c>
      <c r="S281" s="208">
        <v>0</v>
      </c>
      <c r="T281" s="209">
        <f>S281*H281</f>
        <v>0</v>
      </c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R281" s="210" t="s">
        <v>230</v>
      </c>
      <c r="AT281" s="210" t="s">
        <v>139</v>
      </c>
      <c r="AU281" s="210" t="s">
        <v>87</v>
      </c>
      <c r="AY281" s="17" t="s">
        <v>136</v>
      </c>
      <c r="BE281" s="211">
        <f>IF(N281="základní",J281,0)</f>
        <v>0</v>
      </c>
      <c r="BF281" s="211">
        <f>IF(N281="snížená",J281,0)</f>
        <v>0</v>
      </c>
      <c r="BG281" s="211">
        <f>IF(N281="zákl. přenesená",J281,0)</f>
        <v>0</v>
      </c>
      <c r="BH281" s="211">
        <f>IF(N281="sníž. přenesená",J281,0)</f>
        <v>0</v>
      </c>
      <c r="BI281" s="211">
        <f>IF(N281="nulová",J281,0)</f>
        <v>0</v>
      </c>
      <c r="BJ281" s="17" t="s">
        <v>85</v>
      </c>
      <c r="BK281" s="211">
        <f>ROUND(I281*H281,2)</f>
        <v>0</v>
      </c>
      <c r="BL281" s="17" t="s">
        <v>230</v>
      </c>
      <c r="BM281" s="210" t="s">
        <v>453</v>
      </c>
    </row>
    <row r="282" spans="1:65" s="2" customFormat="1" ht="16.5" customHeight="1">
      <c r="A282" s="34"/>
      <c r="B282" s="35"/>
      <c r="C282" s="234" t="s">
        <v>454</v>
      </c>
      <c r="D282" s="234" t="s">
        <v>264</v>
      </c>
      <c r="E282" s="235" t="s">
        <v>455</v>
      </c>
      <c r="F282" s="236" t="s">
        <v>456</v>
      </c>
      <c r="G282" s="237" t="s">
        <v>150</v>
      </c>
      <c r="H282" s="238">
        <v>0.275</v>
      </c>
      <c r="I282" s="239"/>
      <c r="J282" s="240">
        <f>ROUND(I282*H282,2)</f>
        <v>0</v>
      </c>
      <c r="K282" s="236" t="s">
        <v>143</v>
      </c>
      <c r="L282" s="241"/>
      <c r="M282" s="242" t="s">
        <v>1</v>
      </c>
      <c r="N282" s="243" t="s">
        <v>42</v>
      </c>
      <c r="O282" s="71"/>
      <c r="P282" s="208">
        <f>O282*H282</f>
        <v>0</v>
      </c>
      <c r="Q282" s="208">
        <v>0.55</v>
      </c>
      <c r="R282" s="208">
        <f>Q282*H282</f>
        <v>0.15125000000000002</v>
      </c>
      <c r="S282" s="208">
        <v>0</v>
      </c>
      <c r="T282" s="209">
        <f>S282*H282</f>
        <v>0</v>
      </c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R282" s="210" t="s">
        <v>267</v>
      </c>
      <c r="AT282" s="210" t="s">
        <v>264</v>
      </c>
      <c r="AU282" s="210" t="s">
        <v>87</v>
      </c>
      <c r="AY282" s="17" t="s">
        <v>136</v>
      </c>
      <c r="BE282" s="211">
        <f>IF(N282="základní",J282,0)</f>
        <v>0</v>
      </c>
      <c r="BF282" s="211">
        <f>IF(N282="snížená",J282,0)</f>
        <v>0</v>
      </c>
      <c r="BG282" s="211">
        <f>IF(N282="zákl. přenesená",J282,0)</f>
        <v>0</v>
      </c>
      <c r="BH282" s="211">
        <f>IF(N282="sníž. přenesená",J282,0)</f>
        <v>0</v>
      </c>
      <c r="BI282" s="211">
        <f>IF(N282="nulová",J282,0)</f>
        <v>0</v>
      </c>
      <c r="BJ282" s="17" t="s">
        <v>85</v>
      </c>
      <c r="BK282" s="211">
        <f>ROUND(I282*H282,2)</f>
        <v>0</v>
      </c>
      <c r="BL282" s="17" t="s">
        <v>230</v>
      </c>
      <c r="BM282" s="210" t="s">
        <v>457</v>
      </c>
    </row>
    <row r="283" spans="2:51" s="14" customFormat="1" ht="11.25">
      <c r="B283" s="224"/>
      <c r="C283" s="225"/>
      <c r="D283" s="214" t="s">
        <v>146</v>
      </c>
      <c r="E283" s="226" t="s">
        <v>1</v>
      </c>
      <c r="F283" s="227" t="s">
        <v>458</v>
      </c>
      <c r="G283" s="225"/>
      <c r="H283" s="226" t="s">
        <v>1</v>
      </c>
      <c r="I283" s="228"/>
      <c r="J283" s="225"/>
      <c r="K283" s="225"/>
      <c r="L283" s="229"/>
      <c r="M283" s="230"/>
      <c r="N283" s="231"/>
      <c r="O283" s="231"/>
      <c r="P283" s="231"/>
      <c r="Q283" s="231"/>
      <c r="R283" s="231"/>
      <c r="S283" s="231"/>
      <c r="T283" s="232"/>
      <c r="AT283" s="233" t="s">
        <v>146</v>
      </c>
      <c r="AU283" s="233" t="s">
        <v>87</v>
      </c>
      <c r="AV283" s="14" t="s">
        <v>85</v>
      </c>
      <c r="AW283" s="14" t="s">
        <v>32</v>
      </c>
      <c r="AX283" s="14" t="s">
        <v>77</v>
      </c>
      <c r="AY283" s="233" t="s">
        <v>136</v>
      </c>
    </row>
    <row r="284" spans="2:51" s="13" customFormat="1" ht="11.25">
      <c r="B284" s="212"/>
      <c r="C284" s="213"/>
      <c r="D284" s="214" t="s">
        <v>146</v>
      </c>
      <c r="E284" s="215" t="s">
        <v>1</v>
      </c>
      <c r="F284" s="216" t="s">
        <v>459</v>
      </c>
      <c r="G284" s="213"/>
      <c r="H284" s="217">
        <v>0.264</v>
      </c>
      <c r="I284" s="218"/>
      <c r="J284" s="213"/>
      <c r="K284" s="213"/>
      <c r="L284" s="219"/>
      <c r="M284" s="220"/>
      <c r="N284" s="221"/>
      <c r="O284" s="221"/>
      <c r="P284" s="221"/>
      <c r="Q284" s="221"/>
      <c r="R284" s="221"/>
      <c r="S284" s="221"/>
      <c r="T284" s="222"/>
      <c r="AT284" s="223" t="s">
        <v>146</v>
      </c>
      <c r="AU284" s="223" t="s">
        <v>87</v>
      </c>
      <c r="AV284" s="13" t="s">
        <v>87</v>
      </c>
      <c r="AW284" s="13" t="s">
        <v>32</v>
      </c>
      <c r="AX284" s="13" t="s">
        <v>85</v>
      </c>
      <c r="AY284" s="223" t="s">
        <v>136</v>
      </c>
    </row>
    <row r="285" spans="2:51" s="13" customFormat="1" ht="11.25">
      <c r="B285" s="212"/>
      <c r="C285" s="213"/>
      <c r="D285" s="214" t="s">
        <v>146</v>
      </c>
      <c r="E285" s="213"/>
      <c r="F285" s="216" t="s">
        <v>460</v>
      </c>
      <c r="G285" s="213"/>
      <c r="H285" s="217">
        <v>0.275</v>
      </c>
      <c r="I285" s="218"/>
      <c r="J285" s="213"/>
      <c r="K285" s="213"/>
      <c r="L285" s="219"/>
      <c r="M285" s="220"/>
      <c r="N285" s="221"/>
      <c r="O285" s="221"/>
      <c r="P285" s="221"/>
      <c r="Q285" s="221"/>
      <c r="R285" s="221"/>
      <c r="S285" s="221"/>
      <c r="T285" s="222"/>
      <c r="AT285" s="223" t="s">
        <v>146</v>
      </c>
      <c r="AU285" s="223" t="s">
        <v>87</v>
      </c>
      <c r="AV285" s="13" t="s">
        <v>87</v>
      </c>
      <c r="AW285" s="13" t="s">
        <v>4</v>
      </c>
      <c r="AX285" s="13" t="s">
        <v>85</v>
      </c>
      <c r="AY285" s="223" t="s">
        <v>136</v>
      </c>
    </row>
    <row r="286" spans="1:65" s="2" customFormat="1" ht="16.5" customHeight="1">
      <c r="A286" s="34"/>
      <c r="B286" s="35"/>
      <c r="C286" s="199" t="s">
        <v>461</v>
      </c>
      <c r="D286" s="199" t="s">
        <v>139</v>
      </c>
      <c r="E286" s="200" t="s">
        <v>462</v>
      </c>
      <c r="F286" s="201" t="s">
        <v>463</v>
      </c>
      <c r="G286" s="202" t="s">
        <v>142</v>
      </c>
      <c r="H286" s="203">
        <v>121.142</v>
      </c>
      <c r="I286" s="204"/>
      <c r="J286" s="205">
        <f>ROUND(I286*H286,2)</f>
        <v>0</v>
      </c>
      <c r="K286" s="201" t="s">
        <v>143</v>
      </c>
      <c r="L286" s="39"/>
      <c r="M286" s="206" t="s">
        <v>1</v>
      </c>
      <c r="N286" s="207" t="s">
        <v>42</v>
      </c>
      <c r="O286" s="71"/>
      <c r="P286" s="208">
        <f>O286*H286</f>
        <v>0</v>
      </c>
      <c r="Q286" s="208">
        <v>0.0002</v>
      </c>
      <c r="R286" s="208">
        <f>Q286*H286</f>
        <v>0.0242284</v>
      </c>
      <c r="S286" s="208">
        <v>0</v>
      </c>
      <c r="T286" s="209">
        <f>S286*H286</f>
        <v>0</v>
      </c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R286" s="210" t="s">
        <v>230</v>
      </c>
      <c r="AT286" s="210" t="s">
        <v>139</v>
      </c>
      <c r="AU286" s="210" t="s">
        <v>87</v>
      </c>
      <c r="AY286" s="17" t="s">
        <v>136</v>
      </c>
      <c r="BE286" s="211">
        <f>IF(N286="základní",J286,0)</f>
        <v>0</v>
      </c>
      <c r="BF286" s="211">
        <f>IF(N286="snížená",J286,0)</f>
        <v>0</v>
      </c>
      <c r="BG286" s="211">
        <f>IF(N286="zákl. přenesená",J286,0)</f>
        <v>0</v>
      </c>
      <c r="BH286" s="211">
        <f>IF(N286="sníž. přenesená",J286,0)</f>
        <v>0</v>
      </c>
      <c r="BI286" s="211">
        <f>IF(N286="nulová",J286,0)</f>
        <v>0</v>
      </c>
      <c r="BJ286" s="17" t="s">
        <v>85</v>
      </c>
      <c r="BK286" s="211">
        <f>ROUND(I286*H286,2)</f>
        <v>0</v>
      </c>
      <c r="BL286" s="17" t="s">
        <v>230</v>
      </c>
      <c r="BM286" s="210" t="s">
        <v>464</v>
      </c>
    </row>
    <row r="287" spans="2:51" s="14" customFormat="1" ht="11.25">
      <c r="B287" s="224"/>
      <c r="C287" s="225"/>
      <c r="D287" s="214" t="s">
        <v>146</v>
      </c>
      <c r="E287" s="226" t="s">
        <v>1</v>
      </c>
      <c r="F287" s="227" t="s">
        <v>465</v>
      </c>
      <c r="G287" s="225"/>
      <c r="H287" s="226" t="s">
        <v>1</v>
      </c>
      <c r="I287" s="228"/>
      <c r="J287" s="225"/>
      <c r="K287" s="225"/>
      <c r="L287" s="229"/>
      <c r="M287" s="230"/>
      <c r="N287" s="231"/>
      <c r="O287" s="231"/>
      <c r="P287" s="231"/>
      <c r="Q287" s="231"/>
      <c r="R287" s="231"/>
      <c r="S287" s="231"/>
      <c r="T287" s="232"/>
      <c r="AT287" s="233" t="s">
        <v>146</v>
      </c>
      <c r="AU287" s="233" t="s">
        <v>87</v>
      </c>
      <c r="AV287" s="14" t="s">
        <v>85</v>
      </c>
      <c r="AW287" s="14" t="s">
        <v>32</v>
      </c>
      <c r="AX287" s="14" t="s">
        <v>77</v>
      </c>
      <c r="AY287" s="233" t="s">
        <v>136</v>
      </c>
    </row>
    <row r="288" spans="2:51" s="13" customFormat="1" ht="11.25">
      <c r="B288" s="212"/>
      <c r="C288" s="213"/>
      <c r="D288" s="214" t="s">
        <v>146</v>
      </c>
      <c r="E288" s="215" t="s">
        <v>1</v>
      </c>
      <c r="F288" s="216" t="s">
        <v>449</v>
      </c>
      <c r="G288" s="213"/>
      <c r="H288" s="217">
        <v>60.571</v>
      </c>
      <c r="I288" s="218"/>
      <c r="J288" s="213"/>
      <c r="K288" s="213"/>
      <c r="L288" s="219"/>
      <c r="M288" s="220"/>
      <c r="N288" s="221"/>
      <c r="O288" s="221"/>
      <c r="P288" s="221"/>
      <c r="Q288" s="221"/>
      <c r="R288" s="221"/>
      <c r="S288" s="221"/>
      <c r="T288" s="222"/>
      <c r="AT288" s="223" t="s">
        <v>146</v>
      </c>
      <c r="AU288" s="223" t="s">
        <v>87</v>
      </c>
      <c r="AV288" s="13" t="s">
        <v>87</v>
      </c>
      <c r="AW288" s="13" t="s">
        <v>32</v>
      </c>
      <c r="AX288" s="13" t="s">
        <v>77</v>
      </c>
      <c r="AY288" s="223" t="s">
        <v>136</v>
      </c>
    </row>
    <row r="289" spans="2:51" s="14" customFormat="1" ht="11.25">
      <c r="B289" s="224"/>
      <c r="C289" s="225"/>
      <c r="D289" s="214" t="s">
        <v>146</v>
      </c>
      <c r="E289" s="226" t="s">
        <v>1</v>
      </c>
      <c r="F289" s="227" t="s">
        <v>466</v>
      </c>
      <c r="G289" s="225"/>
      <c r="H289" s="226" t="s">
        <v>1</v>
      </c>
      <c r="I289" s="228"/>
      <c r="J289" s="225"/>
      <c r="K289" s="225"/>
      <c r="L289" s="229"/>
      <c r="M289" s="230"/>
      <c r="N289" s="231"/>
      <c r="O289" s="231"/>
      <c r="P289" s="231"/>
      <c r="Q289" s="231"/>
      <c r="R289" s="231"/>
      <c r="S289" s="231"/>
      <c r="T289" s="232"/>
      <c r="AT289" s="233" t="s">
        <v>146</v>
      </c>
      <c r="AU289" s="233" t="s">
        <v>87</v>
      </c>
      <c r="AV289" s="14" t="s">
        <v>85</v>
      </c>
      <c r="AW289" s="14" t="s">
        <v>32</v>
      </c>
      <c r="AX289" s="14" t="s">
        <v>77</v>
      </c>
      <c r="AY289" s="233" t="s">
        <v>136</v>
      </c>
    </row>
    <row r="290" spans="2:51" s="13" customFormat="1" ht="11.25">
      <c r="B290" s="212"/>
      <c r="C290" s="213"/>
      <c r="D290" s="214" t="s">
        <v>146</v>
      </c>
      <c r="E290" s="215" t="s">
        <v>1</v>
      </c>
      <c r="F290" s="216" t="s">
        <v>449</v>
      </c>
      <c r="G290" s="213"/>
      <c r="H290" s="217">
        <v>60.571</v>
      </c>
      <c r="I290" s="218"/>
      <c r="J290" s="213"/>
      <c r="K290" s="213"/>
      <c r="L290" s="219"/>
      <c r="M290" s="220"/>
      <c r="N290" s="221"/>
      <c r="O290" s="221"/>
      <c r="P290" s="221"/>
      <c r="Q290" s="221"/>
      <c r="R290" s="221"/>
      <c r="S290" s="221"/>
      <c r="T290" s="222"/>
      <c r="AT290" s="223" t="s">
        <v>146</v>
      </c>
      <c r="AU290" s="223" t="s">
        <v>87</v>
      </c>
      <c r="AV290" s="13" t="s">
        <v>87</v>
      </c>
      <c r="AW290" s="13" t="s">
        <v>32</v>
      </c>
      <c r="AX290" s="13" t="s">
        <v>77</v>
      </c>
      <c r="AY290" s="223" t="s">
        <v>136</v>
      </c>
    </row>
    <row r="291" spans="2:51" s="15" customFormat="1" ht="11.25">
      <c r="B291" s="244"/>
      <c r="C291" s="245"/>
      <c r="D291" s="214" t="s">
        <v>146</v>
      </c>
      <c r="E291" s="246" t="s">
        <v>1</v>
      </c>
      <c r="F291" s="247" t="s">
        <v>467</v>
      </c>
      <c r="G291" s="245"/>
      <c r="H291" s="248">
        <v>121.142</v>
      </c>
      <c r="I291" s="249"/>
      <c r="J291" s="245"/>
      <c r="K291" s="245"/>
      <c r="L291" s="250"/>
      <c r="M291" s="251"/>
      <c r="N291" s="252"/>
      <c r="O291" s="252"/>
      <c r="P291" s="252"/>
      <c r="Q291" s="252"/>
      <c r="R291" s="252"/>
      <c r="S291" s="252"/>
      <c r="T291" s="253"/>
      <c r="AT291" s="254" t="s">
        <v>146</v>
      </c>
      <c r="AU291" s="254" t="s">
        <v>87</v>
      </c>
      <c r="AV291" s="15" t="s">
        <v>144</v>
      </c>
      <c r="AW291" s="15" t="s">
        <v>32</v>
      </c>
      <c r="AX291" s="15" t="s">
        <v>85</v>
      </c>
      <c r="AY291" s="254" t="s">
        <v>136</v>
      </c>
    </row>
    <row r="292" spans="1:65" s="2" customFormat="1" ht="16.5" customHeight="1">
      <c r="A292" s="34"/>
      <c r="B292" s="35"/>
      <c r="C292" s="199" t="s">
        <v>468</v>
      </c>
      <c r="D292" s="199" t="s">
        <v>139</v>
      </c>
      <c r="E292" s="200" t="s">
        <v>469</v>
      </c>
      <c r="F292" s="201" t="s">
        <v>470</v>
      </c>
      <c r="G292" s="202" t="s">
        <v>142</v>
      </c>
      <c r="H292" s="203">
        <v>14.205</v>
      </c>
      <c r="I292" s="204"/>
      <c r="J292" s="205">
        <f>ROUND(I292*H292,2)</f>
        <v>0</v>
      </c>
      <c r="K292" s="201" t="s">
        <v>143</v>
      </c>
      <c r="L292" s="39"/>
      <c r="M292" s="206" t="s">
        <v>1</v>
      </c>
      <c r="N292" s="207" t="s">
        <v>42</v>
      </c>
      <c r="O292" s="71"/>
      <c r="P292" s="208">
        <f>O292*H292</f>
        <v>0</v>
      </c>
      <c r="Q292" s="208">
        <v>0</v>
      </c>
      <c r="R292" s="208">
        <f>Q292*H292</f>
        <v>0</v>
      </c>
      <c r="S292" s="208">
        <v>0</v>
      </c>
      <c r="T292" s="209">
        <f>S292*H292</f>
        <v>0</v>
      </c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R292" s="210" t="s">
        <v>230</v>
      </c>
      <c r="AT292" s="210" t="s">
        <v>139</v>
      </c>
      <c r="AU292" s="210" t="s">
        <v>87</v>
      </c>
      <c r="AY292" s="17" t="s">
        <v>136</v>
      </c>
      <c r="BE292" s="211">
        <f>IF(N292="základní",J292,0)</f>
        <v>0</v>
      </c>
      <c r="BF292" s="211">
        <f>IF(N292="snížená",J292,0)</f>
        <v>0</v>
      </c>
      <c r="BG292" s="211">
        <f>IF(N292="zákl. přenesená",J292,0)</f>
        <v>0</v>
      </c>
      <c r="BH292" s="211">
        <f>IF(N292="sníž. přenesená",J292,0)</f>
        <v>0</v>
      </c>
      <c r="BI292" s="211">
        <f>IF(N292="nulová",J292,0)</f>
        <v>0</v>
      </c>
      <c r="BJ292" s="17" t="s">
        <v>85</v>
      </c>
      <c r="BK292" s="211">
        <f>ROUND(I292*H292,2)</f>
        <v>0</v>
      </c>
      <c r="BL292" s="17" t="s">
        <v>230</v>
      </c>
      <c r="BM292" s="210" t="s">
        <v>471</v>
      </c>
    </row>
    <row r="293" spans="2:51" s="13" customFormat="1" ht="11.25">
      <c r="B293" s="212"/>
      <c r="C293" s="213"/>
      <c r="D293" s="214" t="s">
        <v>146</v>
      </c>
      <c r="E293" s="215" t="s">
        <v>1</v>
      </c>
      <c r="F293" s="216" t="s">
        <v>472</v>
      </c>
      <c r="G293" s="213"/>
      <c r="H293" s="217">
        <v>14.205</v>
      </c>
      <c r="I293" s="218"/>
      <c r="J293" s="213"/>
      <c r="K293" s="213"/>
      <c r="L293" s="219"/>
      <c r="M293" s="220"/>
      <c r="N293" s="221"/>
      <c r="O293" s="221"/>
      <c r="P293" s="221"/>
      <c r="Q293" s="221"/>
      <c r="R293" s="221"/>
      <c r="S293" s="221"/>
      <c r="T293" s="222"/>
      <c r="AT293" s="223" t="s">
        <v>146</v>
      </c>
      <c r="AU293" s="223" t="s">
        <v>87</v>
      </c>
      <c r="AV293" s="13" t="s">
        <v>87</v>
      </c>
      <c r="AW293" s="13" t="s">
        <v>32</v>
      </c>
      <c r="AX293" s="13" t="s">
        <v>77</v>
      </c>
      <c r="AY293" s="223" t="s">
        <v>136</v>
      </c>
    </row>
    <row r="294" spans="1:65" s="2" customFormat="1" ht="16.5" customHeight="1">
      <c r="A294" s="34"/>
      <c r="B294" s="35"/>
      <c r="C294" s="234" t="s">
        <v>473</v>
      </c>
      <c r="D294" s="234" t="s">
        <v>264</v>
      </c>
      <c r="E294" s="235" t="s">
        <v>423</v>
      </c>
      <c r="F294" s="236" t="s">
        <v>424</v>
      </c>
      <c r="G294" s="237" t="s">
        <v>150</v>
      </c>
      <c r="H294" s="238">
        <v>0.383</v>
      </c>
      <c r="I294" s="239"/>
      <c r="J294" s="240">
        <f>ROUND(I294*H294,2)</f>
        <v>0</v>
      </c>
      <c r="K294" s="236" t="s">
        <v>143</v>
      </c>
      <c r="L294" s="241"/>
      <c r="M294" s="242" t="s">
        <v>1</v>
      </c>
      <c r="N294" s="243" t="s">
        <v>42</v>
      </c>
      <c r="O294" s="71"/>
      <c r="P294" s="208">
        <f>O294*H294</f>
        <v>0</v>
      </c>
      <c r="Q294" s="208">
        <v>0.55</v>
      </c>
      <c r="R294" s="208">
        <f>Q294*H294</f>
        <v>0.21065000000000003</v>
      </c>
      <c r="S294" s="208">
        <v>0</v>
      </c>
      <c r="T294" s="209">
        <f>S294*H294</f>
        <v>0</v>
      </c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R294" s="210" t="s">
        <v>267</v>
      </c>
      <c r="AT294" s="210" t="s">
        <v>264</v>
      </c>
      <c r="AU294" s="210" t="s">
        <v>87</v>
      </c>
      <c r="AY294" s="17" t="s">
        <v>136</v>
      </c>
      <c r="BE294" s="211">
        <f>IF(N294="základní",J294,0)</f>
        <v>0</v>
      </c>
      <c r="BF294" s="211">
        <f>IF(N294="snížená",J294,0)</f>
        <v>0</v>
      </c>
      <c r="BG294" s="211">
        <f>IF(N294="zákl. přenesená",J294,0)</f>
        <v>0</v>
      </c>
      <c r="BH294" s="211">
        <f>IF(N294="sníž. přenesená",J294,0)</f>
        <v>0</v>
      </c>
      <c r="BI294" s="211">
        <f>IF(N294="nulová",J294,0)</f>
        <v>0</v>
      </c>
      <c r="BJ294" s="17" t="s">
        <v>85</v>
      </c>
      <c r="BK294" s="211">
        <f>ROUND(I294*H294,2)</f>
        <v>0</v>
      </c>
      <c r="BL294" s="17" t="s">
        <v>230</v>
      </c>
      <c r="BM294" s="210" t="s">
        <v>474</v>
      </c>
    </row>
    <row r="295" spans="2:51" s="13" customFormat="1" ht="11.25">
      <c r="B295" s="212"/>
      <c r="C295" s="213"/>
      <c r="D295" s="214" t="s">
        <v>146</v>
      </c>
      <c r="E295" s="215" t="s">
        <v>1</v>
      </c>
      <c r="F295" s="216" t="s">
        <v>475</v>
      </c>
      <c r="G295" s="213"/>
      <c r="H295" s="217">
        <v>0.355</v>
      </c>
      <c r="I295" s="218"/>
      <c r="J295" s="213"/>
      <c r="K295" s="213"/>
      <c r="L295" s="219"/>
      <c r="M295" s="220"/>
      <c r="N295" s="221"/>
      <c r="O295" s="221"/>
      <c r="P295" s="221"/>
      <c r="Q295" s="221"/>
      <c r="R295" s="221"/>
      <c r="S295" s="221"/>
      <c r="T295" s="222"/>
      <c r="AT295" s="223" t="s">
        <v>146</v>
      </c>
      <c r="AU295" s="223" t="s">
        <v>87</v>
      </c>
      <c r="AV295" s="13" t="s">
        <v>87</v>
      </c>
      <c r="AW295" s="13" t="s">
        <v>32</v>
      </c>
      <c r="AX295" s="13" t="s">
        <v>77</v>
      </c>
      <c r="AY295" s="223" t="s">
        <v>136</v>
      </c>
    </row>
    <row r="296" spans="2:51" s="13" customFormat="1" ht="11.25">
      <c r="B296" s="212"/>
      <c r="C296" s="213"/>
      <c r="D296" s="214" t="s">
        <v>146</v>
      </c>
      <c r="E296" s="213"/>
      <c r="F296" s="216" t="s">
        <v>476</v>
      </c>
      <c r="G296" s="213"/>
      <c r="H296" s="217">
        <v>0.383</v>
      </c>
      <c r="I296" s="218"/>
      <c r="J296" s="213"/>
      <c r="K296" s="213"/>
      <c r="L296" s="219"/>
      <c r="M296" s="220"/>
      <c r="N296" s="221"/>
      <c r="O296" s="221"/>
      <c r="P296" s="221"/>
      <c r="Q296" s="221"/>
      <c r="R296" s="221"/>
      <c r="S296" s="221"/>
      <c r="T296" s="222"/>
      <c r="AT296" s="223" t="s">
        <v>146</v>
      </c>
      <c r="AU296" s="223" t="s">
        <v>87</v>
      </c>
      <c r="AV296" s="13" t="s">
        <v>87</v>
      </c>
      <c r="AW296" s="13" t="s">
        <v>4</v>
      </c>
      <c r="AX296" s="13" t="s">
        <v>85</v>
      </c>
      <c r="AY296" s="223" t="s">
        <v>136</v>
      </c>
    </row>
    <row r="297" spans="1:65" s="2" customFormat="1" ht="16.5" customHeight="1">
      <c r="A297" s="34"/>
      <c r="B297" s="35"/>
      <c r="C297" s="199" t="s">
        <v>477</v>
      </c>
      <c r="D297" s="199" t="s">
        <v>139</v>
      </c>
      <c r="E297" s="200" t="s">
        <v>478</v>
      </c>
      <c r="F297" s="201" t="s">
        <v>479</v>
      </c>
      <c r="G297" s="202" t="s">
        <v>142</v>
      </c>
      <c r="H297" s="203">
        <v>14.205</v>
      </c>
      <c r="I297" s="204"/>
      <c r="J297" s="205">
        <f>ROUND(I297*H297,2)</f>
        <v>0</v>
      </c>
      <c r="K297" s="201" t="s">
        <v>143</v>
      </c>
      <c r="L297" s="39"/>
      <c r="M297" s="206" t="s">
        <v>1</v>
      </c>
      <c r="N297" s="207" t="s">
        <v>42</v>
      </c>
      <c r="O297" s="71"/>
      <c r="P297" s="208">
        <f>O297*H297</f>
        <v>0</v>
      </c>
      <c r="Q297" s="208">
        <v>0</v>
      </c>
      <c r="R297" s="208">
        <f>Q297*H297</f>
        <v>0</v>
      </c>
      <c r="S297" s="208">
        <v>0</v>
      </c>
      <c r="T297" s="209">
        <f>S297*H297</f>
        <v>0</v>
      </c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R297" s="210" t="s">
        <v>230</v>
      </c>
      <c r="AT297" s="210" t="s">
        <v>139</v>
      </c>
      <c r="AU297" s="210" t="s">
        <v>87</v>
      </c>
      <c r="AY297" s="17" t="s">
        <v>136</v>
      </c>
      <c r="BE297" s="211">
        <f>IF(N297="základní",J297,0)</f>
        <v>0</v>
      </c>
      <c r="BF297" s="211">
        <f>IF(N297="snížená",J297,0)</f>
        <v>0</v>
      </c>
      <c r="BG297" s="211">
        <f>IF(N297="zákl. přenesená",J297,0)</f>
        <v>0</v>
      </c>
      <c r="BH297" s="211">
        <f>IF(N297="sníž. přenesená",J297,0)</f>
        <v>0</v>
      </c>
      <c r="BI297" s="211">
        <f>IF(N297="nulová",J297,0)</f>
        <v>0</v>
      </c>
      <c r="BJ297" s="17" t="s">
        <v>85</v>
      </c>
      <c r="BK297" s="211">
        <f>ROUND(I297*H297,2)</f>
        <v>0</v>
      </c>
      <c r="BL297" s="17" t="s">
        <v>230</v>
      </c>
      <c r="BM297" s="210" t="s">
        <v>480</v>
      </c>
    </row>
    <row r="298" spans="2:51" s="13" customFormat="1" ht="11.25">
      <c r="B298" s="212"/>
      <c r="C298" s="213"/>
      <c r="D298" s="214" t="s">
        <v>146</v>
      </c>
      <c r="E298" s="215" t="s">
        <v>1</v>
      </c>
      <c r="F298" s="216" t="s">
        <v>481</v>
      </c>
      <c r="G298" s="213"/>
      <c r="H298" s="217">
        <v>14.205</v>
      </c>
      <c r="I298" s="218"/>
      <c r="J298" s="213"/>
      <c r="K298" s="213"/>
      <c r="L298" s="219"/>
      <c r="M298" s="220"/>
      <c r="N298" s="221"/>
      <c r="O298" s="221"/>
      <c r="P298" s="221"/>
      <c r="Q298" s="221"/>
      <c r="R298" s="221"/>
      <c r="S298" s="221"/>
      <c r="T298" s="222"/>
      <c r="AT298" s="223" t="s">
        <v>146</v>
      </c>
      <c r="AU298" s="223" t="s">
        <v>87</v>
      </c>
      <c r="AV298" s="13" t="s">
        <v>87</v>
      </c>
      <c r="AW298" s="13" t="s">
        <v>32</v>
      </c>
      <c r="AX298" s="13" t="s">
        <v>77</v>
      </c>
      <c r="AY298" s="223" t="s">
        <v>136</v>
      </c>
    </row>
    <row r="299" spans="1:65" s="2" customFormat="1" ht="16.5" customHeight="1">
      <c r="A299" s="34"/>
      <c r="B299" s="35"/>
      <c r="C299" s="199" t="s">
        <v>482</v>
      </c>
      <c r="D299" s="199" t="s">
        <v>139</v>
      </c>
      <c r="E299" s="200" t="s">
        <v>483</v>
      </c>
      <c r="F299" s="201" t="s">
        <v>484</v>
      </c>
      <c r="G299" s="202" t="s">
        <v>142</v>
      </c>
      <c r="H299" s="203">
        <v>14.205</v>
      </c>
      <c r="I299" s="204"/>
      <c r="J299" s="205">
        <f>ROUND(I299*H299,2)</f>
        <v>0</v>
      </c>
      <c r="K299" s="201" t="s">
        <v>143</v>
      </c>
      <c r="L299" s="39"/>
      <c r="M299" s="206" t="s">
        <v>1</v>
      </c>
      <c r="N299" s="207" t="s">
        <v>42</v>
      </c>
      <c r="O299" s="71"/>
      <c r="P299" s="208">
        <f>O299*H299</f>
        <v>0</v>
      </c>
      <c r="Q299" s="208">
        <v>0</v>
      </c>
      <c r="R299" s="208">
        <f>Q299*H299</f>
        <v>0</v>
      </c>
      <c r="S299" s="208">
        <v>0</v>
      </c>
      <c r="T299" s="209">
        <f>S299*H299</f>
        <v>0</v>
      </c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R299" s="210" t="s">
        <v>230</v>
      </c>
      <c r="AT299" s="210" t="s">
        <v>139</v>
      </c>
      <c r="AU299" s="210" t="s">
        <v>87</v>
      </c>
      <c r="AY299" s="17" t="s">
        <v>136</v>
      </c>
      <c r="BE299" s="211">
        <f>IF(N299="základní",J299,0)</f>
        <v>0</v>
      </c>
      <c r="BF299" s="211">
        <f>IF(N299="snížená",J299,0)</f>
        <v>0</v>
      </c>
      <c r="BG299" s="211">
        <f>IF(N299="zákl. přenesená",J299,0)</f>
        <v>0</v>
      </c>
      <c r="BH299" s="211">
        <f>IF(N299="sníž. přenesená",J299,0)</f>
        <v>0</v>
      </c>
      <c r="BI299" s="211">
        <f>IF(N299="nulová",J299,0)</f>
        <v>0</v>
      </c>
      <c r="BJ299" s="17" t="s">
        <v>85</v>
      </c>
      <c r="BK299" s="211">
        <f>ROUND(I299*H299,2)</f>
        <v>0</v>
      </c>
      <c r="BL299" s="17" t="s">
        <v>230</v>
      </c>
      <c r="BM299" s="210" t="s">
        <v>485</v>
      </c>
    </row>
    <row r="300" spans="2:51" s="13" customFormat="1" ht="11.25">
      <c r="B300" s="212"/>
      <c r="C300" s="213"/>
      <c r="D300" s="214" t="s">
        <v>146</v>
      </c>
      <c r="E300" s="215" t="s">
        <v>1</v>
      </c>
      <c r="F300" s="216" t="s">
        <v>486</v>
      </c>
      <c r="G300" s="213"/>
      <c r="H300" s="217">
        <v>14.205</v>
      </c>
      <c r="I300" s="218"/>
      <c r="J300" s="213"/>
      <c r="K300" s="213"/>
      <c r="L300" s="219"/>
      <c r="M300" s="220"/>
      <c r="N300" s="221"/>
      <c r="O300" s="221"/>
      <c r="P300" s="221"/>
      <c r="Q300" s="221"/>
      <c r="R300" s="221"/>
      <c r="S300" s="221"/>
      <c r="T300" s="222"/>
      <c r="AT300" s="223" t="s">
        <v>146</v>
      </c>
      <c r="AU300" s="223" t="s">
        <v>87</v>
      </c>
      <c r="AV300" s="13" t="s">
        <v>87</v>
      </c>
      <c r="AW300" s="13" t="s">
        <v>32</v>
      </c>
      <c r="AX300" s="13" t="s">
        <v>77</v>
      </c>
      <c r="AY300" s="223" t="s">
        <v>136</v>
      </c>
    </row>
    <row r="301" spans="1:65" s="2" customFormat="1" ht="16.5" customHeight="1">
      <c r="A301" s="34"/>
      <c r="B301" s="35"/>
      <c r="C301" s="234" t="s">
        <v>487</v>
      </c>
      <c r="D301" s="234" t="s">
        <v>264</v>
      </c>
      <c r="E301" s="235" t="s">
        <v>488</v>
      </c>
      <c r="F301" s="236" t="s">
        <v>489</v>
      </c>
      <c r="G301" s="237" t="s">
        <v>150</v>
      </c>
      <c r="H301" s="238">
        <v>0.497</v>
      </c>
      <c r="I301" s="239"/>
      <c r="J301" s="240">
        <f>ROUND(I301*H301,2)</f>
        <v>0</v>
      </c>
      <c r="K301" s="236" t="s">
        <v>490</v>
      </c>
      <c r="L301" s="241"/>
      <c r="M301" s="242" t="s">
        <v>1</v>
      </c>
      <c r="N301" s="243" t="s">
        <v>42</v>
      </c>
      <c r="O301" s="71"/>
      <c r="P301" s="208">
        <f>O301*H301</f>
        <v>0</v>
      </c>
      <c r="Q301" s="208">
        <v>0.55</v>
      </c>
      <c r="R301" s="208">
        <f>Q301*H301</f>
        <v>0.27335000000000004</v>
      </c>
      <c r="S301" s="208">
        <v>0</v>
      </c>
      <c r="T301" s="209">
        <f>S301*H301</f>
        <v>0</v>
      </c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R301" s="210" t="s">
        <v>267</v>
      </c>
      <c r="AT301" s="210" t="s">
        <v>264</v>
      </c>
      <c r="AU301" s="210" t="s">
        <v>87</v>
      </c>
      <c r="AY301" s="17" t="s">
        <v>136</v>
      </c>
      <c r="BE301" s="211">
        <f>IF(N301="základní",J301,0)</f>
        <v>0</v>
      </c>
      <c r="BF301" s="211">
        <f>IF(N301="snížená",J301,0)</f>
        <v>0</v>
      </c>
      <c r="BG301" s="211">
        <f>IF(N301="zákl. přenesená",J301,0)</f>
        <v>0</v>
      </c>
      <c r="BH301" s="211">
        <f>IF(N301="sníž. přenesená",J301,0)</f>
        <v>0</v>
      </c>
      <c r="BI301" s="211">
        <f>IF(N301="nulová",J301,0)</f>
        <v>0</v>
      </c>
      <c r="BJ301" s="17" t="s">
        <v>85</v>
      </c>
      <c r="BK301" s="211">
        <f>ROUND(I301*H301,2)</f>
        <v>0</v>
      </c>
      <c r="BL301" s="17" t="s">
        <v>230</v>
      </c>
      <c r="BM301" s="210" t="s">
        <v>491</v>
      </c>
    </row>
    <row r="302" spans="2:51" s="13" customFormat="1" ht="11.25">
      <c r="B302" s="212"/>
      <c r="C302" s="213"/>
      <c r="D302" s="214" t="s">
        <v>146</v>
      </c>
      <c r="E302" s="215" t="s">
        <v>1</v>
      </c>
      <c r="F302" s="216" t="s">
        <v>412</v>
      </c>
      <c r="G302" s="213"/>
      <c r="H302" s="217">
        <v>0.379</v>
      </c>
      <c r="I302" s="218"/>
      <c r="J302" s="213"/>
      <c r="K302" s="213"/>
      <c r="L302" s="219"/>
      <c r="M302" s="220"/>
      <c r="N302" s="221"/>
      <c r="O302" s="221"/>
      <c r="P302" s="221"/>
      <c r="Q302" s="221"/>
      <c r="R302" s="221"/>
      <c r="S302" s="221"/>
      <c r="T302" s="222"/>
      <c r="AT302" s="223" t="s">
        <v>146</v>
      </c>
      <c r="AU302" s="223" t="s">
        <v>87</v>
      </c>
      <c r="AV302" s="13" t="s">
        <v>87</v>
      </c>
      <c r="AW302" s="13" t="s">
        <v>32</v>
      </c>
      <c r="AX302" s="13" t="s">
        <v>77</v>
      </c>
      <c r="AY302" s="223" t="s">
        <v>136</v>
      </c>
    </row>
    <row r="303" spans="2:51" s="13" customFormat="1" ht="11.25">
      <c r="B303" s="212"/>
      <c r="C303" s="213"/>
      <c r="D303" s="214" t="s">
        <v>146</v>
      </c>
      <c r="E303" s="215" t="s">
        <v>1</v>
      </c>
      <c r="F303" s="216" t="s">
        <v>413</v>
      </c>
      <c r="G303" s="213"/>
      <c r="H303" s="217">
        <v>0.081</v>
      </c>
      <c r="I303" s="218"/>
      <c r="J303" s="213"/>
      <c r="K303" s="213"/>
      <c r="L303" s="219"/>
      <c r="M303" s="220"/>
      <c r="N303" s="221"/>
      <c r="O303" s="221"/>
      <c r="P303" s="221"/>
      <c r="Q303" s="221"/>
      <c r="R303" s="221"/>
      <c r="S303" s="221"/>
      <c r="T303" s="222"/>
      <c r="AT303" s="223" t="s">
        <v>146</v>
      </c>
      <c r="AU303" s="223" t="s">
        <v>87</v>
      </c>
      <c r="AV303" s="13" t="s">
        <v>87</v>
      </c>
      <c r="AW303" s="13" t="s">
        <v>32</v>
      </c>
      <c r="AX303" s="13" t="s">
        <v>77</v>
      </c>
      <c r="AY303" s="223" t="s">
        <v>136</v>
      </c>
    </row>
    <row r="304" spans="2:51" s="13" customFormat="1" ht="11.25">
      <c r="B304" s="212"/>
      <c r="C304" s="213"/>
      <c r="D304" s="214" t="s">
        <v>146</v>
      </c>
      <c r="E304" s="213"/>
      <c r="F304" s="216" t="s">
        <v>492</v>
      </c>
      <c r="G304" s="213"/>
      <c r="H304" s="217">
        <v>0.497</v>
      </c>
      <c r="I304" s="218"/>
      <c r="J304" s="213"/>
      <c r="K304" s="213"/>
      <c r="L304" s="219"/>
      <c r="M304" s="220"/>
      <c r="N304" s="221"/>
      <c r="O304" s="221"/>
      <c r="P304" s="221"/>
      <c r="Q304" s="221"/>
      <c r="R304" s="221"/>
      <c r="S304" s="221"/>
      <c r="T304" s="222"/>
      <c r="AT304" s="223" t="s">
        <v>146</v>
      </c>
      <c r="AU304" s="223" t="s">
        <v>87</v>
      </c>
      <c r="AV304" s="13" t="s">
        <v>87</v>
      </c>
      <c r="AW304" s="13" t="s">
        <v>4</v>
      </c>
      <c r="AX304" s="13" t="s">
        <v>85</v>
      </c>
      <c r="AY304" s="223" t="s">
        <v>136</v>
      </c>
    </row>
    <row r="305" spans="1:65" s="2" customFormat="1" ht="16.5" customHeight="1">
      <c r="A305" s="34"/>
      <c r="B305" s="35"/>
      <c r="C305" s="199" t="s">
        <v>493</v>
      </c>
      <c r="D305" s="199" t="s">
        <v>139</v>
      </c>
      <c r="E305" s="200" t="s">
        <v>494</v>
      </c>
      <c r="F305" s="201" t="s">
        <v>495</v>
      </c>
      <c r="G305" s="202" t="s">
        <v>142</v>
      </c>
      <c r="H305" s="203">
        <v>28.41</v>
      </c>
      <c r="I305" s="204"/>
      <c r="J305" s="205">
        <f>ROUND(I305*H305,2)</f>
        <v>0</v>
      </c>
      <c r="K305" s="201" t="s">
        <v>143</v>
      </c>
      <c r="L305" s="39"/>
      <c r="M305" s="206" t="s">
        <v>1</v>
      </c>
      <c r="N305" s="207" t="s">
        <v>42</v>
      </c>
      <c r="O305" s="71"/>
      <c r="P305" s="208">
        <f>O305*H305</f>
        <v>0</v>
      </c>
      <c r="Q305" s="208">
        <v>0.0002</v>
      </c>
      <c r="R305" s="208">
        <f>Q305*H305</f>
        <v>0.005682</v>
      </c>
      <c r="S305" s="208">
        <v>0</v>
      </c>
      <c r="T305" s="209">
        <f>S305*H305</f>
        <v>0</v>
      </c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R305" s="210" t="s">
        <v>230</v>
      </c>
      <c r="AT305" s="210" t="s">
        <v>139</v>
      </c>
      <c r="AU305" s="210" t="s">
        <v>87</v>
      </c>
      <c r="AY305" s="17" t="s">
        <v>136</v>
      </c>
      <c r="BE305" s="211">
        <f>IF(N305="základní",J305,0)</f>
        <v>0</v>
      </c>
      <c r="BF305" s="211">
        <f>IF(N305="snížená",J305,0)</f>
        <v>0</v>
      </c>
      <c r="BG305" s="211">
        <f>IF(N305="zákl. přenesená",J305,0)</f>
        <v>0</v>
      </c>
      <c r="BH305" s="211">
        <f>IF(N305="sníž. přenesená",J305,0)</f>
        <v>0</v>
      </c>
      <c r="BI305" s="211">
        <f>IF(N305="nulová",J305,0)</f>
        <v>0</v>
      </c>
      <c r="BJ305" s="17" t="s">
        <v>85</v>
      </c>
      <c r="BK305" s="211">
        <f>ROUND(I305*H305,2)</f>
        <v>0</v>
      </c>
      <c r="BL305" s="17" t="s">
        <v>230</v>
      </c>
      <c r="BM305" s="210" t="s">
        <v>496</v>
      </c>
    </row>
    <row r="306" spans="2:51" s="13" customFormat="1" ht="11.25">
      <c r="B306" s="212"/>
      <c r="C306" s="213"/>
      <c r="D306" s="214" t="s">
        <v>146</v>
      </c>
      <c r="E306" s="215" t="s">
        <v>1</v>
      </c>
      <c r="F306" s="216" t="s">
        <v>497</v>
      </c>
      <c r="G306" s="213"/>
      <c r="H306" s="217">
        <v>28.41</v>
      </c>
      <c r="I306" s="218"/>
      <c r="J306" s="213"/>
      <c r="K306" s="213"/>
      <c r="L306" s="219"/>
      <c r="M306" s="220"/>
      <c r="N306" s="221"/>
      <c r="O306" s="221"/>
      <c r="P306" s="221"/>
      <c r="Q306" s="221"/>
      <c r="R306" s="221"/>
      <c r="S306" s="221"/>
      <c r="T306" s="222"/>
      <c r="AT306" s="223" t="s">
        <v>146</v>
      </c>
      <c r="AU306" s="223" t="s">
        <v>87</v>
      </c>
      <c r="AV306" s="13" t="s">
        <v>87</v>
      </c>
      <c r="AW306" s="13" t="s">
        <v>32</v>
      </c>
      <c r="AX306" s="13" t="s">
        <v>77</v>
      </c>
      <c r="AY306" s="223" t="s">
        <v>136</v>
      </c>
    </row>
    <row r="307" spans="1:65" s="2" customFormat="1" ht="16.5" customHeight="1">
      <c r="A307" s="34"/>
      <c r="B307" s="35"/>
      <c r="C307" s="199" t="s">
        <v>498</v>
      </c>
      <c r="D307" s="199" t="s">
        <v>139</v>
      </c>
      <c r="E307" s="200" t="s">
        <v>499</v>
      </c>
      <c r="F307" s="201" t="s">
        <v>500</v>
      </c>
      <c r="G307" s="202" t="s">
        <v>303</v>
      </c>
      <c r="H307" s="203">
        <v>2.5</v>
      </c>
      <c r="I307" s="204"/>
      <c r="J307" s="205">
        <f>ROUND(I307*H307,2)</f>
        <v>0</v>
      </c>
      <c r="K307" s="201" t="s">
        <v>143</v>
      </c>
      <c r="L307" s="39"/>
      <c r="M307" s="206" t="s">
        <v>1</v>
      </c>
      <c r="N307" s="207" t="s">
        <v>42</v>
      </c>
      <c r="O307" s="71"/>
      <c r="P307" s="208">
        <f>O307*H307</f>
        <v>0</v>
      </c>
      <c r="Q307" s="208">
        <v>0.0051</v>
      </c>
      <c r="R307" s="208">
        <f>Q307*H307</f>
        <v>0.012750000000000001</v>
      </c>
      <c r="S307" s="208">
        <v>0</v>
      </c>
      <c r="T307" s="209">
        <f>S307*H307</f>
        <v>0</v>
      </c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R307" s="210" t="s">
        <v>230</v>
      </c>
      <c r="AT307" s="210" t="s">
        <v>139</v>
      </c>
      <c r="AU307" s="210" t="s">
        <v>87</v>
      </c>
      <c r="AY307" s="17" t="s">
        <v>136</v>
      </c>
      <c r="BE307" s="211">
        <f>IF(N307="základní",J307,0)</f>
        <v>0</v>
      </c>
      <c r="BF307" s="211">
        <f>IF(N307="snížená",J307,0)</f>
        <v>0</v>
      </c>
      <c r="BG307" s="211">
        <f>IF(N307="zákl. přenesená",J307,0)</f>
        <v>0</v>
      </c>
      <c r="BH307" s="211">
        <f>IF(N307="sníž. přenesená",J307,0)</f>
        <v>0</v>
      </c>
      <c r="BI307" s="211">
        <f>IF(N307="nulová",J307,0)</f>
        <v>0</v>
      </c>
      <c r="BJ307" s="17" t="s">
        <v>85</v>
      </c>
      <c r="BK307" s="211">
        <f>ROUND(I307*H307,2)</f>
        <v>0</v>
      </c>
      <c r="BL307" s="17" t="s">
        <v>230</v>
      </c>
      <c r="BM307" s="210" t="s">
        <v>501</v>
      </c>
    </row>
    <row r="308" spans="2:51" s="13" customFormat="1" ht="11.25">
      <c r="B308" s="212"/>
      <c r="C308" s="213"/>
      <c r="D308" s="214" t="s">
        <v>146</v>
      </c>
      <c r="E308" s="215" t="s">
        <v>1</v>
      </c>
      <c r="F308" s="216" t="s">
        <v>502</v>
      </c>
      <c r="G308" s="213"/>
      <c r="H308" s="217">
        <v>2.5</v>
      </c>
      <c r="I308" s="218"/>
      <c r="J308" s="213"/>
      <c r="K308" s="213"/>
      <c r="L308" s="219"/>
      <c r="M308" s="220"/>
      <c r="N308" s="221"/>
      <c r="O308" s="221"/>
      <c r="P308" s="221"/>
      <c r="Q308" s="221"/>
      <c r="R308" s="221"/>
      <c r="S308" s="221"/>
      <c r="T308" s="222"/>
      <c r="AT308" s="223" t="s">
        <v>146</v>
      </c>
      <c r="AU308" s="223" t="s">
        <v>87</v>
      </c>
      <c r="AV308" s="13" t="s">
        <v>87</v>
      </c>
      <c r="AW308" s="13" t="s">
        <v>32</v>
      </c>
      <c r="AX308" s="13" t="s">
        <v>77</v>
      </c>
      <c r="AY308" s="223" t="s">
        <v>136</v>
      </c>
    </row>
    <row r="309" spans="1:65" s="2" customFormat="1" ht="16.5" customHeight="1">
      <c r="A309" s="34"/>
      <c r="B309" s="35"/>
      <c r="C309" s="234" t="s">
        <v>503</v>
      </c>
      <c r="D309" s="234" t="s">
        <v>264</v>
      </c>
      <c r="E309" s="235" t="s">
        <v>423</v>
      </c>
      <c r="F309" s="236" t="s">
        <v>424</v>
      </c>
      <c r="G309" s="237" t="s">
        <v>150</v>
      </c>
      <c r="H309" s="238">
        <v>0.045</v>
      </c>
      <c r="I309" s="239"/>
      <c r="J309" s="240">
        <f>ROUND(I309*H309,2)</f>
        <v>0</v>
      </c>
      <c r="K309" s="236" t="s">
        <v>143</v>
      </c>
      <c r="L309" s="241"/>
      <c r="M309" s="242" t="s">
        <v>1</v>
      </c>
      <c r="N309" s="243" t="s">
        <v>42</v>
      </c>
      <c r="O309" s="71"/>
      <c r="P309" s="208">
        <f>O309*H309</f>
        <v>0</v>
      </c>
      <c r="Q309" s="208">
        <v>0.55</v>
      </c>
      <c r="R309" s="208">
        <f>Q309*H309</f>
        <v>0.02475</v>
      </c>
      <c r="S309" s="208">
        <v>0</v>
      </c>
      <c r="T309" s="209">
        <f>S309*H309</f>
        <v>0</v>
      </c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R309" s="210" t="s">
        <v>267</v>
      </c>
      <c r="AT309" s="210" t="s">
        <v>264</v>
      </c>
      <c r="AU309" s="210" t="s">
        <v>87</v>
      </c>
      <c r="AY309" s="17" t="s">
        <v>136</v>
      </c>
      <c r="BE309" s="211">
        <f>IF(N309="základní",J309,0)</f>
        <v>0</v>
      </c>
      <c r="BF309" s="211">
        <f>IF(N309="snížená",J309,0)</f>
        <v>0</v>
      </c>
      <c r="BG309" s="211">
        <f>IF(N309="zákl. přenesená",J309,0)</f>
        <v>0</v>
      </c>
      <c r="BH309" s="211">
        <f>IF(N309="sníž. přenesená",J309,0)</f>
        <v>0</v>
      </c>
      <c r="BI309" s="211">
        <f>IF(N309="nulová",J309,0)</f>
        <v>0</v>
      </c>
      <c r="BJ309" s="17" t="s">
        <v>85</v>
      </c>
      <c r="BK309" s="211">
        <f>ROUND(I309*H309,2)</f>
        <v>0</v>
      </c>
      <c r="BL309" s="17" t="s">
        <v>230</v>
      </c>
      <c r="BM309" s="210" t="s">
        <v>504</v>
      </c>
    </row>
    <row r="310" spans="2:51" s="13" customFormat="1" ht="11.25">
      <c r="B310" s="212"/>
      <c r="C310" s="213"/>
      <c r="D310" s="214" t="s">
        <v>146</v>
      </c>
      <c r="E310" s="215" t="s">
        <v>1</v>
      </c>
      <c r="F310" s="216" t="s">
        <v>505</v>
      </c>
      <c r="G310" s="213"/>
      <c r="H310" s="217">
        <v>0.045</v>
      </c>
      <c r="I310" s="218"/>
      <c r="J310" s="213"/>
      <c r="K310" s="213"/>
      <c r="L310" s="219"/>
      <c r="M310" s="220"/>
      <c r="N310" s="221"/>
      <c r="O310" s="221"/>
      <c r="P310" s="221"/>
      <c r="Q310" s="221"/>
      <c r="R310" s="221"/>
      <c r="S310" s="221"/>
      <c r="T310" s="222"/>
      <c r="AT310" s="223" t="s">
        <v>146</v>
      </c>
      <c r="AU310" s="223" t="s">
        <v>87</v>
      </c>
      <c r="AV310" s="13" t="s">
        <v>87</v>
      </c>
      <c r="AW310" s="13" t="s">
        <v>32</v>
      </c>
      <c r="AX310" s="13" t="s">
        <v>77</v>
      </c>
      <c r="AY310" s="223" t="s">
        <v>136</v>
      </c>
    </row>
    <row r="311" spans="1:65" s="2" customFormat="1" ht="16.5" customHeight="1">
      <c r="A311" s="34"/>
      <c r="B311" s="35"/>
      <c r="C311" s="199" t="s">
        <v>506</v>
      </c>
      <c r="D311" s="199" t="s">
        <v>139</v>
      </c>
      <c r="E311" s="200" t="s">
        <v>507</v>
      </c>
      <c r="F311" s="201" t="s">
        <v>508</v>
      </c>
      <c r="G311" s="202" t="s">
        <v>228</v>
      </c>
      <c r="H311" s="203">
        <v>12.811</v>
      </c>
      <c r="I311" s="204"/>
      <c r="J311" s="205">
        <f>ROUND(I311*H311,2)</f>
        <v>0</v>
      </c>
      <c r="K311" s="201" t="s">
        <v>143</v>
      </c>
      <c r="L311" s="39"/>
      <c r="M311" s="206" t="s">
        <v>1</v>
      </c>
      <c r="N311" s="207" t="s">
        <v>42</v>
      </c>
      <c r="O311" s="71"/>
      <c r="P311" s="208">
        <f>O311*H311</f>
        <v>0</v>
      </c>
      <c r="Q311" s="208">
        <v>0</v>
      </c>
      <c r="R311" s="208">
        <f>Q311*H311</f>
        <v>0</v>
      </c>
      <c r="S311" s="208">
        <v>0</v>
      </c>
      <c r="T311" s="209">
        <f>S311*H311</f>
        <v>0</v>
      </c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R311" s="210" t="s">
        <v>230</v>
      </c>
      <c r="AT311" s="210" t="s">
        <v>139</v>
      </c>
      <c r="AU311" s="210" t="s">
        <v>87</v>
      </c>
      <c r="AY311" s="17" t="s">
        <v>136</v>
      </c>
      <c r="BE311" s="211">
        <f>IF(N311="základní",J311,0)</f>
        <v>0</v>
      </c>
      <c r="BF311" s="211">
        <f>IF(N311="snížená",J311,0)</f>
        <v>0</v>
      </c>
      <c r="BG311" s="211">
        <f>IF(N311="zákl. přenesená",J311,0)</f>
        <v>0</v>
      </c>
      <c r="BH311" s="211">
        <f>IF(N311="sníž. přenesená",J311,0)</f>
        <v>0</v>
      </c>
      <c r="BI311" s="211">
        <f>IF(N311="nulová",J311,0)</f>
        <v>0</v>
      </c>
      <c r="BJ311" s="17" t="s">
        <v>85</v>
      </c>
      <c r="BK311" s="211">
        <f>ROUND(I311*H311,2)</f>
        <v>0</v>
      </c>
      <c r="BL311" s="17" t="s">
        <v>230</v>
      </c>
      <c r="BM311" s="210" t="s">
        <v>509</v>
      </c>
    </row>
    <row r="312" spans="2:63" s="12" customFormat="1" ht="22.9" customHeight="1">
      <c r="B312" s="183"/>
      <c r="C312" s="184"/>
      <c r="D312" s="185" t="s">
        <v>76</v>
      </c>
      <c r="E312" s="197" t="s">
        <v>510</v>
      </c>
      <c r="F312" s="197" t="s">
        <v>511</v>
      </c>
      <c r="G312" s="184"/>
      <c r="H312" s="184"/>
      <c r="I312" s="187"/>
      <c r="J312" s="198">
        <f>BK312</f>
        <v>0</v>
      </c>
      <c r="K312" s="184"/>
      <c r="L312" s="189"/>
      <c r="M312" s="190"/>
      <c r="N312" s="191"/>
      <c r="O312" s="191"/>
      <c r="P312" s="192">
        <f>SUM(P313:P395)</f>
        <v>0</v>
      </c>
      <c r="Q312" s="191"/>
      <c r="R312" s="192">
        <f>SUM(R313:R395)</f>
        <v>1.8921169000000002</v>
      </c>
      <c r="S312" s="191"/>
      <c r="T312" s="193">
        <f>SUM(T313:T395)</f>
        <v>3.7212649399999997</v>
      </c>
      <c r="AR312" s="194" t="s">
        <v>87</v>
      </c>
      <c r="AT312" s="195" t="s">
        <v>76</v>
      </c>
      <c r="AU312" s="195" t="s">
        <v>85</v>
      </c>
      <c r="AY312" s="194" t="s">
        <v>136</v>
      </c>
      <c r="BK312" s="196">
        <f>SUM(BK313:BK395)</f>
        <v>0</v>
      </c>
    </row>
    <row r="313" spans="1:65" s="2" customFormat="1" ht="16.5" customHeight="1">
      <c r="A313" s="34"/>
      <c r="B313" s="35"/>
      <c r="C313" s="199" t="s">
        <v>512</v>
      </c>
      <c r="D313" s="199" t="s">
        <v>139</v>
      </c>
      <c r="E313" s="200" t="s">
        <v>513</v>
      </c>
      <c r="F313" s="201" t="s">
        <v>514</v>
      </c>
      <c r="G313" s="202" t="s">
        <v>142</v>
      </c>
      <c r="H313" s="203">
        <v>510.94</v>
      </c>
      <c r="I313" s="204"/>
      <c r="J313" s="205">
        <f>ROUND(I313*H313,2)</f>
        <v>0</v>
      </c>
      <c r="K313" s="201" t="s">
        <v>143</v>
      </c>
      <c r="L313" s="39"/>
      <c r="M313" s="206" t="s">
        <v>1</v>
      </c>
      <c r="N313" s="207" t="s">
        <v>42</v>
      </c>
      <c r="O313" s="71"/>
      <c r="P313" s="208">
        <f>O313*H313</f>
        <v>0</v>
      </c>
      <c r="Q313" s="208">
        <v>0</v>
      </c>
      <c r="R313" s="208">
        <f>Q313*H313</f>
        <v>0</v>
      </c>
      <c r="S313" s="208">
        <v>0.00571</v>
      </c>
      <c r="T313" s="209">
        <f>S313*H313</f>
        <v>2.9174674</v>
      </c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R313" s="210" t="s">
        <v>230</v>
      </c>
      <c r="AT313" s="210" t="s">
        <v>139</v>
      </c>
      <c r="AU313" s="210" t="s">
        <v>87</v>
      </c>
      <c r="AY313" s="17" t="s">
        <v>136</v>
      </c>
      <c r="BE313" s="211">
        <f>IF(N313="základní",J313,0)</f>
        <v>0</v>
      </c>
      <c r="BF313" s="211">
        <f>IF(N313="snížená",J313,0)</f>
        <v>0</v>
      </c>
      <c r="BG313" s="211">
        <f>IF(N313="zákl. přenesená",J313,0)</f>
        <v>0</v>
      </c>
      <c r="BH313" s="211">
        <f>IF(N313="sníž. přenesená",J313,0)</f>
        <v>0</v>
      </c>
      <c r="BI313" s="211">
        <f>IF(N313="nulová",J313,0)</f>
        <v>0</v>
      </c>
      <c r="BJ313" s="17" t="s">
        <v>85</v>
      </c>
      <c r="BK313" s="211">
        <f>ROUND(I313*H313,2)</f>
        <v>0</v>
      </c>
      <c r="BL313" s="17" t="s">
        <v>230</v>
      </c>
      <c r="BM313" s="210" t="s">
        <v>515</v>
      </c>
    </row>
    <row r="314" spans="2:51" s="13" customFormat="1" ht="11.25">
      <c r="B314" s="212"/>
      <c r="C314" s="213"/>
      <c r="D314" s="214" t="s">
        <v>146</v>
      </c>
      <c r="E314" s="215" t="s">
        <v>1</v>
      </c>
      <c r="F314" s="216" t="s">
        <v>516</v>
      </c>
      <c r="G314" s="213"/>
      <c r="H314" s="217">
        <v>510.94</v>
      </c>
      <c r="I314" s="218"/>
      <c r="J314" s="213"/>
      <c r="K314" s="213"/>
      <c r="L314" s="219"/>
      <c r="M314" s="220"/>
      <c r="N314" s="221"/>
      <c r="O314" s="221"/>
      <c r="P314" s="221"/>
      <c r="Q314" s="221"/>
      <c r="R314" s="221"/>
      <c r="S314" s="221"/>
      <c r="T314" s="222"/>
      <c r="AT314" s="223" t="s">
        <v>146</v>
      </c>
      <c r="AU314" s="223" t="s">
        <v>87</v>
      </c>
      <c r="AV314" s="13" t="s">
        <v>87</v>
      </c>
      <c r="AW314" s="13" t="s">
        <v>32</v>
      </c>
      <c r="AX314" s="13" t="s">
        <v>77</v>
      </c>
      <c r="AY314" s="223" t="s">
        <v>136</v>
      </c>
    </row>
    <row r="315" spans="1:65" s="2" customFormat="1" ht="16.5" customHeight="1">
      <c r="A315" s="34"/>
      <c r="B315" s="35"/>
      <c r="C315" s="199" t="s">
        <v>517</v>
      </c>
      <c r="D315" s="199" t="s">
        <v>139</v>
      </c>
      <c r="E315" s="200" t="s">
        <v>518</v>
      </c>
      <c r="F315" s="201" t="s">
        <v>519</v>
      </c>
      <c r="G315" s="202" t="s">
        <v>303</v>
      </c>
      <c r="H315" s="203">
        <v>17</v>
      </c>
      <c r="I315" s="204"/>
      <c r="J315" s="205">
        <f>ROUND(I315*H315,2)</f>
        <v>0</v>
      </c>
      <c r="K315" s="201" t="s">
        <v>143</v>
      </c>
      <c r="L315" s="39"/>
      <c r="M315" s="206" t="s">
        <v>1</v>
      </c>
      <c r="N315" s="207" t="s">
        <v>42</v>
      </c>
      <c r="O315" s="71"/>
      <c r="P315" s="208">
        <f>O315*H315</f>
        <v>0</v>
      </c>
      <c r="Q315" s="208">
        <v>0</v>
      </c>
      <c r="R315" s="208">
        <f>Q315*H315</f>
        <v>0</v>
      </c>
      <c r="S315" s="208">
        <v>0.00338</v>
      </c>
      <c r="T315" s="209">
        <f>S315*H315</f>
        <v>0.057460000000000004</v>
      </c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R315" s="210" t="s">
        <v>230</v>
      </c>
      <c r="AT315" s="210" t="s">
        <v>139</v>
      </c>
      <c r="AU315" s="210" t="s">
        <v>87</v>
      </c>
      <c r="AY315" s="17" t="s">
        <v>136</v>
      </c>
      <c r="BE315" s="211">
        <f>IF(N315="základní",J315,0)</f>
        <v>0</v>
      </c>
      <c r="BF315" s="211">
        <f>IF(N315="snížená",J315,0)</f>
        <v>0</v>
      </c>
      <c r="BG315" s="211">
        <f>IF(N315="zákl. přenesená",J315,0)</f>
        <v>0</v>
      </c>
      <c r="BH315" s="211">
        <f>IF(N315="sníž. přenesená",J315,0)</f>
        <v>0</v>
      </c>
      <c r="BI315" s="211">
        <f>IF(N315="nulová",J315,0)</f>
        <v>0</v>
      </c>
      <c r="BJ315" s="17" t="s">
        <v>85</v>
      </c>
      <c r="BK315" s="211">
        <f>ROUND(I315*H315,2)</f>
        <v>0</v>
      </c>
      <c r="BL315" s="17" t="s">
        <v>230</v>
      </c>
      <c r="BM315" s="210" t="s">
        <v>520</v>
      </c>
    </row>
    <row r="316" spans="1:65" s="2" customFormat="1" ht="16.5" customHeight="1">
      <c r="A316" s="34"/>
      <c r="B316" s="35"/>
      <c r="C316" s="199" t="s">
        <v>521</v>
      </c>
      <c r="D316" s="199" t="s">
        <v>139</v>
      </c>
      <c r="E316" s="200" t="s">
        <v>522</v>
      </c>
      <c r="F316" s="201" t="s">
        <v>523</v>
      </c>
      <c r="G316" s="202" t="s">
        <v>303</v>
      </c>
      <c r="H316" s="203">
        <v>43</v>
      </c>
      <c r="I316" s="204"/>
      <c r="J316" s="205">
        <f>ROUND(I316*H316,2)</f>
        <v>0</v>
      </c>
      <c r="K316" s="201" t="s">
        <v>143</v>
      </c>
      <c r="L316" s="39"/>
      <c r="M316" s="206" t="s">
        <v>1</v>
      </c>
      <c r="N316" s="207" t="s">
        <v>42</v>
      </c>
      <c r="O316" s="71"/>
      <c r="P316" s="208">
        <f>O316*H316</f>
        <v>0</v>
      </c>
      <c r="Q316" s="208">
        <v>0</v>
      </c>
      <c r="R316" s="208">
        <f>Q316*H316</f>
        <v>0</v>
      </c>
      <c r="S316" s="208">
        <v>0.00338</v>
      </c>
      <c r="T316" s="209">
        <f>S316*H316</f>
        <v>0.14534</v>
      </c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R316" s="210" t="s">
        <v>230</v>
      </c>
      <c r="AT316" s="210" t="s">
        <v>139</v>
      </c>
      <c r="AU316" s="210" t="s">
        <v>87</v>
      </c>
      <c r="AY316" s="17" t="s">
        <v>136</v>
      </c>
      <c r="BE316" s="211">
        <f>IF(N316="základní",J316,0)</f>
        <v>0</v>
      </c>
      <c r="BF316" s="211">
        <f>IF(N316="snížená",J316,0)</f>
        <v>0</v>
      </c>
      <c r="BG316" s="211">
        <f>IF(N316="zákl. přenesená",J316,0)</f>
        <v>0</v>
      </c>
      <c r="BH316" s="211">
        <f>IF(N316="sníž. přenesená",J316,0)</f>
        <v>0</v>
      </c>
      <c r="BI316" s="211">
        <f>IF(N316="nulová",J316,0)</f>
        <v>0</v>
      </c>
      <c r="BJ316" s="17" t="s">
        <v>85</v>
      </c>
      <c r="BK316" s="211">
        <f>ROUND(I316*H316,2)</f>
        <v>0</v>
      </c>
      <c r="BL316" s="17" t="s">
        <v>230</v>
      </c>
      <c r="BM316" s="210" t="s">
        <v>524</v>
      </c>
    </row>
    <row r="317" spans="2:51" s="13" customFormat="1" ht="11.25">
      <c r="B317" s="212"/>
      <c r="C317" s="213"/>
      <c r="D317" s="214" t="s">
        <v>146</v>
      </c>
      <c r="E317" s="215" t="s">
        <v>1</v>
      </c>
      <c r="F317" s="216" t="s">
        <v>525</v>
      </c>
      <c r="G317" s="213"/>
      <c r="H317" s="217">
        <v>43</v>
      </c>
      <c r="I317" s="218"/>
      <c r="J317" s="213"/>
      <c r="K317" s="213"/>
      <c r="L317" s="219"/>
      <c r="M317" s="220"/>
      <c r="N317" s="221"/>
      <c r="O317" s="221"/>
      <c r="P317" s="221"/>
      <c r="Q317" s="221"/>
      <c r="R317" s="221"/>
      <c r="S317" s="221"/>
      <c r="T317" s="222"/>
      <c r="AT317" s="223" t="s">
        <v>146</v>
      </c>
      <c r="AU317" s="223" t="s">
        <v>87</v>
      </c>
      <c r="AV317" s="13" t="s">
        <v>87</v>
      </c>
      <c r="AW317" s="13" t="s">
        <v>32</v>
      </c>
      <c r="AX317" s="13" t="s">
        <v>77</v>
      </c>
      <c r="AY317" s="223" t="s">
        <v>136</v>
      </c>
    </row>
    <row r="318" spans="1:65" s="2" customFormat="1" ht="16.5" customHeight="1">
      <c r="A318" s="34"/>
      <c r="B318" s="35"/>
      <c r="C318" s="199" t="s">
        <v>526</v>
      </c>
      <c r="D318" s="199" t="s">
        <v>139</v>
      </c>
      <c r="E318" s="200" t="s">
        <v>527</v>
      </c>
      <c r="F318" s="201" t="s">
        <v>528</v>
      </c>
      <c r="G318" s="202" t="s">
        <v>303</v>
      </c>
      <c r="H318" s="203">
        <v>88.53</v>
      </c>
      <c r="I318" s="204"/>
      <c r="J318" s="205">
        <f>ROUND(I318*H318,2)</f>
        <v>0</v>
      </c>
      <c r="K318" s="201" t="s">
        <v>143</v>
      </c>
      <c r="L318" s="39"/>
      <c r="M318" s="206" t="s">
        <v>1</v>
      </c>
      <c r="N318" s="207" t="s">
        <v>42</v>
      </c>
      <c r="O318" s="71"/>
      <c r="P318" s="208">
        <f>O318*H318</f>
        <v>0</v>
      </c>
      <c r="Q318" s="208">
        <v>0</v>
      </c>
      <c r="R318" s="208">
        <f>Q318*H318</f>
        <v>0</v>
      </c>
      <c r="S318" s="208">
        <v>0.00177</v>
      </c>
      <c r="T318" s="209">
        <f>S318*H318</f>
        <v>0.1566981</v>
      </c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R318" s="210" t="s">
        <v>230</v>
      </c>
      <c r="AT318" s="210" t="s">
        <v>139</v>
      </c>
      <c r="AU318" s="210" t="s">
        <v>87</v>
      </c>
      <c r="AY318" s="17" t="s">
        <v>136</v>
      </c>
      <c r="BE318" s="211">
        <f>IF(N318="základní",J318,0)</f>
        <v>0</v>
      </c>
      <c r="BF318" s="211">
        <f>IF(N318="snížená",J318,0)</f>
        <v>0</v>
      </c>
      <c r="BG318" s="211">
        <f>IF(N318="zákl. přenesená",J318,0)</f>
        <v>0</v>
      </c>
      <c r="BH318" s="211">
        <f>IF(N318="sníž. přenesená",J318,0)</f>
        <v>0</v>
      </c>
      <c r="BI318" s="211">
        <f>IF(N318="nulová",J318,0)</f>
        <v>0</v>
      </c>
      <c r="BJ318" s="17" t="s">
        <v>85</v>
      </c>
      <c r="BK318" s="211">
        <f>ROUND(I318*H318,2)</f>
        <v>0</v>
      </c>
      <c r="BL318" s="17" t="s">
        <v>230</v>
      </c>
      <c r="BM318" s="210" t="s">
        <v>529</v>
      </c>
    </row>
    <row r="319" spans="2:51" s="13" customFormat="1" ht="11.25">
      <c r="B319" s="212"/>
      <c r="C319" s="213"/>
      <c r="D319" s="214" t="s">
        <v>146</v>
      </c>
      <c r="E319" s="215" t="s">
        <v>1</v>
      </c>
      <c r="F319" s="216" t="s">
        <v>530</v>
      </c>
      <c r="G319" s="213"/>
      <c r="H319" s="217">
        <v>88.53</v>
      </c>
      <c r="I319" s="218"/>
      <c r="J319" s="213"/>
      <c r="K319" s="213"/>
      <c r="L319" s="219"/>
      <c r="M319" s="220"/>
      <c r="N319" s="221"/>
      <c r="O319" s="221"/>
      <c r="P319" s="221"/>
      <c r="Q319" s="221"/>
      <c r="R319" s="221"/>
      <c r="S319" s="221"/>
      <c r="T319" s="222"/>
      <c r="AT319" s="223" t="s">
        <v>146</v>
      </c>
      <c r="AU319" s="223" t="s">
        <v>87</v>
      </c>
      <c r="AV319" s="13" t="s">
        <v>87</v>
      </c>
      <c r="AW319" s="13" t="s">
        <v>32</v>
      </c>
      <c r="AX319" s="13" t="s">
        <v>77</v>
      </c>
      <c r="AY319" s="223" t="s">
        <v>136</v>
      </c>
    </row>
    <row r="320" spans="1:65" s="2" customFormat="1" ht="16.5" customHeight="1">
      <c r="A320" s="34"/>
      <c r="B320" s="35"/>
      <c r="C320" s="199" t="s">
        <v>531</v>
      </c>
      <c r="D320" s="199" t="s">
        <v>139</v>
      </c>
      <c r="E320" s="200" t="s">
        <v>532</v>
      </c>
      <c r="F320" s="201" t="s">
        <v>533</v>
      </c>
      <c r="G320" s="202" t="s">
        <v>193</v>
      </c>
      <c r="H320" s="203">
        <v>1</v>
      </c>
      <c r="I320" s="204"/>
      <c r="J320" s="205">
        <f>ROUND(I320*H320,2)</f>
        <v>0</v>
      </c>
      <c r="K320" s="201" t="s">
        <v>143</v>
      </c>
      <c r="L320" s="39"/>
      <c r="M320" s="206" t="s">
        <v>1</v>
      </c>
      <c r="N320" s="207" t="s">
        <v>42</v>
      </c>
      <c r="O320" s="71"/>
      <c r="P320" s="208">
        <f>O320*H320</f>
        <v>0</v>
      </c>
      <c r="Q320" s="208">
        <v>0</v>
      </c>
      <c r="R320" s="208">
        <f>Q320*H320</f>
        <v>0</v>
      </c>
      <c r="S320" s="208">
        <v>0.00906</v>
      </c>
      <c r="T320" s="209">
        <f>S320*H320</f>
        <v>0.00906</v>
      </c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R320" s="210" t="s">
        <v>230</v>
      </c>
      <c r="AT320" s="210" t="s">
        <v>139</v>
      </c>
      <c r="AU320" s="210" t="s">
        <v>87</v>
      </c>
      <c r="AY320" s="17" t="s">
        <v>136</v>
      </c>
      <c r="BE320" s="211">
        <f>IF(N320="základní",J320,0)</f>
        <v>0</v>
      </c>
      <c r="BF320" s="211">
        <f>IF(N320="snížená",J320,0)</f>
        <v>0</v>
      </c>
      <c r="BG320" s="211">
        <f>IF(N320="zákl. přenesená",J320,0)</f>
        <v>0</v>
      </c>
      <c r="BH320" s="211">
        <f>IF(N320="sníž. přenesená",J320,0)</f>
        <v>0</v>
      </c>
      <c r="BI320" s="211">
        <f>IF(N320="nulová",J320,0)</f>
        <v>0</v>
      </c>
      <c r="BJ320" s="17" t="s">
        <v>85</v>
      </c>
      <c r="BK320" s="211">
        <f>ROUND(I320*H320,2)</f>
        <v>0</v>
      </c>
      <c r="BL320" s="17" t="s">
        <v>230</v>
      </c>
      <c r="BM320" s="210" t="s">
        <v>534</v>
      </c>
    </row>
    <row r="321" spans="1:65" s="2" customFormat="1" ht="16.5" customHeight="1">
      <c r="A321" s="34"/>
      <c r="B321" s="35"/>
      <c r="C321" s="199" t="s">
        <v>535</v>
      </c>
      <c r="D321" s="199" t="s">
        <v>139</v>
      </c>
      <c r="E321" s="200" t="s">
        <v>536</v>
      </c>
      <c r="F321" s="201" t="s">
        <v>537</v>
      </c>
      <c r="G321" s="202" t="s">
        <v>142</v>
      </c>
      <c r="H321" s="203">
        <v>9.216</v>
      </c>
      <c r="I321" s="204"/>
      <c r="J321" s="205">
        <f>ROUND(I321*H321,2)</f>
        <v>0</v>
      </c>
      <c r="K321" s="201" t="s">
        <v>143</v>
      </c>
      <c r="L321" s="39"/>
      <c r="M321" s="206" t="s">
        <v>1</v>
      </c>
      <c r="N321" s="207" t="s">
        <v>42</v>
      </c>
      <c r="O321" s="71"/>
      <c r="P321" s="208">
        <f>O321*H321</f>
        <v>0</v>
      </c>
      <c r="Q321" s="208">
        <v>0</v>
      </c>
      <c r="R321" s="208">
        <f>Q321*H321</f>
        <v>0</v>
      </c>
      <c r="S321" s="208">
        <v>0.00584</v>
      </c>
      <c r="T321" s="209">
        <f>S321*H321</f>
        <v>0.05382143999999999</v>
      </c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R321" s="210" t="s">
        <v>230</v>
      </c>
      <c r="AT321" s="210" t="s">
        <v>139</v>
      </c>
      <c r="AU321" s="210" t="s">
        <v>87</v>
      </c>
      <c r="AY321" s="17" t="s">
        <v>136</v>
      </c>
      <c r="BE321" s="211">
        <f>IF(N321="základní",J321,0)</f>
        <v>0</v>
      </c>
      <c r="BF321" s="211">
        <f>IF(N321="snížená",J321,0)</f>
        <v>0</v>
      </c>
      <c r="BG321" s="211">
        <f>IF(N321="zákl. přenesená",J321,0)</f>
        <v>0</v>
      </c>
      <c r="BH321" s="211">
        <f>IF(N321="sníž. přenesená",J321,0)</f>
        <v>0</v>
      </c>
      <c r="BI321" s="211">
        <f>IF(N321="nulová",J321,0)</f>
        <v>0</v>
      </c>
      <c r="BJ321" s="17" t="s">
        <v>85</v>
      </c>
      <c r="BK321" s="211">
        <f>ROUND(I321*H321,2)</f>
        <v>0</v>
      </c>
      <c r="BL321" s="17" t="s">
        <v>230</v>
      </c>
      <c r="BM321" s="210" t="s">
        <v>538</v>
      </c>
    </row>
    <row r="322" spans="2:51" s="13" customFormat="1" ht="11.25">
      <c r="B322" s="212"/>
      <c r="C322" s="213"/>
      <c r="D322" s="214" t="s">
        <v>146</v>
      </c>
      <c r="E322" s="215" t="s">
        <v>1</v>
      </c>
      <c r="F322" s="216" t="s">
        <v>539</v>
      </c>
      <c r="G322" s="213"/>
      <c r="H322" s="217">
        <v>9.216</v>
      </c>
      <c r="I322" s="218"/>
      <c r="J322" s="213"/>
      <c r="K322" s="213"/>
      <c r="L322" s="219"/>
      <c r="M322" s="220"/>
      <c r="N322" s="221"/>
      <c r="O322" s="221"/>
      <c r="P322" s="221"/>
      <c r="Q322" s="221"/>
      <c r="R322" s="221"/>
      <c r="S322" s="221"/>
      <c r="T322" s="222"/>
      <c r="AT322" s="223" t="s">
        <v>146</v>
      </c>
      <c r="AU322" s="223" t="s">
        <v>87</v>
      </c>
      <c r="AV322" s="13" t="s">
        <v>87</v>
      </c>
      <c r="AW322" s="13" t="s">
        <v>32</v>
      </c>
      <c r="AX322" s="13" t="s">
        <v>77</v>
      </c>
      <c r="AY322" s="223" t="s">
        <v>136</v>
      </c>
    </row>
    <row r="323" spans="1:65" s="2" customFormat="1" ht="16.5" customHeight="1">
      <c r="A323" s="34"/>
      <c r="B323" s="35"/>
      <c r="C323" s="199" t="s">
        <v>540</v>
      </c>
      <c r="D323" s="199" t="s">
        <v>139</v>
      </c>
      <c r="E323" s="200" t="s">
        <v>541</v>
      </c>
      <c r="F323" s="201" t="s">
        <v>542</v>
      </c>
      <c r="G323" s="202" t="s">
        <v>193</v>
      </c>
      <c r="H323" s="203">
        <v>5</v>
      </c>
      <c r="I323" s="204"/>
      <c r="J323" s="205">
        <f>ROUND(I323*H323,2)</f>
        <v>0</v>
      </c>
      <c r="K323" s="201" t="s">
        <v>143</v>
      </c>
      <c r="L323" s="39"/>
      <c r="M323" s="206" t="s">
        <v>1</v>
      </c>
      <c r="N323" s="207" t="s">
        <v>42</v>
      </c>
      <c r="O323" s="71"/>
      <c r="P323" s="208">
        <f>O323*H323</f>
        <v>0</v>
      </c>
      <c r="Q323" s="208">
        <v>0</v>
      </c>
      <c r="R323" s="208">
        <f>Q323*H323</f>
        <v>0</v>
      </c>
      <c r="S323" s="208">
        <v>0.00188</v>
      </c>
      <c r="T323" s="209">
        <f>S323*H323</f>
        <v>0.0094</v>
      </c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R323" s="210" t="s">
        <v>230</v>
      </c>
      <c r="AT323" s="210" t="s">
        <v>139</v>
      </c>
      <c r="AU323" s="210" t="s">
        <v>87</v>
      </c>
      <c r="AY323" s="17" t="s">
        <v>136</v>
      </c>
      <c r="BE323" s="211">
        <f>IF(N323="základní",J323,0)</f>
        <v>0</v>
      </c>
      <c r="BF323" s="211">
        <f>IF(N323="snížená",J323,0)</f>
        <v>0</v>
      </c>
      <c r="BG323" s="211">
        <f>IF(N323="zákl. přenesená",J323,0)</f>
        <v>0</v>
      </c>
      <c r="BH323" s="211">
        <f>IF(N323="sníž. přenesená",J323,0)</f>
        <v>0</v>
      </c>
      <c r="BI323" s="211">
        <f>IF(N323="nulová",J323,0)</f>
        <v>0</v>
      </c>
      <c r="BJ323" s="17" t="s">
        <v>85</v>
      </c>
      <c r="BK323" s="211">
        <f>ROUND(I323*H323,2)</f>
        <v>0</v>
      </c>
      <c r="BL323" s="17" t="s">
        <v>230</v>
      </c>
      <c r="BM323" s="210" t="s">
        <v>543</v>
      </c>
    </row>
    <row r="324" spans="2:51" s="13" customFormat="1" ht="11.25">
      <c r="B324" s="212"/>
      <c r="C324" s="213"/>
      <c r="D324" s="214" t="s">
        <v>146</v>
      </c>
      <c r="E324" s="215" t="s">
        <v>1</v>
      </c>
      <c r="F324" s="216" t="s">
        <v>544</v>
      </c>
      <c r="G324" s="213"/>
      <c r="H324" s="217">
        <v>3</v>
      </c>
      <c r="I324" s="218"/>
      <c r="J324" s="213"/>
      <c r="K324" s="213"/>
      <c r="L324" s="219"/>
      <c r="M324" s="220"/>
      <c r="N324" s="221"/>
      <c r="O324" s="221"/>
      <c r="P324" s="221"/>
      <c r="Q324" s="221"/>
      <c r="R324" s="221"/>
      <c r="S324" s="221"/>
      <c r="T324" s="222"/>
      <c r="AT324" s="223" t="s">
        <v>146</v>
      </c>
      <c r="AU324" s="223" t="s">
        <v>87</v>
      </c>
      <c r="AV324" s="13" t="s">
        <v>87</v>
      </c>
      <c r="AW324" s="13" t="s">
        <v>32</v>
      </c>
      <c r="AX324" s="13" t="s">
        <v>77</v>
      </c>
      <c r="AY324" s="223" t="s">
        <v>136</v>
      </c>
    </row>
    <row r="325" spans="2:51" s="13" customFormat="1" ht="11.25">
      <c r="B325" s="212"/>
      <c r="C325" s="213"/>
      <c r="D325" s="214" t="s">
        <v>146</v>
      </c>
      <c r="E325" s="215" t="s">
        <v>1</v>
      </c>
      <c r="F325" s="216" t="s">
        <v>545</v>
      </c>
      <c r="G325" s="213"/>
      <c r="H325" s="217">
        <v>2</v>
      </c>
      <c r="I325" s="218"/>
      <c r="J325" s="213"/>
      <c r="K325" s="213"/>
      <c r="L325" s="219"/>
      <c r="M325" s="220"/>
      <c r="N325" s="221"/>
      <c r="O325" s="221"/>
      <c r="P325" s="221"/>
      <c r="Q325" s="221"/>
      <c r="R325" s="221"/>
      <c r="S325" s="221"/>
      <c r="T325" s="222"/>
      <c r="AT325" s="223" t="s">
        <v>146</v>
      </c>
      <c r="AU325" s="223" t="s">
        <v>87</v>
      </c>
      <c r="AV325" s="13" t="s">
        <v>87</v>
      </c>
      <c r="AW325" s="13" t="s">
        <v>32</v>
      </c>
      <c r="AX325" s="13" t="s">
        <v>77</v>
      </c>
      <c r="AY325" s="223" t="s">
        <v>136</v>
      </c>
    </row>
    <row r="326" spans="1:65" s="2" customFormat="1" ht="16.5" customHeight="1">
      <c r="A326" s="34"/>
      <c r="B326" s="35"/>
      <c r="C326" s="199" t="s">
        <v>546</v>
      </c>
      <c r="D326" s="199" t="s">
        <v>139</v>
      </c>
      <c r="E326" s="200" t="s">
        <v>547</v>
      </c>
      <c r="F326" s="201" t="s">
        <v>548</v>
      </c>
      <c r="G326" s="202" t="s">
        <v>303</v>
      </c>
      <c r="H326" s="203">
        <v>88.53</v>
      </c>
      <c r="I326" s="204"/>
      <c r="J326" s="205">
        <f>ROUND(I326*H326,2)</f>
        <v>0</v>
      </c>
      <c r="K326" s="201" t="s">
        <v>143</v>
      </c>
      <c r="L326" s="39"/>
      <c r="M326" s="206" t="s">
        <v>1</v>
      </c>
      <c r="N326" s="207" t="s">
        <v>42</v>
      </c>
      <c r="O326" s="71"/>
      <c r="P326" s="208">
        <f>O326*H326</f>
        <v>0</v>
      </c>
      <c r="Q326" s="208">
        <v>0</v>
      </c>
      <c r="R326" s="208">
        <f>Q326*H326</f>
        <v>0</v>
      </c>
      <c r="S326" s="208">
        <v>0.0026</v>
      </c>
      <c r="T326" s="209">
        <f>S326*H326</f>
        <v>0.230178</v>
      </c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R326" s="210" t="s">
        <v>230</v>
      </c>
      <c r="AT326" s="210" t="s">
        <v>139</v>
      </c>
      <c r="AU326" s="210" t="s">
        <v>87</v>
      </c>
      <c r="AY326" s="17" t="s">
        <v>136</v>
      </c>
      <c r="BE326" s="211">
        <f>IF(N326="základní",J326,0)</f>
        <v>0</v>
      </c>
      <c r="BF326" s="211">
        <f>IF(N326="snížená",J326,0)</f>
        <v>0</v>
      </c>
      <c r="BG326" s="211">
        <f>IF(N326="zákl. přenesená",J326,0)</f>
        <v>0</v>
      </c>
      <c r="BH326" s="211">
        <f>IF(N326="sníž. přenesená",J326,0)</f>
        <v>0</v>
      </c>
      <c r="BI326" s="211">
        <f>IF(N326="nulová",J326,0)</f>
        <v>0</v>
      </c>
      <c r="BJ326" s="17" t="s">
        <v>85</v>
      </c>
      <c r="BK326" s="211">
        <f>ROUND(I326*H326,2)</f>
        <v>0</v>
      </c>
      <c r="BL326" s="17" t="s">
        <v>230</v>
      </c>
      <c r="BM326" s="210" t="s">
        <v>549</v>
      </c>
    </row>
    <row r="327" spans="2:51" s="13" customFormat="1" ht="11.25">
      <c r="B327" s="212"/>
      <c r="C327" s="213"/>
      <c r="D327" s="214" t="s">
        <v>146</v>
      </c>
      <c r="E327" s="215" t="s">
        <v>1</v>
      </c>
      <c r="F327" s="216" t="s">
        <v>530</v>
      </c>
      <c r="G327" s="213"/>
      <c r="H327" s="217">
        <v>88.53</v>
      </c>
      <c r="I327" s="218"/>
      <c r="J327" s="213"/>
      <c r="K327" s="213"/>
      <c r="L327" s="219"/>
      <c r="M327" s="220"/>
      <c r="N327" s="221"/>
      <c r="O327" s="221"/>
      <c r="P327" s="221"/>
      <c r="Q327" s="221"/>
      <c r="R327" s="221"/>
      <c r="S327" s="221"/>
      <c r="T327" s="222"/>
      <c r="AT327" s="223" t="s">
        <v>146</v>
      </c>
      <c r="AU327" s="223" t="s">
        <v>87</v>
      </c>
      <c r="AV327" s="13" t="s">
        <v>87</v>
      </c>
      <c r="AW327" s="13" t="s">
        <v>32</v>
      </c>
      <c r="AX327" s="13" t="s">
        <v>77</v>
      </c>
      <c r="AY327" s="223" t="s">
        <v>136</v>
      </c>
    </row>
    <row r="328" spans="1:65" s="2" customFormat="1" ht="16.5" customHeight="1">
      <c r="A328" s="34"/>
      <c r="B328" s="35"/>
      <c r="C328" s="199" t="s">
        <v>550</v>
      </c>
      <c r="D328" s="199" t="s">
        <v>139</v>
      </c>
      <c r="E328" s="200" t="s">
        <v>551</v>
      </c>
      <c r="F328" s="201" t="s">
        <v>552</v>
      </c>
      <c r="G328" s="202" t="s">
        <v>303</v>
      </c>
      <c r="H328" s="203">
        <v>36</v>
      </c>
      <c r="I328" s="204"/>
      <c r="J328" s="205">
        <f>ROUND(I328*H328,2)</f>
        <v>0</v>
      </c>
      <c r="K328" s="201" t="s">
        <v>143</v>
      </c>
      <c r="L328" s="39"/>
      <c r="M328" s="206" t="s">
        <v>1</v>
      </c>
      <c r="N328" s="207" t="s">
        <v>42</v>
      </c>
      <c r="O328" s="71"/>
      <c r="P328" s="208">
        <f>O328*H328</f>
        <v>0</v>
      </c>
      <c r="Q328" s="208">
        <v>0</v>
      </c>
      <c r="R328" s="208">
        <f>Q328*H328</f>
        <v>0</v>
      </c>
      <c r="S328" s="208">
        <v>0.00394</v>
      </c>
      <c r="T328" s="209">
        <f>S328*H328</f>
        <v>0.14184</v>
      </c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R328" s="210" t="s">
        <v>230</v>
      </c>
      <c r="AT328" s="210" t="s">
        <v>139</v>
      </c>
      <c r="AU328" s="210" t="s">
        <v>87</v>
      </c>
      <c r="AY328" s="17" t="s">
        <v>136</v>
      </c>
      <c r="BE328" s="211">
        <f>IF(N328="základní",J328,0)</f>
        <v>0</v>
      </c>
      <c r="BF328" s="211">
        <f>IF(N328="snížená",J328,0)</f>
        <v>0</v>
      </c>
      <c r="BG328" s="211">
        <f>IF(N328="zákl. přenesená",J328,0)</f>
        <v>0</v>
      </c>
      <c r="BH328" s="211">
        <f>IF(N328="sníž. přenesená",J328,0)</f>
        <v>0</v>
      </c>
      <c r="BI328" s="211">
        <f>IF(N328="nulová",J328,0)</f>
        <v>0</v>
      </c>
      <c r="BJ328" s="17" t="s">
        <v>85</v>
      </c>
      <c r="BK328" s="211">
        <f>ROUND(I328*H328,2)</f>
        <v>0</v>
      </c>
      <c r="BL328" s="17" t="s">
        <v>230</v>
      </c>
      <c r="BM328" s="210" t="s">
        <v>553</v>
      </c>
    </row>
    <row r="329" spans="2:51" s="13" customFormat="1" ht="11.25">
      <c r="B329" s="212"/>
      <c r="C329" s="213"/>
      <c r="D329" s="214" t="s">
        <v>146</v>
      </c>
      <c r="E329" s="215" t="s">
        <v>1</v>
      </c>
      <c r="F329" s="216" t="s">
        <v>554</v>
      </c>
      <c r="G329" s="213"/>
      <c r="H329" s="217">
        <v>36</v>
      </c>
      <c r="I329" s="218"/>
      <c r="J329" s="213"/>
      <c r="K329" s="213"/>
      <c r="L329" s="219"/>
      <c r="M329" s="220"/>
      <c r="N329" s="221"/>
      <c r="O329" s="221"/>
      <c r="P329" s="221"/>
      <c r="Q329" s="221"/>
      <c r="R329" s="221"/>
      <c r="S329" s="221"/>
      <c r="T329" s="222"/>
      <c r="AT329" s="223" t="s">
        <v>146</v>
      </c>
      <c r="AU329" s="223" t="s">
        <v>87</v>
      </c>
      <c r="AV329" s="13" t="s">
        <v>87</v>
      </c>
      <c r="AW329" s="13" t="s">
        <v>32</v>
      </c>
      <c r="AX329" s="13" t="s">
        <v>77</v>
      </c>
      <c r="AY329" s="223" t="s">
        <v>136</v>
      </c>
    </row>
    <row r="330" spans="1:65" s="2" customFormat="1" ht="16.5" customHeight="1">
      <c r="A330" s="34"/>
      <c r="B330" s="35"/>
      <c r="C330" s="199" t="s">
        <v>555</v>
      </c>
      <c r="D330" s="199" t="s">
        <v>139</v>
      </c>
      <c r="E330" s="200" t="s">
        <v>556</v>
      </c>
      <c r="F330" s="201" t="s">
        <v>557</v>
      </c>
      <c r="G330" s="202" t="s">
        <v>303</v>
      </c>
      <c r="H330" s="203">
        <v>88.53</v>
      </c>
      <c r="I330" s="204"/>
      <c r="J330" s="205">
        <f>ROUND(I330*H330,2)</f>
        <v>0</v>
      </c>
      <c r="K330" s="201" t="s">
        <v>143</v>
      </c>
      <c r="L330" s="39"/>
      <c r="M330" s="206" t="s">
        <v>1</v>
      </c>
      <c r="N330" s="207" t="s">
        <v>42</v>
      </c>
      <c r="O330" s="71"/>
      <c r="P330" s="208">
        <f>O330*H330</f>
        <v>0</v>
      </c>
      <c r="Q330" s="208">
        <v>0</v>
      </c>
      <c r="R330" s="208">
        <f>Q330*H330</f>
        <v>0</v>
      </c>
      <c r="S330" s="208">
        <v>0</v>
      </c>
      <c r="T330" s="209">
        <f>S330*H330</f>
        <v>0</v>
      </c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R330" s="210" t="s">
        <v>230</v>
      </c>
      <c r="AT330" s="210" t="s">
        <v>139</v>
      </c>
      <c r="AU330" s="210" t="s">
        <v>87</v>
      </c>
      <c r="AY330" s="17" t="s">
        <v>136</v>
      </c>
      <c r="BE330" s="211">
        <f>IF(N330="základní",J330,0)</f>
        <v>0</v>
      </c>
      <c r="BF330" s="211">
        <f>IF(N330="snížená",J330,0)</f>
        <v>0</v>
      </c>
      <c r="BG330" s="211">
        <f>IF(N330="zákl. přenesená",J330,0)</f>
        <v>0</v>
      </c>
      <c r="BH330" s="211">
        <f>IF(N330="sníž. přenesená",J330,0)</f>
        <v>0</v>
      </c>
      <c r="BI330" s="211">
        <f>IF(N330="nulová",J330,0)</f>
        <v>0</v>
      </c>
      <c r="BJ330" s="17" t="s">
        <v>85</v>
      </c>
      <c r="BK330" s="211">
        <f>ROUND(I330*H330,2)</f>
        <v>0</v>
      </c>
      <c r="BL330" s="17" t="s">
        <v>230</v>
      </c>
      <c r="BM330" s="210" t="s">
        <v>558</v>
      </c>
    </row>
    <row r="331" spans="2:51" s="13" customFormat="1" ht="11.25">
      <c r="B331" s="212"/>
      <c r="C331" s="213"/>
      <c r="D331" s="214" t="s">
        <v>146</v>
      </c>
      <c r="E331" s="215" t="s">
        <v>1</v>
      </c>
      <c r="F331" s="216" t="s">
        <v>530</v>
      </c>
      <c r="G331" s="213"/>
      <c r="H331" s="217">
        <v>88.53</v>
      </c>
      <c r="I331" s="218"/>
      <c r="J331" s="213"/>
      <c r="K331" s="213"/>
      <c r="L331" s="219"/>
      <c r="M331" s="220"/>
      <c r="N331" s="221"/>
      <c r="O331" s="221"/>
      <c r="P331" s="221"/>
      <c r="Q331" s="221"/>
      <c r="R331" s="221"/>
      <c r="S331" s="221"/>
      <c r="T331" s="222"/>
      <c r="AT331" s="223" t="s">
        <v>146</v>
      </c>
      <c r="AU331" s="223" t="s">
        <v>87</v>
      </c>
      <c r="AV331" s="13" t="s">
        <v>87</v>
      </c>
      <c r="AW331" s="13" t="s">
        <v>32</v>
      </c>
      <c r="AX331" s="13" t="s">
        <v>77</v>
      </c>
      <c r="AY331" s="223" t="s">
        <v>136</v>
      </c>
    </row>
    <row r="332" spans="1:65" s="2" customFormat="1" ht="16.5" customHeight="1">
      <c r="A332" s="34"/>
      <c r="B332" s="35"/>
      <c r="C332" s="199" t="s">
        <v>559</v>
      </c>
      <c r="D332" s="199" t="s">
        <v>139</v>
      </c>
      <c r="E332" s="200" t="s">
        <v>560</v>
      </c>
      <c r="F332" s="201" t="s">
        <v>561</v>
      </c>
      <c r="G332" s="202" t="s">
        <v>303</v>
      </c>
      <c r="H332" s="203">
        <v>43</v>
      </c>
      <c r="I332" s="204"/>
      <c r="J332" s="205">
        <f>ROUND(I332*H332,2)</f>
        <v>0</v>
      </c>
      <c r="K332" s="201" t="s">
        <v>143</v>
      </c>
      <c r="L332" s="39"/>
      <c r="M332" s="206" t="s">
        <v>1</v>
      </c>
      <c r="N332" s="207" t="s">
        <v>42</v>
      </c>
      <c r="O332" s="71"/>
      <c r="P332" s="208">
        <f>O332*H332</f>
        <v>0</v>
      </c>
      <c r="Q332" s="208">
        <v>0</v>
      </c>
      <c r="R332" s="208">
        <f>Q332*H332</f>
        <v>0</v>
      </c>
      <c r="S332" s="208">
        <v>0</v>
      </c>
      <c r="T332" s="209">
        <f>S332*H332</f>
        <v>0</v>
      </c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R332" s="210" t="s">
        <v>230</v>
      </c>
      <c r="AT332" s="210" t="s">
        <v>139</v>
      </c>
      <c r="AU332" s="210" t="s">
        <v>87</v>
      </c>
      <c r="AY332" s="17" t="s">
        <v>136</v>
      </c>
      <c r="BE332" s="211">
        <f>IF(N332="základní",J332,0)</f>
        <v>0</v>
      </c>
      <c r="BF332" s="211">
        <f>IF(N332="snížená",J332,0)</f>
        <v>0</v>
      </c>
      <c r="BG332" s="211">
        <f>IF(N332="zákl. přenesená",J332,0)</f>
        <v>0</v>
      </c>
      <c r="BH332" s="211">
        <f>IF(N332="sníž. přenesená",J332,0)</f>
        <v>0</v>
      </c>
      <c r="BI332" s="211">
        <f>IF(N332="nulová",J332,0)</f>
        <v>0</v>
      </c>
      <c r="BJ332" s="17" t="s">
        <v>85</v>
      </c>
      <c r="BK332" s="211">
        <f>ROUND(I332*H332,2)</f>
        <v>0</v>
      </c>
      <c r="BL332" s="17" t="s">
        <v>230</v>
      </c>
      <c r="BM332" s="210" t="s">
        <v>562</v>
      </c>
    </row>
    <row r="333" spans="2:51" s="13" customFormat="1" ht="11.25">
      <c r="B333" s="212"/>
      <c r="C333" s="213"/>
      <c r="D333" s="214" t="s">
        <v>146</v>
      </c>
      <c r="E333" s="215" t="s">
        <v>1</v>
      </c>
      <c r="F333" s="216" t="s">
        <v>525</v>
      </c>
      <c r="G333" s="213"/>
      <c r="H333" s="217">
        <v>43</v>
      </c>
      <c r="I333" s="218"/>
      <c r="J333" s="213"/>
      <c r="K333" s="213"/>
      <c r="L333" s="219"/>
      <c r="M333" s="220"/>
      <c r="N333" s="221"/>
      <c r="O333" s="221"/>
      <c r="P333" s="221"/>
      <c r="Q333" s="221"/>
      <c r="R333" s="221"/>
      <c r="S333" s="221"/>
      <c r="T333" s="222"/>
      <c r="AT333" s="223" t="s">
        <v>146</v>
      </c>
      <c r="AU333" s="223" t="s">
        <v>87</v>
      </c>
      <c r="AV333" s="13" t="s">
        <v>87</v>
      </c>
      <c r="AW333" s="13" t="s">
        <v>32</v>
      </c>
      <c r="AX333" s="13" t="s">
        <v>77</v>
      </c>
      <c r="AY333" s="223" t="s">
        <v>136</v>
      </c>
    </row>
    <row r="334" spans="1:65" s="2" customFormat="1" ht="16.5" customHeight="1">
      <c r="A334" s="34"/>
      <c r="B334" s="35"/>
      <c r="C334" s="199" t="s">
        <v>563</v>
      </c>
      <c r="D334" s="199" t="s">
        <v>139</v>
      </c>
      <c r="E334" s="200" t="s">
        <v>564</v>
      </c>
      <c r="F334" s="201" t="s">
        <v>565</v>
      </c>
      <c r="G334" s="202" t="s">
        <v>303</v>
      </c>
      <c r="H334" s="203">
        <v>122.53</v>
      </c>
      <c r="I334" s="204"/>
      <c r="J334" s="205">
        <f>ROUND(I334*H334,2)</f>
        <v>0</v>
      </c>
      <c r="K334" s="201" t="s">
        <v>143</v>
      </c>
      <c r="L334" s="39"/>
      <c r="M334" s="206" t="s">
        <v>1</v>
      </c>
      <c r="N334" s="207" t="s">
        <v>42</v>
      </c>
      <c r="O334" s="71"/>
      <c r="P334" s="208">
        <f>O334*H334</f>
        <v>0</v>
      </c>
      <c r="Q334" s="208">
        <v>0</v>
      </c>
      <c r="R334" s="208">
        <f>Q334*H334</f>
        <v>0</v>
      </c>
      <c r="S334" s="208">
        <v>0</v>
      </c>
      <c r="T334" s="209">
        <f>S334*H334</f>
        <v>0</v>
      </c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R334" s="210" t="s">
        <v>230</v>
      </c>
      <c r="AT334" s="210" t="s">
        <v>139</v>
      </c>
      <c r="AU334" s="210" t="s">
        <v>87</v>
      </c>
      <c r="AY334" s="17" t="s">
        <v>136</v>
      </c>
      <c r="BE334" s="211">
        <f>IF(N334="základní",J334,0)</f>
        <v>0</v>
      </c>
      <c r="BF334" s="211">
        <f>IF(N334="snížená",J334,0)</f>
        <v>0</v>
      </c>
      <c r="BG334" s="211">
        <f>IF(N334="zákl. přenesená",J334,0)</f>
        <v>0</v>
      </c>
      <c r="BH334" s="211">
        <f>IF(N334="sníž. přenesená",J334,0)</f>
        <v>0</v>
      </c>
      <c r="BI334" s="211">
        <f>IF(N334="nulová",J334,0)</f>
        <v>0</v>
      </c>
      <c r="BJ334" s="17" t="s">
        <v>85</v>
      </c>
      <c r="BK334" s="211">
        <f>ROUND(I334*H334,2)</f>
        <v>0</v>
      </c>
      <c r="BL334" s="17" t="s">
        <v>230</v>
      </c>
      <c r="BM334" s="210" t="s">
        <v>566</v>
      </c>
    </row>
    <row r="335" spans="2:51" s="13" customFormat="1" ht="11.25">
      <c r="B335" s="212"/>
      <c r="C335" s="213"/>
      <c r="D335" s="214" t="s">
        <v>146</v>
      </c>
      <c r="E335" s="215" t="s">
        <v>1</v>
      </c>
      <c r="F335" s="216" t="s">
        <v>567</v>
      </c>
      <c r="G335" s="213"/>
      <c r="H335" s="217">
        <v>34</v>
      </c>
      <c r="I335" s="218"/>
      <c r="J335" s="213"/>
      <c r="K335" s="213"/>
      <c r="L335" s="219"/>
      <c r="M335" s="220"/>
      <c r="N335" s="221"/>
      <c r="O335" s="221"/>
      <c r="P335" s="221"/>
      <c r="Q335" s="221"/>
      <c r="R335" s="221"/>
      <c r="S335" s="221"/>
      <c r="T335" s="222"/>
      <c r="AT335" s="223" t="s">
        <v>146</v>
      </c>
      <c r="AU335" s="223" t="s">
        <v>87</v>
      </c>
      <c r="AV335" s="13" t="s">
        <v>87</v>
      </c>
      <c r="AW335" s="13" t="s">
        <v>32</v>
      </c>
      <c r="AX335" s="13" t="s">
        <v>77</v>
      </c>
      <c r="AY335" s="223" t="s">
        <v>136</v>
      </c>
    </row>
    <row r="336" spans="2:51" s="13" customFormat="1" ht="11.25">
      <c r="B336" s="212"/>
      <c r="C336" s="213"/>
      <c r="D336" s="214" t="s">
        <v>146</v>
      </c>
      <c r="E336" s="215" t="s">
        <v>1</v>
      </c>
      <c r="F336" s="216" t="s">
        <v>568</v>
      </c>
      <c r="G336" s="213"/>
      <c r="H336" s="217">
        <v>88.53</v>
      </c>
      <c r="I336" s="218"/>
      <c r="J336" s="213"/>
      <c r="K336" s="213"/>
      <c r="L336" s="219"/>
      <c r="M336" s="220"/>
      <c r="N336" s="221"/>
      <c r="O336" s="221"/>
      <c r="P336" s="221"/>
      <c r="Q336" s="221"/>
      <c r="R336" s="221"/>
      <c r="S336" s="221"/>
      <c r="T336" s="222"/>
      <c r="AT336" s="223" t="s">
        <v>146</v>
      </c>
      <c r="AU336" s="223" t="s">
        <v>87</v>
      </c>
      <c r="AV336" s="13" t="s">
        <v>87</v>
      </c>
      <c r="AW336" s="13" t="s">
        <v>32</v>
      </c>
      <c r="AX336" s="13" t="s">
        <v>77</v>
      </c>
      <c r="AY336" s="223" t="s">
        <v>136</v>
      </c>
    </row>
    <row r="337" spans="1:65" s="2" customFormat="1" ht="16.5" customHeight="1">
      <c r="A337" s="34"/>
      <c r="B337" s="35"/>
      <c r="C337" s="199" t="s">
        <v>569</v>
      </c>
      <c r="D337" s="199" t="s">
        <v>139</v>
      </c>
      <c r="E337" s="200" t="s">
        <v>570</v>
      </c>
      <c r="F337" s="201" t="s">
        <v>571</v>
      </c>
      <c r="G337" s="202" t="s">
        <v>303</v>
      </c>
      <c r="H337" s="203">
        <v>88.53</v>
      </c>
      <c r="I337" s="204"/>
      <c r="J337" s="205">
        <f>ROUND(I337*H337,2)</f>
        <v>0</v>
      </c>
      <c r="K337" s="201" t="s">
        <v>143</v>
      </c>
      <c r="L337" s="39"/>
      <c r="M337" s="206" t="s">
        <v>1</v>
      </c>
      <c r="N337" s="207" t="s">
        <v>42</v>
      </c>
      <c r="O337" s="71"/>
      <c r="P337" s="208">
        <f>O337*H337</f>
        <v>0</v>
      </c>
      <c r="Q337" s="208">
        <v>0</v>
      </c>
      <c r="R337" s="208">
        <f>Q337*H337</f>
        <v>0</v>
      </c>
      <c r="S337" s="208">
        <v>0</v>
      </c>
      <c r="T337" s="209">
        <f>S337*H337</f>
        <v>0</v>
      </c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R337" s="210" t="s">
        <v>230</v>
      </c>
      <c r="AT337" s="210" t="s">
        <v>139</v>
      </c>
      <c r="AU337" s="210" t="s">
        <v>87</v>
      </c>
      <c r="AY337" s="17" t="s">
        <v>136</v>
      </c>
      <c r="BE337" s="211">
        <f>IF(N337="základní",J337,0)</f>
        <v>0</v>
      </c>
      <c r="BF337" s="211">
        <f>IF(N337="snížená",J337,0)</f>
        <v>0</v>
      </c>
      <c r="BG337" s="211">
        <f>IF(N337="zákl. přenesená",J337,0)</f>
        <v>0</v>
      </c>
      <c r="BH337" s="211">
        <f>IF(N337="sníž. přenesená",J337,0)</f>
        <v>0</v>
      </c>
      <c r="BI337" s="211">
        <f>IF(N337="nulová",J337,0)</f>
        <v>0</v>
      </c>
      <c r="BJ337" s="17" t="s">
        <v>85</v>
      </c>
      <c r="BK337" s="211">
        <f>ROUND(I337*H337,2)</f>
        <v>0</v>
      </c>
      <c r="BL337" s="17" t="s">
        <v>230</v>
      </c>
      <c r="BM337" s="210" t="s">
        <v>572</v>
      </c>
    </row>
    <row r="338" spans="2:51" s="13" customFormat="1" ht="11.25">
      <c r="B338" s="212"/>
      <c r="C338" s="213"/>
      <c r="D338" s="214" t="s">
        <v>146</v>
      </c>
      <c r="E338" s="215" t="s">
        <v>1</v>
      </c>
      <c r="F338" s="216" t="s">
        <v>573</v>
      </c>
      <c r="G338" s="213"/>
      <c r="H338" s="217">
        <v>88.53</v>
      </c>
      <c r="I338" s="218"/>
      <c r="J338" s="213"/>
      <c r="K338" s="213"/>
      <c r="L338" s="219"/>
      <c r="M338" s="220"/>
      <c r="N338" s="221"/>
      <c r="O338" s="221"/>
      <c r="P338" s="221"/>
      <c r="Q338" s="221"/>
      <c r="R338" s="221"/>
      <c r="S338" s="221"/>
      <c r="T338" s="222"/>
      <c r="AT338" s="223" t="s">
        <v>146</v>
      </c>
      <c r="AU338" s="223" t="s">
        <v>87</v>
      </c>
      <c r="AV338" s="13" t="s">
        <v>87</v>
      </c>
      <c r="AW338" s="13" t="s">
        <v>32</v>
      </c>
      <c r="AX338" s="13" t="s">
        <v>77</v>
      </c>
      <c r="AY338" s="223" t="s">
        <v>136</v>
      </c>
    </row>
    <row r="339" spans="1:65" s="2" customFormat="1" ht="16.5" customHeight="1">
      <c r="A339" s="34"/>
      <c r="B339" s="35"/>
      <c r="C339" s="199" t="s">
        <v>574</v>
      </c>
      <c r="D339" s="199" t="s">
        <v>139</v>
      </c>
      <c r="E339" s="200" t="s">
        <v>575</v>
      </c>
      <c r="F339" s="201" t="s">
        <v>576</v>
      </c>
      <c r="G339" s="202" t="s">
        <v>303</v>
      </c>
      <c r="H339" s="203">
        <v>34</v>
      </c>
      <c r="I339" s="204"/>
      <c r="J339" s="205">
        <f>ROUND(I339*H339,2)</f>
        <v>0</v>
      </c>
      <c r="K339" s="201" t="s">
        <v>143</v>
      </c>
      <c r="L339" s="39"/>
      <c r="M339" s="206" t="s">
        <v>1</v>
      </c>
      <c r="N339" s="207" t="s">
        <v>42</v>
      </c>
      <c r="O339" s="71"/>
      <c r="P339" s="208">
        <f>O339*H339</f>
        <v>0</v>
      </c>
      <c r="Q339" s="208">
        <v>4E-05</v>
      </c>
      <c r="R339" s="208">
        <f>Q339*H339</f>
        <v>0.00136</v>
      </c>
      <c r="S339" s="208">
        <v>0</v>
      </c>
      <c r="T339" s="209">
        <f>S339*H339</f>
        <v>0</v>
      </c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R339" s="210" t="s">
        <v>230</v>
      </c>
      <c r="AT339" s="210" t="s">
        <v>139</v>
      </c>
      <c r="AU339" s="210" t="s">
        <v>87</v>
      </c>
      <c r="AY339" s="17" t="s">
        <v>136</v>
      </c>
      <c r="BE339" s="211">
        <f>IF(N339="základní",J339,0)</f>
        <v>0</v>
      </c>
      <c r="BF339" s="211">
        <f>IF(N339="snížená",J339,0)</f>
        <v>0</v>
      </c>
      <c r="BG339" s="211">
        <f>IF(N339="zákl. přenesená",J339,0)</f>
        <v>0</v>
      </c>
      <c r="BH339" s="211">
        <f>IF(N339="sníž. přenesená",J339,0)</f>
        <v>0</v>
      </c>
      <c r="BI339" s="211">
        <f>IF(N339="nulová",J339,0)</f>
        <v>0</v>
      </c>
      <c r="BJ339" s="17" t="s">
        <v>85</v>
      </c>
      <c r="BK339" s="211">
        <f>ROUND(I339*H339,2)</f>
        <v>0</v>
      </c>
      <c r="BL339" s="17" t="s">
        <v>230</v>
      </c>
      <c r="BM339" s="210" t="s">
        <v>577</v>
      </c>
    </row>
    <row r="340" spans="2:51" s="13" customFormat="1" ht="11.25">
      <c r="B340" s="212"/>
      <c r="C340" s="213"/>
      <c r="D340" s="214" t="s">
        <v>146</v>
      </c>
      <c r="E340" s="215" t="s">
        <v>1</v>
      </c>
      <c r="F340" s="216" t="s">
        <v>578</v>
      </c>
      <c r="G340" s="213"/>
      <c r="H340" s="217">
        <v>34</v>
      </c>
      <c r="I340" s="218"/>
      <c r="J340" s="213"/>
      <c r="K340" s="213"/>
      <c r="L340" s="219"/>
      <c r="M340" s="220"/>
      <c r="N340" s="221"/>
      <c r="O340" s="221"/>
      <c r="P340" s="221"/>
      <c r="Q340" s="221"/>
      <c r="R340" s="221"/>
      <c r="S340" s="221"/>
      <c r="T340" s="222"/>
      <c r="AT340" s="223" t="s">
        <v>146</v>
      </c>
      <c r="AU340" s="223" t="s">
        <v>87</v>
      </c>
      <c r="AV340" s="13" t="s">
        <v>87</v>
      </c>
      <c r="AW340" s="13" t="s">
        <v>32</v>
      </c>
      <c r="AX340" s="13" t="s">
        <v>77</v>
      </c>
      <c r="AY340" s="223" t="s">
        <v>136</v>
      </c>
    </row>
    <row r="341" spans="1:65" s="2" customFormat="1" ht="16.5" customHeight="1">
      <c r="A341" s="34"/>
      <c r="B341" s="35"/>
      <c r="C341" s="234" t="s">
        <v>579</v>
      </c>
      <c r="D341" s="234" t="s">
        <v>264</v>
      </c>
      <c r="E341" s="235" t="s">
        <v>580</v>
      </c>
      <c r="F341" s="236" t="s">
        <v>581</v>
      </c>
      <c r="G341" s="237" t="s">
        <v>142</v>
      </c>
      <c r="H341" s="238">
        <v>131.378</v>
      </c>
      <c r="I341" s="239"/>
      <c r="J341" s="240">
        <f>ROUND(I341*H341,2)</f>
        <v>0</v>
      </c>
      <c r="K341" s="236" t="s">
        <v>143</v>
      </c>
      <c r="L341" s="241"/>
      <c r="M341" s="242" t="s">
        <v>1</v>
      </c>
      <c r="N341" s="243" t="s">
        <v>42</v>
      </c>
      <c r="O341" s="71"/>
      <c r="P341" s="208">
        <f>O341*H341</f>
        <v>0</v>
      </c>
      <c r="Q341" s="208">
        <v>0.0019</v>
      </c>
      <c r="R341" s="208">
        <f>Q341*H341</f>
        <v>0.24961819999999998</v>
      </c>
      <c r="S341" s="208">
        <v>0</v>
      </c>
      <c r="T341" s="209">
        <f>S341*H341</f>
        <v>0</v>
      </c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R341" s="210" t="s">
        <v>267</v>
      </c>
      <c r="AT341" s="210" t="s">
        <v>264</v>
      </c>
      <c r="AU341" s="210" t="s">
        <v>87</v>
      </c>
      <c r="AY341" s="17" t="s">
        <v>136</v>
      </c>
      <c r="BE341" s="211">
        <f>IF(N341="základní",J341,0)</f>
        <v>0</v>
      </c>
      <c r="BF341" s="211">
        <f>IF(N341="snížená",J341,0)</f>
        <v>0</v>
      </c>
      <c r="BG341" s="211">
        <f>IF(N341="zákl. přenesená",J341,0)</f>
        <v>0</v>
      </c>
      <c r="BH341" s="211">
        <f>IF(N341="sníž. přenesená",J341,0)</f>
        <v>0</v>
      </c>
      <c r="BI341" s="211">
        <f>IF(N341="nulová",J341,0)</f>
        <v>0</v>
      </c>
      <c r="BJ341" s="17" t="s">
        <v>85</v>
      </c>
      <c r="BK341" s="211">
        <f>ROUND(I341*H341,2)</f>
        <v>0</v>
      </c>
      <c r="BL341" s="17" t="s">
        <v>230</v>
      </c>
      <c r="BM341" s="210" t="s">
        <v>582</v>
      </c>
    </row>
    <row r="342" spans="2:51" s="13" customFormat="1" ht="11.25">
      <c r="B342" s="212"/>
      <c r="C342" s="213"/>
      <c r="D342" s="214" t="s">
        <v>146</v>
      </c>
      <c r="E342" s="215" t="s">
        <v>1</v>
      </c>
      <c r="F342" s="216" t="s">
        <v>583</v>
      </c>
      <c r="G342" s="213"/>
      <c r="H342" s="217">
        <v>17.2</v>
      </c>
      <c r="I342" s="218"/>
      <c r="J342" s="213"/>
      <c r="K342" s="213"/>
      <c r="L342" s="219"/>
      <c r="M342" s="220"/>
      <c r="N342" s="221"/>
      <c r="O342" s="221"/>
      <c r="P342" s="221"/>
      <c r="Q342" s="221"/>
      <c r="R342" s="221"/>
      <c r="S342" s="221"/>
      <c r="T342" s="222"/>
      <c r="AT342" s="223" t="s">
        <v>146</v>
      </c>
      <c r="AU342" s="223" t="s">
        <v>87</v>
      </c>
      <c r="AV342" s="13" t="s">
        <v>87</v>
      </c>
      <c r="AW342" s="13" t="s">
        <v>32</v>
      </c>
      <c r="AX342" s="13" t="s">
        <v>77</v>
      </c>
      <c r="AY342" s="223" t="s">
        <v>136</v>
      </c>
    </row>
    <row r="343" spans="2:51" s="13" customFormat="1" ht="11.25">
      <c r="B343" s="212"/>
      <c r="C343" s="213"/>
      <c r="D343" s="214" t="s">
        <v>146</v>
      </c>
      <c r="E343" s="215" t="s">
        <v>1</v>
      </c>
      <c r="F343" s="216" t="s">
        <v>584</v>
      </c>
      <c r="G343" s="213"/>
      <c r="H343" s="217">
        <v>35.412</v>
      </c>
      <c r="I343" s="218"/>
      <c r="J343" s="213"/>
      <c r="K343" s="213"/>
      <c r="L343" s="219"/>
      <c r="M343" s="220"/>
      <c r="N343" s="221"/>
      <c r="O343" s="221"/>
      <c r="P343" s="221"/>
      <c r="Q343" s="221"/>
      <c r="R343" s="221"/>
      <c r="S343" s="221"/>
      <c r="T343" s="222"/>
      <c r="AT343" s="223" t="s">
        <v>146</v>
      </c>
      <c r="AU343" s="223" t="s">
        <v>87</v>
      </c>
      <c r="AV343" s="13" t="s">
        <v>87</v>
      </c>
      <c r="AW343" s="13" t="s">
        <v>32</v>
      </c>
      <c r="AX343" s="13" t="s">
        <v>77</v>
      </c>
      <c r="AY343" s="223" t="s">
        <v>136</v>
      </c>
    </row>
    <row r="344" spans="2:51" s="13" customFormat="1" ht="11.25">
      <c r="B344" s="212"/>
      <c r="C344" s="213"/>
      <c r="D344" s="214" t="s">
        <v>146</v>
      </c>
      <c r="E344" s="215" t="s">
        <v>1</v>
      </c>
      <c r="F344" s="216" t="s">
        <v>585</v>
      </c>
      <c r="G344" s="213"/>
      <c r="H344" s="217">
        <v>22.133</v>
      </c>
      <c r="I344" s="218"/>
      <c r="J344" s="213"/>
      <c r="K344" s="213"/>
      <c r="L344" s="219"/>
      <c r="M344" s="220"/>
      <c r="N344" s="221"/>
      <c r="O344" s="221"/>
      <c r="P344" s="221"/>
      <c r="Q344" s="221"/>
      <c r="R344" s="221"/>
      <c r="S344" s="221"/>
      <c r="T344" s="222"/>
      <c r="AT344" s="223" t="s">
        <v>146</v>
      </c>
      <c r="AU344" s="223" t="s">
        <v>87</v>
      </c>
      <c r="AV344" s="13" t="s">
        <v>87</v>
      </c>
      <c r="AW344" s="13" t="s">
        <v>32</v>
      </c>
      <c r="AX344" s="13" t="s">
        <v>77</v>
      </c>
      <c r="AY344" s="223" t="s">
        <v>136</v>
      </c>
    </row>
    <row r="345" spans="2:51" s="13" customFormat="1" ht="11.25">
      <c r="B345" s="212"/>
      <c r="C345" s="213"/>
      <c r="D345" s="214" t="s">
        <v>146</v>
      </c>
      <c r="E345" s="215" t="s">
        <v>1</v>
      </c>
      <c r="F345" s="216" t="s">
        <v>586</v>
      </c>
      <c r="G345" s="213"/>
      <c r="H345" s="217">
        <v>3.4</v>
      </c>
      <c r="I345" s="218"/>
      <c r="J345" s="213"/>
      <c r="K345" s="213"/>
      <c r="L345" s="219"/>
      <c r="M345" s="220"/>
      <c r="N345" s="221"/>
      <c r="O345" s="221"/>
      <c r="P345" s="221"/>
      <c r="Q345" s="221"/>
      <c r="R345" s="221"/>
      <c r="S345" s="221"/>
      <c r="T345" s="222"/>
      <c r="AT345" s="223" t="s">
        <v>146</v>
      </c>
      <c r="AU345" s="223" t="s">
        <v>87</v>
      </c>
      <c r="AV345" s="13" t="s">
        <v>87</v>
      </c>
      <c r="AW345" s="13" t="s">
        <v>32</v>
      </c>
      <c r="AX345" s="13" t="s">
        <v>77</v>
      </c>
      <c r="AY345" s="223" t="s">
        <v>136</v>
      </c>
    </row>
    <row r="346" spans="2:51" s="13" customFormat="1" ht="11.25">
      <c r="B346" s="212"/>
      <c r="C346" s="213"/>
      <c r="D346" s="214" t="s">
        <v>146</v>
      </c>
      <c r="E346" s="215" t="s">
        <v>1</v>
      </c>
      <c r="F346" s="216" t="s">
        <v>587</v>
      </c>
      <c r="G346" s="213"/>
      <c r="H346" s="217">
        <v>7.48</v>
      </c>
      <c r="I346" s="218"/>
      <c r="J346" s="213"/>
      <c r="K346" s="213"/>
      <c r="L346" s="219"/>
      <c r="M346" s="220"/>
      <c r="N346" s="221"/>
      <c r="O346" s="221"/>
      <c r="P346" s="221"/>
      <c r="Q346" s="221"/>
      <c r="R346" s="221"/>
      <c r="S346" s="221"/>
      <c r="T346" s="222"/>
      <c r="AT346" s="223" t="s">
        <v>146</v>
      </c>
      <c r="AU346" s="223" t="s">
        <v>87</v>
      </c>
      <c r="AV346" s="13" t="s">
        <v>87</v>
      </c>
      <c r="AW346" s="13" t="s">
        <v>32</v>
      </c>
      <c r="AX346" s="13" t="s">
        <v>77</v>
      </c>
      <c r="AY346" s="223" t="s">
        <v>136</v>
      </c>
    </row>
    <row r="347" spans="2:51" s="13" customFormat="1" ht="11.25">
      <c r="B347" s="212"/>
      <c r="C347" s="213"/>
      <c r="D347" s="214" t="s">
        <v>146</v>
      </c>
      <c r="E347" s="215" t="s">
        <v>1</v>
      </c>
      <c r="F347" s="216" t="s">
        <v>588</v>
      </c>
      <c r="G347" s="213"/>
      <c r="H347" s="217">
        <v>19.477</v>
      </c>
      <c r="I347" s="218"/>
      <c r="J347" s="213"/>
      <c r="K347" s="213"/>
      <c r="L347" s="219"/>
      <c r="M347" s="220"/>
      <c r="N347" s="221"/>
      <c r="O347" s="221"/>
      <c r="P347" s="221"/>
      <c r="Q347" s="221"/>
      <c r="R347" s="221"/>
      <c r="S347" s="221"/>
      <c r="T347" s="222"/>
      <c r="AT347" s="223" t="s">
        <v>146</v>
      </c>
      <c r="AU347" s="223" t="s">
        <v>87</v>
      </c>
      <c r="AV347" s="13" t="s">
        <v>87</v>
      </c>
      <c r="AW347" s="13" t="s">
        <v>32</v>
      </c>
      <c r="AX347" s="13" t="s">
        <v>77</v>
      </c>
      <c r="AY347" s="223" t="s">
        <v>136</v>
      </c>
    </row>
    <row r="348" spans="2:51" s="13" customFormat="1" ht="11.25">
      <c r="B348" s="212"/>
      <c r="C348" s="213"/>
      <c r="D348" s="214" t="s">
        <v>146</v>
      </c>
      <c r="E348" s="213"/>
      <c r="F348" s="216" t="s">
        <v>589</v>
      </c>
      <c r="G348" s="213"/>
      <c r="H348" s="217">
        <v>131.378</v>
      </c>
      <c r="I348" s="218"/>
      <c r="J348" s="213"/>
      <c r="K348" s="213"/>
      <c r="L348" s="219"/>
      <c r="M348" s="220"/>
      <c r="N348" s="221"/>
      <c r="O348" s="221"/>
      <c r="P348" s="221"/>
      <c r="Q348" s="221"/>
      <c r="R348" s="221"/>
      <c r="S348" s="221"/>
      <c r="T348" s="222"/>
      <c r="AT348" s="223" t="s">
        <v>146</v>
      </c>
      <c r="AU348" s="223" t="s">
        <v>87</v>
      </c>
      <c r="AV348" s="13" t="s">
        <v>87</v>
      </c>
      <c r="AW348" s="13" t="s">
        <v>4</v>
      </c>
      <c r="AX348" s="13" t="s">
        <v>85</v>
      </c>
      <c r="AY348" s="223" t="s">
        <v>136</v>
      </c>
    </row>
    <row r="349" spans="1:65" s="2" customFormat="1" ht="16.5" customHeight="1">
      <c r="A349" s="34"/>
      <c r="B349" s="35"/>
      <c r="C349" s="199" t="s">
        <v>590</v>
      </c>
      <c r="D349" s="199" t="s">
        <v>139</v>
      </c>
      <c r="E349" s="200" t="s">
        <v>591</v>
      </c>
      <c r="F349" s="201" t="s">
        <v>592</v>
      </c>
      <c r="G349" s="202" t="s">
        <v>142</v>
      </c>
      <c r="H349" s="203">
        <v>514.626</v>
      </c>
      <c r="I349" s="204"/>
      <c r="J349" s="205">
        <f>ROUND(I349*H349,2)</f>
        <v>0</v>
      </c>
      <c r="K349" s="201" t="s">
        <v>143</v>
      </c>
      <c r="L349" s="39"/>
      <c r="M349" s="206" t="s">
        <v>1</v>
      </c>
      <c r="N349" s="207" t="s">
        <v>42</v>
      </c>
      <c r="O349" s="71"/>
      <c r="P349" s="208">
        <f>O349*H349</f>
        <v>0</v>
      </c>
      <c r="Q349" s="208">
        <v>0</v>
      </c>
      <c r="R349" s="208">
        <f>Q349*H349</f>
        <v>0</v>
      </c>
      <c r="S349" s="208">
        <v>0</v>
      </c>
      <c r="T349" s="209">
        <f>S349*H349</f>
        <v>0</v>
      </c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R349" s="210" t="s">
        <v>230</v>
      </c>
      <c r="AT349" s="210" t="s">
        <v>139</v>
      </c>
      <c r="AU349" s="210" t="s">
        <v>87</v>
      </c>
      <c r="AY349" s="17" t="s">
        <v>136</v>
      </c>
      <c r="BE349" s="211">
        <f>IF(N349="základní",J349,0)</f>
        <v>0</v>
      </c>
      <c r="BF349" s="211">
        <f>IF(N349="snížená",J349,0)</f>
        <v>0</v>
      </c>
      <c r="BG349" s="211">
        <f>IF(N349="zákl. přenesená",J349,0)</f>
        <v>0</v>
      </c>
      <c r="BH349" s="211">
        <f>IF(N349="sníž. přenesená",J349,0)</f>
        <v>0</v>
      </c>
      <c r="BI349" s="211">
        <f>IF(N349="nulová",J349,0)</f>
        <v>0</v>
      </c>
      <c r="BJ349" s="17" t="s">
        <v>85</v>
      </c>
      <c r="BK349" s="211">
        <f>ROUND(I349*H349,2)</f>
        <v>0</v>
      </c>
      <c r="BL349" s="17" t="s">
        <v>230</v>
      </c>
      <c r="BM349" s="210" t="s">
        <v>593</v>
      </c>
    </row>
    <row r="350" spans="2:51" s="13" customFormat="1" ht="11.25">
      <c r="B350" s="212"/>
      <c r="C350" s="213"/>
      <c r="D350" s="214" t="s">
        <v>146</v>
      </c>
      <c r="E350" s="215" t="s">
        <v>1</v>
      </c>
      <c r="F350" s="216" t="s">
        <v>594</v>
      </c>
      <c r="G350" s="213"/>
      <c r="H350" s="217">
        <v>514.626</v>
      </c>
      <c r="I350" s="218"/>
      <c r="J350" s="213"/>
      <c r="K350" s="213"/>
      <c r="L350" s="219"/>
      <c r="M350" s="220"/>
      <c r="N350" s="221"/>
      <c r="O350" s="221"/>
      <c r="P350" s="221"/>
      <c r="Q350" s="221"/>
      <c r="R350" s="221"/>
      <c r="S350" s="221"/>
      <c r="T350" s="222"/>
      <c r="AT350" s="223" t="s">
        <v>146</v>
      </c>
      <c r="AU350" s="223" t="s">
        <v>87</v>
      </c>
      <c r="AV350" s="13" t="s">
        <v>87</v>
      </c>
      <c r="AW350" s="13" t="s">
        <v>32</v>
      </c>
      <c r="AX350" s="13" t="s">
        <v>77</v>
      </c>
      <c r="AY350" s="223" t="s">
        <v>136</v>
      </c>
    </row>
    <row r="351" spans="1:65" s="2" customFormat="1" ht="16.5" customHeight="1">
      <c r="A351" s="34"/>
      <c r="B351" s="35"/>
      <c r="C351" s="234" t="s">
        <v>595</v>
      </c>
      <c r="D351" s="234" t="s">
        <v>264</v>
      </c>
      <c r="E351" s="235" t="s">
        <v>580</v>
      </c>
      <c r="F351" s="236" t="s">
        <v>581</v>
      </c>
      <c r="G351" s="237" t="s">
        <v>142</v>
      </c>
      <c r="H351" s="238">
        <v>669.014</v>
      </c>
      <c r="I351" s="239"/>
      <c r="J351" s="240">
        <f>ROUND(I351*H351,2)</f>
        <v>0</v>
      </c>
      <c r="K351" s="236" t="s">
        <v>143</v>
      </c>
      <c r="L351" s="241"/>
      <c r="M351" s="242" t="s">
        <v>1</v>
      </c>
      <c r="N351" s="243" t="s">
        <v>42</v>
      </c>
      <c r="O351" s="71"/>
      <c r="P351" s="208">
        <f>O351*H351</f>
        <v>0</v>
      </c>
      <c r="Q351" s="208">
        <v>0.0019</v>
      </c>
      <c r="R351" s="208">
        <f>Q351*H351</f>
        <v>1.2711266</v>
      </c>
      <c r="S351" s="208">
        <v>0</v>
      </c>
      <c r="T351" s="209">
        <f>S351*H351</f>
        <v>0</v>
      </c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R351" s="210" t="s">
        <v>267</v>
      </c>
      <c r="AT351" s="210" t="s">
        <v>264</v>
      </c>
      <c r="AU351" s="210" t="s">
        <v>87</v>
      </c>
      <c r="AY351" s="17" t="s">
        <v>136</v>
      </c>
      <c r="BE351" s="211">
        <f>IF(N351="základní",J351,0)</f>
        <v>0</v>
      </c>
      <c r="BF351" s="211">
        <f>IF(N351="snížená",J351,0)</f>
        <v>0</v>
      </c>
      <c r="BG351" s="211">
        <f>IF(N351="zákl. přenesená",J351,0)</f>
        <v>0</v>
      </c>
      <c r="BH351" s="211">
        <f>IF(N351="sníž. přenesená",J351,0)</f>
        <v>0</v>
      </c>
      <c r="BI351" s="211">
        <f>IF(N351="nulová",J351,0)</f>
        <v>0</v>
      </c>
      <c r="BJ351" s="17" t="s">
        <v>85</v>
      </c>
      <c r="BK351" s="211">
        <f>ROUND(I351*H351,2)</f>
        <v>0</v>
      </c>
      <c r="BL351" s="17" t="s">
        <v>230</v>
      </c>
      <c r="BM351" s="210" t="s">
        <v>596</v>
      </c>
    </row>
    <row r="352" spans="2:51" s="13" customFormat="1" ht="11.25">
      <c r="B352" s="212"/>
      <c r="C352" s="213"/>
      <c r="D352" s="214" t="s">
        <v>146</v>
      </c>
      <c r="E352" s="215" t="s">
        <v>1</v>
      </c>
      <c r="F352" s="216" t="s">
        <v>594</v>
      </c>
      <c r="G352" s="213"/>
      <c r="H352" s="217">
        <v>514.626</v>
      </c>
      <c r="I352" s="218"/>
      <c r="J352" s="213"/>
      <c r="K352" s="213"/>
      <c r="L352" s="219"/>
      <c r="M352" s="220"/>
      <c r="N352" s="221"/>
      <c r="O352" s="221"/>
      <c r="P352" s="221"/>
      <c r="Q352" s="221"/>
      <c r="R352" s="221"/>
      <c r="S352" s="221"/>
      <c r="T352" s="222"/>
      <c r="AT352" s="223" t="s">
        <v>146</v>
      </c>
      <c r="AU352" s="223" t="s">
        <v>87</v>
      </c>
      <c r="AV352" s="13" t="s">
        <v>87</v>
      </c>
      <c r="AW352" s="13" t="s">
        <v>32</v>
      </c>
      <c r="AX352" s="13" t="s">
        <v>77</v>
      </c>
      <c r="AY352" s="223" t="s">
        <v>136</v>
      </c>
    </row>
    <row r="353" spans="2:51" s="13" customFormat="1" ht="11.25">
      <c r="B353" s="212"/>
      <c r="C353" s="213"/>
      <c r="D353" s="214" t="s">
        <v>146</v>
      </c>
      <c r="E353" s="213"/>
      <c r="F353" s="216" t="s">
        <v>597</v>
      </c>
      <c r="G353" s="213"/>
      <c r="H353" s="217">
        <v>669.014</v>
      </c>
      <c r="I353" s="218"/>
      <c r="J353" s="213"/>
      <c r="K353" s="213"/>
      <c r="L353" s="219"/>
      <c r="M353" s="220"/>
      <c r="N353" s="221"/>
      <c r="O353" s="221"/>
      <c r="P353" s="221"/>
      <c r="Q353" s="221"/>
      <c r="R353" s="221"/>
      <c r="S353" s="221"/>
      <c r="T353" s="222"/>
      <c r="AT353" s="223" t="s">
        <v>146</v>
      </c>
      <c r="AU353" s="223" t="s">
        <v>87</v>
      </c>
      <c r="AV353" s="13" t="s">
        <v>87</v>
      </c>
      <c r="AW353" s="13" t="s">
        <v>4</v>
      </c>
      <c r="AX353" s="13" t="s">
        <v>85</v>
      </c>
      <c r="AY353" s="223" t="s">
        <v>136</v>
      </c>
    </row>
    <row r="354" spans="1:65" s="2" customFormat="1" ht="16.5" customHeight="1">
      <c r="A354" s="34"/>
      <c r="B354" s="35"/>
      <c r="C354" s="199" t="s">
        <v>598</v>
      </c>
      <c r="D354" s="199" t="s">
        <v>139</v>
      </c>
      <c r="E354" s="200" t="s">
        <v>599</v>
      </c>
      <c r="F354" s="201" t="s">
        <v>600</v>
      </c>
      <c r="G354" s="202" t="s">
        <v>303</v>
      </c>
      <c r="H354" s="203">
        <v>17</v>
      </c>
      <c r="I354" s="204"/>
      <c r="J354" s="205">
        <f>ROUND(I354*H354,2)</f>
        <v>0</v>
      </c>
      <c r="K354" s="201" t="s">
        <v>143</v>
      </c>
      <c r="L354" s="39"/>
      <c r="M354" s="206" t="s">
        <v>1</v>
      </c>
      <c r="N354" s="207" t="s">
        <v>42</v>
      </c>
      <c r="O354" s="71"/>
      <c r="P354" s="208">
        <f>O354*H354</f>
        <v>0</v>
      </c>
      <c r="Q354" s="208">
        <v>0</v>
      </c>
      <c r="R354" s="208">
        <f>Q354*H354</f>
        <v>0</v>
      </c>
      <c r="S354" s="208">
        <v>0</v>
      </c>
      <c r="T354" s="209">
        <f>S354*H354</f>
        <v>0</v>
      </c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R354" s="210" t="s">
        <v>230</v>
      </c>
      <c r="AT354" s="210" t="s">
        <v>139</v>
      </c>
      <c r="AU354" s="210" t="s">
        <v>87</v>
      </c>
      <c r="AY354" s="17" t="s">
        <v>136</v>
      </c>
      <c r="BE354" s="211">
        <f>IF(N354="základní",J354,0)</f>
        <v>0</v>
      </c>
      <c r="BF354" s="211">
        <f>IF(N354="snížená",J354,0)</f>
        <v>0</v>
      </c>
      <c r="BG354" s="211">
        <f>IF(N354="zákl. přenesená",J354,0)</f>
        <v>0</v>
      </c>
      <c r="BH354" s="211">
        <f>IF(N354="sníž. přenesená",J354,0)</f>
        <v>0</v>
      </c>
      <c r="BI354" s="211">
        <f>IF(N354="nulová",J354,0)</f>
        <v>0</v>
      </c>
      <c r="BJ354" s="17" t="s">
        <v>85</v>
      </c>
      <c r="BK354" s="211">
        <f>ROUND(I354*H354,2)</f>
        <v>0</v>
      </c>
      <c r="BL354" s="17" t="s">
        <v>230</v>
      </c>
      <c r="BM354" s="210" t="s">
        <v>601</v>
      </c>
    </row>
    <row r="355" spans="2:51" s="13" customFormat="1" ht="11.25">
      <c r="B355" s="212"/>
      <c r="C355" s="213"/>
      <c r="D355" s="214" t="s">
        <v>146</v>
      </c>
      <c r="E355" s="215" t="s">
        <v>1</v>
      </c>
      <c r="F355" s="216" t="s">
        <v>602</v>
      </c>
      <c r="G355" s="213"/>
      <c r="H355" s="217">
        <v>17</v>
      </c>
      <c r="I355" s="218"/>
      <c r="J355" s="213"/>
      <c r="K355" s="213"/>
      <c r="L355" s="219"/>
      <c r="M355" s="220"/>
      <c r="N355" s="221"/>
      <c r="O355" s="221"/>
      <c r="P355" s="221"/>
      <c r="Q355" s="221"/>
      <c r="R355" s="221"/>
      <c r="S355" s="221"/>
      <c r="T355" s="222"/>
      <c r="AT355" s="223" t="s">
        <v>146</v>
      </c>
      <c r="AU355" s="223" t="s">
        <v>87</v>
      </c>
      <c r="AV355" s="13" t="s">
        <v>87</v>
      </c>
      <c r="AW355" s="13" t="s">
        <v>32</v>
      </c>
      <c r="AX355" s="13" t="s">
        <v>77</v>
      </c>
      <c r="AY355" s="223" t="s">
        <v>136</v>
      </c>
    </row>
    <row r="356" spans="1:65" s="2" customFormat="1" ht="16.5" customHeight="1">
      <c r="A356" s="34"/>
      <c r="B356" s="35"/>
      <c r="C356" s="234" t="s">
        <v>603</v>
      </c>
      <c r="D356" s="234" t="s">
        <v>264</v>
      </c>
      <c r="E356" s="235" t="s">
        <v>604</v>
      </c>
      <c r="F356" s="236" t="s">
        <v>605</v>
      </c>
      <c r="G356" s="237" t="s">
        <v>303</v>
      </c>
      <c r="H356" s="238">
        <v>18.7</v>
      </c>
      <c r="I356" s="239"/>
      <c r="J356" s="240">
        <f>ROUND(I356*H356,2)</f>
        <v>0</v>
      </c>
      <c r="K356" s="236" t="s">
        <v>143</v>
      </c>
      <c r="L356" s="241"/>
      <c r="M356" s="242" t="s">
        <v>1</v>
      </c>
      <c r="N356" s="243" t="s">
        <v>42</v>
      </c>
      <c r="O356" s="71"/>
      <c r="P356" s="208">
        <f>O356*H356</f>
        <v>0</v>
      </c>
      <c r="Q356" s="208">
        <v>0.0016</v>
      </c>
      <c r="R356" s="208">
        <f>Q356*H356</f>
        <v>0.02992</v>
      </c>
      <c r="S356" s="208">
        <v>0</v>
      </c>
      <c r="T356" s="209">
        <f>S356*H356</f>
        <v>0</v>
      </c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R356" s="210" t="s">
        <v>267</v>
      </c>
      <c r="AT356" s="210" t="s">
        <v>264</v>
      </c>
      <c r="AU356" s="210" t="s">
        <v>87</v>
      </c>
      <c r="AY356" s="17" t="s">
        <v>136</v>
      </c>
      <c r="BE356" s="211">
        <f>IF(N356="základní",J356,0)</f>
        <v>0</v>
      </c>
      <c r="BF356" s="211">
        <f>IF(N356="snížená",J356,0)</f>
        <v>0</v>
      </c>
      <c r="BG356" s="211">
        <f>IF(N356="zákl. přenesená",J356,0)</f>
        <v>0</v>
      </c>
      <c r="BH356" s="211">
        <f>IF(N356="sníž. přenesená",J356,0)</f>
        <v>0</v>
      </c>
      <c r="BI356" s="211">
        <f>IF(N356="nulová",J356,0)</f>
        <v>0</v>
      </c>
      <c r="BJ356" s="17" t="s">
        <v>85</v>
      </c>
      <c r="BK356" s="211">
        <f>ROUND(I356*H356,2)</f>
        <v>0</v>
      </c>
      <c r="BL356" s="17" t="s">
        <v>230</v>
      </c>
      <c r="BM356" s="210" t="s">
        <v>606</v>
      </c>
    </row>
    <row r="357" spans="2:51" s="13" customFormat="1" ht="11.25">
      <c r="B357" s="212"/>
      <c r="C357" s="213"/>
      <c r="D357" s="214" t="s">
        <v>146</v>
      </c>
      <c r="E357" s="213"/>
      <c r="F357" s="216" t="s">
        <v>607</v>
      </c>
      <c r="G357" s="213"/>
      <c r="H357" s="217">
        <v>18.7</v>
      </c>
      <c r="I357" s="218"/>
      <c r="J357" s="213"/>
      <c r="K357" s="213"/>
      <c r="L357" s="219"/>
      <c r="M357" s="220"/>
      <c r="N357" s="221"/>
      <c r="O357" s="221"/>
      <c r="P357" s="221"/>
      <c r="Q357" s="221"/>
      <c r="R357" s="221"/>
      <c r="S357" s="221"/>
      <c r="T357" s="222"/>
      <c r="AT357" s="223" t="s">
        <v>146</v>
      </c>
      <c r="AU357" s="223" t="s">
        <v>87</v>
      </c>
      <c r="AV357" s="13" t="s">
        <v>87</v>
      </c>
      <c r="AW357" s="13" t="s">
        <v>4</v>
      </c>
      <c r="AX357" s="13" t="s">
        <v>85</v>
      </c>
      <c r="AY357" s="223" t="s">
        <v>136</v>
      </c>
    </row>
    <row r="358" spans="1:65" s="2" customFormat="1" ht="16.5" customHeight="1">
      <c r="A358" s="34"/>
      <c r="B358" s="35"/>
      <c r="C358" s="199" t="s">
        <v>608</v>
      </c>
      <c r="D358" s="199" t="s">
        <v>139</v>
      </c>
      <c r="E358" s="200" t="s">
        <v>609</v>
      </c>
      <c r="F358" s="201" t="s">
        <v>610</v>
      </c>
      <c r="G358" s="202" t="s">
        <v>193</v>
      </c>
      <c r="H358" s="203">
        <v>1</v>
      </c>
      <c r="I358" s="204"/>
      <c r="J358" s="205">
        <f>ROUND(I358*H358,2)</f>
        <v>0</v>
      </c>
      <c r="K358" s="201" t="s">
        <v>143</v>
      </c>
      <c r="L358" s="39"/>
      <c r="M358" s="206" t="s">
        <v>1</v>
      </c>
      <c r="N358" s="207" t="s">
        <v>42</v>
      </c>
      <c r="O358" s="71"/>
      <c r="P358" s="208">
        <f>O358*H358</f>
        <v>0</v>
      </c>
      <c r="Q358" s="208">
        <v>0</v>
      </c>
      <c r="R358" s="208">
        <f>Q358*H358</f>
        <v>0</v>
      </c>
      <c r="S358" s="208">
        <v>0</v>
      </c>
      <c r="T358" s="209">
        <f>S358*H358</f>
        <v>0</v>
      </c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R358" s="210" t="s">
        <v>230</v>
      </c>
      <c r="AT358" s="210" t="s">
        <v>139</v>
      </c>
      <c r="AU358" s="210" t="s">
        <v>87</v>
      </c>
      <c r="AY358" s="17" t="s">
        <v>136</v>
      </c>
      <c r="BE358" s="211">
        <f>IF(N358="základní",J358,0)</f>
        <v>0</v>
      </c>
      <c r="BF358" s="211">
        <f>IF(N358="snížená",J358,0)</f>
        <v>0</v>
      </c>
      <c r="BG358" s="211">
        <f>IF(N358="zákl. přenesená",J358,0)</f>
        <v>0</v>
      </c>
      <c r="BH358" s="211">
        <f>IF(N358="sníž. přenesená",J358,0)</f>
        <v>0</v>
      </c>
      <c r="BI358" s="211">
        <f>IF(N358="nulová",J358,0)</f>
        <v>0</v>
      </c>
      <c r="BJ358" s="17" t="s">
        <v>85</v>
      </c>
      <c r="BK358" s="211">
        <f>ROUND(I358*H358,2)</f>
        <v>0</v>
      </c>
      <c r="BL358" s="17" t="s">
        <v>230</v>
      </c>
      <c r="BM358" s="210" t="s">
        <v>611</v>
      </c>
    </row>
    <row r="359" spans="1:65" s="2" customFormat="1" ht="16.5" customHeight="1">
      <c r="A359" s="34"/>
      <c r="B359" s="35"/>
      <c r="C359" s="234" t="s">
        <v>612</v>
      </c>
      <c r="D359" s="234" t="s">
        <v>264</v>
      </c>
      <c r="E359" s="235" t="s">
        <v>613</v>
      </c>
      <c r="F359" s="236" t="s">
        <v>614</v>
      </c>
      <c r="G359" s="237" t="s">
        <v>193</v>
      </c>
      <c r="H359" s="238">
        <v>1</v>
      </c>
      <c r="I359" s="239"/>
      <c r="J359" s="240">
        <f>ROUND(I359*H359,2)</f>
        <v>0</v>
      </c>
      <c r="K359" s="236" t="s">
        <v>143</v>
      </c>
      <c r="L359" s="241"/>
      <c r="M359" s="242" t="s">
        <v>1</v>
      </c>
      <c r="N359" s="243" t="s">
        <v>42</v>
      </c>
      <c r="O359" s="71"/>
      <c r="P359" s="208">
        <f>O359*H359</f>
        <v>0</v>
      </c>
      <c r="Q359" s="208">
        <v>0.008</v>
      </c>
      <c r="R359" s="208">
        <f>Q359*H359</f>
        <v>0.008</v>
      </c>
      <c r="S359" s="208">
        <v>0</v>
      </c>
      <c r="T359" s="209">
        <f>S359*H359</f>
        <v>0</v>
      </c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R359" s="210" t="s">
        <v>267</v>
      </c>
      <c r="AT359" s="210" t="s">
        <v>264</v>
      </c>
      <c r="AU359" s="210" t="s">
        <v>87</v>
      </c>
      <c r="AY359" s="17" t="s">
        <v>136</v>
      </c>
      <c r="BE359" s="211">
        <f>IF(N359="základní",J359,0)</f>
        <v>0</v>
      </c>
      <c r="BF359" s="211">
        <f>IF(N359="snížená",J359,0)</f>
        <v>0</v>
      </c>
      <c r="BG359" s="211">
        <f>IF(N359="zákl. přenesená",J359,0)</f>
        <v>0</v>
      </c>
      <c r="BH359" s="211">
        <f>IF(N359="sníž. přenesená",J359,0)</f>
        <v>0</v>
      </c>
      <c r="BI359" s="211">
        <f>IF(N359="nulová",J359,0)</f>
        <v>0</v>
      </c>
      <c r="BJ359" s="17" t="s">
        <v>85</v>
      </c>
      <c r="BK359" s="211">
        <f>ROUND(I359*H359,2)</f>
        <v>0</v>
      </c>
      <c r="BL359" s="17" t="s">
        <v>230</v>
      </c>
      <c r="BM359" s="210" t="s">
        <v>615</v>
      </c>
    </row>
    <row r="360" spans="1:65" s="2" customFormat="1" ht="16.5" customHeight="1">
      <c r="A360" s="34"/>
      <c r="B360" s="35"/>
      <c r="C360" s="199" t="s">
        <v>616</v>
      </c>
      <c r="D360" s="199" t="s">
        <v>139</v>
      </c>
      <c r="E360" s="200" t="s">
        <v>617</v>
      </c>
      <c r="F360" s="201" t="s">
        <v>618</v>
      </c>
      <c r="G360" s="202" t="s">
        <v>303</v>
      </c>
      <c r="H360" s="203">
        <v>76.4</v>
      </c>
      <c r="I360" s="204"/>
      <c r="J360" s="205">
        <f>ROUND(I360*H360,2)</f>
        <v>0</v>
      </c>
      <c r="K360" s="201" t="s">
        <v>143</v>
      </c>
      <c r="L360" s="39"/>
      <c r="M360" s="206" t="s">
        <v>1</v>
      </c>
      <c r="N360" s="207" t="s">
        <v>42</v>
      </c>
      <c r="O360" s="71"/>
      <c r="P360" s="208">
        <f>O360*H360</f>
        <v>0</v>
      </c>
      <c r="Q360" s="208">
        <v>0.0028</v>
      </c>
      <c r="R360" s="208">
        <f>Q360*H360</f>
        <v>0.21392000000000003</v>
      </c>
      <c r="S360" s="208">
        <v>0</v>
      </c>
      <c r="T360" s="209">
        <f>S360*H360</f>
        <v>0</v>
      </c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R360" s="210" t="s">
        <v>230</v>
      </c>
      <c r="AT360" s="210" t="s">
        <v>139</v>
      </c>
      <c r="AU360" s="210" t="s">
        <v>87</v>
      </c>
      <c r="AY360" s="17" t="s">
        <v>136</v>
      </c>
      <c r="BE360" s="211">
        <f>IF(N360="základní",J360,0)</f>
        <v>0</v>
      </c>
      <c r="BF360" s="211">
        <f>IF(N360="snížená",J360,0)</f>
        <v>0</v>
      </c>
      <c r="BG360" s="211">
        <f>IF(N360="zákl. přenesená",J360,0)</f>
        <v>0</v>
      </c>
      <c r="BH360" s="211">
        <f>IF(N360="sníž. přenesená",J360,0)</f>
        <v>0</v>
      </c>
      <c r="BI360" s="211">
        <f>IF(N360="nulová",J360,0)</f>
        <v>0</v>
      </c>
      <c r="BJ360" s="17" t="s">
        <v>85</v>
      </c>
      <c r="BK360" s="211">
        <f>ROUND(I360*H360,2)</f>
        <v>0</v>
      </c>
      <c r="BL360" s="17" t="s">
        <v>230</v>
      </c>
      <c r="BM360" s="210" t="s">
        <v>619</v>
      </c>
    </row>
    <row r="361" spans="2:51" s="13" customFormat="1" ht="11.25">
      <c r="B361" s="212"/>
      <c r="C361" s="213"/>
      <c r="D361" s="214" t="s">
        <v>146</v>
      </c>
      <c r="E361" s="215" t="s">
        <v>1</v>
      </c>
      <c r="F361" s="216" t="s">
        <v>620</v>
      </c>
      <c r="G361" s="213"/>
      <c r="H361" s="217">
        <v>76.4</v>
      </c>
      <c r="I361" s="218"/>
      <c r="J361" s="213"/>
      <c r="K361" s="213"/>
      <c r="L361" s="219"/>
      <c r="M361" s="220"/>
      <c r="N361" s="221"/>
      <c r="O361" s="221"/>
      <c r="P361" s="221"/>
      <c r="Q361" s="221"/>
      <c r="R361" s="221"/>
      <c r="S361" s="221"/>
      <c r="T361" s="222"/>
      <c r="AT361" s="223" t="s">
        <v>146</v>
      </c>
      <c r="AU361" s="223" t="s">
        <v>87</v>
      </c>
      <c r="AV361" s="13" t="s">
        <v>87</v>
      </c>
      <c r="AW361" s="13" t="s">
        <v>32</v>
      </c>
      <c r="AX361" s="13" t="s">
        <v>85</v>
      </c>
      <c r="AY361" s="223" t="s">
        <v>136</v>
      </c>
    </row>
    <row r="362" spans="2:51" s="14" customFormat="1" ht="11.25">
      <c r="B362" s="224"/>
      <c r="C362" s="225"/>
      <c r="D362" s="214" t="s">
        <v>146</v>
      </c>
      <c r="E362" s="226" t="s">
        <v>1</v>
      </c>
      <c r="F362" s="227" t="s">
        <v>621</v>
      </c>
      <c r="G362" s="225"/>
      <c r="H362" s="226" t="s">
        <v>1</v>
      </c>
      <c r="I362" s="228"/>
      <c r="J362" s="225"/>
      <c r="K362" s="225"/>
      <c r="L362" s="229"/>
      <c r="M362" s="230"/>
      <c r="N362" s="231"/>
      <c r="O362" s="231"/>
      <c r="P362" s="231"/>
      <c r="Q362" s="231"/>
      <c r="R362" s="231"/>
      <c r="S362" s="231"/>
      <c r="T362" s="232"/>
      <c r="AT362" s="233" t="s">
        <v>146</v>
      </c>
      <c r="AU362" s="233" t="s">
        <v>87</v>
      </c>
      <c r="AV362" s="14" t="s">
        <v>85</v>
      </c>
      <c r="AW362" s="14" t="s">
        <v>32</v>
      </c>
      <c r="AX362" s="14" t="s">
        <v>77</v>
      </c>
      <c r="AY362" s="233" t="s">
        <v>136</v>
      </c>
    </row>
    <row r="363" spans="2:51" s="14" customFormat="1" ht="11.25">
      <c r="B363" s="224"/>
      <c r="C363" s="225"/>
      <c r="D363" s="214" t="s">
        <v>146</v>
      </c>
      <c r="E363" s="226" t="s">
        <v>1</v>
      </c>
      <c r="F363" s="227" t="s">
        <v>622</v>
      </c>
      <c r="G363" s="225"/>
      <c r="H363" s="226" t="s">
        <v>1</v>
      </c>
      <c r="I363" s="228"/>
      <c r="J363" s="225"/>
      <c r="K363" s="225"/>
      <c r="L363" s="229"/>
      <c r="M363" s="230"/>
      <c r="N363" s="231"/>
      <c r="O363" s="231"/>
      <c r="P363" s="231"/>
      <c r="Q363" s="231"/>
      <c r="R363" s="231"/>
      <c r="S363" s="231"/>
      <c r="T363" s="232"/>
      <c r="AT363" s="233" t="s">
        <v>146</v>
      </c>
      <c r="AU363" s="233" t="s">
        <v>87</v>
      </c>
      <c r="AV363" s="14" t="s">
        <v>85</v>
      </c>
      <c r="AW363" s="14" t="s">
        <v>32</v>
      </c>
      <c r="AX363" s="14" t="s">
        <v>77</v>
      </c>
      <c r="AY363" s="233" t="s">
        <v>136</v>
      </c>
    </row>
    <row r="364" spans="2:51" s="14" customFormat="1" ht="11.25">
      <c r="B364" s="224"/>
      <c r="C364" s="225"/>
      <c r="D364" s="214" t="s">
        <v>146</v>
      </c>
      <c r="E364" s="226" t="s">
        <v>1</v>
      </c>
      <c r="F364" s="227" t="s">
        <v>623</v>
      </c>
      <c r="G364" s="225"/>
      <c r="H364" s="226" t="s">
        <v>1</v>
      </c>
      <c r="I364" s="228"/>
      <c r="J364" s="225"/>
      <c r="K364" s="225"/>
      <c r="L364" s="229"/>
      <c r="M364" s="230"/>
      <c r="N364" s="231"/>
      <c r="O364" s="231"/>
      <c r="P364" s="231"/>
      <c r="Q364" s="231"/>
      <c r="R364" s="231"/>
      <c r="S364" s="231"/>
      <c r="T364" s="232"/>
      <c r="AT364" s="233" t="s">
        <v>146</v>
      </c>
      <c r="AU364" s="233" t="s">
        <v>87</v>
      </c>
      <c r="AV364" s="14" t="s">
        <v>85</v>
      </c>
      <c r="AW364" s="14" t="s">
        <v>32</v>
      </c>
      <c r="AX364" s="14" t="s">
        <v>77</v>
      </c>
      <c r="AY364" s="233" t="s">
        <v>136</v>
      </c>
    </row>
    <row r="365" spans="2:51" s="14" customFormat="1" ht="11.25">
      <c r="B365" s="224"/>
      <c r="C365" s="225"/>
      <c r="D365" s="214" t="s">
        <v>146</v>
      </c>
      <c r="E365" s="226" t="s">
        <v>1</v>
      </c>
      <c r="F365" s="227" t="s">
        <v>624</v>
      </c>
      <c r="G365" s="225"/>
      <c r="H365" s="226" t="s">
        <v>1</v>
      </c>
      <c r="I365" s="228"/>
      <c r="J365" s="225"/>
      <c r="K365" s="225"/>
      <c r="L365" s="229"/>
      <c r="M365" s="230"/>
      <c r="N365" s="231"/>
      <c r="O365" s="231"/>
      <c r="P365" s="231"/>
      <c r="Q365" s="231"/>
      <c r="R365" s="231"/>
      <c r="S365" s="231"/>
      <c r="T365" s="232"/>
      <c r="AT365" s="233" t="s">
        <v>146</v>
      </c>
      <c r="AU365" s="233" t="s">
        <v>87</v>
      </c>
      <c r="AV365" s="14" t="s">
        <v>85</v>
      </c>
      <c r="AW365" s="14" t="s">
        <v>32</v>
      </c>
      <c r="AX365" s="14" t="s">
        <v>77</v>
      </c>
      <c r="AY365" s="233" t="s">
        <v>136</v>
      </c>
    </row>
    <row r="366" spans="1:65" s="2" customFormat="1" ht="16.5" customHeight="1">
      <c r="A366" s="34"/>
      <c r="B366" s="35"/>
      <c r="C366" s="199" t="s">
        <v>625</v>
      </c>
      <c r="D366" s="199" t="s">
        <v>139</v>
      </c>
      <c r="E366" s="200" t="s">
        <v>626</v>
      </c>
      <c r="F366" s="201" t="s">
        <v>627</v>
      </c>
      <c r="G366" s="202" t="s">
        <v>193</v>
      </c>
      <c r="H366" s="203">
        <v>34</v>
      </c>
      <c r="I366" s="204"/>
      <c r="J366" s="205">
        <f>ROUND(I366*H366,2)</f>
        <v>0</v>
      </c>
      <c r="K366" s="201" t="s">
        <v>143</v>
      </c>
      <c r="L366" s="39"/>
      <c r="M366" s="206" t="s">
        <v>1</v>
      </c>
      <c r="N366" s="207" t="s">
        <v>42</v>
      </c>
      <c r="O366" s="71"/>
      <c r="P366" s="208">
        <f>O366*H366</f>
        <v>0</v>
      </c>
      <c r="Q366" s="208">
        <v>0</v>
      </c>
      <c r="R366" s="208">
        <f>Q366*H366</f>
        <v>0</v>
      </c>
      <c r="S366" s="208">
        <v>0</v>
      </c>
      <c r="T366" s="209">
        <f>S366*H366</f>
        <v>0</v>
      </c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R366" s="210" t="s">
        <v>230</v>
      </c>
      <c r="AT366" s="210" t="s">
        <v>139</v>
      </c>
      <c r="AU366" s="210" t="s">
        <v>87</v>
      </c>
      <c r="AY366" s="17" t="s">
        <v>136</v>
      </c>
      <c r="BE366" s="211">
        <f>IF(N366="základní",J366,0)</f>
        <v>0</v>
      </c>
      <c r="BF366" s="211">
        <f>IF(N366="snížená",J366,0)</f>
        <v>0</v>
      </c>
      <c r="BG366" s="211">
        <f>IF(N366="zákl. přenesená",J366,0)</f>
        <v>0</v>
      </c>
      <c r="BH366" s="211">
        <f>IF(N366="sníž. přenesená",J366,0)</f>
        <v>0</v>
      </c>
      <c r="BI366" s="211">
        <f>IF(N366="nulová",J366,0)</f>
        <v>0</v>
      </c>
      <c r="BJ366" s="17" t="s">
        <v>85</v>
      </c>
      <c r="BK366" s="211">
        <f>ROUND(I366*H366,2)</f>
        <v>0</v>
      </c>
      <c r="BL366" s="17" t="s">
        <v>230</v>
      </c>
      <c r="BM366" s="210" t="s">
        <v>628</v>
      </c>
    </row>
    <row r="367" spans="2:51" s="13" customFormat="1" ht="11.25">
      <c r="B367" s="212"/>
      <c r="C367" s="213"/>
      <c r="D367" s="214" t="s">
        <v>146</v>
      </c>
      <c r="E367" s="215" t="s">
        <v>1</v>
      </c>
      <c r="F367" s="216" t="s">
        <v>629</v>
      </c>
      <c r="G367" s="213"/>
      <c r="H367" s="217">
        <v>1</v>
      </c>
      <c r="I367" s="218"/>
      <c r="J367" s="213"/>
      <c r="K367" s="213"/>
      <c r="L367" s="219"/>
      <c r="M367" s="220"/>
      <c r="N367" s="221"/>
      <c r="O367" s="221"/>
      <c r="P367" s="221"/>
      <c r="Q367" s="221"/>
      <c r="R367" s="221"/>
      <c r="S367" s="221"/>
      <c r="T367" s="222"/>
      <c r="AT367" s="223" t="s">
        <v>146</v>
      </c>
      <c r="AU367" s="223" t="s">
        <v>87</v>
      </c>
      <c r="AV367" s="13" t="s">
        <v>87</v>
      </c>
      <c r="AW367" s="13" t="s">
        <v>32</v>
      </c>
      <c r="AX367" s="13" t="s">
        <v>77</v>
      </c>
      <c r="AY367" s="223" t="s">
        <v>136</v>
      </c>
    </row>
    <row r="368" spans="2:51" s="13" customFormat="1" ht="11.25">
      <c r="B368" s="212"/>
      <c r="C368" s="213"/>
      <c r="D368" s="214" t="s">
        <v>146</v>
      </c>
      <c r="E368" s="215" t="s">
        <v>1</v>
      </c>
      <c r="F368" s="216" t="s">
        <v>630</v>
      </c>
      <c r="G368" s="213"/>
      <c r="H368" s="217">
        <v>33</v>
      </c>
      <c r="I368" s="218"/>
      <c r="J368" s="213"/>
      <c r="K368" s="213"/>
      <c r="L368" s="219"/>
      <c r="M368" s="220"/>
      <c r="N368" s="221"/>
      <c r="O368" s="221"/>
      <c r="P368" s="221"/>
      <c r="Q368" s="221"/>
      <c r="R368" s="221"/>
      <c r="S368" s="221"/>
      <c r="T368" s="222"/>
      <c r="AT368" s="223" t="s">
        <v>146</v>
      </c>
      <c r="AU368" s="223" t="s">
        <v>87</v>
      </c>
      <c r="AV368" s="13" t="s">
        <v>87</v>
      </c>
      <c r="AW368" s="13" t="s">
        <v>32</v>
      </c>
      <c r="AX368" s="13" t="s">
        <v>77</v>
      </c>
      <c r="AY368" s="223" t="s">
        <v>136</v>
      </c>
    </row>
    <row r="369" spans="1:65" s="2" customFormat="1" ht="16.5" customHeight="1">
      <c r="A369" s="34"/>
      <c r="B369" s="35"/>
      <c r="C369" s="199" t="s">
        <v>155</v>
      </c>
      <c r="D369" s="199" t="s">
        <v>139</v>
      </c>
      <c r="E369" s="200" t="s">
        <v>631</v>
      </c>
      <c r="F369" s="201" t="s">
        <v>632</v>
      </c>
      <c r="G369" s="202" t="s">
        <v>193</v>
      </c>
      <c r="H369" s="203">
        <v>3</v>
      </c>
      <c r="I369" s="204"/>
      <c r="J369" s="205">
        <f>ROUND(I369*H369,2)</f>
        <v>0</v>
      </c>
      <c r="K369" s="201" t="s">
        <v>143</v>
      </c>
      <c r="L369" s="39"/>
      <c r="M369" s="206" t="s">
        <v>1</v>
      </c>
      <c r="N369" s="207" t="s">
        <v>42</v>
      </c>
      <c r="O369" s="71"/>
      <c r="P369" s="208">
        <f>O369*H369</f>
        <v>0</v>
      </c>
      <c r="Q369" s="208">
        <v>0</v>
      </c>
      <c r="R369" s="208">
        <f>Q369*H369</f>
        <v>0</v>
      </c>
      <c r="S369" s="208">
        <v>0</v>
      </c>
      <c r="T369" s="209">
        <f>S369*H369</f>
        <v>0</v>
      </c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R369" s="210" t="s">
        <v>230</v>
      </c>
      <c r="AT369" s="210" t="s">
        <v>139</v>
      </c>
      <c r="AU369" s="210" t="s">
        <v>87</v>
      </c>
      <c r="AY369" s="17" t="s">
        <v>136</v>
      </c>
      <c r="BE369" s="211">
        <f>IF(N369="základní",J369,0)</f>
        <v>0</v>
      </c>
      <c r="BF369" s="211">
        <f>IF(N369="snížená",J369,0)</f>
        <v>0</v>
      </c>
      <c r="BG369" s="211">
        <f>IF(N369="zákl. přenesená",J369,0)</f>
        <v>0</v>
      </c>
      <c r="BH369" s="211">
        <f>IF(N369="sníž. přenesená",J369,0)</f>
        <v>0</v>
      </c>
      <c r="BI369" s="211">
        <f>IF(N369="nulová",J369,0)</f>
        <v>0</v>
      </c>
      <c r="BJ369" s="17" t="s">
        <v>85</v>
      </c>
      <c r="BK369" s="211">
        <f>ROUND(I369*H369,2)</f>
        <v>0</v>
      </c>
      <c r="BL369" s="17" t="s">
        <v>230</v>
      </c>
      <c r="BM369" s="210" t="s">
        <v>633</v>
      </c>
    </row>
    <row r="370" spans="2:51" s="13" customFormat="1" ht="11.25">
      <c r="B370" s="212"/>
      <c r="C370" s="213"/>
      <c r="D370" s="214" t="s">
        <v>146</v>
      </c>
      <c r="E370" s="215" t="s">
        <v>1</v>
      </c>
      <c r="F370" s="216" t="s">
        <v>634</v>
      </c>
      <c r="G370" s="213"/>
      <c r="H370" s="217">
        <v>3</v>
      </c>
      <c r="I370" s="218"/>
      <c r="J370" s="213"/>
      <c r="K370" s="213"/>
      <c r="L370" s="219"/>
      <c r="M370" s="220"/>
      <c r="N370" s="221"/>
      <c r="O370" s="221"/>
      <c r="P370" s="221"/>
      <c r="Q370" s="221"/>
      <c r="R370" s="221"/>
      <c r="S370" s="221"/>
      <c r="T370" s="222"/>
      <c r="AT370" s="223" t="s">
        <v>146</v>
      </c>
      <c r="AU370" s="223" t="s">
        <v>87</v>
      </c>
      <c r="AV370" s="13" t="s">
        <v>87</v>
      </c>
      <c r="AW370" s="13" t="s">
        <v>32</v>
      </c>
      <c r="AX370" s="13" t="s">
        <v>77</v>
      </c>
      <c r="AY370" s="223" t="s">
        <v>136</v>
      </c>
    </row>
    <row r="371" spans="1:65" s="2" customFormat="1" ht="16.5" customHeight="1">
      <c r="A371" s="34"/>
      <c r="B371" s="35"/>
      <c r="C371" s="234" t="s">
        <v>170</v>
      </c>
      <c r="D371" s="234" t="s">
        <v>264</v>
      </c>
      <c r="E371" s="235" t="s">
        <v>635</v>
      </c>
      <c r="F371" s="236" t="s">
        <v>636</v>
      </c>
      <c r="G371" s="237" t="s">
        <v>193</v>
      </c>
      <c r="H371" s="238">
        <v>3</v>
      </c>
      <c r="I371" s="239"/>
      <c r="J371" s="240">
        <f>ROUND(I371*H371,2)</f>
        <v>0</v>
      </c>
      <c r="K371" s="236" t="s">
        <v>143</v>
      </c>
      <c r="L371" s="241"/>
      <c r="M371" s="242" t="s">
        <v>1</v>
      </c>
      <c r="N371" s="243" t="s">
        <v>42</v>
      </c>
      <c r="O371" s="71"/>
      <c r="P371" s="208">
        <f>O371*H371</f>
        <v>0</v>
      </c>
      <c r="Q371" s="208">
        <v>0.001</v>
      </c>
      <c r="R371" s="208">
        <f>Q371*H371</f>
        <v>0.003</v>
      </c>
      <c r="S371" s="208">
        <v>0</v>
      </c>
      <c r="T371" s="209">
        <f>S371*H371</f>
        <v>0</v>
      </c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R371" s="210" t="s">
        <v>267</v>
      </c>
      <c r="AT371" s="210" t="s">
        <v>264</v>
      </c>
      <c r="AU371" s="210" t="s">
        <v>87</v>
      </c>
      <c r="AY371" s="17" t="s">
        <v>136</v>
      </c>
      <c r="BE371" s="211">
        <f>IF(N371="základní",J371,0)</f>
        <v>0</v>
      </c>
      <c r="BF371" s="211">
        <f>IF(N371="snížená",J371,0)</f>
        <v>0</v>
      </c>
      <c r="BG371" s="211">
        <f>IF(N371="zákl. přenesená",J371,0)</f>
        <v>0</v>
      </c>
      <c r="BH371" s="211">
        <f>IF(N371="sníž. přenesená",J371,0)</f>
        <v>0</v>
      </c>
      <c r="BI371" s="211">
        <f>IF(N371="nulová",J371,0)</f>
        <v>0</v>
      </c>
      <c r="BJ371" s="17" t="s">
        <v>85</v>
      </c>
      <c r="BK371" s="211">
        <f>ROUND(I371*H371,2)</f>
        <v>0</v>
      </c>
      <c r="BL371" s="17" t="s">
        <v>230</v>
      </c>
      <c r="BM371" s="210" t="s">
        <v>637</v>
      </c>
    </row>
    <row r="372" spans="1:65" s="2" customFormat="1" ht="16.5" customHeight="1">
      <c r="A372" s="34"/>
      <c r="B372" s="35"/>
      <c r="C372" s="234" t="s">
        <v>204</v>
      </c>
      <c r="D372" s="234" t="s">
        <v>264</v>
      </c>
      <c r="E372" s="235" t="s">
        <v>638</v>
      </c>
      <c r="F372" s="236" t="s">
        <v>639</v>
      </c>
      <c r="G372" s="237" t="s">
        <v>193</v>
      </c>
      <c r="H372" s="238">
        <v>4</v>
      </c>
      <c r="I372" s="239"/>
      <c r="J372" s="240">
        <f>ROUND(I372*H372,2)</f>
        <v>0</v>
      </c>
      <c r="K372" s="236" t="s">
        <v>143</v>
      </c>
      <c r="L372" s="241"/>
      <c r="M372" s="242" t="s">
        <v>1</v>
      </c>
      <c r="N372" s="243" t="s">
        <v>42</v>
      </c>
      <c r="O372" s="71"/>
      <c r="P372" s="208">
        <f>O372*H372</f>
        <v>0</v>
      </c>
      <c r="Q372" s="208">
        <v>0.00063</v>
      </c>
      <c r="R372" s="208">
        <f>Q372*H372</f>
        <v>0.00252</v>
      </c>
      <c r="S372" s="208">
        <v>0</v>
      </c>
      <c r="T372" s="209">
        <f>S372*H372</f>
        <v>0</v>
      </c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R372" s="210" t="s">
        <v>267</v>
      </c>
      <c r="AT372" s="210" t="s">
        <v>264</v>
      </c>
      <c r="AU372" s="210" t="s">
        <v>87</v>
      </c>
      <c r="AY372" s="17" t="s">
        <v>136</v>
      </c>
      <c r="BE372" s="211">
        <f>IF(N372="základní",J372,0)</f>
        <v>0</v>
      </c>
      <c r="BF372" s="211">
        <f>IF(N372="snížená",J372,0)</f>
        <v>0</v>
      </c>
      <c r="BG372" s="211">
        <f>IF(N372="zákl. přenesená",J372,0)</f>
        <v>0</v>
      </c>
      <c r="BH372" s="211">
        <f>IF(N372="sníž. přenesená",J372,0)</f>
        <v>0</v>
      </c>
      <c r="BI372" s="211">
        <f>IF(N372="nulová",J372,0)</f>
        <v>0</v>
      </c>
      <c r="BJ372" s="17" t="s">
        <v>85</v>
      </c>
      <c r="BK372" s="211">
        <f>ROUND(I372*H372,2)</f>
        <v>0</v>
      </c>
      <c r="BL372" s="17" t="s">
        <v>230</v>
      </c>
      <c r="BM372" s="210" t="s">
        <v>640</v>
      </c>
    </row>
    <row r="373" spans="1:65" s="2" customFormat="1" ht="16.5" customHeight="1">
      <c r="A373" s="34"/>
      <c r="B373" s="35"/>
      <c r="C373" s="199" t="s">
        <v>641</v>
      </c>
      <c r="D373" s="199" t="s">
        <v>139</v>
      </c>
      <c r="E373" s="200" t="s">
        <v>642</v>
      </c>
      <c r="F373" s="201" t="s">
        <v>643</v>
      </c>
      <c r="G373" s="202" t="s">
        <v>303</v>
      </c>
      <c r="H373" s="203">
        <v>88.53</v>
      </c>
      <c r="I373" s="204"/>
      <c r="J373" s="205">
        <f>ROUND(I373*H373,2)</f>
        <v>0</v>
      </c>
      <c r="K373" s="201" t="s">
        <v>143</v>
      </c>
      <c r="L373" s="39"/>
      <c r="M373" s="206" t="s">
        <v>1</v>
      </c>
      <c r="N373" s="207" t="s">
        <v>42</v>
      </c>
      <c r="O373" s="71"/>
      <c r="P373" s="208">
        <f>O373*H373</f>
        <v>0</v>
      </c>
      <c r="Q373" s="208">
        <v>0</v>
      </c>
      <c r="R373" s="208">
        <f>Q373*H373</f>
        <v>0</v>
      </c>
      <c r="S373" s="208">
        <v>0</v>
      </c>
      <c r="T373" s="209">
        <f>S373*H373</f>
        <v>0</v>
      </c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R373" s="210" t="s">
        <v>230</v>
      </c>
      <c r="AT373" s="210" t="s">
        <v>139</v>
      </c>
      <c r="AU373" s="210" t="s">
        <v>87</v>
      </c>
      <c r="AY373" s="17" t="s">
        <v>136</v>
      </c>
      <c r="BE373" s="211">
        <f>IF(N373="základní",J373,0)</f>
        <v>0</v>
      </c>
      <c r="BF373" s="211">
        <f>IF(N373="snížená",J373,0)</f>
        <v>0</v>
      </c>
      <c r="BG373" s="211">
        <f>IF(N373="zákl. přenesená",J373,0)</f>
        <v>0</v>
      </c>
      <c r="BH373" s="211">
        <f>IF(N373="sníž. přenesená",J373,0)</f>
        <v>0</v>
      </c>
      <c r="BI373" s="211">
        <f>IF(N373="nulová",J373,0)</f>
        <v>0</v>
      </c>
      <c r="BJ373" s="17" t="s">
        <v>85</v>
      </c>
      <c r="BK373" s="211">
        <f>ROUND(I373*H373,2)</f>
        <v>0</v>
      </c>
      <c r="BL373" s="17" t="s">
        <v>230</v>
      </c>
      <c r="BM373" s="210" t="s">
        <v>644</v>
      </c>
    </row>
    <row r="374" spans="2:51" s="13" customFormat="1" ht="11.25">
      <c r="B374" s="212"/>
      <c r="C374" s="213"/>
      <c r="D374" s="214" t="s">
        <v>146</v>
      </c>
      <c r="E374" s="215" t="s">
        <v>1</v>
      </c>
      <c r="F374" s="216" t="s">
        <v>645</v>
      </c>
      <c r="G374" s="213"/>
      <c r="H374" s="217">
        <v>88.53</v>
      </c>
      <c r="I374" s="218"/>
      <c r="J374" s="213"/>
      <c r="K374" s="213"/>
      <c r="L374" s="219"/>
      <c r="M374" s="220"/>
      <c r="N374" s="221"/>
      <c r="O374" s="221"/>
      <c r="P374" s="221"/>
      <c r="Q374" s="221"/>
      <c r="R374" s="221"/>
      <c r="S374" s="221"/>
      <c r="T374" s="222"/>
      <c r="AT374" s="223" t="s">
        <v>146</v>
      </c>
      <c r="AU374" s="223" t="s">
        <v>87</v>
      </c>
      <c r="AV374" s="13" t="s">
        <v>87</v>
      </c>
      <c r="AW374" s="13" t="s">
        <v>32</v>
      </c>
      <c r="AX374" s="13" t="s">
        <v>77</v>
      </c>
      <c r="AY374" s="223" t="s">
        <v>136</v>
      </c>
    </row>
    <row r="375" spans="1:65" s="2" customFormat="1" ht="16.5" customHeight="1">
      <c r="A375" s="34"/>
      <c r="B375" s="35"/>
      <c r="C375" s="234" t="s">
        <v>646</v>
      </c>
      <c r="D375" s="234" t="s">
        <v>264</v>
      </c>
      <c r="E375" s="235" t="s">
        <v>647</v>
      </c>
      <c r="F375" s="236" t="s">
        <v>648</v>
      </c>
      <c r="G375" s="237" t="s">
        <v>303</v>
      </c>
      <c r="H375" s="238">
        <v>97.383</v>
      </c>
      <c r="I375" s="239"/>
      <c r="J375" s="240">
        <f>ROUND(I375*H375,2)</f>
        <v>0</v>
      </c>
      <c r="K375" s="236" t="s">
        <v>143</v>
      </c>
      <c r="L375" s="241"/>
      <c r="M375" s="242" t="s">
        <v>1</v>
      </c>
      <c r="N375" s="243" t="s">
        <v>42</v>
      </c>
      <c r="O375" s="71"/>
      <c r="P375" s="208">
        <f>O375*H375</f>
        <v>0</v>
      </c>
      <c r="Q375" s="208">
        <v>0.0005</v>
      </c>
      <c r="R375" s="208">
        <f>Q375*H375</f>
        <v>0.0486915</v>
      </c>
      <c r="S375" s="208">
        <v>0</v>
      </c>
      <c r="T375" s="209">
        <f>S375*H375</f>
        <v>0</v>
      </c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R375" s="210" t="s">
        <v>267</v>
      </c>
      <c r="AT375" s="210" t="s">
        <v>264</v>
      </c>
      <c r="AU375" s="210" t="s">
        <v>87</v>
      </c>
      <c r="AY375" s="17" t="s">
        <v>136</v>
      </c>
      <c r="BE375" s="211">
        <f>IF(N375="základní",J375,0)</f>
        <v>0</v>
      </c>
      <c r="BF375" s="211">
        <f>IF(N375="snížená",J375,0)</f>
        <v>0</v>
      </c>
      <c r="BG375" s="211">
        <f>IF(N375="zákl. přenesená",J375,0)</f>
        <v>0</v>
      </c>
      <c r="BH375" s="211">
        <f>IF(N375="sníž. přenesená",J375,0)</f>
        <v>0</v>
      </c>
      <c r="BI375" s="211">
        <f>IF(N375="nulová",J375,0)</f>
        <v>0</v>
      </c>
      <c r="BJ375" s="17" t="s">
        <v>85</v>
      </c>
      <c r="BK375" s="211">
        <f>ROUND(I375*H375,2)</f>
        <v>0</v>
      </c>
      <c r="BL375" s="17" t="s">
        <v>230</v>
      </c>
      <c r="BM375" s="210" t="s">
        <v>649</v>
      </c>
    </row>
    <row r="376" spans="2:51" s="13" customFormat="1" ht="11.25">
      <c r="B376" s="212"/>
      <c r="C376" s="213"/>
      <c r="D376" s="214" t="s">
        <v>146</v>
      </c>
      <c r="E376" s="213"/>
      <c r="F376" s="216" t="s">
        <v>650</v>
      </c>
      <c r="G376" s="213"/>
      <c r="H376" s="217">
        <v>97.383</v>
      </c>
      <c r="I376" s="218"/>
      <c r="J376" s="213"/>
      <c r="K376" s="213"/>
      <c r="L376" s="219"/>
      <c r="M376" s="220"/>
      <c r="N376" s="221"/>
      <c r="O376" s="221"/>
      <c r="P376" s="221"/>
      <c r="Q376" s="221"/>
      <c r="R376" s="221"/>
      <c r="S376" s="221"/>
      <c r="T376" s="222"/>
      <c r="AT376" s="223" t="s">
        <v>146</v>
      </c>
      <c r="AU376" s="223" t="s">
        <v>87</v>
      </c>
      <c r="AV376" s="13" t="s">
        <v>87</v>
      </c>
      <c r="AW376" s="13" t="s">
        <v>4</v>
      </c>
      <c r="AX376" s="13" t="s">
        <v>85</v>
      </c>
      <c r="AY376" s="223" t="s">
        <v>136</v>
      </c>
    </row>
    <row r="377" spans="1:65" s="2" customFormat="1" ht="16.5" customHeight="1">
      <c r="A377" s="34"/>
      <c r="B377" s="35"/>
      <c r="C377" s="234" t="s">
        <v>651</v>
      </c>
      <c r="D377" s="234" t="s">
        <v>264</v>
      </c>
      <c r="E377" s="235" t="s">
        <v>652</v>
      </c>
      <c r="F377" s="236" t="s">
        <v>653</v>
      </c>
      <c r="G377" s="237" t="s">
        <v>193</v>
      </c>
      <c r="H377" s="238">
        <v>8</v>
      </c>
      <c r="I377" s="239"/>
      <c r="J377" s="240">
        <f>ROUND(I377*H377,2)</f>
        <v>0</v>
      </c>
      <c r="K377" s="236" t="s">
        <v>143</v>
      </c>
      <c r="L377" s="241"/>
      <c r="M377" s="242" t="s">
        <v>1</v>
      </c>
      <c r="N377" s="243" t="s">
        <v>42</v>
      </c>
      <c r="O377" s="71"/>
      <c r="P377" s="208">
        <f>O377*H377</f>
        <v>0</v>
      </c>
      <c r="Q377" s="208">
        <v>0.00017</v>
      </c>
      <c r="R377" s="208">
        <f>Q377*H377</f>
        <v>0.00136</v>
      </c>
      <c r="S377" s="208">
        <v>0</v>
      </c>
      <c r="T377" s="209">
        <f>S377*H377</f>
        <v>0</v>
      </c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R377" s="210" t="s">
        <v>267</v>
      </c>
      <c r="AT377" s="210" t="s">
        <v>264</v>
      </c>
      <c r="AU377" s="210" t="s">
        <v>87</v>
      </c>
      <c r="AY377" s="17" t="s">
        <v>136</v>
      </c>
      <c r="BE377" s="211">
        <f>IF(N377="základní",J377,0)</f>
        <v>0</v>
      </c>
      <c r="BF377" s="211">
        <f>IF(N377="snížená",J377,0)</f>
        <v>0</v>
      </c>
      <c r="BG377" s="211">
        <f>IF(N377="zákl. přenesená",J377,0)</f>
        <v>0</v>
      </c>
      <c r="BH377" s="211">
        <f>IF(N377="sníž. přenesená",J377,0)</f>
        <v>0</v>
      </c>
      <c r="BI377" s="211">
        <f>IF(N377="nulová",J377,0)</f>
        <v>0</v>
      </c>
      <c r="BJ377" s="17" t="s">
        <v>85</v>
      </c>
      <c r="BK377" s="211">
        <f>ROUND(I377*H377,2)</f>
        <v>0</v>
      </c>
      <c r="BL377" s="17" t="s">
        <v>230</v>
      </c>
      <c r="BM377" s="210" t="s">
        <v>654</v>
      </c>
    </row>
    <row r="378" spans="1:65" s="2" customFormat="1" ht="16.5" customHeight="1">
      <c r="A378" s="34"/>
      <c r="B378" s="35"/>
      <c r="C378" s="234" t="s">
        <v>655</v>
      </c>
      <c r="D378" s="234" t="s">
        <v>264</v>
      </c>
      <c r="E378" s="235" t="s">
        <v>656</v>
      </c>
      <c r="F378" s="236" t="s">
        <v>657</v>
      </c>
      <c r="G378" s="237" t="s">
        <v>303</v>
      </c>
      <c r="H378" s="238">
        <v>88.53</v>
      </c>
      <c r="I378" s="239"/>
      <c r="J378" s="240">
        <f>ROUND(I378*H378,2)</f>
        <v>0</v>
      </c>
      <c r="K378" s="236" t="s">
        <v>143</v>
      </c>
      <c r="L378" s="241"/>
      <c r="M378" s="242" t="s">
        <v>1</v>
      </c>
      <c r="N378" s="243" t="s">
        <v>42</v>
      </c>
      <c r="O378" s="71"/>
      <c r="P378" s="208">
        <f>O378*H378</f>
        <v>0</v>
      </c>
      <c r="Q378" s="208">
        <v>0.00022</v>
      </c>
      <c r="R378" s="208">
        <f>Q378*H378</f>
        <v>0.0194766</v>
      </c>
      <c r="S378" s="208">
        <v>0</v>
      </c>
      <c r="T378" s="209">
        <f>S378*H378</f>
        <v>0</v>
      </c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R378" s="210" t="s">
        <v>267</v>
      </c>
      <c r="AT378" s="210" t="s">
        <v>264</v>
      </c>
      <c r="AU378" s="210" t="s">
        <v>87</v>
      </c>
      <c r="AY378" s="17" t="s">
        <v>136</v>
      </c>
      <c r="BE378" s="211">
        <f>IF(N378="základní",J378,0)</f>
        <v>0</v>
      </c>
      <c r="BF378" s="211">
        <f>IF(N378="snížená",J378,0)</f>
        <v>0</v>
      </c>
      <c r="BG378" s="211">
        <f>IF(N378="zákl. přenesená",J378,0)</f>
        <v>0</v>
      </c>
      <c r="BH378" s="211">
        <f>IF(N378="sníž. přenesená",J378,0)</f>
        <v>0</v>
      </c>
      <c r="BI378" s="211">
        <f>IF(N378="nulová",J378,0)</f>
        <v>0</v>
      </c>
      <c r="BJ378" s="17" t="s">
        <v>85</v>
      </c>
      <c r="BK378" s="211">
        <f>ROUND(I378*H378,2)</f>
        <v>0</v>
      </c>
      <c r="BL378" s="17" t="s">
        <v>230</v>
      </c>
      <c r="BM378" s="210" t="s">
        <v>658</v>
      </c>
    </row>
    <row r="379" spans="2:51" s="13" customFormat="1" ht="11.25">
      <c r="B379" s="212"/>
      <c r="C379" s="213"/>
      <c r="D379" s="214" t="s">
        <v>146</v>
      </c>
      <c r="E379" s="215" t="s">
        <v>1</v>
      </c>
      <c r="F379" s="216" t="s">
        <v>645</v>
      </c>
      <c r="G379" s="213"/>
      <c r="H379" s="217">
        <v>88.53</v>
      </c>
      <c r="I379" s="218"/>
      <c r="J379" s="213"/>
      <c r="K379" s="213"/>
      <c r="L379" s="219"/>
      <c r="M379" s="220"/>
      <c r="N379" s="221"/>
      <c r="O379" s="221"/>
      <c r="P379" s="221"/>
      <c r="Q379" s="221"/>
      <c r="R379" s="221"/>
      <c r="S379" s="221"/>
      <c r="T379" s="222"/>
      <c r="AT379" s="223" t="s">
        <v>146</v>
      </c>
      <c r="AU379" s="223" t="s">
        <v>87</v>
      </c>
      <c r="AV379" s="13" t="s">
        <v>87</v>
      </c>
      <c r="AW379" s="13" t="s">
        <v>32</v>
      </c>
      <c r="AX379" s="13" t="s">
        <v>77</v>
      </c>
      <c r="AY379" s="223" t="s">
        <v>136</v>
      </c>
    </row>
    <row r="380" spans="1:65" s="2" customFormat="1" ht="16.5" customHeight="1">
      <c r="A380" s="34"/>
      <c r="B380" s="35"/>
      <c r="C380" s="199" t="s">
        <v>659</v>
      </c>
      <c r="D380" s="199" t="s">
        <v>139</v>
      </c>
      <c r="E380" s="200" t="s">
        <v>660</v>
      </c>
      <c r="F380" s="201" t="s">
        <v>661</v>
      </c>
      <c r="G380" s="202" t="s">
        <v>193</v>
      </c>
      <c r="H380" s="203">
        <v>90</v>
      </c>
      <c r="I380" s="204"/>
      <c r="J380" s="205">
        <f>ROUND(I380*H380,2)</f>
        <v>0</v>
      </c>
      <c r="K380" s="201" t="s">
        <v>143</v>
      </c>
      <c r="L380" s="39"/>
      <c r="M380" s="206" t="s">
        <v>1</v>
      </c>
      <c r="N380" s="207" t="s">
        <v>42</v>
      </c>
      <c r="O380" s="71"/>
      <c r="P380" s="208">
        <f>O380*H380</f>
        <v>0</v>
      </c>
      <c r="Q380" s="208">
        <v>0</v>
      </c>
      <c r="R380" s="208">
        <f>Q380*H380</f>
        <v>0</v>
      </c>
      <c r="S380" s="208">
        <v>0</v>
      </c>
      <c r="T380" s="209">
        <f>S380*H380</f>
        <v>0</v>
      </c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R380" s="210" t="s">
        <v>230</v>
      </c>
      <c r="AT380" s="210" t="s">
        <v>139</v>
      </c>
      <c r="AU380" s="210" t="s">
        <v>87</v>
      </c>
      <c r="AY380" s="17" t="s">
        <v>136</v>
      </c>
      <c r="BE380" s="211">
        <f>IF(N380="základní",J380,0)</f>
        <v>0</v>
      </c>
      <c r="BF380" s="211">
        <f>IF(N380="snížená",J380,0)</f>
        <v>0</v>
      </c>
      <c r="BG380" s="211">
        <f>IF(N380="zákl. přenesená",J380,0)</f>
        <v>0</v>
      </c>
      <c r="BH380" s="211">
        <f>IF(N380="sníž. přenesená",J380,0)</f>
        <v>0</v>
      </c>
      <c r="BI380" s="211">
        <f>IF(N380="nulová",J380,0)</f>
        <v>0</v>
      </c>
      <c r="BJ380" s="17" t="s">
        <v>85</v>
      </c>
      <c r="BK380" s="211">
        <f>ROUND(I380*H380,2)</f>
        <v>0</v>
      </c>
      <c r="BL380" s="17" t="s">
        <v>230</v>
      </c>
      <c r="BM380" s="210" t="s">
        <v>662</v>
      </c>
    </row>
    <row r="381" spans="2:51" s="13" customFormat="1" ht="11.25">
      <c r="B381" s="212"/>
      <c r="C381" s="213"/>
      <c r="D381" s="214" t="s">
        <v>146</v>
      </c>
      <c r="E381" s="215" t="s">
        <v>1</v>
      </c>
      <c r="F381" s="216" t="s">
        <v>663</v>
      </c>
      <c r="G381" s="213"/>
      <c r="H381" s="217">
        <v>90</v>
      </c>
      <c r="I381" s="218"/>
      <c r="J381" s="213"/>
      <c r="K381" s="213"/>
      <c r="L381" s="219"/>
      <c r="M381" s="220"/>
      <c r="N381" s="221"/>
      <c r="O381" s="221"/>
      <c r="P381" s="221"/>
      <c r="Q381" s="221"/>
      <c r="R381" s="221"/>
      <c r="S381" s="221"/>
      <c r="T381" s="222"/>
      <c r="AT381" s="223" t="s">
        <v>146</v>
      </c>
      <c r="AU381" s="223" t="s">
        <v>87</v>
      </c>
      <c r="AV381" s="13" t="s">
        <v>87</v>
      </c>
      <c r="AW381" s="13" t="s">
        <v>32</v>
      </c>
      <c r="AX381" s="13" t="s">
        <v>77</v>
      </c>
      <c r="AY381" s="223" t="s">
        <v>136</v>
      </c>
    </row>
    <row r="382" spans="1:65" s="2" customFormat="1" ht="16.5" customHeight="1">
      <c r="A382" s="34"/>
      <c r="B382" s="35"/>
      <c r="C382" s="234" t="s">
        <v>664</v>
      </c>
      <c r="D382" s="234" t="s">
        <v>264</v>
      </c>
      <c r="E382" s="235" t="s">
        <v>665</v>
      </c>
      <c r="F382" s="236" t="s">
        <v>666</v>
      </c>
      <c r="G382" s="237" t="s">
        <v>193</v>
      </c>
      <c r="H382" s="238">
        <v>90</v>
      </c>
      <c r="I382" s="239"/>
      <c r="J382" s="240">
        <f>ROUND(I382*H382,2)</f>
        <v>0</v>
      </c>
      <c r="K382" s="236" t="s">
        <v>143</v>
      </c>
      <c r="L382" s="241"/>
      <c r="M382" s="242" t="s">
        <v>1</v>
      </c>
      <c r="N382" s="243" t="s">
        <v>42</v>
      </c>
      <c r="O382" s="71"/>
      <c r="P382" s="208">
        <f>O382*H382</f>
        <v>0</v>
      </c>
      <c r="Q382" s="208">
        <v>0.00022</v>
      </c>
      <c r="R382" s="208">
        <f>Q382*H382</f>
        <v>0.0198</v>
      </c>
      <c r="S382" s="208">
        <v>0</v>
      </c>
      <c r="T382" s="209">
        <f>S382*H382</f>
        <v>0</v>
      </c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R382" s="210" t="s">
        <v>267</v>
      </c>
      <c r="AT382" s="210" t="s">
        <v>264</v>
      </c>
      <c r="AU382" s="210" t="s">
        <v>87</v>
      </c>
      <c r="AY382" s="17" t="s">
        <v>136</v>
      </c>
      <c r="BE382" s="211">
        <f>IF(N382="základní",J382,0)</f>
        <v>0</v>
      </c>
      <c r="BF382" s="211">
        <f>IF(N382="snížená",J382,0)</f>
        <v>0</v>
      </c>
      <c r="BG382" s="211">
        <f>IF(N382="zákl. přenesená",J382,0)</f>
        <v>0</v>
      </c>
      <c r="BH382" s="211">
        <f>IF(N382="sníž. přenesená",J382,0)</f>
        <v>0</v>
      </c>
      <c r="BI382" s="211">
        <f>IF(N382="nulová",J382,0)</f>
        <v>0</v>
      </c>
      <c r="BJ382" s="17" t="s">
        <v>85</v>
      </c>
      <c r="BK382" s="211">
        <f>ROUND(I382*H382,2)</f>
        <v>0</v>
      </c>
      <c r="BL382" s="17" t="s">
        <v>230</v>
      </c>
      <c r="BM382" s="210" t="s">
        <v>667</v>
      </c>
    </row>
    <row r="383" spans="1:65" s="2" customFormat="1" ht="16.5" customHeight="1">
      <c r="A383" s="34"/>
      <c r="B383" s="35"/>
      <c r="C383" s="199" t="s">
        <v>668</v>
      </c>
      <c r="D383" s="199" t="s">
        <v>139</v>
      </c>
      <c r="E383" s="200" t="s">
        <v>669</v>
      </c>
      <c r="F383" s="201" t="s">
        <v>670</v>
      </c>
      <c r="G383" s="202" t="s">
        <v>193</v>
      </c>
      <c r="H383" s="203">
        <v>4</v>
      </c>
      <c r="I383" s="204"/>
      <c r="J383" s="205">
        <f>ROUND(I383*H383,2)</f>
        <v>0</v>
      </c>
      <c r="K383" s="201" t="s">
        <v>143</v>
      </c>
      <c r="L383" s="39"/>
      <c r="M383" s="206" t="s">
        <v>1</v>
      </c>
      <c r="N383" s="207" t="s">
        <v>42</v>
      </c>
      <c r="O383" s="71"/>
      <c r="P383" s="208">
        <f>O383*H383</f>
        <v>0</v>
      </c>
      <c r="Q383" s="208">
        <v>0</v>
      </c>
      <c r="R383" s="208">
        <f>Q383*H383</f>
        <v>0</v>
      </c>
      <c r="S383" s="208">
        <v>0</v>
      </c>
      <c r="T383" s="209">
        <f>S383*H383</f>
        <v>0</v>
      </c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R383" s="210" t="s">
        <v>230</v>
      </c>
      <c r="AT383" s="210" t="s">
        <v>139</v>
      </c>
      <c r="AU383" s="210" t="s">
        <v>87</v>
      </c>
      <c r="AY383" s="17" t="s">
        <v>136</v>
      </c>
      <c r="BE383" s="211">
        <f>IF(N383="základní",J383,0)</f>
        <v>0</v>
      </c>
      <c r="BF383" s="211">
        <f>IF(N383="snížená",J383,0)</f>
        <v>0</v>
      </c>
      <c r="BG383" s="211">
        <f>IF(N383="zákl. přenesená",J383,0)</f>
        <v>0</v>
      </c>
      <c r="BH383" s="211">
        <f>IF(N383="sníž. přenesená",J383,0)</f>
        <v>0</v>
      </c>
      <c r="BI383" s="211">
        <f>IF(N383="nulová",J383,0)</f>
        <v>0</v>
      </c>
      <c r="BJ383" s="17" t="s">
        <v>85</v>
      </c>
      <c r="BK383" s="211">
        <f>ROUND(I383*H383,2)</f>
        <v>0</v>
      </c>
      <c r="BL383" s="17" t="s">
        <v>230</v>
      </c>
      <c r="BM383" s="210" t="s">
        <v>671</v>
      </c>
    </row>
    <row r="384" spans="1:65" s="2" customFormat="1" ht="16.5" customHeight="1">
      <c r="A384" s="34"/>
      <c r="B384" s="35"/>
      <c r="C384" s="234" t="s">
        <v>672</v>
      </c>
      <c r="D384" s="234" t="s">
        <v>264</v>
      </c>
      <c r="E384" s="235" t="s">
        <v>673</v>
      </c>
      <c r="F384" s="236" t="s">
        <v>674</v>
      </c>
      <c r="G384" s="237" t="s">
        <v>193</v>
      </c>
      <c r="H384" s="238">
        <v>4</v>
      </c>
      <c r="I384" s="239"/>
      <c r="J384" s="240">
        <f>ROUND(I384*H384,2)</f>
        <v>0</v>
      </c>
      <c r="K384" s="236" t="s">
        <v>143</v>
      </c>
      <c r="L384" s="241"/>
      <c r="M384" s="242" t="s">
        <v>1</v>
      </c>
      <c r="N384" s="243" t="s">
        <v>42</v>
      </c>
      <c r="O384" s="71"/>
      <c r="P384" s="208">
        <f>O384*H384</f>
        <v>0</v>
      </c>
      <c r="Q384" s="208">
        <v>0.00026</v>
      </c>
      <c r="R384" s="208">
        <f>Q384*H384</f>
        <v>0.00104</v>
      </c>
      <c r="S384" s="208">
        <v>0</v>
      </c>
      <c r="T384" s="209">
        <f>S384*H384</f>
        <v>0</v>
      </c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R384" s="210" t="s">
        <v>267</v>
      </c>
      <c r="AT384" s="210" t="s">
        <v>264</v>
      </c>
      <c r="AU384" s="210" t="s">
        <v>87</v>
      </c>
      <c r="AY384" s="17" t="s">
        <v>136</v>
      </c>
      <c r="BE384" s="211">
        <f>IF(N384="základní",J384,0)</f>
        <v>0</v>
      </c>
      <c r="BF384" s="211">
        <f>IF(N384="snížená",J384,0)</f>
        <v>0</v>
      </c>
      <c r="BG384" s="211">
        <f>IF(N384="zákl. přenesená",J384,0)</f>
        <v>0</v>
      </c>
      <c r="BH384" s="211">
        <f>IF(N384="sníž. přenesená",J384,0)</f>
        <v>0</v>
      </c>
      <c r="BI384" s="211">
        <f>IF(N384="nulová",J384,0)</f>
        <v>0</v>
      </c>
      <c r="BJ384" s="17" t="s">
        <v>85</v>
      </c>
      <c r="BK384" s="211">
        <f>ROUND(I384*H384,2)</f>
        <v>0</v>
      </c>
      <c r="BL384" s="17" t="s">
        <v>230</v>
      </c>
      <c r="BM384" s="210" t="s">
        <v>675</v>
      </c>
    </row>
    <row r="385" spans="1:65" s="2" customFormat="1" ht="16.5" customHeight="1">
      <c r="A385" s="34"/>
      <c r="B385" s="35"/>
      <c r="C385" s="199" t="s">
        <v>676</v>
      </c>
      <c r="D385" s="199" t="s">
        <v>139</v>
      </c>
      <c r="E385" s="200" t="s">
        <v>677</v>
      </c>
      <c r="F385" s="201" t="s">
        <v>678</v>
      </c>
      <c r="G385" s="202" t="s">
        <v>193</v>
      </c>
      <c r="H385" s="203">
        <v>4</v>
      </c>
      <c r="I385" s="204"/>
      <c r="J385" s="205">
        <f>ROUND(I385*H385,2)</f>
        <v>0</v>
      </c>
      <c r="K385" s="201" t="s">
        <v>143</v>
      </c>
      <c r="L385" s="39"/>
      <c r="M385" s="206" t="s">
        <v>1</v>
      </c>
      <c r="N385" s="207" t="s">
        <v>42</v>
      </c>
      <c r="O385" s="71"/>
      <c r="P385" s="208">
        <f>O385*H385</f>
        <v>0</v>
      </c>
      <c r="Q385" s="208">
        <v>0</v>
      </c>
      <c r="R385" s="208">
        <f>Q385*H385</f>
        <v>0</v>
      </c>
      <c r="S385" s="208">
        <v>0</v>
      </c>
      <c r="T385" s="209">
        <f>S385*H385</f>
        <v>0</v>
      </c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R385" s="210" t="s">
        <v>230</v>
      </c>
      <c r="AT385" s="210" t="s">
        <v>139</v>
      </c>
      <c r="AU385" s="210" t="s">
        <v>87</v>
      </c>
      <c r="AY385" s="17" t="s">
        <v>136</v>
      </c>
      <c r="BE385" s="211">
        <f>IF(N385="základní",J385,0)</f>
        <v>0</v>
      </c>
      <c r="BF385" s="211">
        <f>IF(N385="snížená",J385,0)</f>
        <v>0</v>
      </c>
      <c r="BG385" s="211">
        <f>IF(N385="zákl. přenesená",J385,0)</f>
        <v>0</v>
      </c>
      <c r="BH385" s="211">
        <f>IF(N385="sníž. přenesená",J385,0)</f>
        <v>0</v>
      </c>
      <c r="BI385" s="211">
        <f>IF(N385="nulová",J385,0)</f>
        <v>0</v>
      </c>
      <c r="BJ385" s="17" t="s">
        <v>85</v>
      </c>
      <c r="BK385" s="211">
        <f>ROUND(I385*H385,2)</f>
        <v>0</v>
      </c>
      <c r="BL385" s="17" t="s">
        <v>230</v>
      </c>
      <c r="BM385" s="210" t="s">
        <v>679</v>
      </c>
    </row>
    <row r="386" spans="2:51" s="13" customFormat="1" ht="11.25">
      <c r="B386" s="212"/>
      <c r="C386" s="213"/>
      <c r="D386" s="214" t="s">
        <v>146</v>
      </c>
      <c r="E386" s="215" t="s">
        <v>1</v>
      </c>
      <c r="F386" s="216" t="s">
        <v>680</v>
      </c>
      <c r="G386" s="213"/>
      <c r="H386" s="217">
        <v>4</v>
      </c>
      <c r="I386" s="218"/>
      <c r="J386" s="213"/>
      <c r="K386" s="213"/>
      <c r="L386" s="219"/>
      <c r="M386" s="220"/>
      <c r="N386" s="221"/>
      <c r="O386" s="221"/>
      <c r="P386" s="221"/>
      <c r="Q386" s="221"/>
      <c r="R386" s="221"/>
      <c r="S386" s="221"/>
      <c r="T386" s="222"/>
      <c r="AT386" s="223" t="s">
        <v>146</v>
      </c>
      <c r="AU386" s="223" t="s">
        <v>87</v>
      </c>
      <c r="AV386" s="13" t="s">
        <v>87</v>
      </c>
      <c r="AW386" s="13" t="s">
        <v>32</v>
      </c>
      <c r="AX386" s="13" t="s">
        <v>77</v>
      </c>
      <c r="AY386" s="223" t="s">
        <v>136</v>
      </c>
    </row>
    <row r="387" spans="1:65" s="2" customFormat="1" ht="16.5" customHeight="1">
      <c r="A387" s="34"/>
      <c r="B387" s="35"/>
      <c r="C387" s="234" t="s">
        <v>681</v>
      </c>
      <c r="D387" s="234" t="s">
        <v>264</v>
      </c>
      <c r="E387" s="235" t="s">
        <v>682</v>
      </c>
      <c r="F387" s="236" t="s">
        <v>683</v>
      </c>
      <c r="G387" s="237" t="s">
        <v>193</v>
      </c>
      <c r="H387" s="238">
        <v>4.4</v>
      </c>
      <c r="I387" s="239"/>
      <c r="J387" s="240">
        <f>ROUND(I387*H387,2)</f>
        <v>0</v>
      </c>
      <c r="K387" s="236" t="s">
        <v>143</v>
      </c>
      <c r="L387" s="241"/>
      <c r="M387" s="242" t="s">
        <v>1</v>
      </c>
      <c r="N387" s="243" t="s">
        <v>42</v>
      </c>
      <c r="O387" s="71"/>
      <c r="P387" s="208">
        <f>O387*H387</f>
        <v>0</v>
      </c>
      <c r="Q387" s="208">
        <v>0.00011</v>
      </c>
      <c r="R387" s="208">
        <f>Q387*H387</f>
        <v>0.00048400000000000006</v>
      </c>
      <c r="S387" s="208">
        <v>0</v>
      </c>
      <c r="T387" s="209">
        <f>S387*H387</f>
        <v>0</v>
      </c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R387" s="210" t="s">
        <v>267</v>
      </c>
      <c r="AT387" s="210" t="s">
        <v>264</v>
      </c>
      <c r="AU387" s="210" t="s">
        <v>87</v>
      </c>
      <c r="AY387" s="17" t="s">
        <v>136</v>
      </c>
      <c r="BE387" s="211">
        <f>IF(N387="základní",J387,0)</f>
        <v>0</v>
      </c>
      <c r="BF387" s="211">
        <f>IF(N387="snížená",J387,0)</f>
        <v>0</v>
      </c>
      <c r="BG387" s="211">
        <f>IF(N387="zákl. přenesená",J387,0)</f>
        <v>0</v>
      </c>
      <c r="BH387" s="211">
        <f>IF(N387="sníž. přenesená",J387,0)</f>
        <v>0</v>
      </c>
      <c r="BI387" s="211">
        <f>IF(N387="nulová",J387,0)</f>
        <v>0</v>
      </c>
      <c r="BJ387" s="17" t="s">
        <v>85</v>
      </c>
      <c r="BK387" s="211">
        <f>ROUND(I387*H387,2)</f>
        <v>0</v>
      </c>
      <c r="BL387" s="17" t="s">
        <v>230</v>
      </c>
      <c r="BM387" s="210" t="s">
        <v>684</v>
      </c>
    </row>
    <row r="388" spans="2:51" s="13" customFormat="1" ht="11.25">
      <c r="B388" s="212"/>
      <c r="C388" s="213"/>
      <c r="D388" s="214" t="s">
        <v>146</v>
      </c>
      <c r="E388" s="213"/>
      <c r="F388" s="216" t="s">
        <v>685</v>
      </c>
      <c r="G388" s="213"/>
      <c r="H388" s="217">
        <v>4.4</v>
      </c>
      <c r="I388" s="218"/>
      <c r="J388" s="213"/>
      <c r="K388" s="213"/>
      <c r="L388" s="219"/>
      <c r="M388" s="220"/>
      <c r="N388" s="221"/>
      <c r="O388" s="221"/>
      <c r="P388" s="221"/>
      <c r="Q388" s="221"/>
      <c r="R388" s="221"/>
      <c r="S388" s="221"/>
      <c r="T388" s="222"/>
      <c r="AT388" s="223" t="s">
        <v>146</v>
      </c>
      <c r="AU388" s="223" t="s">
        <v>87</v>
      </c>
      <c r="AV388" s="13" t="s">
        <v>87</v>
      </c>
      <c r="AW388" s="13" t="s">
        <v>4</v>
      </c>
      <c r="AX388" s="13" t="s">
        <v>85</v>
      </c>
      <c r="AY388" s="223" t="s">
        <v>136</v>
      </c>
    </row>
    <row r="389" spans="1:65" s="2" customFormat="1" ht="16.5" customHeight="1">
      <c r="A389" s="34"/>
      <c r="B389" s="35"/>
      <c r="C389" s="199" t="s">
        <v>686</v>
      </c>
      <c r="D389" s="199" t="s">
        <v>139</v>
      </c>
      <c r="E389" s="200" t="s">
        <v>687</v>
      </c>
      <c r="F389" s="201" t="s">
        <v>688</v>
      </c>
      <c r="G389" s="202" t="s">
        <v>303</v>
      </c>
      <c r="H389" s="203">
        <v>36</v>
      </c>
      <c r="I389" s="204"/>
      <c r="J389" s="205">
        <f>ROUND(I389*H389,2)</f>
        <v>0</v>
      </c>
      <c r="K389" s="201" t="s">
        <v>143</v>
      </c>
      <c r="L389" s="39"/>
      <c r="M389" s="206" t="s">
        <v>1</v>
      </c>
      <c r="N389" s="207" t="s">
        <v>42</v>
      </c>
      <c r="O389" s="71"/>
      <c r="P389" s="208">
        <f>O389*H389</f>
        <v>0</v>
      </c>
      <c r="Q389" s="208">
        <v>0</v>
      </c>
      <c r="R389" s="208">
        <f>Q389*H389</f>
        <v>0</v>
      </c>
      <c r="S389" s="208">
        <v>0</v>
      </c>
      <c r="T389" s="209">
        <f>S389*H389</f>
        <v>0</v>
      </c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R389" s="210" t="s">
        <v>230</v>
      </c>
      <c r="AT389" s="210" t="s">
        <v>139</v>
      </c>
      <c r="AU389" s="210" t="s">
        <v>87</v>
      </c>
      <c r="AY389" s="17" t="s">
        <v>136</v>
      </c>
      <c r="BE389" s="211">
        <f>IF(N389="základní",J389,0)</f>
        <v>0</v>
      </c>
      <c r="BF389" s="211">
        <f>IF(N389="snížená",J389,0)</f>
        <v>0</v>
      </c>
      <c r="BG389" s="211">
        <f>IF(N389="zákl. přenesená",J389,0)</f>
        <v>0</v>
      </c>
      <c r="BH389" s="211">
        <f>IF(N389="sníž. přenesená",J389,0)</f>
        <v>0</v>
      </c>
      <c r="BI389" s="211">
        <f>IF(N389="nulová",J389,0)</f>
        <v>0</v>
      </c>
      <c r="BJ389" s="17" t="s">
        <v>85</v>
      </c>
      <c r="BK389" s="211">
        <f>ROUND(I389*H389,2)</f>
        <v>0</v>
      </c>
      <c r="BL389" s="17" t="s">
        <v>230</v>
      </c>
      <c r="BM389" s="210" t="s">
        <v>689</v>
      </c>
    </row>
    <row r="390" spans="2:51" s="13" customFormat="1" ht="11.25">
      <c r="B390" s="212"/>
      <c r="C390" s="213"/>
      <c r="D390" s="214" t="s">
        <v>146</v>
      </c>
      <c r="E390" s="215" t="s">
        <v>1</v>
      </c>
      <c r="F390" s="216" t="s">
        <v>690</v>
      </c>
      <c r="G390" s="213"/>
      <c r="H390" s="217">
        <v>36</v>
      </c>
      <c r="I390" s="218"/>
      <c r="J390" s="213"/>
      <c r="K390" s="213"/>
      <c r="L390" s="219"/>
      <c r="M390" s="220"/>
      <c r="N390" s="221"/>
      <c r="O390" s="221"/>
      <c r="P390" s="221"/>
      <c r="Q390" s="221"/>
      <c r="R390" s="221"/>
      <c r="S390" s="221"/>
      <c r="T390" s="222"/>
      <c r="AT390" s="223" t="s">
        <v>146</v>
      </c>
      <c r="AU390" s="223" t="s">
        <v>87</v>
      </c>
      <c r="AV390" s="13" t="s">
        <v>87</v>
      </c>
      <c r="AW390" s="13" t="s">
        <v>32</v>
      </c>
      <c r="AX390" s="13" t="s">
        <v>77</v>
      </c>
      <c r="AY390" s="223" t="s">
        <v>136</v>
      </c>
    </row>
    <row r="391" spans="1:65" s="2" customFormat="1" ht="16.5" customHeight="1">
      <c r="A391" s="34"/>
      <c r="B391" s="35"/>
      <c r="C391" s="234" t="s">
        <v>691</v>
      </c>
      <c r="D391" s="234" t="s">
        <v>264</v>
      </c>
      <c r="E391" s="235" t="s">
        <v>692</v>
      </c>
      <c r="F391" s="236" t="s">
        <v>693</v>
      </c>
      <c r="G391" s="237" t="s">
        <v>303</v>
      </c>
      <c r="H391" s="238">
        <v>36</v>
      </c>
      <c r="I391" s="239"/>
      <c r="J391" s="240">
        <f>ROUND(I391*H391,2)</f>
        <v>0</v>
      </c>
      <c r="K391" s="236" t="s">
        <v>143</v>
      </c>
      <c r="L391" s="241"/>
      <c r="M391" s="242" t="s">
        <v>1</v>
      </c>
      <c r="N391" s="243" t="s">
        <v>42</v>
      </c>
      <c r="O391" s="71"/>
      <c r="P391" s="208">
        <f>O391*H391</f>
        <v>0</v>
      </c>
      <c r="Q391" s="208">
        <v>0.00053</v>
      </c>
      <c r="R391" s="208">
        <f>Q391*H391</f>
        <v>0.01908</v>
      </c>
      <c r="S391" s="208">
        <v>0</v>
      </c>
      <c r="T391" s="209">
        <f>S391*H391</f>
        <v>0</v>
      </c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R391" s="210" t="s">
        <v>267</v>
      </c>
      <c r="AT391" s="210" t="s">
        <v>264</v>
      </c>
      <c r="AU391" s="210" t="s">
        <v>87</v>
      </c>
      <c r="AY391" s="17" t="s">
        <v>136</v>
      </c>
      <c r="BE391" s="211">
        <f>IF(N391="základní",J391,0)</f>
        <v>0</v>
      </c>
      <c r="BF391" s="211">
        <f>IF(N391="snížená",J391,0)</f>
        <v>0</v>
      </c>
      <c r="BG391" s="211">
        <f>IF(N391="zákl. přenesená",J391,0)</f>
        <v>0</v>
      </c>
      <c r="BH391" s="211">
        <f>IF(N391="sníž. přenesená",J391,0)</f>
        <v>0</v>
      </c>
      <c r="BI391" s="211">
        <f>IF(N391="nulová",J391,0)</f>
        <v>0</v>
      </c>
      <c r="BJ391" s="17" t="s">
        <v>85</v>
      </c>
      <c r="BK391" s="211">
        <f>ROUND(I391*H391,2)</f>
        <v>0</v>
      </c>
      <c r="BL391" s="17" t="s">
        <v>230</v>
      </c>
      <c r="BM391" s="210" t="s">
        <v>694</v>
      </c>
    </row>
    <row r="392" spans="2:51" s="13" customFormat="1" ht="11.25">
      <c r="B392" s="212"/>
      <c r="C392" s="213"/>
      <c r="D392" s="214" t="s">
        <v>146</v>
      </c>
      <c r="E392" s="215" t="s">
        <v>1</v>
      </c>
      <c r="F392" s="216" t="s">
        <v>695</v>
      </c>
      <c r="G392" s="213"/>
      <c r="H392" s="217">
        <v>36</v>
      </c>
      <c r="I392" s="218"/>
      <c r="J392" s="213"/>
      <c r="K392" s="213"/>
      <c r="L392" s="219"/>
      <c r="M392" s="220"/>
      <c r="N392" s="221"/>
      <c r="O392" s="221"/>
      <c r="P392" s="221"/>
      <c r="Q392" s="221"/>
      <c r="R392" s="221"/>
      <c r="S392" s="221"/>
      <c r="T392" s="222"/>
      <c r="AT392" s="223" t="s">
        <v>146</v>
      </c>
      <c r="AU392" s="223" t="s">
        <v>87</v>
      </c>
      <c r="AV392" s="13" t="s">
        <v>87</v>
      </c>
      <c r="AW392" s="13" t="s">
        <v>32</v>
      </c>
      <c r="AX392" s="13" t="s">
        <v>77</v>
      </c>
      <c r="AY392" s="223" t="s">
        <v>136</v>
      </c>
    </row>
    <row r="393" spans="1:65" s="2" customFormat="1" ht="16.5" customHeight="1">
      <c r="A393" s="34"/>
      <c r="B393" s="35"/>
      <c r="C393" s="199" t="s">
        <v>696</v>
      </c>
      <c r="D393" s="199" t="s">
        <v>139</v>
      </c>
      <c r="E393" s="200" t="s">
        <v>697</v>
      </c>
      <c r="F393" s="201" t="s">
        <v>698</v>
      </c>
      <c r="G393" s="202" t="s">
        <v>193</v>
      </c>
      <c r="H393" s="203">
        <v>16</v>
      </c>
      <c r="I393" s="204"/>
      <c r="J393" s="205">
        <f>ROUND(I393*H393,2)</f>
        <v>0</v>
      </c>
      <c r="K393" s="201" t="s">
        <v>143</v>
      </c>
      <c r="L393" s="39"/>
      <c r="M393" s="206" t="s">
        <v>1</v>
      </c>
      <c r="N393" s="207" t="s">
        <v>42</v>
      </c>
      <c r="O393" s="71"/>
      <c r="P393" s="208">
        <f>O393*H393</f>
        <v>0</v>
      </c>
      <c r="Q393" s="208">
        <v>0</v>
      </c>
      <c r="R393" s="208">
        <f>Q393*H393</f>
        <v>0</v>
      </c>
      <c r="S393" s="208">
        <v>0</v>
      </c>
      <c r="T393" s="209">
        <f>S393*H393</f>
        <v>0</v>
      </c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R393" s="210" t="s">
        <v>230</v>
      </c>
      <c r="AT393" s="210" t="s">
        <v>139</v>
      </c>
      <c r="AU393" s="210" t="s">
        <v>87</v>
      </c>
      <c r="AY393" s="17" t="s">
        <v>136</v>
      </c>
      <c r="BE393" s="211">
        <f>IF(N393="základní",J393,0)</f>
        <v>0</v>
      </c>
      <c r="BF393" s="211">
        <f>IF(N393="snížená",J393,0)</f>
        <v>0</v>
      </c>
      <c r="BG393" s="211">
        <f>IF(N393="zákl. přenesená",J393,0)</f>
        <v>0</v>
      </c>
      <c r="BH393" s="211">
        <f>IF(N393="sníž. přenesená",J393,0)</f>
        <v>0</v>
      </c>
      <c r="BI393" s="211">
        <f>IF(N393="nulová",J393,0)</f>
        <v>0</v>
      </c>
      <c r="BJ393" s="17" t="s">
        <v>85</v>
      </c>
      <c r="BK393" s="211">
        <f>ROUND(I393*H393,2)</f>
        <v>0</v>
      </c>
      <c r="BL393" s="17" t="s">
        <v>230</v>
      </c>
      <c r="BM393" s="210" t="s">
        <v>699</v>
      </c>
    </row>
    <row r="394" spans="1:65" s="2" customFormat="1" ht="16.5" customHeight="1">
      <c r="A394" s="34"/>
      <c r="B394" s="35"/>
      <c r="C394" s="234" t="s">
        <v>700</v>
      </c>
      <c r="D394" s="234" t="s">
        <v>264</v>
      </c>
      <c r="E394" s="235" t="s">
        <v>701</v>
      </c>
      <c r="F394" s="236" t="s">
        <v>702</v>
      </c>
      <c r="G394" s="237" t="s">
        <v>193</v>
      </c>
      <c r="H394" s="238">
        <v>16</v>
      </c>
      <c r="I394" s="239"/>
      <c r="J394" s="240">
        <f>ROUND(I394*H394,2)</f>
        <v>0</v>
      </c>
      <c r="K394" s="236" t="s">
        <v>143</v>
      </c>
      <c r="L394" s="241"/>
      <c r="M394" s="242" t="s">
        <v>1</v>
      </c>
      <c r="N394" s="243" t="s">
        <v>42</v>
      </c>
      <c r="O394" s="71"/>
      <c r="P394" s="208">
        <f>O394*H394</f>
        <v>0</v>
      </c>
      <c r="Q394" s="208">
        <v>0.00017</v>
      </c>
      <c r="R394" s="208">
        <f>Q394*H394</f>
        <v>0.00272</v>
      </c>
      <c r="S394" s="208">
        <v>0</v>
      </c>
      <c r="T394" s="209">
        <f>S394*H394</f>
        <v>0</v>
      </c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R394" s="210" t="s">
        <v>267</v>
      </c>
      <c r="AT394" s="210" t="s">
        <v>264</v>
      </c>
      <c r="AU394" s="210" t="s">
        <v>87</v>
      </c>
      <c r="AY394" s="17" t="s">
        <v>136</v>
      </c>
      <c r="BE394" s="211">
        <f>IF(N394="základní",J394,0)</f>
        <v>0</v>
      </c>
      <c r="BF394" s="211">
        <f>IF(N394="snížená",J394,0)</f>
        <v>0</v>
      </c>
      <c r="BG394" s="211">
        <f>IF(N394="zákl. přenesená",J394,0)</f>
        <v>0</v>
      </c>
      <c r="BH394" s="211">
        <f>IF(N394="sníž. přenesená",J394,0)</f>
        <v>0</v>
      </c>
      <c r="BI394" s="211">
        <f>IF(N394="nulová",J394,0)</f>
        <v>0</v>
      </c>
      <c r="BJ394" s="17" t="s">
        <v>85</v>
      </c>
      <c r="BK394" s="211">
        <f>ROUND(I394*H394,2)</f>
        <v>0</v>
      </c>
      <c r="BL394" s="17" t="s">
        <v>230</v>
      </c>
      <c r="BM394" s="210" t="s">
        <v>703</v>
      </c>
    </row>
    <row r="395" spans="1:65" s="2" customFormat="1" ht="16.5" customHeight="1">
      <c r="A395" s="34"/>
      <c r="B395" s="35"/>
      <c r="C395" s="199" t="s">
        <v>704</v>
      </c>
      <c r="D395" s="199" t="s">
        <v>139</v>
      </c>
      <c r="E395" s="200" t="s">
        <v>705</v>
      </c>
      <c r="F395" s="201" t="s">
        <v>706</v>
      </c>
      <c r="G395" s="202" t="s">
        <v>228</v>
      </c>
      <c r="H395" s="203">
        <v>1.892</v>
      </c>
      <c r="I395" s="204"/>
      <c r="J395" s="205">
        <f>ROUND(I395*H395,2)</f>
        <v>0</v>
      </c>
      <c r="K395" s="201" t="s">
        <v>143</v>
      </c>
      <c r="L395" s="39"/>
      <c r="M395" s="206" t="s">
        <v>1</v>
      </c>
      <c r="N395" s="207" t="s">
        <v>42</v>
      </c>
      <c r="O395" s="71"/>
      <c r="P395" s="208">
        <f>O395*H395</f>
        <v>0</v>
      </c>
      <c r="Q395" s="208">
        <v>0</v>
      </c>
      <c r="R395" s="208">
        <f>Q395*H395</f>
        <v>0</v>
      </c>
      <c r="S395" s="208">
        <v>0</v>
      </c>
      <c r="T395" s="209">
        <f>S395*H395</f>
        <v>0</v>
      </c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  <c r="AR395" s="210" t="s">
        <v>230</v>
      </c>
      <c r="AT395" s="210" t="s">
        <v>139</v>
      </c>
      <c r="AU395" s="210" t="s">
        <v>87</v>
      </c>
      <c r="AY395" s="17" t="s">
        <v>136</v>
      </c>
      <c r="BE395" s="211">
        <f>IF(N395="základní",J395,0)</f>
        <v>0</v>
      </c>
      <c r="BF395" s="211">
        <f>IF(N395="snížená",J395,0)</f>
        <v>0</v>
      </c>
      <c r="BG395" s="211">
        <f>IF(N395="zákl. přenesená",J395,0)</f>
        <v>0</v>
      </c>
      <c r="BH395" s="211">
        <f>IF(N395="sníž. přenesená",J395,0)</f>
        <v>0</v>
      </c>
      <c r="BI395" s="211">
        <f>IF(N395="nulová",J395,0)</f>
        <v>0</v>
      </c>
      <c r="BJ395" s="17" t="s">
        <v>85</v>
      </c>
      <c r="BK395" s="211">
        <f>ROUND(I395*H395,2)</f>
        <v>0</v>
      </c>
      <c r="BL395" s="17" t="s">
        <v>230</v>
      </c>
      <c r="BM395" s="210" t="s">
        <v>707</v>
      </c>
    </row>
    <row r="396" spans="2:63" s="12" customFormat="1" ht="22.9" customHeight="1">
      <c r="B396" s="183"/>
      <c r="C396" s="184"/>
      <c r="D396" s="185" t="s">
        <v>76</v>
      </c>
      <c r="E396" s="197" t="s">
        <v>708</v>
      </c>
      <c r="F396" s="197" t="s">
        <v>709</v>
      </c>
      <c r="G396" s="184"/>
      <c r="H396" s="184"/>
      <c r="I396" s="187"/>
      <c r="J396" s="198">
        <f>BK396</f>
        <v>0</v>
      </c>
      <c r="K396" s="184"/>
      <c r="L396" s="189"/>
      <c r="M396" s="190"/>
      <c r="N396" s="191"/>
      <c r="O396" s="191"/>
      <c r="P396" s="192">
        <f>SUM(P397:P419)</f>
        <v>0</v>
      </c>
      <c r="Q396" s="191"/>
      <c r="R396" s="192">
        <f>SUM(R397:R419)</f>
        <v>2.8388202000000007</v>
      </c>
      <c r="S396" s="191"/>
      <c r="T396" s="193">
        <f>SUM(T397:T419)</f>
        <v>0</v>
      </c>
      <c r="AR396" s="194" t="s">
        <v>87</v>
      </c>
      <c r="AT396" s="195" t="s">
        <v>76</v>
      </c>
      <c r="AU396" s="195" t="s">
        <v>85</v>
      </c>
      <c r="AY396" s="194" t="s">
        <v>136</v>
      </c>
      <c r="BK396" s="196">
        <f>SUM(BK397:BK419)</f>
        <v>0</v>
      </c>
    </row>
    <row r="397" spans="1:65" s="2" customFormat="1" ht="16.5" customHeight="1">
      <c r="A397" s="34"/>
      <c r="B397" s="35"/>
      <c r="C397" s="199" t="s">
        <v>710</v>
      </c>
      <c r="D397" s="199" t="s">
        <v>139</v>
      </c>
      <c r="E397" s="200" t="s">
        <v>711</v>
      </c>
      <c r="F397" s="201" t="s">
        <v>712</v>
      </c>
      <c r="G397" s="202" t="s">
        <v>303</v>
      </c>
      <c r="H397" s="203">
        <v>88.53</v>
      </c>
      <c r="I397" s="204"/>
      <c r="J397" s="205">
        <f>ROUND(I397*H397,2)</f>
        <v>0</v>
      </c>
      <c r="K397" s="201" t="s">
        <v>143</v>
      </c>
      <c r="L397" s="39"/>
      <c r="M397" s="206" t="s">
        <v>1</v>
      </c>
      <c r="N397" s="207" t="s">
        <v>42</v>
      </c>
      <c r="O397" s="71"/>
      <c r="P397" s="208">
        <f>O397*H397</f>
        <v>0</v>
      </c>
      <c r="Q397" s="208">
        <v>1E-05</v>
      </c>
      <c r="R397" s="208">
        <f>Q397*H397</f>
        <v>0.0008853000000000001</v>
      </c>
      <c r="S397" s="208">
        <v>0</v>
      </c>
      <c r="T397" s="209">
        <f>S397*H397</f>
        <v>0</v>
      </c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R397" s="210" t="s">
        <v>230</v>
      </c>
      <c r="AT397" s="210" t="s">
        <v>139</v>
      </c>
      <c r="AU397" s="210" t="s">
        <v>87</v>
      </c>
      <c r="AY397" s="17" t="s">
        <v>136</v>
      </c>
      <c r="BE397" s="211">
        <f>IF(N397="základní",J397,0)</f>
        <v>0</v>
      </c>
      <c r="BF397" s="211">
        <f>IF(N397="snížená",J397,0)</f>
        <v>0</v>
      </c>
      <c r="BG397" s="211">
        <f>IF(N397="zákl. přenesená",J397,0)</f>
        <v>0</v>
      </c>
      <c r="BH397" s="211">
        <f>IF(N397="sníž. přenesená",J397,0)</f>
        <v>0</v>
      </c>
      <c r="BI397" s="211">
        <f>IF(N397="nulová",J397,0)</f>
        <v>0</v>
      </c>
      <c r="BJ397" s="17" t="s">
        <v>85</v>
      </c>
      <c r="BK397" s="211">
        <f>ROUND(I397*H397,2)</f>
        <v>0</v>
      </c>
      <c r="BL397" s="17" t="s">
        <v>230</v>
      </c>
      <c r="BM397" s="210" t="s">
        <v>713</v>
      </c>
    </row>
    <row r="398" spans="2:51" s="13" customFormat="1" ht="11.25">
      <c r="B398" s="212"/>
      <c r="C398" s="213"/>
      <c r="D398" s="214" t="s">
        <v>146</v>
      </c>
      <c r="E398" s="215" t="s">
        <v>1</v>
      </c>
      <c r="F398" s="216" t="s">
        <v>714</v>
      </c>
      <c r="G398" s="213"/>
      <c r="H398" s="217">
        <v>88.53</v>
      </c>
      <c r="I398" s="218"/>
      <c r="J398" s="213"/>
      <c r="K398" s="213"/>
      <c r="L398" s="219"/>
      <c r="M398" s="220"/>
      <c r="N398" s="221"/>
      <c r="O398" s="221"/>
      <c r="P398" s="221"/>
      <c r="Q398" s="221"/>
      <c r="R398" s="221"/>
      <c r="S398" s="221"/>
      <c r="T398" s="222"/>
      <c r="AT398" s="223" t="s">
        <v>146</v>
      </c>
      <c r="AU398" s="223" t="s">
        <v>87</v>
      </c>
      <c r="AV398" s="13" t="s">
        <v>87</v>
      </c>
      <c r="AW398" s="13" t="s">
        <v>32</v>
      </c>
      <c r="AX398" s="13" t="s">
        <v>77</v>
      </c>
      <c r="AY398" s="223" t="s">
        <v>136</v>
      </c>
    </row>
    <row r="399" spans="1:65" s="2" customFormat="1" ht="16.5" customHeight="1">
      <c r="A399" s="34"/>
      <c r="B399" s="35"/>
      <c r="C399" s="199" t="s">
        <v>715</v>
      </c>
      <c r="D399" s="199" t="s">
        <v>139</v>
      </c>
      <c r="E399" s="200" t="s">
        <v>716</v>
      </c>
      <c r="F399" s="201" t="s">
        <v>717</v>
      </c>
      <c r="G399" s="202" t="s">
        <v>303</v>
      </c>
      <c r="H399" s="203">
        <v>34</v>
      </c>
      <c r="I399" s="204"/>
      <c r="J399" s="205">
        <f>ROUND(I399*H399,2)</f>
        <v>0</v>
      </c>
      <c r="K399" s="201" t="s">
        <v>143</v>
      </c>
      <c r="L399" s="39"/>
      <c r="M399" s="206" t="s">
        <v>1</v>
      </c>
      <c r="N399" s="207" t="s">
        <v>42</v>
      </c>
      <c r="O399" s="71"/>
      <c r="P399" s="208">
        <f>O399*H399</f>
        <v>0</v>
      </c>
      <c r="Q399" s="208">
        <v>0.00119</v>
      </c>
      <c r="R399" s="208">
        <f>Q399*H399</f>
        <v>0.04046</v>
      </c>
      <c r="S399" s="208">
        <v>0</v>
      </c>
      <c r="T399" s="209">
        <f>S399*H399</f>
        <v>0</v>
      </c>
      <c r="U399" s="34"/>
      <c r="V399" s="34"/>
      <c r="W399" s="34"/>
      <c r="X399" s="34"/>
      <c r="Y399" s="34"/>
      <c r="Z399" s="34"/>
      <c r="AA399" s="34"/>
      <c r="AB399" s="34"/>
      <c r="AC399" s="34"/>
      <c r="AD399" s="34"/>
      <c r="AE399" s="34"/>
      <c r="AR399" s="210" t="s">
        <v>230</v>
      </c>
      <c r="AT399" s="210" t="s">
        <v>139</v>
      </c>
      <c r="AU399" s="210" t="s">
        <v>87</v>
      </c>
      <c r="AY399" s="17" t="s">
        <v>136</v>
      </c>
      <c r="BE399" s="211">
        <f>IF(N399="základní",J399,0)</f>
        <v>0</v>
      </c>
      <c r="BF399" s="211">
        <f>IF(N399="snížená",J399,0)</f>
        <v>0</v>
      </c>
      <c r="BG399" s="211">
        <f>IF(N399="zákl. přenesená",J399,0)</f>
        <v>0</v>
      </c>
      <c r="BH399" s="211">
        <f>IF(N399="sníž. přenesená",J399,0)</f>
        <v>0</v>
      </c>
      <c r="BI399" s="211">
        <f>IF(N399="nulová",J399,0)</f>
        <v>0</v>
      </c>
      <c r="BJ399" s="17" t="s">
        <v>85</v>
      </c>
      <c r="BK399" s="211">
        <f>ROUND(I399*H399,2)</f>
        <v>0</v>
      </c>
      <c r="BL399" s="17" t="s">
        <v>230</v>
      </c>
      <c r="BM399" s="210" t="s">
        <v>718</v>
      </c>
    </row>
    <row r="400" spans="2:51" s="13" customFormat="1" ht="11.25">
      <c r="B400" s="212"/>
      <c r="C400" s="213"/>
      <c r="D400" s="214" t="s">
        <v>146</v>
      </c>
      <c r="E400" s="215" t="s">
        <v>1</v>
      </c>
      <c r="F400" s="216" t="s">
        <v>719</v>
      </c>
      <c r="G400" s="213"/>
      <c r="H400" s="217">
        <v>34</v>
      </c>
      <c r="I400" s="218"/>
      <c r="J400" s="213"/>
      <c r="K400" s="213"/>
      <c r="L400" s="219"/>
      <c r="M400" s="220"/>
      <c r="N400" s="221"/>
      <c r="O400" s="221"/>
      <c r="P400" s="221"/>
      <c r="Q400" s="221"/>
      <c r="R400" s="221"/>
      <c r="S400" s="221"/>
      <c r="T400" s="222"/>
      <c r="AT400" s="223" t="s">
        <v>146</v>
      </c>
      <c r="AU400" s="223" t="s">
        <v>87</v>
      </c>
      <c r="AV400" s="13" t="s">
        <v>87</v>
      </c>
      <c r="AW400" s="13" t="s">
        <v>32</v>
      </c>
      <c r="AX400" s="13" t="s">
        <v>77</v>
      </c>
      <c r="AY400" s="223" t="s">
        <v>136</v>
      </c>
    </row>
    <row r="401" spans="1:65" s="2" customFormat="1" ht="16.5" customHeight="1">
      <c r="A401" s="34"/>
      <c r="B401" s="35"/>
      <c r="C401" s="234" t="s">
        <v>720</v>
      </c>
      <c r="D401" s="234" t="s">
        <v>264</v>
      </c>
      <c r="E401" s="235" t="s">
        <v>721</v>
      </c>
      <c r="F401" s="236" t="s">
        <v>722</v>
      </c>
      <c r="G401" s="237" t="s">
        <v>303</v>
      </c>
      <c r="H401" s="238">
        <v>134.783</v>
      </c>
      <c r="I401" s="239"/>
      <c r="J401" s="240">
        <f>ROUND(I401*H401,2)</f>
        <v>0</v>
      </c>
      <c r="K401" s="236" t="s">
        <v>143</v>
      </c>
      <c r="L401" s="241"/>
      <c r="M401" s="242" t="s">
        <v>1</v>
      </c>
      <c r="N401" s="243" t="s">
        <v>42</v>
      </c>
      <c r="O401" s="71"/>
      <c r="P401" s="208">
        <f>O401*H401</f>
        <v>0</v>
      </c>
      <c r="Q401" s="208">
        <v>0.0002</v>
      </c>
      <c r="R401" s="208">
        <f>Q401*H401</f>
        <v>0.026956599999999997</v>
      </c>
      <c r="S401" s="208">
        <v>0</v>
      </c>
      <c r="T401" s="209">
        <f>S401*H401</f>
        <v>0</v>
      </c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R401" s="210" t="s">
        <v>267</v>
      </c>
      <c r="AT401" s="210" t="s">
        <v>264</v>
      </c>
      <c r="AU401" s="210" t="s">
        <v>87</v>
      </c>
      <c r="AY401" s="17" t="s">
        <v>136</v>
      </c>
      <c r="BE401" s="211">
        <f>IF(N401="základní",J401,0)</f>
        <v>0</v>
      </c>
      <c r="BF401" s="211">
        <f>IF(N401="snížená",J401,0)</f>
        <v>0</v>
      </c>
      <c r="BG401" s="211">
        <f>IF(N401="zákl. přenesená",J401,0)</f>
        <v>0</v>
      </c>
      <c r="BH401" s="211">
        <f>IF(N401="sníž. přenesená",J401,0)</f>
        <v>0</v>
      </c>
      <c r="BI401" s="211">
        <f>IF(N401="nulová",J401,0)</f>
        <v>0</v>
      </c>
      <c r="BJ401" s="17" t="s">
        <v>85</v>
      </c>
      <c r="BK401" s="211">
        <f>ROUND(I401*H401,2)</f>
        <v>0</v>
      </c>
      <c r="BL401" s="17" t="s">
        <v>230</v>
      </c>
      <c r="BM401" s="210" t="s">
        <v>723</v>
      </c>
    </row>
    <row r="402" spans="2:51" s="13" customFormat="1" ht="11.25">
      <c r="B402" s="212"/>
      <c r="C402" s="213"/>
      <c r="D402" s="214" t="s">
        <v>146</v>
      </c>
      <c r="E402" s="215" t="s">
        <v>1</v>
      </c>
      <c r="F402" s="216" t="s">
        <v>714</v>
      </c>
      <c r="G402" s="213"/>
      <c r="H402" s="217">
        <v>88.53</v>
      </c>
      <c r="I402" s="218"/>
      <c r="J402" s="213"/>
      <c r="K402" s="213"/>
      <c r="L402" s="219"/>
      <c r="M402" s="220"/>
      <c r="N402" s="221"/>
      <c r="O402" s="221"/>
      <c r="P402" s="221"/>
      <c r="Q402" s="221"/>
      <c r="R402" s="221"/>
      <c r="S402" s="221"/>
      <c r="T402" s="222"/>
      <c r="AT402" s="223" t="s">
        <v>146</v>
      </c>
      <c r="AU402" s="223" t="s">
        <v>87</v>
      </c>
      <c r="AV402" s="13" t="s">
        <v>87</v>
      </c>
      <c r="AW402" s="13" t="s">
        <v>32</v>
      </c>
      <c r="AX402" s="13" t="s">
        <v>77</v>
      </c>
      <c r="AY402" s="223" t="s">
        <v>136</v>
      </c>
    </row>
    <row r="403" spans="2:51" s="13" customFormat="1" ht="11.25">
      <c r="B403" s="212"/>
      <c r="C403" s="213"/>
      <c r="D403" s="214" t="s">
        <v>146</v>
      </c>
      <c r="E403" s="215" t="s">
        <v>1</v>
      </c>
      <c r="F403" s="216" t="s">
        <v>719</v>
      </c>
      <c r="G403" s="213"/>
      <c r="H403" s="217">
        <v>34</v>
      </c>
      <c r="I403" s="218"/>
      <c r="J403" s="213"/>
      <c r="K403" s="213"/>
      <c r="L403" s="219"/>
      <c r="M403" s="220"/>
      <c r="N403" s="221"/>
      <c r="O403" s="221"/>
      <c r="P403" s="221"/>
      <c r="Q403" s="221"/>
      <c r="R403" s="221"/>
      <c r="S403" s="221"/>
      <c r="T403" s="222"/>
      <c r="AT403" s="223" t="s">
        <v>146</v>
      </c>
      <c r="AU403" s="223" t="s">
        <v>87</v>
      </c>
      <c r="AV403" s="13" t="s">
        <v>87</v>
      </c>
      <c r="AW403" s="13" t="s">
        <v>32</v>
      </c>
      <c r="AX403" s="13" t="s">
        <v>77</v>
      </c>
      <c r="AY403" s="223" t="s">
        <v>136</v>
      </c>
    </row>
    <row r="404" spans="2:51" s="13" customFormat="1" ht="11.25">
      <c r="B404" s="212"/>
      <c r="C404" s="213"/>
      <c r="D404" s="214" t="s">
        <v>146</v>
      </c>
      <c r="E404" s="213"/>
      <c r="F404" s="216" t="s">
        <v>724</v>
      </c>
      <c r="G404" s="213"/>
      <c r="H404" s="217">
        <v>134.783</v>
      </c>
      <c r="I404" s="218"/>
      <c r="J404" s="213"/>
      <c r="K404" s="213"/>
      <c r="L404" s="219"/>
      <c r="M404" s="220"/>
      <c r="N404" s="221"/>
      <c r="O404" s="221"/>
      <c r="P404" s="221"/>
      <c r="Q404" s="221"/>
      <c r="R404" s="221"/>
      <c r="S404" s="221"/>
      <c r="T404" s="222"/>
      <c r="AT404" s="223" t="s">
        <v>146</v>
      </c>
      <c r="AU404" s="223" t="s">
        <v>87</v>
      </c>
      <c r="AV404" s="13" t="s">
        <v>87</v>
      </c>
      <c r="AW404" s="13" t="s">
        <v>4</v>
      </c>
      <c r="AX404" s="13" t="s">
        <v>85</v>
      </c>
      <c r="AY404" s="223" t="s">
        <v>136</v>
      </c>
    </row>
    <row r="405" spans="1:65" s="2" customFormat="1" ht="16.5" customHeight="1">
      <c r="A405" s="34"/>
      <c r="B405" s="35"/>
      <c r="C405" s="199" t="s">
        <v>725</v>
      </c>
      <c r="D405" s="199" t="s">
        <v>139</v>
      </c>
      <c r="E405" s="200" t="s">
        <v>726</v>
      </c>
      <c r="F405" s="201" t="s">
        <v>727</v>
      </c>
      <c r="G405" s="202" t="s">
        <v>193</v>
      </c>
      <c r="H405" s="203">
        <v>5</v>
      </c>
      <c r="I405" s="204"/>
      <c r="J405" s="205">
        <f>ROUND(I405*H405,2)</f>
        <v>0</v>
      </c>
      <c r="K405" s="201" t="s">
        <v>143</v>
      </c>
      <c r="L405" s="39"/>
      <c r="M405" s="206" t="s">
        <v>1</v>
      </c>
      <c r="N405" s="207" t="s">
        <v>42</v>
      </c>
      <c r="O405" s="71"/>
      <c r="P405" s="208">
        <f>O405*H405</f>
        <v>0</v>
      </c>
      <c r="Q405" s="208">
        <v>0</v>
      </c>
      <c r="R405" s="208">
        <f>Q405*H405</f>
        <v>0</v>
      </c>
      <c r="S405" s="208">
        <v>0</v>
      </c>
      <c r="T405" s="209">
        <f>S405*H405</f>
        <v>0</v>
      </c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  <c r="AR405" s="210" t="s">
        <v>230</v>
      </c>
      <c r="AT405" s="210" t="s">
        <v>139</v>
      </c>
      <c r="AU405" s="210" t="s">
        <v>87</v>
      </c>
      <c r="AY405" s="17" t="s">
        <v>136</v>
      </c>
      <c r="BE405" s="211">
        <f>IF(N405="základní",J405,0)</f>
        <v>0</v>
      </c>
      <c r="BF405" s="211">
        <f>IF(N405="snížená",J405,0)</f>
        <v>0</v>
      </c>
      <c r="BG405" s="211">
        <f>IF(N405="zákl. přenesená",J405,0)</f>
        <v>0</v>
      </c>
      <c r="BH405" s="211">
        <f>IF(N405="sníž. přenesená",J405,0)</f>
        <v>0</v>
      </c>
      <c r="BI405" s="211">
        <f>IF(N405="nulová",J405,0)</f>
        <v>0</v>
      </c>
      <c r="BJ405" s="17" t="s">
        <v>85</v>
      </c>
      <c r="BK405" s="211">
        <f>ROUND(I405*H405,2)</f>
        <v>0</v>
      </c>
      <c r="BL405" s="17" t="s">
        <v>230</v>
      </c>
      <c r="BM405" s="210" t="s">
        <v>728</v>
      </c>
    </row>
    <row r="406" spans="2:51" s="13" customFormat="1" ht="11.25">
      <c r="B406" s="212"/>
      <c r="C406" s="213"/>
      <c r="D406" s="214" t="s">
        <v>146</v>
      </c>
      <c r="E406" s="215" t="s">
        <v>1</v>
      </c>
      <c r="F406" s="216" t="s">
        <v>729</v>
      </c>
      <c r="G406" s="213"/>
      <c r="H406" s="217">
        <v>5</v>
      </c>
      <c r="I406" s="218"/>
      <c r="J406" s="213"/>
      <c r="K406" s="213"/>
      <c r="L406" s="219"/>
      <c r="M406" s="220"/>
      <c r="N406" s="221"/>
      <c r="O406" s="221"/>
      <c r="P406" s="221"/>
      <c r="Q406" s="221"/>
      <c r="R406" s="221"/>
      <c r="S406" s="221"/>
      <c r="T406" s="222"/>
      <c r="AT406" s="223" t="s">
        <v>146</v>
      </c>
      <c r="AU406" s="223" t="s">
        <v>87</v>
      </c>
      <c r="AV406" s="13" t="s">
        <v>87</v>
      </c>
      <c r="AW406" s="13" t="s">
        <v>32</v>
      </c>
      <c r="AX406" s="13" t="s">
        <v>77</v>
      </c>
      <c r="AY406" s="223" t="s">
        <v>136</v>
      </c>
    </row>
    <row r="407" spans="1:65" s="2" customFormat="1" ht="16.5" customHeight="1">
      <c r="A407" s="34"/>
      <c r="B407" s="35"/>
      <c r="C407" s="234" t="s">
        <v>730</v>
      </c>
      <c r="D407" s="234" t="s">
        <v>264</v>
      </c>
      <c r="E407" s="235" t="s">
        <v>731</v>
      </c>
      <c r="F407" s="236" t="s">
        <v>732</v>
      </c>
      <c r="G407" s="237" t="s">
        <v>193</v>
      </c>
      <c r="H407" s="238">
        <v>5</v>
      </c>
      <c r="I407" s="239"/>
      <c r="J407" s="240">
        <f>ROUND(I407*H407,2)</f>
        <v>0</v>
      </c>
      <c r="K407" s="236" t="s">
        <v>143</v>
      </c>
      <c r="L407" s="241"/>
      <c r="M407" s="242" t="s">
        <v>1</v>
      </c>
      <c r="N407" s="243" t="s">
        <v>42</v>
      </c>
      <c r="O407" s="71"/>
      <c r="P407" s="208">
        <f>O407*H407</f>
        <v>0</v>
      </c>
      <c r="Q407" s="208">
        <v>0.0033</v>
      </c>
      <c r="R407" s="208">
        <f>Q407*H407</f>
        <v>0.0165</v>
      </c>
      <c r="S407" s="208">
        <v>0</v>
      </c>
      <c r="T407" s="209">
        <f>S407*H407</f>
        <v>0</v>
      </c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R407" s="210" t="s">
        <v>267</v>
      </c>
      <c r="AT407" s="210" t="s">
        <v>264</v>
      </c>
      <c r="AU407" s="210" t="s">
        <v>87</v>
      </c>
      <c r="AY407" s="17" t="s">
        <v>136</v>
      </c>
      <c r="BE407" s="211">
        <f>IF(N407="základní",J407,0)</f>
        <v>0</v>
      </c>
      <c r="BF407" s="211">
        <f>IF(N407="snížená",J407,0)</f>
        <v>0</v>
      </c>
      <c r="BG407" s="211">
        <f>IF(N407="zákl. přenesená",J407,0)</f>
        <v>0</v>
      </c>
      <c r="BH407" s="211">
        <f>IF(N407="sníž. přenesená",J407,0)</f>
        <v>0</v>
      </c>
      <c r="BI407" s="211">
        <f>IF(N407="nulová",J407,0)</f>
        <v>0</v>
      </c>
      <c r="BJ407" s="17" t="s">
        <v>85</v>
      </c>
      <c r="BK407" s="211">
        <f>ROUND(I407*H407,2)</f>
        <v>0</v>
      </c>
      <c r="BL407" s="17" t="s">
        <v>230</v>
      </c>
      <c r="BM407" s="210" t="s">
        <v>733</v>
      </c>
    </row>
    <row r="408" spans="1:65" s="2" customFormat="1" ht="16.5" customHeight="1">
      <c r="A408" s="34"/>
      <c r="B408" s="35"/>
      <c r="C408" s="234" t="s">
        <v>734</v>
      </c>
      <c r="D408" s="234" t="s">
        <v>264</v>
      </c>
      <c r="E408" s="235" t="s">
        <v>735</v>
      </c>
      <c r="F408" s="236" t="s">
        <v>736</v>
      </c>
      <c r="G408" s="237" t="s">
        <v>193</v>
      </c>
      <c r="H408" s="238">
        <v>10</v>
      </c>
      <c r="I408" s="239"/>
      <c r="J408" s="240">
        <f>ROUND(I408*H408,2)</f>
        <v>0</v>
      </c>
      <c r="K408" s="236" t="s">
        <v>143</v>
      </c>
      <c r="L408" s="241"/>
      <c r="M408" s="242" t="s">
        <v>1</v>
      </c>
      <c r="N408" s="243" t="s">
        <v>42</v>
      </c>
      <c r="O408" s="71"/>
      <c r="P408" s="208">
        <f>O408*H408</f>
        <v>0</v>
      </c>
      <c r="Q408" s="208">
        <v>0.00164</v>
      </c>
      <c r="R408" s="208">
        <f>Q408*H408</f>
        <v>0.016399999999999998</v>
      </c>
      <c r="S408" s="208">
        <v>0</v>
      </c>
      <c r="T408" s="209">
        <f>S408*H408</f>
        <v>0</v>
      </c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R408" s="210" t="s">
        <v>267</v>
      </c>
      <c r="AT408" s="210" t="s">
        <v>264</v>
      </c>
      <c r="AU408" s="210" t="s">
        <v>87</v>
      </c>
      <c r="AY408" s="17" t="s">
        <v>136</v>
      </c>
      <c r="BE408" s="211">
        <f>IF(N408="základní",J408,0)</f>
        <v>0</v>
      </c>
      <c r="BF408" s="211">
        <f>IF(N408="snížená",J408,0)</f>
        <v>0</v>
      </c>
      <c r="BG408" s="211">
        <f>IF(N408="zákl. přenesená",J408,0)</f>
        <v>0</v>
      </c>
      <c r="BH408" s="211">
        <f>IF(N408="sníž. přenesená",J408,0)</f>
        <v>0</v>
      </c>
      <c r="BI408" s="211">
        <f>IF(N408="nulová",J408,0)</f>
        <v>0</v>
      </c>
      <c r="BJ408" s="17" t="s">
        <v>85</v>
      </c>
      <c r="BK408" s="211">
        <f>ROUND(I408*H408,2)</f>
        <v>0</v>
      </c>
      <c r="BL408" s="17" t="s">
        <v>230</v>
      </c>
      <c r="BM408" s="210" t="s">
        <v>737</v>
      </c>
    </row>
    <row r="409" spans="1:65" s="2" customFormat="1" ht="16.5" customHeight="1">
      <c r="A409" s="34"/>
      <c r="B409" s="35"/>
      <c r="C409" s="199" t="s">
        <v>738</v>
      </c>
      <c r="D409" s="199" t="s">
        <v>139</v>
      </c>
      <c r="E409" s="200" t="s">
        <v>739</v>
      </c>
      <c r="F409" s="201" t="s">
        <v>740</v>
      </c>
      <c r="G409" s="202" t="s">
        <v>142</v>
      </c>
      <c r="H409" s="203">
        <v>1029.252</v>
      </c>
      <c r="I409" s="204"/>
      <c r="J409" s="205">
        <f>ROUND(I409*H409,2)</f>
        <v>0</v>
      </c>
      <c r="K409" s="201" t="s">
        <v>143</v>
      </c>
      <c r="L409" s="39"/>
      <c r="M409" s="206" t="s">
        <v>1</v>
      </c>
      <c r="N409" s="207" t="s">
        <v>42</v>
      </c>
      <c r="O409" s="71"/>
      <c r="P409" s="208">
        <f>O409*H409</f>
        <v>0</v>
      </c>
      <c r="Q409" s="208">
        <v>0</v>
      </c>
      <c r="R409" s="208">
        <f>Q409*H409</f>
        <v>0</v>
      </c>
      <c r="S409" s="208">
        <v>0</v>
      </c>
      <c r="T409" s="209">
        <f>S409*H409</f>
        <v>0</v>
      </c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R409" s="210" t="s">
        <v>230</v>
      </c>
      <c r="AT409" s="210" t="s">
        <v>139</v>
      </c>
      <c r="AU409" s="210" t="s">
        <v>87</v>
      </c>
      <c r="AY409" s="17" t="s">
        <v>136</v>
      </c>
      <c r="BE409" s="211">
        <f>IF(N409="základní",J409,0)</f>
        <v>0</v>
      </c>
      <c r="BF409" s="211">
        <f>IF(N409="snížená",J409,0)</f>
        <v>0</v>
      </c>
      <c r="BG409" s="211">
        <f>IF(N409="zákl. přenesená",J409,0)</f>
        <v>0</v>
      </c>
      <c r="BH409" s="211">
        <f>IF(N409="sníž. přenesená",J409,0)</f>
        <v>0</v>
      </c>
      <c r="BI409" s="211">
        <f>IF(N409="nulová",J409,0)</f>
        <v>0</v>
      </c>
      <c r="BJ409" s="17" t="s">
        <v>85</v>
      </c>
      <c r="BK409" s="211">
        <f>ROUND(I409*H409,2)</f>
        <v>0</v>
      </c>
      <c r="BL409" s="17" t="s">
        <v>230</v>
      </c>
      <c r="BM409" s="210" t="s">
        <v>741</v>
      </c>
    </row>
    <row r="410" spans="2:51" s="13" customFormat="1" ht="11.25">
      <c r="B410" s="212"/>
      <c r="C410" s="213"/>
      <c r="D410" s="214" t="s">
        <v>146</v>
      </c>
      <c r="E410" s="215" t="s">
        <v>1</v>
      </c>
      <c r="F410" s="216" t="s">
        <v>742</v>
      </c>
      <c r="G410" s="213"/>
      <c r="H410" s="217">
        <v>514.626</v>
      </c>
      <c r="I410" s="218"/>
      <c r="J410" s="213"/>
      <c r="K410" s="213"/>
      <c r="L410" s="219"/>
      <c r="M410" s="220"/>
      <c r="N410" s="221"/>
      <c r="O410" s="221"/>
      <c r="P410" s="221"/>
      <c r="Q410" s="221"/>
      <c r="R410" s="221"/>
      <c r="S410" s="221"/>
      <c r="T410" s="222"/>
      <c r="AT410" s="223" t="s">
        <v>146</v>
      </c>
      <c r="AU410" s="223" t="s">
        <v>87</v>
      </c>
      <c r="AV410" s="13" t="s">
        <v>87</v>
      </c>
      <c r="AW410" s="13" t="s">
        <v>32</v>
      </c>
      <c r="AX410" s="13" t="s">
        <v>77</v>
      </c>
      <c r="AY410" s="223" t="s">
        <v>136</v>
      </c>
    </row>
    <row r="411" spans="2:51" s="13" customFormat="1" ht="11.25">
      <c r="B411" s="212"/>
      <c r="C411" s="213"/>
      <c r="D411" s="214" t="s">
        <v>146</v>
      </c>
      <c r="E411" s="215" t="s">
        <v>1</v>
      </c>
      <c r="F411" s="216" t="s">
        <v>743</v>
      </c>
      <c r="G411" s="213"/>
      <c r="H411" s="217">
        <v>514.626</v>
      </c>
      <c r="I411" s="218"/>
      <c r="J411" s="213"/>
      <c r="K411" s="213"/>
      <c r="L411" s="219"/>
      <c r="M411" s="220"/>
      <c r="N411" s="221"/>
      <c r="O411" s="221"/>
      <c r="P411" s="221"/>
      <c r="Q411" s="221"/>
      <c r="R411" s="221"/>
      <c r="S411" s="221"/>
      <c r="T411" s="222"/>
      <c r="AT411" s="223" t="s">
        <v>146</v>
      </c>
      <c r="AU411" s="223" t="s">
        <v>87</v>
      </c>
      <c r="AV411" s="13" t="s">
        <v>87</v>
      </c>
      <c r="AW411" s="13" t="s">
        <v>32</v>
      </c>
      <c r="AX411" s="13" t="s">
        <v>77</v>
      </c>
      <c r="AY411" s="223" t="s">
        <v>136</v>
      </c>
    </row>
    <row r="412" spans="1:65" s="2" customFormat="1" ht="24" customHeight="1">
      <c r="A412" s="34"/>
      <c r="B412" s="35"/>
      <c r="C412" s="234" t="s">
        <v>744</v>
      </c>
      <c r="D412" s="234" t="s">
        <v>264</v>
      </c>
      <c r="E412" s="235" t="s">
        <v>745</v>
      </c>
      <c r="F412" s="236" t="s">
        <v>746</v>
      </c>
      <c r="G412" s="237" t="s">
        <v>142</v>
      </c>
      <c r="H412" s="238">
        <v>566.089</v>
      </c>
      <c r="I412" s="239"/>
      <c r="J412" s="240">
        <f>ROUND(I412*H412,2)</f>
        <v>0</v>
      </c>
      <c r="K412" s="236" t="s">
        <v>143</v>
      </c>
      <c r="L412" s="241"/>
      <c r="M412" s="242" t="s">
        <v>1</v>
      </c>
      <c r="N412" s="243" t="s">
        <v>42</v>
      </c>
      <c r="O412" s="71"/>
      <c r="P412" s="208">
        <f>O412*H412</f>
        <v>0</v>
      </c>
      <c r="Q412" s="208">
        <v>0.0022</v>
      </c>
      <c r="R412" s="208">
        <f>Q412*H412</f>
        <v>1.2453958000000003</v>
      </c>
      <c r="S412" s="208">
        <v>0</v>
      </c>
      <c r="T412" s="209">
        <f>S412*H412</f>
        <v>0</v>
      </c>
      <c r="U412" s="34"/>
      <c r="V412" s="34"/>
      <c r="W412" s="34"/>
      <c r="X412" s="34"/>
      <c r="Y412" s="34"/>
      <c r="Z412" s="34"/>
      <c r="AA412" s="34"/>
      <c r="AB412" s="34"/>
      <c r="AC412" s="34"/>
      <c r="AD412" s="34"/>
      <c r="AE412" s="34"/>
      <c r="AR412" s="210" t="s">
        <v>267</v>
      </c>
      <c r="AT412" s="210" t="s">
        <v>264</v>
      </c>
      <c r="AU412" s="210" t="s">
        <v>87</v>
      </c>
      <c r="AY412" s="17" t="s">
        <v>136</v>
      </c>
      <c r="BE412" s="211">
        <f>IF(N412="základní",J412,0)</f>
        <v>0</v>
      </c>
      <c r="BF412" s="211">
        <f>IF(N412="snížená",J412,0)</f>
        <v>0</v>
      </c>
      <c r="BG412" s="211">
        <f>IF(N412="zákl. přenesená",J412,0)</f>
        <v>0</v>
      </c>
      <c r="BH412" s="211">
        <f>IF(N412="sníž. přenesená",J412,0)</f>
        <v>0</v>
      </c>
      <c r="BI412" s="211">
        <f>IF(N412="nulová",J412,0)</f>
        <v>0</v>
      </c>
      <c r="BJ412" s="17" t="s">
        <v>85</v>
      </c>
      <c r="BK412" s="211">
        <f>ROUND(I412*H412,2)</f>
        <v>0</v>
      </c>
      <c r="BL412" s="17" t="s">
        <v>230</v>
      </c>
      <c r="BM412" s="210" t="s">
        <v>747</v>
      </c>
    </row>
    <row r="413" spans="2:51" s="13" customFormat="1" ht="11.25">
      <c r="B413" s="212"/>
      <c r="C413" s="213"/>
      <c r="D413" s="214" t="s">
        <v>146</v>
      </c>
      <c r="E413" s="213"/>
      <c r="F413" s="216" t="s">
        <v>748</v>
      </c>
      <c r="G413" s="213"/>
      <c r="H413" s="217">
        <v>566.089</v>
      </c>
      <c r="I413" s="218"/>
      <c r="J413" s="213"/>
      <c r="K413" s="213"/>
      <c r="L413" s="219"/>
      <c r="M413" s="220"/>
      <c r="N413" s="221"/>
      <c r="O413" s="221"/>
      <c r="P413" s="221"/>
      <c r="Q413" s="221"/>
      <c r="R413" s="221"/>
      <c r="S413" s="221"/>
      <c r="T413" s="222"/>
      <c r="AT413" s="223" t="s">
        <v>146</v>
      </c>
      <c r="AU413" s="223" t="s">
        <v>87</v>
      </c>
      <c r="AV413" s="13" t="s">
        <v>87</v>
      </c>
      <c r="AW413" s="13" t="s">
        <v>4</v>
      </c>
      <c r="AX413" s="13" t="s">
        <v>85</v>
      </c>
      <c r="AY413" s="223" t="s">
        <v>136</v>
      </c>
    </row>
    <row r="414" spans="1:65" s="2" customFormat="1" ht="24" customHeight="1">
      <c r="A414" s="34"/>
      <c r="B414" s="35"/>
      <c r="C414" s="234" t="s">
        <v>749</v>
      </c>
      <c r="D414" s="234" t="s">
        <v>264</v>
      </c>
      <c r="E414" s="235" t="s">
        <v>750</v>
      </c>
      <c r="F414" s="236" t="s">
        <v>751</v>
      </c>
      <c r="G414" s="237" t="s">
        <v>142</v>
      </c>
      <c r="H414" s="238">
        <v>566.089</v>
      </c>
      <c r="I414" s="239"/>
      <c r="J414" s="240">
        <f>ROUND(I414*H414,2)</f>
        <v>0</v>
      </c>
      <c r="K414" s="236" t="s">
        <v>143</v>
      </c>
      <c r="L414" s="241"/>
      <c r="M414" s="242" t="s">
        <v>1</v>
      </c>
      <c r="N414" s="243" t="s">
        <v>42</v>
      </c>
      <c r="O414" s="71"/>
      <c r="P414" s="208">
        <f>O414*H414</f>
        <v>0</v>
      </c>
      <c r="Q414" s="208">
        <v>0.0025</v>
      </c>
      <c r="R414" s="208">
        <f>Q414*H414</f>
        <v>1.4152225000000003</v>
      </c>
      <c r="S414" s="208">
        <v>0</v>
      </c>
      <c r="T414" s="209">
        <f>S414*H414</f>
        <v>0</v>
      </c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  <c r="AR414" s="210" t="s">
        <v>267</v>
      </c>
      <c r="AT414" s="210" t="s">
        <v>264</v>
      </c>
      <c r="AU414" s="210" t="s">
        <v>87</v>
      </c>
      <c r="AY414" s="17" t="s">
        <v>136</v>
      </c>
      <c r="BE414" s="211">
        <f>IF(N414="základní",J414,0)</f>
        <v>0</v>
      </c>
      <c r="BF414" s="211">
        <f>IF(N414="snížená",J414,0)</f>
        <v>0</v>
      </c>
      <c r="BG414" s="211">
        <f>IF(N414="zákl. přenesená",J414,0)</f>
        <v>0</v>
      </c>
      <c r="BH414" s="211">
        <f>IF(N414="sníž. přenesená",J414,0)</f>
        <v>0</v>
      </c>
      <c r="BI414" s="211">
        <f>IF(N414="nulová",J414,0)</f>
        <v>0</v>
      </c>
      <c r="BJ414" s="17" t="s">
        <v>85</v>
      </c>
      <c r="BK414" s="211">
        <f>ROUND(I414*H414,2)</f>
        <v>0</v>
      </c>
      <c r="BL414" s="17" t="s">
        <v>230</v>
      </c>
      <c r="BM414" s="210" t="s">
        <v>752</v>
      </c>
    </row>
    <row r="415" spans="2:51" s="13" customFormat="1" ht="11.25">
      <c r="B415" s="212"/>
      <c r="C415" s="213"/>
      <c r="D415" s="214" t="s">
        <v>146</v>
      </c>
      <c r="E415" s="215" t="s">
        <v>1</v>
      </c>
      <c r="F415" s="216" t="s">
        <v>743</v>
      </c>
      <c r="G415" s="213"/>
      <c r="H415" s="217">
        <v>514.626</v>
      </c>
      <c r="I415" s="218"/>
      <c r="J415" s="213"/>
      <c r="K415" s="213"/>
      <c r="L415" s="219"/>
      <c r="M415" s="220"/>
      <c r="N415" s="221"/>
      <c r="O415" s="221"/>
      <c r="P415" s="221"/>
      <c r="Q415" s="221"/>
      <c r="R415" s="221"/>
      <c r="S415" s="221"/>
      <c r="T415" s="222"/>
      <c r="AT415" s="223" t="s">
        <v>146</v>
      </c>
      <c r="AU415" s="223" t="s">
        <v>87</v>
      </c>
      <c r="AV415" s="13" t="s">
        <v>87</v>
      </c>
      <c r="AW415" s="13" t="s">
        <v>32</v>
      </c>
      <c r="AX415" s="13" t="s">
        <v>77</v>
      </c>
      <c r="AY415" s="223" t="s">
        <v>136</v>
      </c>
    </row>
    <row r="416" spans="2:51" s="13" customFormat="1" ht="11.25">
      <c r="B416" s="212"/>
      <c r="C416" s="213"/>
      <c r="D416" s="214" t="s">
        <v>146</v>
      </c>
      <c r="E416" s="213"/>
      <c r="F416" s="216" t="s">
        <v>748</v>
      </c>
      <c r="G416" s="213"/>
      <c r="H416" s="217">
        <v>566.089</v>
      </c>
      <c r="I416" s="218"/>
      <c r="J416" s="213"/>
      <c r="K416" s="213"/>
      <c r="L416" s="219"/>
      <c r="M416" s="220"/>
      <c r="N416" s="221"/>
      <c r="O416" s="221"/>
      <c r="P416" s="221"/>
      <c r="Q416" s="221"/>
      <c r="R416" s="221"/>
      <c r="S416" s="221"/>
      <c r="T416" s="222"/>
      <c r="AT416" s="223" t="s">
        <v>146</v>
      </c>
      <c r="AU416" s="223" t="s">
        <v>87</v>
      </c>
      <c r="AV416" s="13" t="s">
        <v>87</v>
      </c>
      <c r="AW416" s="13" t="s">
        <v>4</v>
      </c>
      <c r="AX416" s="13" t="s">
        <v>85</v>
      </c>
      <c r="AY416" s="223" t="s">
        <v>136</v>
      </c>
    </row>
    <row r="417" spans="1:65" s="2" customFormat="1" ht="16.5" customHeight="1">
      <c r="A417" s="34"/>
      <c r="B417" s="35"/>
      <c r="C417" s="199" t="s">
        <v>753</v>
      </c>
      <c r="D417" s="199" t="s">
        <v>139</v>
      </c>
      <c r="E417" s="200" t="s">
        <v>754</v>
      </c>
      <c r="F417" s="201" t="s">
        <v>755</v>
      </c>
      <c r="G417" s="202" t="s">
        <v>142</v>
      </c>
      <c r="H417" s="203">
        <v>1029.252</v>
      </c>
      <c r="I417" s="204"/>
      <c r="J417" s="205">
        <f>ROUND(I417*H417,2)</f>
        <v>0</v>
      </c>
      <c r="K417" s="201" t="s">
        <v>143</v>
      </c>
      <c r="L417" s="39"/>
      <c r="M417" s="206" t="s">
        <v>1</v>
      </c>
      <c r="N417" s="207" t="s">
        <v>42</v>
      </c>
      <c r="O417" s="71"/>
      <c r="P417" s="208">
        <f>O417*H417</f>
        <v>0</v>
      </c>
      <c r="Q417" s="208">
        <v>0</v>
      </c>
      <c r="R417" s="208">
        <f>Q417*H417</f>
        <v>0</v>
      </c>
      <c r="S417" s="208">
        <v>0</v>
      </c>
      <c r="T417" s="209">
        <f>S417*H417</f>
        <v>0</v>
      </c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  <c r="AR417" s="210" t="s">
        <v>230</v>
      </c>
      <c r="AT417" s="210" t="s">
        <v>139</v>
      </c>
      <c r="AU417" s="210" t="s">
        <v>87</v>
      </c>
      <c r="AY417" s="17" t="s">
        <v>136</v>
      </c>
      <c r="BE417" s="211">
        <f>IF(N417="základní",J417,0)</f>
        <v>0</v>
      </c>
      <c r="BF417" s="211">
        <f>IF(N417="snížená",J417,0)</f>
        <v>0</v>
      </c>
      <c r="BG417" s="211">
        <f>IF(N417="zákl. přenesená",J417,0)</f>
        <v>0</v>
      </c>
      <c r="BH417" s="211">
        <f>IF(N417="sníž. přenesená",J417,0)</f>
        <v>0</v>
      </c>
      <c r="BI417" s="211">
        <f>IF(N417="nulová",J417,0)</f>
        <v>0</v>
      </c>
      <c r="BJ417" s="17" t="s">
        <v>85</v>
      </c>
      <c r="BK417" s="211">
        <f>ROUND(I417*H417,2)</f>
        <v>0</v>
      </c>
      <c r="BL417" s="17" t="s">
        <v>230</v>
      </c>
      <c r="BM417" s="210" t="s">
        <v>756</v>
      </c>
    </row>
    <row r="418" spans="1:65" s="2" customFormat="1" ht="16.5" customHeight="1">
      <c r="A418" s="34"/>
      <c r="B418" s="35"/>
      <c r="C418" s="199" t="s">
        <v>757</v>
      </c>
      <c r="D418" s="199" t="s">
        <v>139</v>
      </c>
      <c r="E418" s="200" t="s">
        <v>758</v>
      </c>
      <c r="F418" s="201" t="s">
        <v>759</v>
      </c>
      <c r="G418" s="202" t="s">
        <v>142</v>
      </c>
      <c r="H418" s="203">
        <v>550</v>
      </c>
      <c r="I418" s="204"/>
      <c r="J418" s="205">
        <f>ROUND(I418*H418,2)</f>
        <v>0</v>
      </c>
      <c r="K418" s="201" t="s">
        <v>143</v>
      </c>
      <c r="L418" s="39"/>
      <c r="M418" s="206" t="s">
        <v>1</v>
      </c>
      <c r="N418" s="207" t="s">
        <v>42</v>
      </c>
      <c r="O418" s="71"/>
      <c r="P418" s="208">
        <f>O418*H418</f>
        <v>0</v>
      </c>
      <c r="Q418" s="208">
        <v>0.00014</v>
      </c>
      <c r="R418" s="208">
        <f>Q418*H418</f>
        <v>0.077</v>
      </c>
      <c r="S418" s="208">
        <v>0</v>
      </c>
      <c r="T418" s="209">
        <f>S418*H418</f>
        <v>0</v>
      </c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  <c r="AR418" s="210" t="s">
        <v>230</v>
      </c>
      <c r="AT418" s="210" t="s">
        <v>139</v>
      </c>
      <c r="AU418" s="210" t="s">
        <v>87</v>
      </c>
      <c r="AY418" s="17" t="s">
        <v>136</v>
      </c>
      <c r="BE418" s="211">
        <f>IF(N418="základní",J418,0)</f>
        <v>0</v>
      </c>
      <c r="BF418" s="211">
        <f>IF(N418="snížená",J418,0)</f>
        <v>0</v>
      </c>
      <c r="BG418" s="211">
        <f>IF(N418="zákl. přenesená",J418,0)</f>
        <v>0</v>
      </c>
      <c r="BH418" s="211">
        <f>IF(N418="sníž. přenesená",J418,0)</f>
        <v>0</v>
      </c>
      <c r="BI418" s="211">
        <f>IF(N418="nulová",J418,0)</f>
        <v>0</v>
      </c>
      <c r="BJ418" s="17" t="s">
        <v>85</v>
      </c>
      <c r="BK418" s="211">
        <f>ROUND(I418*H418,2)</f>
        <v>0</v>
      </c>
      <c r="BL418" s="17" t="s">
        <v>230</v>
      </c>
      <c r="BM418" s="210" t="s">
        <v>760</v>
      </c>
    </row>
    <row r="419" spans="1:65" s="2" customFormat="1" ht="16.5" customHeight="1">
      <c r="A419" s="34"/>
      <c r="B419" s="35"/>
      <c r="C419" s="199" t="s">
        <v>761</v>
      </c>
      <c r="D419" s="199" t="s">
        <v>139</v>
      </c>
      <c r="E419" s="200" t="s">
        <v>762</v>
      </c>
      <c r="F419" s="201" t="s">
        <v>763</v>
      </c>
      <c r="G419" s="202" t="s">
        <v>228</v>
      </c>
      <c r="H419" s="203">
        <v>2.839</v>
      </c>
      <c r="I419" s="204"/>
      <c r="J419" s="205">
        <f>ROUND(I419*H419,2)</f>
        <v>0</v>
      </c>
      <c r="K419" s="201" t="s">
        <v>143</v>
      </c>
      <c r="L419" s="39"/>
      <c r="M419" s="206" t="s">
        <v>1</v>
      </c>
      <c r="N419" s="207" t="s">
        <v>42</v>
      </c>
      <c r="O419" s="71"/>
      <c r="P419" s="208">
        <f>O419*H419</f>
        <v>0</v>
      </c>
      <c r="Q419" s="208">
        <v>0</v>
      </c>
      <c r="R419" s="208">
        <f>Q419*H419</f>
        <v>0</v>
      </c>
      <c r="S419" s="208">
        <v>0</v>
      </c>
      <c r="T419" s="209">
        <f>S419*H419</f>
        <v>0</v>
      </c>
      <c r="U419" s="34"/>
      <c r="V419" s="34"/>
      <c r="W419" s="34"/>
      <c r="X419" s="34"/>
      <c r="Y419" s="34"/>
      <c r="Z419" s="34"/>
      <c r="AA419" s="34"/>
      <c r="AB419" s="34"/>
      <c r="AC419" s="34"/>
      <c r="AD419" s="34"/>
      <c r="AE419" s="34"/>
      <c r="AR419" s="210" t="s">
        <v>230</v>
      </c>
      <c r="AT419" s="210" t="s">
        <v>139</v>
      </c>
      <c r="AU419" s="210" t="s">
        <v>87</v>
      </c>
      <c r="AY419" s="17" t="s">
        <v>136</v>
      </c>
      <c r="BE419" s="211">
        <f>IF(N419="základní",J419,0)</f>
        <v>0</v>
      </c>
      <c r="BF419" s="211">
        <f>IF(N419="snížená",J419,0)</f>
        <v>0</v>
      </c>
      <c r="BG419" s="211">
        <f>IF(N419="zákl. přenesená",J419,0)</f>
        <v>0</v>
      </c>
      <c r="BH419" s="211">
        <f>IF(N419="sníž. přenesená",J419,0)</f>
        <v>0</v>
      </c>
      <c r="BI419" s="211">
        <f>IF(N419="nulová",J419,0)</f>
        <v>0</v>
      </c>
      <c r="BJ419" s="17" t="s">
        <v>85</v>
      </c>
      <c r="BK419" s="211">
        <f>ROUND(I419*H419,2)</f>
        <v>0</v>
      </c>
      <c r="BL419" s="17" t="s">
        <v>230</v>
      </c>
      <c r="BM419" s="210" t="s">
        <v>764</v>
      </c>
    </row>
    <row r="420" spans="2:63" s="12" customFormat="1" ht="22.9" customHeight="1">
      <c r="B420" s="183"/>
      <c r="C420" s="184"/>
      <c r="D420" s="185" t="s">
        <v>76</v>
      </c>
      <c r="E420" s="197" t="s">
        <v>765</v>
      </c>
      <c r="F420" s="197" t="s">
        <v>766</v>
      </c>
      <c r="G420" s="184"/>
      <c r="H420" s="184"/>
      <c r="I420" s="187"/>
      <c r="J420" s="198">
        <f>BK420</f>
        <v>0</v>
      </c>
      <c r="K420" s="184"/>
      <c r="L420" s="189"/>
      <c r="M420" s="190"/>
      <c r="N420" s="191"/>
      <c r="O420" s="191"/>
      <c r="P420" s="192">
        <f>SUM(P421:P426)</f>
        <v>0</v>
      </c>
      <c r="Q420" s="191"/>
      <c r="R420" s="192">
        <f>SUM(R421:R426)</f>
        <v>0.02844</v>
      </c>
      <c r="S420" s="191"/>
      <c r="T420" s="193">
        <f>SUM(T421:T426)</f>
        <v>1.1496375799999998</v>
      </c>
      <c r="AR420" s="194" t="s">
        <v>87</v>
      </c>
      <c r="AT420" s="195" t="s">
        <v>76</v>
      </c>
      <c r="AU420" s="195" t="s">
        <v>85</v>
      </c>
      <c r="AY420" s="194" t="s">
        <v>136</v>
      </c>
      <c r="BK420" s="196">
        <f>SUM(BK421:BK426)</f>
        <v>0</v>
      </c>
    </row>
    <row r="421" spans="1:65" s="2" customFormat="1" ht="16.5" customHeight="1">
      <c r="A421" s="34"/>
      <c r="B421" s="35"/>
      <c r="C421" s="199" t="s">
        <v>767</v>
      </c>
      <c r="D421" s="199" t="s">
        <v>139</v>
      </c>
      <c r="E421" s="200" t="s">
        <v>768</v>
      </c>
      <c r="F421" s="201" t="s">
        <v>769</v>
      </c>
      <c r="G421" s="202" t="s">
        <v>193</v>
      </c>
      <c r="H421" s="203">
        <v>1</v>
      </c>
      <c r="I421" s="204"/>
      <c r="J421" s="205">
        <f>ROUND(I421*H421,2)</f>
        <v>0</v>
      </c>
      <c r="K421" s="201" t="s">
        <v>143</v>
      </c>
      <c r="L421" s="39"/>
      <c r="M421" s="206" t="s">
        <v>1</v>
      </c>
      <c r="N421" s="207" t="s">
        <v>42</v>
      </c>
      <c r="O421" s="71"/>
      <c r="P421" s="208">
        <f>O421*H421</f>
        <v>0</v>
      </c>
      <c r="Q421" s="208">
        <v>0.00044</v>
      </c>
      <c r="R421" s="208">
        <f>Q421*H421</f>
        <v>0.00044</v>
      </c>
      <c r="S421" s="208">
        <v>0</v>
      </c>
      <c r="T421" s="209">
        <f>S421*H421</f>
        <v>0</v>
      </c>
      <c r="U421" s="34"/>
      <c r="V421" s="34"/>
      <c r="W421" s="34"/>
      <c r="X421" s="34"/>
      <c r="Y421" s="34"/>
      <c r="Z421" s="34"/>
      <c r="AA421" s="34"/>
      <c r="AB421" s="34"/>
      <c r="AC421" s="34"/>
      <c r="AD421" s="34"/>
      <c r="AE421" s="34"/>
      <c r="AR421" s="210" t="s">
        <v>230</v>
      </c>
      <c r="AT421" s="210" t="s">
        <v>139</v>
      </c>
      <c r="AU421" s="210" t="s">
        <v>87</v>
      </c>
      <c r="AY421" s="17" t="s">
        <v>136</v>
      </c>
      <c r="BE421" s="211">
        <f>IF(N421="základní",J421,0)</f>
        <v>0</v>
      </c>
      <c r="BF421" s="211">
        <f>IF(N421="snížená",J421,0)</f>
        <v>0</v>
      </c>
      <c r="BG421" s="211">
        <f>IF(N421="zákl. přenesená",J421,0)</f>
        <v>0</v>
      </c>
      <c r="BH421" s="211">
        <f>IF(N421="sníž. přenesená",J421,0)</f>
        <v>0</v>
      </c>
      <c r="BI421" s="211">
        <f>IF(N421="nulová",J421,0)</f>
        <v>0</v>
      </c>
      <c r="BJ421" s="17" t="s">
        <v>85</v>
      </c>
      <c r="BK421" s="211">
        <f>ROUND(I421*H421,2)</f>
        <v>0</v>
      </c>
      <c r="BL421" s="17" t="s">
        <v>230</v>
      </c>
      <c r="BM421" s="210" t="s">
        <v>770</v>
      </c>
    </row>
    <row r="422" spans="1:65" s="2" customFormat="1" ht="24" customHeight="1">
      <c r="A422" s="34"/>
      <c r="B422" s="35"/>
      <c r="C422" s="234" t="s">
        <v>771</v>
      </c>
      <c r="D422" s="234" t="s">
        <v>264</v>
      </c>
      <c r="E422" s="235" t="s">
        <v>772</v>
      </c>
      <c r="F422" s="236" t="s">
        <v>773</v>
      </c>
      <c r="G422" s="237" t="s">
        <v>193</v>
      </c>
      <c r="H422" s="238">
        <v>1</v>
      </c>
      <c r="I422" s="239"/>
      <c r="J422" s="240">
        <f>ROUND(I422*H422,2)</f>
        <v>0</v>
      </c>
      <c r="K422" s="236" t="s">
        <v>143</v>
      </c>
      <c r="L422" s="241"/>
      <c r="M422" s="242" t="s">
        <v>1</v>
      </c>
      <c r="N422" s="243" t="s">
        <v>42</v>
      </c>
      <c r="O422" s="71"/>
      <c r="P422" s="208">
        <f>O422*H422</f>
        <v>0</v>
      </c>
      <c r="Q422" s="208">
        <v>0.028</v>
      </c>
      <c r="R422" s="208">
        <f>Q422*H422</f>
        <v>0.028</v>
      </c>
      <c r="S422" s="208">
        <v>0</v>
      </c>
      <c r="T422" s="209">
        <f>S422*H422</f>
        <v>0</v>
      </c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  <c r="AR422" s="210" t="s">
        <v>267</v>
      </c>
      <c r="AT422" s="210" t="s">
        <v>264</v>
      </c>
      <c r="AU422" s="210" t="s">
        <v>87</v>
      </c>
      <c r="AY422" s="17" t="s">
        <v>136</v>
      </c>
      <c r="BE422" s="211">
        <f>IF(N422="základní",J422,0)</f>
        <v>0</v>
      </c>
      <c r="BF422" s="211">
        <f>IF(N422="snížená",J422,0)</f>
        <v>0</v>
      </c>
      <c r="BG422" s="211">
        <f>IF(N422="zákl. přenesená",J422,0)</f>
        <v>0</v>
      </c>
      <c r="BH422" s="211">
        <f>IF(N422="sníž. přenesená",J422,0)</f>
        <v>0</v>
      </c>
      <c r="BI422" s="211">
        <f>IF(N422="nulová",J422,0)</f>
        <v>0</v>
      </c>
      <c r="BJ422" s="17" t="s">
        <v>85</v>
      </c>
      <c r="BK422" s="211">
        <f>ROUND(I422*H422,2)</f>
        <v>0</v>
      </c>
      <c r="BL422" s="17" t="s">
        <v>230</v>
      </c>
      <c r="BM422" s="210" t="s">
        <v>774</v>
      </c>
    </row>
    <row r="423" spans="1:65" s="2" customFormat="1" ht="16.5" customHeight="1">
      <c r="A423" s="34"/>
      <c r="B423" s="35"/>
      <c r="C423" s="199" t="s">
        <v>775</v>
      </c>
      <c r="D423" s="199" t="s">
        <v>139</v>
      </c>
      <c r="E423" s="200" t="s">
        <v>776</v>
      </c>
      <c r="F423" s="201" t="s">
        <v>777</v>
      </c>
      <c r="G423" s="202" t="s">
        <v>142</v>
      </c>
      <c r="H423" s="203">
        <v>60.571</v>
      </c>
      <c r="I423" s="204"/>
      <c r="J423" s="205">
        <f>ROUND(I423*H423,2)</f>
        <v>0</v>
      </c>
      <c r="K423" s="201" t="s">
        <v>143</v>
      </c>
      <c r="L423" s="39"/>
      <c r="M423" s="206" t="s">
        <v>1</v>
      </c>
      <c r="N423" s="207" t="s">
        <v>42</v>
      </c>
      <c r="O423" s="71"/>
      <c r="P423" s="208">
        <f>O423*H423</f>
        <v>0</v>
      </c>
      <c r="Q423" s="208">
        <v>0</v>
      </c>
      <c r="R423" s="208">
        <f>Q423*H423</f>
        <v>0</v>
      </c>
      <c r="S423" s="208">
        <v>0.01098</v>
      </c>
      <c r="T423" s="209">
        <f>S423*H423</f>
        <v>0.6650695799999999</v>
      </c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4"/>
      <c r="AR423" s="210" t="s">
        <v>230</v>
      </c>
      <c r="AT423" s="210" t="s">
        <v>139</v>
      </c>
      <c r="AU423" s="210" t="s">
        <v>87</v>
      </c>
      <c r="AY423" s="17" t="s">
        <v>136</v>
      </c>
      <c r="BE423" s="211">
        <f>IF(N423="základní",J423,0)</f>
        <v>0</v>
      </c>
      <c r="BF423" s="211">
        <f>IF(N423="snížená",J423,0)</f>
        <v>0</v>
      </c>
      <c r="BG423" s="211">
        <f>IF(N423="zákl. přenesená",J423,0)</f>
        <v>0</v>
      </c>
      <c r="BH423" s="211">
        <f>IF(N423="sníž. přenesená",J423,0)</f>
        <v>0</v>
      </c>
      <c r="BI423" s="211">
        <f>IF(N423="nulová",J423,0)</f>
        <v>0</v>
      </c>
      <c r="BJ423" s="17" t="s">
        <v>85</v>
      </c>
      <c r="BK423" s="211">
        <f>ROUND(I423*H423,2)</f>
        <v>0</v>
      </c>
      <c r="BL423" s="17" t="s">
        <v>230</v>
      </c>
      <c r="BM423" s="210" t="s">
        <v>778</v>
      </c>
    </row>
    <row r="424" spans="2:51" s="13" customFormat="1" ht="11.25">
      <c r="B424" s="212"/>
      <c r="C424" s="213"/>
      <c r="D424" s="214" t="s">
        <v>146</v>
      </c>
      <c r="E424" s="215" t="s">
        <v>1</v>
      </c>
      <c r="F424" s="216" t="s">
        <v>779</v>
      </c>
      <c r="G424" s="213"/>
      <c r="H424" s="217">
        <v>60.571</v>
      </c>
      <c r="I424" s="218"/>
      <c r="J424" s="213"/>
      <c r="K424" s="213"/>
      <c r="L424" s="219"/>
      <c r="M424" s="220"/>
      <c r="N424" s="221"/>
      <c r="O424" s="221"/>
      <c r="P424" s="221"/>
      <c r="Q424" s="221"/>
      <c r="R424" s="221"/>
      <c r="S424" s="221"/>
      <c r="T424" s="222"/>
      <c r="AT424" s="223" t="s">
        <v>146</v>
      </c>
      <c r="AU424" s="223" t="s">
        <v>87</v>
      </c>
      <c r="AV424" s="13" t="s">
        <v>87</v>
      </c>
      <c r="AW424" s="13" t="s">
        <v>32</v>
      </c>
      <c r="AX424" s="13" t="s">
        <v>77</v>
      </c>
      <c r="AY424" s="223" t="s">
        <v>136</v>
      </c>
    </row>
    <row r="425" spans="1:65" s="2" customFormat="1" ht="16.5" customHeight="1">
      <c r="A425" s="34"/>
      <c r="B425" s="35"/>
      <c r="C425" s="199" t="s">
        <v>780</v>
      </c>
      <c r="D425" s="199" t="s">
        <v>139</v>
      </c>
      <c r="E425" s="200" t="s">
        <v>781</v>
      </c>
      <c r="F425" s="201" t="s">
        <v>782</v>
      </c>
      <c r="G425" s="202" t="s">
        <v>142</v>
      </c>
      <c r="H425" s="203">
        <v>60.571</v>
      </c>
      <c r="I425" s="204"/>
      <c r="J425" s="205">
        <f>ROUND(I425*H425,2)</f>
        <v>0</v>
      </c>
      <c r="K425" s="201" t="s">
        <v>143</v>
      </c>
      <c r="L425" s="39"/>
      <c r="M425" s="206" t="s">
        <v>1</v>
      </c>
      <c r="N425" s="207" t="s">
        <v>42</v>
      </c>
      <c r="O425" s="71"/>
      <c r="P425" s="208">
        <f>O425*H425</f>
        <v>0</v>
      </c>
      <c r="Q425" s="208">
        <v>0</v>
      </c>
      <c r="R425" s="208">
        <f>Q425*H425</f>
        <v>0</v>
      </c>
      <c r="S425" s="208">
        <v>0.008</v>
      </c>
      <c r="T425" s="209">
        <f>S425*H425</f>
        <v>0.484568</v>
      </c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  <c r="AR425" s="210" t="s">
        <v>230</v>
      </c>
      <c r="AT425" s="210" t="s">
        <v>139</v>
      </c>
      <c r="AU425" s="210" t="s">
        <v>87</v>
      </c>
      <c r="AY425" s="17" t="s">
        <v>136</v>
      </c>
      <c r="BE425" s="211">
        <f>IF(N425="základní",J425,0)</f>
        <v>0</v>
      </c>
      <c r="BF425" s="211">
        <f>IF(N425="snížená",J425,0)</f>
        <v>0</v>
      </c>
      <c r="BG425" s="211">
        <f>IF(N425="zákl. přenesená",J425,0)</f>
        <v>0</v>
      </c>
      <c r="BH425" s="211">
        <f>IF(N425="sníž. přenesená",J425,0)</f>
        <v>0</v>
      </c>
      <c r="BI425" s="211">
        <f>IF(N425="nulová",J425,0)</f>
        <v>0</v>
      </c>
      <c r="BJ425" s="17" t="s">
        <v>85</v>
      </c>
      <c r="BK425" s="211">
        <f>ROUND(I425*H425,2)</f>
        <v>0</v>
      </c>
      <c r="BL425" s="17" t="s">
        <v>230</v>
      </c>
      <c r="BM425" s="210" t="s">
        <v>783</v>
      </c>
    </row>
    <row r="426" spans="1:65" s="2" customFormat="1" ht="16.5" customHeight="1">
      <c r="A426" s="34"/>
      <c r="B426" s="35"/>
      <c r="C426" s="199" t="s">
        <v>784</v>
      </c>
      <c r="D426" s="199" t="s">
        <v>139</v>
      </c>
      <c r="E426" s="200" t="s">
        <v>785</v>
      </c>
      <c r="F426" s="201" t="s">
        <v>786</v>
      </c>
      <c r="G426" s="202" t="s">
        <v>228</v>
      </c>
      <c r="H426" s="203">
        <v>0.028</v>
      </c>
      <c r="I426" s="204"/>
      <c r="J426" s="205">
        <f>ROUND(I426*H426,2)</f>
        <v>0</v>
      </c>
      <c r="K426" s="201" t="s">
        <v>143</v>
      </c>
      <c r="L426" s="39"/>
      <c r="M426" s="206" t="s">
        <v>1</v>
      </c>
      <c r="N426" s="207" t="s">
        <v>42</v>
      </c>
      <c r="O426" s="71"/>
      <c r="P426" s="208">
        <f>O426*H426</f>
        <v>0</v>
      </c>
      <c r="Q426" s="208">
        <v>0</v>
      </c>
      <c r="R426" s="208">
        <f>Q426*H426</f>
        <v>0</v>
      </c>
      <c r="S426" s="208">
        <v>0</v>
      </c>
      <c r="T426" s="209">
        <f>S426*H426</f>
        <v>0</v>
      </c>
      <c r="U426" s="34"/>
      <c r="V426" s="34"/>
      <c r="W426" s="34"/>
      <c r="X426" s="34"/>
      <c r="Y426" s="34"/>
      <c r="Z426" s="34"/>
      <c r="AA426" s="34"/>
      <c r="AB426" s="34"/>
      <c r="AC426" s="34"/>
      <c r="AD426" s="34"/>
      <c r="AE426" s="34"/>
      <c r="AR426" s="210" t="s">
        <v>230</v>
      </c>
      <c r="AT426" s="210" t="s">
        <v>139</v>
      </c>
      <c r="AU426" s="210" t="s">
        <v>87</v>
      </c>
      <c r="AY426" s="17" t="s">
        <v>136</v>
      </c>
      <c r="BE426" s="211">
        <f>IF(N426="základní",J426,0)</f>
        <v>0</v>
      </c>
      <c r="BF426" s="211">
        <f>IF(N426="snížená",J426,0)</f>
        <v>0</v>
      </c>
      <c r="BG426" s="211">
        <f>IF(N426="zákl. přenesená",J426,0)</f>
        <v>0</v>
      </c>
      <c r="BH426" s="211">
        <f>IF(N426="sníž. přenesená",J426,0)</f>
        <v>0</v>
      </c>
      <c r="BI426" s="211">
        <f>IF(N426="nulová",J426,0)</f>
        <v>0</v>
      </c>
      <c r="BJ426" s="17" t="s">
        <v>85</v>
      </c>
      <c r="BK426" s="211">
        <f>ROUND(I426*H426,2)</f>
        <v>0</v>
      </c>
      <c r="BL426" s="17" t="s">
        <v>230</v>
      </c>
      <c r="BM426" s="210" t="s">
        <v>787</v>
      </c>
    </row>
    <row r="427" spans="2:63" s="12" customFormat="1" ht="22.9" customHeight="1">
      <c r="B427" s="183"/>
      <c r="C427" s="184"/>
      <c r="D427" s="185" t="s">
        <v>76</v>
      </c>
      <c r="E427" s="197" t="s">
        <v>788</v>
      </c>
      <c r="F427" s="197" t="s">
        <v>789</v>
      </c>
      <c r="G427" s="184"/>
      <c r="H427" s="184"/>
      <c r="I427" s="187"/>
      <c r="J427" s="198">
        <f>BK427</f>
        <v>0</v>
      </c>
      <c r="K427" s="184"/>
      <c r="L427" s="189"/>
      <c r="M427" s="190"/>
      <c r="N427" s="191"/>
      <c r="O427" s="191"/>
      <c r="P427" s="192">
        <f>SUM(P428:P446)</f>
        <v>0</v>
      </c>
      <c r="Q427" s="191"/>
      <c r="R427" s="192">
        <f>SUM(R428:R446)</f>
        <v>0.1267603</v>
      </c>
      <c r="S427" s="191"/>
      <c r="T427" s="193">
        <f>SUM(T428:T446)</f>
        <v>2.4376</v>
      </c>
      <c r="AR427" s="194" t="s">
        <v>87</v>
      </c>
      <c r="AT427" s="195" t="s">
        <v>76</v>
      </c>
      <c r="AU427" s="195" t="s">
        <v>85</v>
      </c>
      <c r="AY427" s="194" t="s">
        <v>136</v>
      </c>
      <c r="BK427" s="196">
        <f>SUM(BK428:BK446)</f>
        <v>0</v>
      </c>
    </row>
    <row r="428" spans="1:65" s="2" customFormat="1" ht="16.5" customHeight="1">
      <c r="A428" s="34"/>
      <c r="B428" s="35"/>
      <c r="C428" s="199" t="s">
        <v>790</v>
      </c>
      <c r="D428" s="199" t="s">
        <v>139</v>
      </c>
      <c r="E428" s="200" t="s">
        <v>791</v>
      </c>
      <c r="F428" s="201" t="s">
        <v>792</v>
      </c>
      <c r="G428" s="202" t="s">
        <v>303</v>
      </c>
      <c r="H428" s="203">
        <v>12</v>
      </c>
      <c r="I428" s="204"/>
      <c r="J428" s="205">
        <f>ROUND(I428*H428,2)</f>
        <v>0</v>
      </c>
      <c r="K428" s="201" t="s">
        <v>143</v>
      </c>
      <c r="L428" s="39"/>
      <c r="M428" s="206" t="s">
        <v>1</v>
      </c>
      <c r="N428" s="207" t="s">
        <v>42</v>
      </c>
      <c r="O428" s="71"/>
      <c r="P428" s="208">
        <f>O428*H428</f>
        <v>0</v>
      </c>
      <c r="Q428" s="208">
        <v>0</v>
      </c>
      <c r="R428" s="208">
        <f>Q428*H428</f>
        <v>0</v>
      </c>
      <c r="S428" s="208">
        <v>0.035</v>
      </c>
      <c r="T428" s="209">
        <f>S428*H428</f>
        <v>0.42000000000000004</v>
      </c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  <c r="AR428" s="210" t="s">
        <v>230</v>
      </c>
      <c r="AT428" s="210" t="s">
        <v>139</v>
      </c>
      <c r="AU428" s="210" t="s">
        <v>87</v>
      </c>
      <c r="AY428" s="17" t="s">
        <v>136</v>
      </c>
      <c r="BE428" s="211">
        <f>IF(N428="základní",J428,0)</f>
        <v>0</v>
      </c>
      <c r="BF428" s="211">
        <f>IF(N428="snížená",J428,0)</f>
        <v>0</v>
      </c>
      <c r="BG428" s="211">
        <f>IF(N428="zákl. přenesená",J428,0)</f>
        <v>0</v>
      </c>
      <c r="BH428" s="211">
        <f>IF(N428="sníž. přenesená",J428,0)</f>
        <v>0</v>
      </c>
      <c r="BI428" s="211">
        <f>IF(N428="nulová",J428,0)</f>
        <v>0</v>
      </c>
      <c r="BJ428" s="17" t="s">
        <v>85</v>
      </c>
      <c r="BK428" s="211">
        <f>ROUND(I428*H428,2)</f>
        <v>0</v>
      </c>
      <c r="BL428" s="17" t="s">
        <v>230</v>
      </c>
      <c r="BM428" s="210" t="s">
        <v>793</v>
      </c>
    </row>
    <row r="429" spans="2:51" s="13" customFormat="1" ht="11.25">
      <c r="B429" s="212"/>
      <c r="C429" s="213"/>
      <c r="D429" s="214" t="s">
        <v>146</v>
      </c>
      <c r="E429" s="215" t="s">
        <v>1</v>
      </c>
      <c r="F429" s="216" t="s">
        <v>794</v>
      </c>
      <c r="G429" s="213"/>
      <c r="H429" s="217">
        <v>12</v>
      </c>
      <c r="I429" s="218"/>
      <c r="J429" s="213"/>
      <c r="K429" s="213"/>
      <c r="L429" s="219"/>
      <c r="M429" s="220"/>
      <c r="N429" s="221"/>
      <c r="O429" s="221"/>
      <c r="P429" s="221"/>
      <c r="Q429" s="221"/>
      <c r="R429" s="221"/>
      <c r="S429" s="221"/>
      <c r="T429" s="222"/>
      <c r="AT429" s="223" t="s">
        <v>146</v>
      </c>
      <c r="AU429" s="223" t="s">
        <v>87</v>
      </c>
      <c r="AV429" s="13" t="s">
        <v>87</v>
      </c>
      <c r="AW429" s="13" t="s">
        <v>32</v>
      </c>
      <c r="AX429" s="13" t="s">
        <v>77</v>
      </c>
      <c r="AY429" s="223" t="s">
        <v>136</v>
      </c>
    </row>
    <row r="430" spans="1:65" s="2" customFormat="1" ht="16.5" customHeight="1">
      <c r="A430" s="34"/>
      <c r="B430" s="35"/>
      <c r="C430" s="199" t="s">
        <v>795</v>
      </c>
      <c r="D430" s="199" t="s">
        <v>139</v>
      </c>
      <c r="E430" s="200" t="s">
        <v>796</v>
      </c>
      <c r="F430" s="201" t="s">
        <v>797</v>
      </c>
      <c r="G430" s="202" t="s">
        <v>331</v>
      </c>
      <c r="H430" s="203">
        <v>30.4</v>
      </c>
      <c r="I430" s="204"/>
      <c r="J430" s="205">
        <f>ROUND(I430*H430,2)</f>
        <v>0</v>
      </c>
      <c r="K430" s="201" t="s">
        <v>143</v>
      </c>
      <c r="L430" s="39"/>
      <c r="M430" s="206" t="s">
        <v>1</v>
      </c>
      <c r="N430" s="207" t="s">
        <v>42</v>
      </c>
      <c r="O430" s="71"/>
      <c r="P430" s="208">
        <f>O430*H430</f>
        <v>0</v>
      </c>
      <c r="Q430" s="208">
        <v>0</v>
      </c>
      <c r="R430" s="208">
        <f>Q430*H430</f>
        <v>0</v>
      </c>
      <c r="S430" s="208">
        <v>0.001</v>
      </c>
      <c r="T430" s="209">
        <f>S430*H430</f>
        <v>0.0304</v>
      </c>
      <c r="U430" s="34"/>
      <c r="V430" s="34"/>
      <c r="W430" s="34"/>
      <c r="X430" s="34"/>
      <c r="Y430" s="34"/>
      <c r="Z430" s="34"/>
      <c r="AA430" s="34"/>
      <c r="AB430" s="34"/>
      <c r="AC430" s="34"/>
      <c r="AD430" s="34"/>
      <c r="AE430" s="34"/>
      <c r="AR430" s="210" t="s">
        <v>230</v>
      </c>
      <c r="AT430" s="210" t="s">
        <v>139</v>
      </c>
      <c r="AU430" s="210" t="s">
        <v>87</v>
      </c>
      <c r="AY430" s="17" t="s">
        <v>136</v>
      </c>
      <c r="BE430" s="211">
        <f>IF(N430="základní",J430,0)</f>
        <v>0</v>
      </c>
      <c r="BF430" s="211">
        <f>IF(N430="snížená",J430,0)</f>
        <v>0</v>
      </c>
      <c r="BG430" s="211">
        <f>IF(N430="zákl. přenesená",J430,0)</f>
        <v>0</v>
      </c>
      <c r="BH430" s="211">
        <f>IF(N430="sníž. přenesená",J430,0)</f>
        <v>0</v>
      </c>
      <c r="BI430" s="211">
        <f>IF(N430="nulová",J430,0)</f>
        <v>0</v>
      </c>
      <c r="BJ430" s="17" t="s">
        <v>85</v>
      </c>
      <c r="BK430" s="211">
        <f>ROUND(I430*H430,2)</f>
        <v>0</v>
      </c>
      <c r="BL430" s="17" t="s">
        <v>230</v>
      </c>
      <c r="BM430" s="210" t="s">
        <v>798</v>
      </c>
    </row>
    <row r="431" spans="2:51" s="13" customFormat="1" ht="11.25">
      <c r="B431" s="212"/>
      <c r="C431" s="213"/>
      <c r="D431" s="214" t="s">
        <v>146</v>
      </c>
      <c r="E431" s="215" t="s">
        <v>1</v>
      </c>
      <c r="F431" s="216" t="s">
        <v>799</v>
      </c>
      <c r="G431" s="213"/>
      <c r="H431" s="217">
        <v>30.4</v>
      </c>
      <c r="I431" s="218"/>
      <c r="J431" s="213"/>
      <c r="K431" s="213"/>
      <c r="L431" s="219"/>
      <c r="M431" s="220"/>
      <c r="N431" s="221"/>
      <c r="O431" s="221"/>
      <c r="P431" s="221"/>
      <c r="Q431" s="221"/>
      <c r="R431" s="221"/>
      <c r="S431" s="221"/>
      <c r="T431" s="222"/>
      <c r="AT431" s="223" t="s">
        <v>146</v>
      </c>
      <c r="AU431" s="223" t="s">
        <v>87</v>
      </c>
      <c r="AV431" s="13" t="s">
        <v>87</v>
      </c>
      <c r="AW431" s="13" t="s">
        <v>32</v>
      </c>
      <c r="AX431" s="13" t="s">
        <v>77</v>
      </c>
      <c r="AY431" s="223" t="s">
        <v>136</v>
      </c>
    </row>
    <row r="432" spans="1:65" s="2" customFormat="1" ht="16.5" customHeight="1">
      <c r="A432" s="34"/>
      <c r="B432" s="35"/>
      <c r="C432" s="199" t="s">
        <v>800</v>
      </c>
      <c r="D432" s="199" t="s">
        <v>139</v>
      </c>
      <c r="E432" s="200" t="s">
        <v>801</v>
      </c>
      <c r="F432" s="201" t="s">
        <v>802</v>
      </c>
      <c r="G432" s="202" t="s">
        <v>331</v>
      </c>
      <c r="H432" s="203">
        <v>1987.2</v>
      </c>
      <c r="I432" s="204"/>
      <c r="J432" s="205">
        <f>ROUND(I432*H432,2)</f>
        <v>0</v>
      </c>
      <c r="K432" s="201" t="s">
        <v>143</v>
      </c>
      <c r="L432" s="39"/>
      <c r="M432" s="206" t="s">
        <v>1</v>
      </c>
      <c r="N432" s="207" t="s">
        <v>42</v>
      </c>
      <c r="O432" s="71"/>
      <c r="P432" s="208">
        <f>O432*H432</f>
        <v>0</v>
      </c>
      <c r="Q432" s="208">
        <v>0</v>
      </c>
      <c r="R432" s="208">
        <f>Q432*H432</f>
        <v>0</v>
      </c>
      <c r="S432" s="208">
        <v>0.001</v>
      </c>
      <c r="T432" s="209">
        <f>S432*H432</f>
        <v>1.9872</v>
      </c>
      <c r="U432" s="34"/>
      <c r="V432" s="34"/>
      <c r="W432" s="34"/>
      <c r="X432" s="34"/>
      <c r="Y432" s="34"/>
      <c r="Z432" s="34"/>
      <c r="AA432" s="34"/>
      <c r="AB432" s="34"/>
      <c r="AC432" s="34"/>
      <c r="AD432" s="34"/>
      <c r="AE432" s="34"/>
      <c r="AR432" s="210" t="s">
        <v>230</v>
      </c>
      <c r="AT432" s="210" t="s">
        <v>139</v>
      </c>
      <c r="AU432" s="210" t="s">
        <v>87</v>
      </c>
      <c r="AY432" s="17" t="s">
        <v>136</v>
      </c>
      <c r="BE432" s="211">
        <f>IF(N432="základní",J432,0)</f>
        <v>0</v>
      </c>
      <c r="BF432" s="211">
        <f>IF(N432="snížená",J432,0)</f>
        <v>0</v>
      </c>
      <c r="BG432" s="211">
        <f>IF(N432="zákl. přenesená",J432,0)</f>
        <v>0</v>
      </c>
      <c r="BH432" s="211">
        <f>IF(N432="sníž. přenesená",J432,0)</f>
        <v>0</v>
      </c>
      <c r="BI432" s="211">
        <f>IF(N432="nulová",J432,0)</f>
        <v>0</v>
      </c>
      <c r="BJ432" s="17" t="s">
        <v>85</v>
      </c>
      <c r="BK432" s="211">
        <f>ROUND(I432*H432,2)</f>
        <v>0</v>
      </c>
      <c r="BL432" s="17" t="s">
        <v>230</v>
      </c>
      <c r="BM432" s="210" t="s">
        <v>803</v>
      </c>
    </row>
    <row r="433" spans="2:51" s="13" customFormat="1" ht="11.25">
      <c r="B433" s="212"/>
      <c r="C433" s="213"/>
      <c r="D433" s="214" t="s">
        <v>146</v>
      </c>
      <c r="E433" s="215" t="s">
        <v>1</v>
      </c>
      <c r="F433" s="216" t="s">
        <v>804</v>
      </c>
      <c r="G433" s="213"/>
      <c r="H433" s="217">
        <v>1987.2</v>
      </c>
      <c r="I433" s="218"/>
      <c r="J433" s="213"/>
      <c r="K433" s="213"/>
      <c r="L433" s="219"/>
      <c r="M433" s="220"/>
      <c r="N433" s="221"/>
      <c r="O433" s="221"/>
      <c r="P433" s="221"/>
      <c r="Q433" s="221"/>
      <c r="R433" s="221"/>
      <c r="S433" s="221"/>
      <c r="T433" s="222"/>
      <c r="AT433" s="223" t="s">
        <v>146</v>
      </c>
      <c r="AU433" s="223" t="s">
        <v>87</v>
      </c>
      <c r="AV433" s="13" t="s">
        <v>87</v>
      </c>
      <c r="AW433" s="13" t="s">
        <v>32</v>
      </c>
      <c r="AX433" s="13" t="s">
        <v>77</v>
      </c>
      <c r="AY433" s="223" t="s">
        <v>136</v>
      </c>
    </row>
    <row r="434" spans="1:65" s="2" customFormat="1" ht="16.5" customHeight="1">
      <c r="A434" s="34"/>
      <c r="B434" s="35"/>
      <c r="C434" s="199" t="s">
        <v>805</v>
      </c>
      <c r="D434" s="199" t="s">
        <v>139</v>
      </c>
      <c r="E434" s="200" t="s">
        <v>806</v>
      </c>
      <c r="F434" s="201" t="s">
        <v>807</v>
      </c>
      <c r="G434" s="202" t="s">
        <v>331</v>
      </c>
      <c r="H434" s="203">
        <v>5.206</v>
      </c>
      <c r="I434" s="204"/>
      <c r="J434" s="205">
        <f>ROUND(I434*H434,2)</f>
        <v>0</v>
      </c>
      <c r="K434" s="201" t="s">
        <v>143</v>
      </c>
      <c r="L434" s="39"/>
      <c r="M434" s="206" t="s">
        <v>1</v>
      </c>
      <c r="N434" s="207" t="s">
        <v>42</v>
      </c>
      <c r="O434" s="71"/>
      <c r="P434" s="208">
        <f>O434*H434</f>
        <v>0</v>
      </c>
      <c r="Q434" s="208">
        <v>5E-05</v>
      </c>
      <c r="R434" s="208">
        <f>Q434*H434</f>
        <v>0.00026030000000000004</v>
      </c>
      <c r="S434" s="208">
        <v>0</v>
      </c>
      <c r="T434" s="209">
        <f>S434*H434</f>
        <v>0</v>
      </c>
      <c r="U434" s="34"/>
      <c r="V434" s="34"/>
      <c r="W434" s="34"/>
      <c r="X434" s="34"/>
      <c r="Y434" s="34"/>
      <c r="Z434" s="34"/>
      <c r="AA434" s="34"/>
      <c r="AB434" s="34"/>
      <c r="AC434" s="34"/>
      <c r="AD434" s="34"/>
      <c r="AE434" s="34"/>
      <c r="AR434" s="210" t="s">
        <v>230</v>
      </c>
      <c r="AT434" s="210" t="s">
        <v>139</v>
      </c>
      <c r="AU434" s="210" t="s">
        <v>87</v>
      </c>
      <c r="AY434" s="17" t="s">
        <v>136</v>
      </c>
      <c r="BE434" s="211">
        <f>IF(N434="základní",J434,0)</f>
        <v>0</v>
      </c>
      <c r="BF434" s="211">
        <f>IF(N434="snížená",J434,0)</f>
        <v>0</v>
      </c>
      <c r="BG434" s="211">
        <f>IF(N434="zákl. přenesená",J434,0)</f>
        <v>0</v>
      </c>
      <c r="BH434" s="211">
        <f>IF(N434="sníž. přenesená",J434,0)</f>
        <v>0</v>
      </c>
      <c r="BI434" s="211">
        <f>IF(N434="nulová",J434,0)</f>
        <v>0</v>
      </c>
      <c r="BJ434" s="17" t="s">
        <v>85</v>
      </c>
      <c r="BK434" s="211">
        <f>ROUND(I434*H434,2)</f>
        <v>0</v>
      </c>
      <c r="BL434" s="17" t="s">
        <v>230</v>
      </c>
      <c r="BM434" s="210" t="s">
        <v>808</v>
      </c>
    </row>
    <row r="435" spans="2:51" s="13" customFormat="1" ht="11.25">
      <c r="B435" s="212"/>
      <c r="C435" s="213"/>
      <c r="D435" s="214" t="s">
        <v>146</v>
      </c>
      <c r="E435" s="215" t="s">
        <v>1</v>
      </c>
      <c r="F435" s="216" t="s">
        <v>809</v>
      </c>
      <c r="G435" s="213"/>
      <c r="H435" s="217">
        <v>5.206</v>
      </c>
      <c r="I435" s="218"/>
      <c r="J435" s="213"/>
      <c r="K435" s="213"/>
      <c r="L435" s="219"/>
      <c r="M435" s="220"/>
      <c r="N435" s="221"/>
      <c r="O435" s="221"/>
      <c r="P435" s="221"/>
      <c r="Q435" s="221"/>
      <c r="R435" s="221"/>
      <c r="S435" s="221"/>
      <c r="T435" s="222"/>
      <c r="AT435" s="223" t="s">
        <v>146</v>
      </c>
      <c r="AU435" s="223" t="s">
        <v>87</v>
      </c>
      <c r="AV435" s="13" t="s">
        <v>87</v>
      </c>
      <c r="AW435" s="13" t="s">
        <v>32</v>
      </c>
      <c r="AX435" s="13" t="s">
        <v>77</v>
      </c>
      <c r="AY435" s="223" t="s">
        <v>136</v>
      </c>
    </row>
    <row r="436" spans="1:65" s="2" customFormat="1" ht="16.5" customHeight="1">
      <c r="A436" s="34"/>
      <c r="B436" s="35"/>
      <c r="C436" s="234" t="s">
        <v>810</v>
      </c>
      <c r="D436" s="234" t="s">
        <v>264</v>
      </c>
      <c r="E436" s="235" t="s">
        <v>811</v>
      </c>
      <c r="F436" s="236" t="s">
        <v>812</v>
      </c>
      <c r="G436" s="237" t="s">
        <v>193</v>
      </c>
      <c r="H436" s="238">
        <v>11</v>
      </c>
      <c r="I436" s="239"/>
      <c r="J436" s="240">
        <f>ROUND(I436*H436,2)</f>
        <v>0</v>
      </c>
      <c r="K436" s="236" t="s">
        <v>143</v>
      </c>
      <c r="L436" s="241"/>
      <c r="M436" s="242" t="s">
        <v>1</v>
      </c>
      <c r="N436" s="243" t="s">
        <v>42</v>
      </c>
      <c r="O436" s="71"/>
      <c r="P436" s="208">
        <f>O436*H436</f>
        <v>0</v>
      </c>
      <c r="Q436" s="208">
        <v>0.0115</v>
      </c>
      <c r="R436" s="208">
        <f>Q436*H436</f>
        <v>0.1265</v>
      </c>
      <c r="S436" s="208">
        <v>0</v>
      </c>
      <c r="T436" s="209">
        <f>S436*H436</f>
        <v>0</v>
      </c>
      <c r="U436" s="34"/>
      <c r="V436" s="34"/>
      <c r="W436" s="34"/>
      <c r="X436" s="34"/>
      <c r="Y436" s="34"/>
      <c r="Z436" s="34"/>
      <c r="AA436" s="34"/>
      <c r="AB436" s="34"/>
      <c r="AC436" s="34"/>
      <c r="AD436" s="34"/>
      <c r="AE436" s="34"/>
      <c r="AR436" s="210" t="s">
        <v>267</v>
      </c>
      <c r="AT436" s="210" t="s">
        <v>264</v>
      </c>
      <c r="AU436" s="210" t="s">
        <v>87</v>
      </c>
      <c r="AY436" s="17" t="s">
        <v>136</v>
      </c>
      <c r="BE436" s="211">
        <f>IF(N436="základní",J436,0)</f>
        <v>0</v>
      </c>
      <c r="BF436" s="211">
        <f>IF(N436="snížená",J436,0)</f>
        <v>0</v>
      </c>
      <c r="BG436" s="211">
        <f>IF(N436="zákl. přenesená",J436,0)</f>
        <v>0</v>
      </c>
      <c r="BH436" s="211">
        <f>IF(N436="sníž. přenesená",J436,0)</f>
        <v>0</v>
      </c>
      <c r="BI436" s="211">
        <f>IF(N436="nulová",J436,0)</f>
        <v>0</v>
      </c>
      <c r="BJ436" s="17" t="s">
        <v>85</v>
      </c>
      <c r="BK436" s="211">
        <f>ROUND(I436*H436,2)</f>
        <v>0</v>
      </c>
      <c r="BL436" s="17" t="s">
        <v>230</v>
      </c>
      <c r="BM436" s="210" t="s">
        <v>813</v>
      </c>
    </row>
    <row r="437" spans="2:51" s="13" customFormat="1" ht="11.25">
      <c r="B437" s="212"/>
      <c r="C437" s="213"/>
      <c r="D437" s="214" t="s">
        <v>146</v>
      </c>
      <c r="E437" s="215" t="s">
        <v>1</v>
      </c>
      <c r="F437" s="216" t="s">
        <v>814</v>
      </c>
      <c r="G437" s="213"/>
      <c r="H437" s="217">
        <v>11</v>
      </c>
      <c r="I437" s="218"/>
      <c r="J437" s="213"/>
      <c r="K437" s="213"/>
      <c r="L437" s="219"/>
      <c r="M437" s="220"/>
      <c r="N437" s="221"/>
      <c r="O437" s="221"/>
      <c r="P437" s="221"/>
      <c r="Q437" s="221"/>
      <c r="R437" s="221"/>
      <c r="S437" s="221"/>
      <c r="T437" s="222"/>
      <c r="AT437" s="223" t="s">
        <v>146</v>
      </c>
      <c r="AU437" s="223" t="s">
        <v>87</v>
      </c>
      <c r="AV437" s="13" t="s">
        <v>87</v>
      </c>
      <c r="AW437" s="13" t="s">
        <v>32</v>
      </c>
      <c r="AX437" s="13" t="s">
        <v>77</v>
      </c>
      <c r="AY437" s="223" t="s">
        <v>136</v>
      </c>
    </row>
    <row r="438" spans="1:65" s="2" customFormat="1" ht="16.5" customHeight="1">
      <c r="A438" s="34"/>
      <c r="B438" s="35"/>
      <c r="C438" s="199" t="s">
        <v>815</v>
      </c>
      <c r="D438" s="199" t="s">
        <v>139</v>
      </c>
      <c r="E438" s="200" t="s">
        <v>816</v>
      </c>
      <c r="F438" s="201" t="s">
        <v>817</v>
      </c>
      <c r="G438" s="202" t="s">
        <v>303</v>
      </c>
      <c r="H438" s="203">
        <v>20.825</v>
      </c>
      <c r="I438" s="204"/>
      <c r="J438" s="205">
        <f>ROUND(I438*H438,2)</f>
        <v>0</v>
      </c>
      <c r="K438" s="201" t="s">
        <v>143</v>
      </c>
      <c r="L438" s="39"/>
      <c r="M438" s="206" t="s">
        <v>1</v>
      </c>
      <c r="N438" s="207" t="s">
        <v>42</v>
      </c>
      <c r="O438" s="71"/>
      <c r="P438" s="208">
        <f>O438*H438</f>
        <v>0</v>
      </c>
      <c r="Q438" s="208">
        <v>0</v>
      </c>
      <c r="R438" s="208">
        <f>Q438*H438</f>
        <v>0</v>
      </c>
      <c r="S438" s="208">
        <v>0</v>
      </c>
      <c r="T438" s="209">
        <f>S438*H438</f>
        <v>0</v>
      </c>
      <c r="U438" s="34"/>
      <c r="V438" s="34"/>
      <c r="W438" s="34"/>
      <c r="X438" s="34"/>
      <c r="Y438" s="34"/>
      <c r="Z438" s="34"/>
      <c r="AA438" s="34"/>
      <c r="AB438" s="34"/>
      <c r="AC438" s="34"/>
      <c r="AD438" s="34"/>
      <c r="AE438" s="34"/>
      <c r="AR438" s="210" t="s">
        <v>230</v>
      </c>
      <c r="AT438" s="210" t="s">
        <v>139</v>
      </c>
      <c r="AU438" s="210" t="s">
        <v>87</v>
      </c>
      <c r="AY438" s="17" t="s">
        <v>136</v>
      </c>
      <c r="BE438" s="211">
        <f>IF(N438="základní",J438,0)</f>
        <v>0</v>
      </c>
      <c r="BF438" s="211">
        <f>IF(N438="snížená",J438,0)</f>
        <v>0</v>
      </c>
      <c r="BG438" s="211">
        <f>IF(N438="zákl. přenesená",J438,0)</f>
        <v>0</v>
      </c>
      <c r="BH438" s="211">
        <f>IF(N438="sníž. přenesená",J438,0)</f>
        <v>0</v>
      </c>
      <c r="BI438" s="211">
        <f>IF(N438="nulová",J438,0)</f>
        <v>0</v>
      </c>
      <c r="BJ438" s="17" t="s">
        <v>85</v>
      </c>
      <c r="BK438" s="211">
        <f>ROUND(I438*H438,2)</f>
        <v>0</v>
      </c>
      <c r="BL438" s="17" t="s">
        <v>230</v>
      </c>
      <c r="BM438" s="210" t="s">
        <v>818</v>
      </c>
    </row>
    <row r="439" spans="2:51" s="13" customFormat="1" ht="11.25">
      <c r="B439" s="212"/>
      <c r="C439" s="213"/>
      <c r="D439" s="214" t="s">
        <v>146</v>
      </c>
      <c r="E439" s="215" t="s">
        <v>1</v>
      </c>
      <c r="F439" s="216" t="s">
        <v>819</v>
      </c>
      <c r="G439" s="213"/>
      <c r="H439" s="217">
        <v>20.825</v>
      </c>
      <c r="I439" s="218"/>
      <c r="J439" s="213"/>
      <c r="K439" s="213"/>
      <c r="L439" s="219"/>
      <c r="M439" s="220"/>
      <c r="N439" s="221"/>
      <c r="O439" s="221"/>
      <c r="P439" s="221"/>
      <c r="Q439" s="221"/>
      <c r="R439" s="221"/>
      <c r="S439" s="221"/>
      <c r="T439" s="222"/>
      <c r="AT439" s="223" t="s">
        <v>146</v>
      </c>
      <c r="AU439" s="223" t="s">
        <v>87</v>
      </c>
      <c r="AV439" s="13" t="s">
        <v>87</v>
      </c>
      <c r="AW439" s="13" t="s">
        <v>32</v>
      </c>
      <c r="AX439" s="13" t="s">
        <v>77</v>
      </c>
      <c r="AY439" s="223" t="s">
        <v>136</v>
      </c>
    </row>
    <row r="440" spans="1:65" s="2" customFormat="1" ht="16.5" customHeight="1">
      <c r="A440" s="34"/>
      <c r="B440" s="35"/>
      <c r="C440" s="234" t="s">
        <v>820</v>
      </c>
      <c r="D440" s="234" t="s">
        <v>264</v>
      </c>
      <c r="E440" s="235" t="s">
        <v>821</v>
      </c>
      <c r="F440" s="236" t="s">
        <v>822</v>
      </c>
      <c r="G440" s="237" t="s">
        <v>331</v>
      </c>
      <c r="H440" s="238">
        <v>136.902</v>
      </c>
      <c r="I440" s="239"/>
      <c r="J440" s="240">
        <f>ROUND(I440*H440,2)</f>
        <v>0</v>
      </c>
      <c r="K440" s="236" t="s">
        <v>1</v>
      </c>
      <c r="L440" s="241"/>
      <c r="M440" s="242" t="s">
        <v>1</v>
      </c>
      <c r="N440" s="243" t="s">
        <v>42</v>
      </c>
      <c r="O440" s="71"/>
      <c r="P440" s="208">
        <f>O440*H440</f>
        <v>0</v>
      </c>
      <c r="Q440" s="208">
        <v>0</v>
      </c>
      <c r="R440" s="208">
        <f>Q440*H440</f>
        <v>0</v>
      </c>
      <c r="S440" s="208">
        <v>0</v>
      </c>
      <c r="T440" s="209">
        <f>S440*H440</f>
        <v>0</v>
      </c>
      <c r="U440" s="34"/>
      <c r="V440" s="34"/>
      <c r="W440" s="34"/>
      <c r="X440" s="34"/>
      <c r="Y440" s="34"/>
      <c r="Z440" s="34"/>
      <c r="AA440" s="34"/>
      <c r="AB440" s="34"/>
      <c r="AC440" s="34"/>
      <c r="AD440" s="34"/>
      <c r="AE440" s="34"/>
      <c r="AR440" s="210" t="s">
        <v>267</v>
      </c>
      <c r="AT440" s="210" t="s">
        <v>264</v>
      </c>
      <c r="AU440" s="210" t="s">
        <v>87</v>
      </c>
      <c r="AY440" s="17" t="s">
        <v>136</v>
      </c>
      <c r="BE440" s="211">
        <f>IF(N440="základní",J440,0)</f>
        <v>0</v>
      </c>
      <c r="BF440" s="211">
        <f>IF(N440="snížená",J440,0)</f>
        <v>0</v>
      </c>
      <c r="BG440" s="211">
        <f>IF(N440="zákl. přenesená",J440,0)</f>
        <v>0</v>
      </c>
      <c r="BH440" s="211">
        <f>IF(N440="sníž. přenesená",J440,0)</f>
        <v>0</v>
      </c>
      <c r="BI440" s="211">
        <f>IF(N440="nulová",J440,0)</f>
        <v>0</v>
      </c>
      <c r="BJ440" s="17" t="s">
        <v>85</v>
      </c>
      <c r="BK440" s="211">
        <f>ROUND(I440*H440,2)</f>
        <v>0</v>
      </c>
      <c r="BL440" s="17" t="s">
        <v>230</v>
      </c>
      <c r="BM440" s="210" t="s">
        <v>823</v>
      </c>
    </row>
    <row r="441" spans="2:51" s="14" customFormat="1" ht="11.25">
      <c r="B441" s="224"/>
      <c r="C441" s="225"/>
      <c r="D441" s="214" t="s">
        <v>146</v>
      </c>
      <c r="E441" s="226" t="s">
        <v>1</v>
      </c>
      <c r="F441" s="227" t="s">
        <v>824</v>
      </c>
      <c r="G441" s="225"/>
      <c r="H441" s="226" t="s">
        <v>1</v>
      </c>
      <c r="I441" s="228"/>
      <c r="J441" s="225"/>
      <c r="K441" s="225"/>
      <c r="L441" s="229"/>
      <c r="M441" s="230"/>
      <c r="N441" s="231"/>
      <c r="O441" s="231"/>
      <c r="P441" s="231"/>
      <c r="Q441" s="231"/>
      <c r="R441" s="231"/>
      <c r="S441" s="231"/>
      <c r="T441" s="232"/>
      <c r="AT441" s="233" t="s">
        <v>146</v>
      </c>
      <c r="AU441" s="233" t="s">
        <v>87</v>
      </c>
      <c r="AV441" s="14" t="s">
        <v>85</v>
      </c>
      <c r="AW441" s="14" t="s">
        <v>32</v>
      </c>
      <c r="AX441" s="14" t="s">
        <v>77</v>
      </c>
      <c r="AY441" s="233" t="s">
        <v>136</v>
      </c>
    </row>
    <row r="442" spans="2:51" s="13" customFormat="1" ht="11.25">
      <c r="B442" s="212"/>
      <c r="C442" s="213"/>
      <c r="D442" s="214" t="s">
        <v>146</v>
      </c>
      <c r="E442" s="215" t="s">
        <v>1</v>
      </c>
      <c r="F442" s="216" t="s">
        <v>825</v>
      </c>
      <c r="G442" s="213"/>
      <c r="H442" s="217">
        <v>21.464</v>
      </c>
      <c r="I442" s="218"/>
      <c r="J442" s="213"/>
      <c r="K442" s="213"/>
      <c r="L442" s="219"/>
      <c r="M442" s="220"/>
      <c r="N442" s="221"/>
      <c r="O442" s="221"/>
      <c r="P442" s="221"/>
      <c r="Q442" s="221"/>
      <c r="R442" s="221"/>
      <c r="S442" s="221"/>
      <c r="T442" s="222"/>
      <c r="AT442" s="223" t="s">
        <v>146</v>
      </c>
      <c r="AU442" s="223" t="s">
        <v>87</v>
      </c>
      <c r="AV442" s="13" t="s">
        <v>87</v>
      </c>
      <c r="AW442" s="13" t="s">
        <v>32</v>
      </c>
      <c r="AX442" s="13" t="s">
        <v>77</v>
      </c>
      <c r="AY442" s="223" t="s">
        <v>136</v>
      </c>
    </row>
    <row r="443" spans="2:51" s="13" customFormat="1" ht="11.25">
      <c r="B443" s="212"/>
      <c r="C443" s="213"/>
      <c r="D443" s="214" t="s">
        <v>146</v>
      </c>
      <c r="E443" s="215" t="s">
        <v>1</v>
      </c>
      <c r="F443" s="216" t="s">
        <v>826</v>
      </c>
      <c r="G443" s="213"/>
      <c r="H443" s="217">
        <v>23.296</v>
      </c>
      <c r="I443" s="218"/>
      <c r="J443" s="213"/>
      <c r="K443" s="213"/>
      <c r="L443" s="219"/>
      <c r="M443" s="220"/>
      <c r="N443" s="221"/>
      <c r="O443" s="221"/>
      <c r="P443" s="221"/>
      <c r="Q443" s="221"/>
      <c r="R443" s="221"/>
      <c r="S443" s="221"/>
      <c r="T443" s="222"/>
      <c r="AT443" s="223" t="s">
        <v>146</v>
      </c>
      <c r="AU443" s="223" t="s">
        <v>87</v>
      </c>
      <c r="AV443" s="13" t="s">
        <v>87</v>
      </c>
      <c r="AW443" s="13" t="s">
        <v>32</v>
      </c>
      <c r="AX443" s="13" t="s">
        <v>77</v>
      </c>
      <c r="AY443" s="223" t="s">
        <v>136</v>
      </c>
    </row>
    <row r="444" spans="2:51" s="13" customFormat="1" ht="11.25">
      <c r="B444" s="212"/>
      <c r="C444" s="213"/>
      <c r="D444" s="214" t="s">
        <v>146</v>
      </c>
      <c r="E444" s="215" t="s">
        <v>1</v>
      </c>
      <c r="F444" s="216" t="s">
        <v>827</v>
      </c>
      <c r="G444" s="213"/>
      <c r="H444" s="217">
        <v>62.142</v>
      </c>
      <c r="I444" s="218"/>
      <c r="J444" s="213"/>
      <c r="K444" s="213"/>
      <c r="L444" s="219"/>
      <c r="M444" s="220"/>
      <c r="N444" s="221"/>
      <c r="O444" s="221"/>
      <c r="P444" s="221"/>
      <c r="Q444" s="221"/>
      <c r="R444" s="221"/>
      <c r="S444" s="221"/>
      <c r="T444" s="222"/>
      <c r="AT444" s="223" t="s">
        <v>146</v>
      </c>
      <c r="AU444" s="223" t="s">
        <v>87</v>
      </c>
      <c r="AV444" s="13" t="s">
        <v>87</v>
      </c>
      <c r="AW444" s="13" t="s">
        <v>32</v>
      </c>
      <c r="AX444" s="13" t="s">
        <v>77</v>
      </c>
      <c r="AY444" s="223" t="s">
        <v>136</v>
      </c>
    </row>
    <row r="445" spans="2:51" s="13" customFormat="1" ht="11.25">
      <c r="B445" s="212"/>
      <c r="C445" s="213"/>
      <c r="D445" s="214" t="s">
        <v>146</v>
      </c>
      <c r="E445" s="215" t="s">
        <v>1</v>
      </c>
      <c r="F445" s="216" t="s">
        <v>828</v>
      </c>
      <c r="G445" s="213"/>
      <c r="H445" s="217">
        <v>30</v>
      </c>
      <c r="I445" s="218"/>
      <c r="J445" s="213"/>
      <c r="K445" s="213"/>
      <c r="L445" s="219"/>
      <c r="M445" s="220"/>
      <c r="N445" s="221"/>
      <c r="O445" s="221"/>
      <c r="P445" s="221"/>
      <c r="Q445" s="221"/>
      <c r="R445" s="221"/>
      <c r="S445" s="221"/>
      <c r="T445" s="222"/>
      <c r="AT445" s="223" t="s">
        <v>146</v>
      </c>
      <c r="AU445" s="223" t="s">
        <v>87</v>
      </c>
      <c r="AV445" s="13" t="s">
        <v>87</v>
      </c>
      <c r="AW445" s="13" t="s">
        <v>32</v>
      </c>
      <c r="AX445" s="13" t="s">
        <v>77</v>
      </c>
      <c r="AY445" s="223" t="s">
        <v>136</v>
      </c>
    </row>
    <row r="446" spans="1:65" s="2" customFormat="1" ht="16.5" customHeight="1">
      <c r="A446" s="34"/>
      <c r="B446" s="35"/>
      <c r="C446" s="199" t="s">
        <v>829</v>
      </c>
      <c r="D446" s="199" t="s">
        <v>139</v>
      </c>
      <c r="E446" s="200" t="s">
        <v>830</v>
      </c>
      <c r="F446" s="201" t="s">
        <v>831</v>
      </c>
      <c r="G446" s="202" t="s">
        <v>228</v>
      </c>
      <c r="H446" s="203">
        <v>0.127</v>
      </c>
      <c r="I446" s="204"/>
      <c r="J446" s="205">
        <f>ROUND(I446*H446,2)</f>
        <v>0</v>
      </c>
      <c r="K446" s="201" t="s">
        <v>143</v>
      </c>
      <c r="L446" s="39"/>
      <c r="M446" s="206" t="s">
        <v>1</v>
      </c>
      <c r="N446" s="207" t="s">
        <v>42</v>
      </c>
      <c r="O446" s="71"/>
      <c r="P446" s="208">
        <f>O446*H446</f>
        <v>0</v>
      </c>
      <c r="Q446" s="208">
        <v>0</v>
      </c>
      <c r="R446" s="208">
        <f>Q446*H446</f>
        <v>0</v>
      </c>
      <c r="S446" s="208">
        <v>0</v>
      </c>
      <c r="T446" s="209">
        <f>S446*H446</f>
        <v>0</v>
      </c>
      <c r="U446" s="34"/>
      <c r="V446" s="34"/>
      <c r="W446" s="34"/>
      <c r="X446" s="34"/>
      <c r="Y446" s="34"/>
      <c r="Z446" s="34"/>
      <c r="AA446" s="34"/>
      <c r="AB446" s="34"/>
      <c r="AC446" s="34"/>
      <c r="AD446" s="34"/>
      <c r="AE446" s="34"/>
      <c r="AR446" s="210" t="s">
        <v>230</v>
      </c>
      <c r="AT446" s="210" t="s">
        <v>139</v>
      </c>
      <c r="AU446" s="210" t="s">
        <v>87</v>
      </c>
      <c r="AY446" s="17" t="s">
        <v>136</v>
      </c>
      <c r="BE446" s="211">
        <f>IF(N446="základní",J446,0)</f>
        <v>0</v>
      </c>
      <c r="BF446" s="211">
        <f>IF(N446="snížená",J446,0)</f>
        <v>0</v>
      </c>
      <c r="BG446" s="211">
        <f>IF(N446="zákl. přenesená",J446,0)</f>
        <v>0</v>
      </c>
      <c r="BH446" s="211">
        <f>IF(N446="sníž. přenesená",J446,0)</f>
        <v>0</v>
      </c>
      <c r="BI446" s="211">
        <f>IF(N446="nulová",J446,0)</f>
        <v>0</v>
      </c>
      <c r="BJ446" s="17" t="s">
        <v>85</v>
      </c>
      <c r="BK446" s="211">
        <f>ROUND(I446*H446,2)</f>
        <v>0</v>
      </c>
      <c r="BL446" s="17" t="s">
        <v>230</v>
      </c>
      <c r="BM446" s="210" t="s">
        <v>832</v>
      </c>
    </row>
    <row r="447" spans="2:63" s="12" customFormat="1" ht="22.9" customHeight="1">
      <c r="B447" s="183"/>
      <c r="C447" s="184"/>
      <c r="D447" s="185" t="s">
        <v>76</v>
      </c>
      <c r="E447" s="197" t="s">
        <v>833</v>
      </c>
      <c r="F447" s="197" t="s">
        <v>834</v>
      </c>
      <c r="G447" s="184"/>
      <c r="H447" s="184"/>
      <c r="I447" s="187"/>
      <c r="J447" s="198">
        <f>BK447</f>
        <v>0</v>
      </c>
      <c r="K447" s="184"/>
      <c r="L447" s="189"/>
      <c r="M447" s="190"/>
      <c r="N447" s="191"/>
      <c r="O447" s="191"/>
      <c r="P447" s="192">
        <f>SUM(P448:P477)</f>
        <v>0</v>
      </c>
      <c r="Q447" s="191"/>
      <c r="R447" s="192">
        <f>SUM(R448:R477)</f>
        <v>0.06407536</v>
      </c>
      <c r="S447" s="191"/>
      <c r="T447" s="193">
        <f>SUM(T448:T477)</f>
        <v>0</v>
      </c>
      <c r="AR447" s="194" t="s">
        <v>87</v>
      </c>
      <c r="AT447" s="195" t="s">
        <v>76</v>
      </c>
      <c r="AU447" s="195" t="s">
        <v>85</v>
      </c>
      <c r="AY447" s="194" t="s">
        <v>136</v>
      </c>
      <c r="BK447" s="196">
        <f>SUM(BK448:BK477)</f>
        <v>0</v>
      </c>
    </row>
    <row r="448" spans="1:65" s="2" customFormat="1" ht="16.5" customHeight="1">
      <c r="A448" s="34"/>
      <c r="B448" s="35"/>
      <c r="C448" s="199" t="s">
        <v>835</v>
      </c>
      <c r="D448" s="199" t="s">
        <v>139</v>
      </c>
      <c r="E448" s="200" t="s">
        <v>836</v>
      </c>
      <c r="F448" s="201" t="s">
        <v>837</v>
      </c>
      <c r="G448" s="202" t="s">
        <v>142</v>
      </c>
      <c r="H448" s="203">
        <v>454.424</v>
      </c>
      <c r="I448" s="204"/>
      <c r="J448" s="205">
        <f>ROUND(I448*H448,2)</f>
        <v>0</v>
      </c>
      <c r="K448" s="201" t="s">
        <v>143</v>
      </c>
      <c r="L448" s="39"/>
      <c r="M448" s="206" t="s">
        <v>1</v>
      </c>
      <c r="N448" s="207" t="s">
        <v>42</v>
      </c>
      <c r="O448" s="71"/>
      <c r="P448" s="208">
        <f>O448*H448</f>
        <v>0</v>
      </c>
      <c r="Q448" s="208">
        <v>0</v>
      </c>
      <c r="R448" s="208">
        <f>Q448*H448</f>
        <v>0</v>
      </c>
      <c r="S448" s="208">
        <v>0</v>
      </c>
      <c r="T448" s="209">
        <f>S448*H448</f>
        <v>0</v>
      </c>
      <c r="U448" s="34"/>
      <c r="V448" s="34"/>
      <c r="W448" s="34"/>
      <c r="X448" s="34"/>
      <c r="Y448" s="34"/>
      <c r="Z448" s="34"/>
      <c r="AA448" s="34"/>
      <c r="AB448" s="34"/>
      <c r="AC448" s="34"/>
      <c r="AD448" s="34"/>
      <c r="AE448" s="34"/>
      <c r="AR448" s="210" t="s">
        <v>230</v>
      </c>
      <c r="AT448" s="210" t="s">
        <v>139</v>
      </c>
      <c r="AU448" s="210" t="s">
        <v>87</v>
      </c>
      <c r="AY448" s="17" t="s">
        <v>136</v>
      </c>
      <c r="BE448" s="211">
        <f>IF(N448="základní",J448,0)</f>
        <v>0</v>
      </c>
      <c r="BF448" s="211">
        <f>IF(N448="snížená",J448,0)</f>
        <v>0</v>
      </c>
      <c r="BG448" s="211">
        <f>IF(N448="zákl. přenesená",J448,0)</f>
        <v>0</v>
      </c>
      <c r="BH448" s="211">
        <f>IF(N448="sníž. přenesená",J448,0)</f>
        <v>0</v>
      </c>
      <c r="BI448" s="211">
        <f>IF(N448="nulová",J448,0)</f>
        <v>0</v>
      </c>
      <c r="BJ448" s="17" t="s">
        <v>85</v>
      </c>
      <c r="BK448" s="211">
        <f>ROUND(I448*H448,2)</f>
        <v>0</v>
      </c>
      <c r="BL448" s="17" t="s">
        <v>230</v>
      </c>
      <c r="BM448" s="210" t="s">
        <v>838</v>
      </c>
    </row>
    <row r="449" spans="2:51" s="13" customFormat="1" ht="11.25">
      <c r="B449" s="212"/>
      <c r="C449" s="213"/>
      <c r="D449" s="214" t="s">
        <v>146</v>
      </c>
      <c r="E449" s="215" t="s">
        <v>1</v>
      </c>
      <c r="F449" s="216" t="s">
        <v>182</v>
      </c>
      <c r="G449" s="213"/>
      <c r="H449" s="217">
        <v>11.2</v>
      </c>
      <c r="I449" s="218"/>
      <c r="J449" s="213"/>
      <c r="K449" s="213"/>
      <c r="L449" s="219"/>
      <c r="M449" s="220"/>
      <c r="N449" s="221"/>
      <c r="O449" s="221"/>
      <c r="P449" s="221"/>
      <c r="Q449" s="221"/>
      <c r="R449" s="221"/>
      <c r="S449" s="221"/>
      <c r="T449" s="222"/>
      <c r="AT449" s="223" t="s">
        <v>146</v>
      </c>
      <c r="AU449" s="223" t="s">
        <v>87</v>
      </c>
      <c r="AV449" s="13" t="s">
        <v>87</v>
      </c>
      <c r="AW449" s="13" t="s">
        <v>32</v>
      </c>
      <c r="AX449" s="13" t="s">
        <v>77</v>
      </c>
      <c r="AY449" s="223" t="s">
        <v>136</v>
      </c>
    </row>
    <row r="450" spans="2:51" s="13" customFormat="1" ht="11.25">
      <c r="B450" s="212"/>
      <c r="C450" s="213"/>
      <c r="D450" s="214" t="s">
        <v>146</v>
      </c>
      <c r="E450" s="215" t="s">
        <v>1</v>
      </c>
      <c r="F450" s="216" t="s">
        <v>183</v>
      </c>
      <c r="G450" s="213"/>
      <c r="H450" s="217">
        <v>20.776</v>
      </c>
      <c r="I450" s="218"/>
      <c r="J450" s="213"/>
      <c r="K450" s="213"/>
      <c r="L450" s="219"/>
      <c r="M450" s="220"/>
      <c r="N450" s="221"/>
      <c r="O450" s="221"/>
      <c r="P450" s="221"/>
      <c r="Q450" s="221"/>
      <c r="R450" s="221"/>
      <c r="S450" s="221"/>
      <c r="T450" s="222"/>
      <c r="AT450" s="223" t="s">
        <v>146</v>
      </c>
      <c r="AU450" s="223" t="s">
        <v>87</v>
      </c>
      <c r="AV450" s="13" t="s">
        <v>87</v>
      </c>
      <c r="AW450" s="13" t="s">
        <v>32</v>
      </c>
      <c r="AX450" s="13" t="s">
        <v>77</v>
      </c>
      <c r="AY450" s="223" t="s">
        <v>136</v>
      </c>
    </row>
    <row r="451" spans="2:51" s="13" customFormat="1" ht="11.25">
      <c r="B451" s="212"/>
      <c r="C451" s="213"/>
      <c r="D451" s="214" t="s">
        <v>146</v>
      </c>
      <c r="E451" s="215" t="s">
        <v>1</v>
      </c>
      <c r="F451" s="216" t="s">
        <v>184</v>
      </c>
      <c r="G451" s="213"/>
      <c r="H451" s="217">
        <v>293.976</v>
      </c>
      <c r="I451" s="218"/>
      <c r="J451" s="213"/>
      <c r="K451" s="213"/>
      <c r="L451" s="219"/>
      <c r="M451" s="220"/>
      <c r="N451" s="221"/>
      <c r="O451" s="221"/>
      <c r="P451" s="221"/>
      <c r="Q451" s="221"/>
      <c r="R451" s="221"/>
      <c r="S451" s="221"/>
      <c r="T451" s="222"/>
      <c r="AT451" s="223" t="s">
        <v>146</v>
      </c>
      <c r="AU451" s="223" t="s">
        <v>87</v>
      </c>
      <c r="AV451" s="13" t="s">
        <v>87</v>
      </c>
      <c r="AW451" s="13" t="s">
        <v>32</v>
      </c>
      <c r="AX451" s="13" t="s">
        <v>77</v>
      </c>
      <c r="AY451" s="223" t="s">
        <v>136</v>
      </c>
    </row>
    <row r="452" spans="2:51" s="13" customFormat="1" ht="11.25">
      <c r="B452" s="212"/>
      <c r="C452" s="213"/>
      <c r="D452" s="214" t="s">
        <v>146</v>
      </c>
      <c r="E452" s="215" t="s">
        <v>1</v>
      </c>
      <c r="F452" s="216" t="s">
        <v>185</v>
      </c>
      <c r="G452" s="213"/>
      <c r="H452" s="217">
        <v>36.432</v>
      </c>
      <c r="I452" s="218"/>
      <c r="J452" s="213"/>
      <c r="K452" s="213"/>
      <c r="L452" s="219"/>
      <c r="M452" s="220"/>
      <c r="N452" s="221"/>
      <c r="O452" s="221"/>
      <c r="P452" s="221"/>
      <c r="Q452" s="221"/>
      <c r="R452" s="221"/>
      <c r="S452" s="221"/>
      <c r="T452" s="222"/>
      <c r="AT452" s="223" t="s">
        <v>146</v>
      </c>
      <c r="AU452" s="223" t="s">
        <v>87</v>
      </c>
      <c r="AV452" s="13" t="s">
        <v>87</v>
      </c>
      <c r="AW452" s="13" t="s">
        <v>32</v>
      </c>
      <c r="AX452" s="13" t="s">
        <v>77</v>
      </c>
      <c r="AY452" s="223" t="s">
        <v>136</v>
      </c>
    </row>
    <row r="453" spans="2:51" s="13" customFormat="1" ht="11.25">
      <c r="B453" s="212"/>
      <c r="C453" s="213"/>
      <c r="D453" s="214" t="s">
        <v>146</v>
      </c>
      <c r="E453" s="215" t="s">
        <v>1</v>
      </c>
      <c r="F453" s="216" t="s">
        <v>186</v>
      </c>
      <c r="G453" s="213"/>
      <c r="H453" s="217">
        <v>31.72</v>
      </c>
      <c r="I453" s="218"/>
      <c r="J453" s="213"/>
      <c r="K453" s="213"/>
      <c r="L453" s="219"/>
      <c r="M453" s="220"/>
      <c r="N453" s="221"/>
      <c r="O453" s="221"/>
      <c r="P453" s="221"/>
      <c r="Q453" s="221"/>
      <c r="R453" s="221"/>
      <c r="S453" s="221"/>
      <c r="T453" s="222"/>
      <c r="AT453" s="223" t="s">
        <v>146</v>
      </c>
      <c r="AU453" s="223" t="s">
        <v>87</v>
      </c>
      <c r="AV453" s="13" t="s">
        <v>87</v>
      </c>
      <c r="AW453" s="13" t="s">
        <v>32</v>
      </c>
      <c r="AX453" s="13" t="s">
        <v>77</v>
      </c>
      <c r="AY453" s="223" t="s">
        <v>136</v>
      </c>
    </row>
    <row r="454" spans="2:51" s="13" customFormat="1" ht="11.25">
      <c r="B454" s="212"/>
      <c r="C454" s="213"/>
      <c r="D454" s="214" t="s">
        <v>146</v>
      </c>
      <c r="E454" s="215" t="s">
        <v>1</v>
      </c>
      <c r="F454" s="216" t="s">
        <v>187</v>
      </c>
      <c r="G454" s="213"/>
      <c r="H454" s="217">
        <v>37.44</v>
      </c>
      <c r="I454" s="218"/>
      <c r="J454" s="213"/>
      <c r="K454" s="213"/>
      <c r="L454" s="219"/>
      <c r="M454" s="220"/>
      <c r="N454" s="221"/>
      <c r="O454" s="221"/>
      <c r="P454" s="221"/>
      <c r="Q454" s="221"/>
      <c r="R454" s="221"/>
      <c r="S454" s="221"/>
      <c r="T454" s="222"/>
      <c r="AT454" s="223" t="s">
        <v>146</v>
      </c>
      <c r="AU454" s="223" t="s">
        <v>87</v>
      </c>
      <c r="AV454" s="13" t="s">
        <v>87</v>
      </c>
      <c r="AW454" s="13" t="s">
        <v>32</v>
      </c>
      <c r="AX454" s="13" t="s">
        <v>77</v>
      </c>
      <c r="AY454" s="223" t="s">
        <v>136</v>
      </c>
    </row>
    <row r="455" spans="2:51" s="13" customFormat="1" ht="11.25">
      <c r="B455" s="212"/>
      <c r="C455" s="213"/>
      <c r="D455" s="214" t="s">
        <v>146</v>
      </c>
      <c r="E455" s="215" t="s">
        <v>1</v>
      </c>
      <c r="F455" s="216" t="s">
        <v>188</v>
      </c>
      <c r="G455" s="213"/>
      <c r="H455" s="217">
        <v>22.88</v>
      </c>
      <c r="I455" s="218"/>
      <c r="J455" s="213"/>
      <c r="K455" s="213"/>
      <c r="L455" s="219"/>
      <c r="M455" s="220"/>
      <c r="N455" s="221"/>
      <c r="O455" s="221"/>
      <c r="P455" s="221"/>
      <c r="Q455" s="221"/>
      <c r="R455" s="221"/>
      <c r="S455" s="221"/>
      <c r="T455" s="222"/>
      <c r="AT455" s="223" t="s">
        <v>146</v>
      </c>
      <c r="AU455" s="223" t="s">
        <v>87</v>
      </c>
      <c r="AV455" s="13" t="s">
        <v>87</v>
      </c>
      <c r="AW455" s="13" t="s">
        <v>32</v>
      </c>
      <c r="AX455" s="13" t="s">
        <v>77</v>
      </c>
      <c r="AY455" s="223" t="s">
        <v>136</v>
      </c>
    </row>
    <row r="456" spans="1:65" s="2" customFormat="1" ht="16.5" customHeight="1">
      <c r="A456" s="34"/>
      <c r="B456" s="35"/>
      <c r="C456" s="199" t="s">
        <v>839</v>
      </c>
      <c r="D456" s="199" t="s">
        <v>139</v>
      </c>
      <c r="E456" s="200" t="s">
        <v>840</v>
      </c>
      <c r="F456" s="201" t="s">
        <v>841</v>
      </c>
      <c r="G456" s="202" t="s">
        <v>142</v>
      </c>
      <c r="H456" s="203">
        <v>454.424</v>
      </c>
      <c r="I456" s="204"/>
      <c r="J456" s="205">
        <f>ROUND(I456*H456,2)</f>
        <v>0</v>
      </c>
      <c r="K456" s="201" t="s">
        <v>143</v>
      </c>
      <c r="L456" s="39"/>
      <c r="M456" s="206" t="s">
        <v>1</v>
      </c>
      <c r="N456" s="207" t="s">
        <v>42</v>
      </c>
      <c r="O456" s="71"/>
      <c r="P456" s="208">
        <f>O456*H456</f>
        <v>0</v>
      </c>
      <c r="Q456" s="208">
        <v>0</v>
      </c>
      <c r="R456" s="208">
        <f>Q456*H456</f>
        <v>0</v>
      </c>
      <c r="S456" s="208">
        <v>0</v>
      </c>
      <c r="T456" s="209">
        <f>S456*H456</f>
        <v>0</v>
      </c>
      <c r="U456" s="34"/>
      <c r="V456" s="34"/>
      <c r="W456" s="34"/>
      <c r="X456" s="34"/>
      <c r="Y456" s="34"/>
      <c r="Z456" s="34"/>
      <c r="AA456" s="34"/>
      <c r="AB456" s="34"/>
      <c r="AC456" s="34"/>
      <c r="AD456" s="34"/>
      <c r="AE456" s="34"/>
      <c r="AR456" s="210" t="s">
        <v>230</v>
      </c>
      <c r="AT456" s="210" t="s">
        <v>139</v>
      </c>
      <c r="AU456" s="210" t="s">
        <v>87</v>
      </c>
      <c r="AY456" s="17" t="s">
        <v>136</v>
      </c>
      <c r="BE456" s="211">
        <f>IF(N456="základní",J456,0)</f>
        <v>0</v>
      </c>
      <c r="BF456" s="211">
        <f>IF(N456="snížená",J456,0)</f>
        <v>0</v>
      </c>
      <c r="BG456" s="211">
        <f>IF(N456="zákl. přenesená",J456,0)</f>
        <v>0</v>
      </c>
      <c r="BH456" s="211">
        <f>IF(N456="sníž. přenesená",J456,0)</f>
        <v>0</v>
      </c>
      <c r="BI456" s="211">
        <f>IF(N456="nulová",J456,0)</f>
        <v>0</v>
      </c>
      <c r="BJ456" s="17" t="s">
        <v>85</v>
      </c>
      <c r="BK456" s="211">
        <f>ROUND(I456*H456,2)</f>
        <v>0</v>
      </c>
      <c r="BL456" s="17" t="s">
        <v>230</v>
      </c>
      <c r="BM456" s="210" t="s">
        <v>842</v>
      </c>
    </row>
    <row r="457" spans="2:51" s="13" customFormat="1" ht="11.25">
      <c r="B457" s="212"/>
      <c r="C457" s="213"/>
      <c r="D457" s="214" t="s">
        <v>146</v>
      </c>
      <c r="E457" s="215" t="s">
        <v>1</v>
      </c>
      <c r="F457" s="216" t="s">
        <v>182</v>
      </c>
      <c r="G457" s="213"/>
      <c r="H457" s="217">
        <v>11.2</v>
      </c>
      <c r="I457" s="218"/>
      <c r="J457" s="213"/>
      <c r="K457" s="213"/>
      <c r="L457" s="219"/>
      <c r="M457" s="220"/>
      <c r="N457" s="221"/>
      <c r="O457" s="221"/>
      <c r="P457" s="221"/>
      <c r="Q457" s="221"/>
      <c r="R457" s="221"/>
      <c r="S457" s="221"/>
      <c r="T457" s="222"/>
      <c r="AT457" s="223" t="s">
        <v>146</v>
      </c>
      <c r="AU457" s="223" t="s">
        <v>87</v>
      </c>
      <c r="AV457" s="13" t="s">
        <v>87</v>
      </c>
      <c r="AW457" s="13" t="s">
        <v>32</v>
      </c>
      <c r="AX457" s="13" t="s">
        <v>77</v>
      </c>
      <c r="AY457" s="223" t="s">
        <v>136</v>
      </c>
    </row>
    <row r="458" spans="2:51" s="13" customFormat="1" ht="11.25">
      <c r="B458" s="212"/>
      <c r="C458" s="213"/>
      <c r="D458" s="214" t="s">
        <v>146</v>
      </c>
      <c r="E458" s="215" t="s">
        <v>1</v>
      </c>
      <c r="F458" s="216" t="s">
        <v>183</v>
      </c>
      <c r="G458" s="213"/>
      <c r="H458" s="217">
        <v>20.776</v>
      </c>
      <c r="I458" s="218"/>
      <c r="J458" s="213"/>
      <c r="K458" s="213"/>
      <c r="L458" s="219"/>
      <c r="M458" s="220"/>
      <c r="N458" s="221"/>
      <c r="O458" s="221"/>
      <c r="P458" s="221"/>
      <c r="Q458" s="221"/>
      <c r="R458" s="221"/>
      <c r="S458" s="221"/>
      <c r="T458" s="222"/>
      <c r="AT458" s="223" t="s">
        <v>146</v>
      </c>
      <c r="AU458" s="223" t="s">
        <v>87</v>
      </c>
      <c r="AV458" s="13" t="s">
        <v>87</v>
      </c>
      <c r="AW458" s="13" t="s">
        <v>32</v>
      </c>
      <c r="AX458" s="13" t="s">
        <v>77</v>
      </c>
      <c r="AY458" s="223" t="s">
        <v>136</v>
      </c>
    </row>
    <row r="459" spans="2:51" s="13" customFormat="1" ht="11.25">
      <c r="B459" s="212"/>
      <c r="C459" s="213"/>
      <c r="D459" s="214" t="s">
        <v>146</v>
      </c>
      <c r="E459" s="215" t="s">
        <v>1</v>
      </c>
      <c r="F459" s="216" t="s">
        <v>184</v>
      </c>
      <c r="G459" s="213"/>
      <c r="H459" s="217">
        <v>293.976</v>
      </c>
      <c r="I459" s="218"/>
      <c r="J459" s="213"/>
      <c r="K459" s="213"/>
      <c r="L459" s="219"/>
      <c r="M459" s="220"/>
      <c r="N459" s="221"/>
      <c r="O459" s="221"/>
      <c r="P459" s="221"/>
      <c r="Q459" s="221"/>
      <c r="R459" s="221"/>
      <c r="S459" s="221"/>
      <c r="T459" s="222"/>
      <c r="AT459" s="223" t="s">
        <v>146</v>
      </c>
      <c r="AU459" s="223" t="s">
        <v>87</v>
      </c>
      <c r="AV459" s="13" t="s">
        <v>87</v>
      </c>
      <c r="AW459" s="13" t="s">
        <v>32</v>
      </c>
      <c r="AX459" s="13" t="s">
        <v>77</v>
      </c>
      <c r="AY459" s="223" t="s">
        <v>136</v>
      </c>
    </row>
    <row r="460" spans="2:51" s="13" customFormat="1" ht="11.25">
      <c r="B460" s="212"/>
      <c r="C460" s="213"/>
      <c r="D460" s="214" t="s">
        <v>146</v>
      </c>
      <c r="E460" s="215" t="s">
        <v>1</v>
      </c>
      <c r="F460" s="216" t="s">
        <v>185</v>
      </c>
      <c r="G460" s="213"/>
      <c r="H460" s="217">
        <v>36.432</v>
      </c>
      <c r="I460" s="218"/>
      <c r="J460" s="213"/>
      <c r="K460" s="213"/>
      <c r="L460" s="219"/>
      <c r="M460" s="220"/>
      <c r="N460" s="221"/>
      <c r="O460" s="221"/>
      <c r="P460" s="221"/>
      <c r="Q460" s="221"/>
      <c r="R460" s="221"/>
      <c r="S460" s="221"/>
      <c r="T460" s="222"/>
      <c r="AT460" s="223" t="s">
        <v>146</v>
      </c>
      <c r="AU460" s="223" t="s">
        <v>87</v>
      </c>
      <c r="AV460" s="13" t="s">
        <v>87</v>
      </c>
      <c r="AW460" s="13" t="s">
        <v>32</v>
      </c>
      <c r="AX460" s="13" t="s">
        <v>77</v>
      </c>
      <c r="AY460" s="223" t="s">
        <v>136</v>
      </c>
    </row>
    <row r="461" spans="2:51" s="13" customFormat="1" ht="11.25">
      <c r="B461" s="212"/>
      <c r="C461" s="213"/>
      <c r="D461" s="214" t="s">
        <v>146</v>
      </c>
      <c r="E461" s="215" t="s">
        <v>1</v>
      </c>
      <c r="F461" s="216" t="s">
        <v>186</v>
      </c>
      <c r="G461" s="213"/>
      <c r="H461" s="217">
        <v>31.72</v>
      </c>
      <c r="I461" s="218"/>
      <c r="J461" s="213"/>
      <c r="K461" s="213"/>
      <c r="L461" s="219"/>
      <c r="M461" s="220"/>
      <c r="N461" s="221"/>
      <c r="O461" s="221"/>
      <c r="P461" s="221"/>
      <c r="Q461" s="221"/>
      <c r="R461" s="221"/>
      <c r="S461" s="221"/>
      <c r="T461" s="222"/>
      <c r="AT461" s="223" t="s">
        <v>146</v>
      </c>
      <c r="AU461" s="223" t="s">
        <v>87</v>
      </c>
      <c r="AV461" s="13" t="s">
        <v>87</v>
      </c>
      <c r="AW461" s="13" t="s">
        <v>32</v>
      </c>
      <c r="AX461" s="13" t="s">
        <v>77</v>
      </c>
      <c r="AY461" s="223" t="s">
        <v>136</v>
      </c>
    </row>
    <row r="462" spans="2:51" s="13" customFormat="1" ht="11.25">
      <c r="B462" s="212"/>
      <c r="C462" s="213"/>
      <c r="D462" s="214" t="s">
        <v>146</v>
      </c>
      <c r="E462" s="215" t="s">
        <v>1</v>
      </c>
      <c r="F462" s="216" t="s">
        <v>187</v>
      </c>
      <c r="G462" s="213"/>
      <c r="H462" s="217">
        <v>37.44</v>
      </c>
      <c r="I462" s="218"/>
      <c r="J462" s="213"/>
      <c r="K462" s="213"/>
      <c r="L462" s="219"/>
      <c r="M462" s="220"/>
      <c r="N462" s="221"/>
      <c r="O462" s="221"/>
      <c r="P462" s="221"/>
      <c r="Q462" s="221"/>
      <c r="R462" s="221"/>
      <c r="S462" s="221"/>
      <c r="T462" s="222"/>
      <c r="AT462" s="223" t="s">
        <v>146</v>
      </c>
      <c r="AU462" s="223" t="s">
        <v>87</v>
      </c>
      <c r="AV462" s="13" t="s">
        <v>87</v>
      </c>
      <c r="AW462" s="13" t="s">
        <v>32</v>
      </c>
      <c r="AX462" s="13" t="s">
        <v>77</v>
      </c>
      <c r="AY462" s="223" t="s">
        <v>136</v>
      </c>
    </row>
    <row r="463" spans="2:51" s="13" customFormat="1" ht="11.25">
      <c r="B463" s="212"/>
      <c r="C463" s="213"/>
      <c r="D463" s="214" t="s">
        <v>146</v>
      </c>
      <c r="E463" s="215" t="s">
        <v>1</v>
      </c>
      <c r="F463" s="216" t="s">
        <v>188</v>
      </c>
      <c r="G463" s="213"/>
      <c r="H463" s="217">
        <v>22.88</v>
      </c>
      <c r="I463" s="218"/>
      <c r="J463" s="213"/>
      <c r="K463" s="213"/>
      <c r="L463" s="219"/>
      <c r="M463" s="220"/>
      <c r="N463" s="221"/>
      <c r="O463" s="221"/>
      <c r="P463" s="221"/>
      <c r="Q463" s="221"/>
      <c r="R463" s="221"/>
      <c r="S463" s="221"/>
      <c r="T463" s="222"/>
      <c r="AT463" s="223" t="s">
        <v>146</v>
      </c>
      <c r="AU463" s="223" t="s">
        <v>87</v>
      </c>
      <c r="AV463" s="13" t="s">
        <v>87</v>
      </c>
      <c r="AW463" s="13" t="s">
        <v>32</v>
      </c>
      <c r="AX463" s="13" t="s">
        <v>77</v>
      </c>
      <c r="AY463" s="223" t="s">
        <v>136</v>
      </c>
    </row>
    <row r="464" spans="1:65" s="2" customFormat="1" ht="16.5" customHeight="1">
      <c r="A464" s="34"/>
      <c r="B464" s="35"/>
      <c r="C464" s="199" t="s">
        <v>843</v>
      </c>
      <c r="D464" s="199" t="s">
        <v>139</v>
      </c>
      <c r="E464" s="200" t="s">
        <v>844</v>
      </c>
      <c r="F464" s="201" t="s">
        <v>845</v>
      </c>
      <c r="G464" s="202" t="s">
        <v>142</v>
      </c>
      <c r="H464" s="203">
        <v>454.424</v>
      </c>
      <c r="I464" s="204"/>
      <c r="J464" s="205">
        <f>ROUND(I464*H464,2)</f>
        <v>0</v>
      </c>
      <c r="K464" s="201" t="s">
        <v>143</v>
      </c>
      <c r="L464" s="39"/>
      <c r="M464" s="206" t="s">
        <v>1</v>
      </c>
      <c r="N464" s="207" t="s">
        <v>42</v>
      </c>
      <c r="O464" s="71"/>
      <c r="P464" s="208">
        <f>O464*H464</f>
        <v>0</v>
      </c>
      <c r="Q464" s="208">
        <v>0.00014</v>
      </c>
      <c r="R464" s="208">
        <f>Q464*H464</f>
        <v>0.06361935999999999</v>
      </c>
      <c r="S464" s="208">
        <v>0</v>
      </c>
      <c r="T464" s="209">
        <f>S464*H464</f>
        <v>0</v>
      </c>
      <c r="U464" s="34"/>
      <c r="V464" s="34"/>
      <c r="W464" s="34"/>
      <c r="X464" s="34"/>
      <c r="Y464" s="34"/>
      <c r="Z464" s="34"/>
      <c r="AA464" s="34"/>
      <c r="AB464" s="34"/>
      <c r="AC464" s="34"/>
      <c r="AD464" s="34"/>
      <c r="AE464" s="34"/>
      <c r="AR464" s="210" t="s">
        <v>230</v>
      </c>
      <c r="AT464" s="210" t="s">
        <v>139</v>
      </c>
      <c r="AU464" s="210" t="s">
        <v>87</v>
      </c>
      <c r="AY464" s="17" t="s">
        <v>136</v>
      </c>
      <c r="BE464" s="211">
        <f>IF(N464="základní",J464,0)</f>
        <v>0</v>
      </c>
      <c r="BF464" s="211">
        <f>IF(N464="snížená",J464,0)</f>
        <v>0</v>
      </c>
      <c r="BG464" s="211">
        <f>IF(N464="zákl. přenesená",J464,0)</f>
        <v>0</v>
      </c>
      <c r="BH464" s="211">
        <f>IF(N464="sníž. přenesená",J464,0)</f>
        <v>0</v>
      </c>
      <c r="BI464" s="211">
        <f>IF(N464="nulová",J464,0)</f>
        <v>0</v>
      </c>
      <c r="BJ464" s="17" t="s">
        <v>85</v>
      </c>
      <c r="BK464" s="211">
        <f>ROUND(I464*H464,2)</f>
        <v>0</v>
      </c>
      <c r="BL464" s="17" t="s">
        <v>230</v>
      </c>
      <c r="BM464" s="210" t="s">
        <v>846</v>
      </c>
    </row>
    <row r="465" spans="2:51" s="13" customFormat="1" ht="11.25">
      <c r="B465" s="212"/>
      <c r="C465" s="213"/>
      <c r="D465" s="214" t="s">
        <v>146</v>
      </c>
      <c r="E465" s="215" t="s">
        <v>1</v>
      </c>
      <c r="F465" s="216" t="s">
        <v>182</v>
      </c>
      <c r="G465" s="213"/>
      <c r="H465" s="217">
        <v>11.2</v>
      </c>
      <c r="I465" s="218"/>
      <c r="J465" s="213"/>
      <c r="K465" s="213"/>
      <c r="L465" s="219"/>
      <c r="M465" s="220"/>
      <c r="N465" s="221"/>
      <c r="O465" s="221"/>
      <c r="P465" s="221"/>
      <c r="Q465" s="221"/>
      <c r="R465" s="221"/>
      <c r="S465" s="221"/>
      <c r="T465" s="222"/>
      <c r="AT465" s="223" t="s">
        <v>146</v>
      </c>
      <c r="AU465" s="223" t="s">
        <v>87</v>
      </c>
      <c r="AV465" s="13" t="s">
        <v>87</v>
      </c>
      <c r="AW465" s="13" t="s">
        <v>32</v>
      </c>
      <c r="AX465" s="13" t="s">
        <v>77</v>
      </c>
      <c r="AY465" s="223" t="s">
        <v>136</v>
      </c>
    </row>
    <row r="466" spans="2:51" s="13" customFormat="1" ht="11.25">
      <c r="B466" s="212"/>
      <c r="C466" s="213"/>
      <c r="D466" s="214" t="s">
        <v>146</v>
      </c>
      <c r="E466" s="215" t="s">
        <v>1</v>
      </c>
      <c r="F466" s="216" t="s">
        <v>183</v>
      </c>
      <c r="G466" s="213"/>
      <c r="H466" s="217">
        <v>20.776</v>
      </c>
      <c r="I466" s="218"/>
      <c r="J466" s="213"/>
      <c r="K466" s="213"/>
      <c r="L466" s="219"/>
      <c r="M466" s="220"/>
      <c r="N466" s="221"/>
      <c r="O466" s="221"/>
      <c r="P466" s="221"/>
      <c r="Q466" s="221"/>
      <c r="R466" s="221"/>
      <c r="S466" s="221"/>
      <c r="T466" s="222"/>
      <c r="AT466" s="223" t="s">
        <v>146</v>
      </c>
      <c r="AU466" s="223" t="s">
        <v>87</v>
      </c>
      <c r="AV466" s="13" t="s">
        <v>87</v>
      </c>
      <c r="AW466" s="13" t="s">
        <v>32</v>
      </c>
      <c r="AX466" s="13" t="s">
        <v>77</v>
      </c>
      <c r="AY466" s="223" t="s">
        <v>136</v>
      </c>
    </row>
    <row r="467" spans="2:51" s="13" customFormat="1" ht="11.25">
      <c r="B467" s="212"/>
      <c r="C467" s="213"/>
      <c r="D467" s="214" t="s">
        <v>146</v>
      </c>
      <c r="E467" s="215" t="s">
        <v>1</v>
      </c>
      <c r="F467" s="216" t="s">
        <v>184</v>
      </c>
      <c r="G467" s="213"/>
      <c r="H467" s="217">
        <v>293.976</v>
      </c>
      <c r="I467" s="218"/>
      <c r="J467" s="213"/>
      <c r="K467" s="213"/>
      <c r="L467" s="219"/>
      <c r="M467" s="220"/>
      <c r="N467" s="221"/>
      <c r="O467" s="221"/>
      <c r="P467" s="221"/>
      <c r="Q467" s="221"/>
      <c r="R467" s="221"/>
      <c r="S467" s="221"/>
      <c r="T467" s="222"/>
      <c r="AT467" s="223" t="s">
        <v>146</v>
      </c>
      <c r="AU467" s="223" t="s">
        <v>87</v>
      </c>
      <c r="AV467" s="13" t="s">
        <v>87</v>
      </c>
      <c r="AW467" s="13" t="s">
        <v>32</v>
      </c>
      <c r="AX467" s="13" t="s">
        <v>77</v>
      </c>
      <c r="AY467" s="223" t="s">
        <v>136</v>
      </c>
    </row>
    <row r="468" spans="2:51" s="13" customFormat="1" ht="11.25">
      <c r="B468" s="212"/>
      <c r="C468" s="213"/>
      <c r="D468" s="214" t="s">
        <v>146</v>
      </c>
      <c r="E468" s="215" t="s">
        <v>1</v>
      </c>
      <c r="F468" s="216" t="s">
        <v>185</v>
      </c>
      <c r="G468" s="213"/>
      <c r="H468" s="217">
        <v>36.432</v>
      </c>
      <c r="I468" s="218"/>
      <c r="J468" s="213"/>
      <c r="K468" s="213"/>
      <c r="L468" s="219"/>
      <c r="M468" s="220"/>
      <c r="N468" s="221"/>
      <c r="O468" s="221"/>
      <c r="P468" s="221"/>
      <c r="Q468" s="221"/>
      <c r="R468" s="221"/>
      <c r="S468" s="221"/>
      <c r="T468" s="222"/>
      <c r="AT468" s="223" t="s">
        <v>146</v>
      </c>
      <c r="AU468" s="223" t="s">
        <v>87</v>
      </c>
      <c r="AV468" s="13" t="s">
        <v>87</v>
      </c>
      <c r="AW468" s="13" t="s">
        <v>32</v>
      </c>
      <c r="AX468" s="13" t="s">
        <v>77</v>
      </c>
      <c r="AY468" s="223" t="s">
        <v>136</v>
      </c>
    </row>
    <row r="469" spans="2:51" s="13" customFormat="1" ht="11.25">
      <c r="B469" s="212"/>
      <c r="C469" s="213"/>
      <c r="D469" s="214" t="s">
        <v>146</v>
      </c>
      <c r="E469" s="215" t="s">
        <v>1</v>
      </c>
      <c r="F469" s="216" t="s">
        <v>186</v>
      </c>
      <c r="G469" s="213"/>
      <c r="H469" s="217">
        <v>31.72</v>
      </c>
      <c r="I469" s="218"/>
      <c r="J469" s="213"/>
      <c r="K469" s="213"/>
      <c r="L469" s="219"/>
      <c r="M469" s="220"/>
      <c r="N469" s="221"/>
      <c r="O469" s="221"/>
      <c r="P469" s="221"/>
      <c r="Q469" s="221"/>
      <c r="R469" s="221"/>
      <c r="S469" s="221"/>
      <c r="T469" s="222"/>
      <c r="AT469" s="223" t="s">
        <v>146</v>
      </c>
      <c r="AU469" s="223" t="s">
        <v>87</v>
      </c>
      <c r="AV469" s="13" t="s">
        <v>87</v>
      </c>
      <c r="AW469" s="13" t="s">
        <v>32</v>
      </c>
      <c r="AX469" s="13" t="s">
        <v>77</v>
      </c>
      <c r="AY469" s="223" t="s">
        <v>136</v>
      </c>
    </row>
    <row r="470" spans="2:51" s="13" customFormat="1" ht="11.25">
      <c r="B470" s="212"/>
      <c r="C470" s="213"/>
      <c r="D470" s="214" t="s">
        <v>146</v>
      </c>
      <c r="E470" s="215" t="s">
        <v>1</v>
      </c>
      <c r="F470" s="216" t="s">
        <v>187</v>
      </c>
      <c r="G470" s="213"/>
      <c r="H470" s="217">
        <v>37.44</v>
      </c>
      <c r="I470" s="218"/>
      <c r="J470" s="213"/>
      <c r="K470" s="213"/>
      <c r="L470" s="219"/>
      <c r="M470" s="220"/>
      <c r="N470" s="221"/>
      <c r="O470" s="221"/>
      <c r="P470" s="221"/>
      <c r="Q470" s="221"/>
      <c r="R470" s="221"/>
      <c r="S470" s="221"/>
      <c r="T470" s="222"/>
      <c r="AT470" s="223" t="s">
        <v>146</v>
      </c>
      <c r="AU470" s="223" t="s">
        <v>87</v>
      </c>
      <c r="AV470" s="13" t="s">
        <v>87</v>
      </c>
      <c r="AW470" s="13" t="s">
        <v>32</v>
      </c>
      <c r="AX470" s="13" t="s">
        <v>77</v>
      </c>
      <c r="AY470" s="223" t="s">
        <v>136</v>
      </c>
    </row>
    <row r="471" spans="2:51" s="13" customFormat="1" ht="11.25">
      <c r="B471" s="212"/>
      <c r="C471" s="213"/>
      <c r="D471" s="214" t="s">
        <v>146</v>
      </c>
      <c r="E471" s="215" t="s">
        <v>1</v>
      </c>
      <c r="F471" s="216" t="s">
        <v>188</v>
      </c>
      <c r="G471" s="213"/>
      <c r="H471" s="217">
        <v>22.88</v>
      </c>
      <c r="I471" s="218"/>
      <c r="J471" s="213"/>
      <c r="K471" s="213"/>
      <c r="L471" s="219"/>
      <c r="M471" s="220"/>
      <c r="N471" s="221"/>
      <c r="O471" s="221"/>
      <c r="P471" s="221"/>
      <c r="Q471" s="221"/>
      <c r="R471" s="221"/>
      <c r="S471" s="221"/>
      <c r="T471" s="222"/>
      <c r="AT471" s="223" t="s">
        <v>146</v>
      </c>
      <c r="AU471" s="223" t="s">
        <v>87</v>
      </c>
      <c r="AV471" s="13" t="s">
        <v>87</v>
      </c>
      <c r="AW471" s="13" t="s">
        <v>32</v>
      </c>
      <c r="AX471" s="13" t="s">
        <v>77</v>
      </c>
      <c r="AY471" s="223" t="s">
        <v>136</v>
      </c>
    </row>
    <row r="472" spans="1:65" s="2" customFormat="1" ht="16.5" customHeight="1">
      <c r="A472" s="34"/>
      <c r="B472" s="35"/>
      <c r="C472" s="199" t="s">
        <v>847</v>
      </c>
      <c r="D472" s="199" t="s">
        <v>139</v>
      </c>
      <c r="E472" s="200" t="s">
        <v>848</v>
      </c>
      <c r="F472" s="201" t="s">
        <v>849</v>
      </c>
      <c r="G472" s="202" t="s">
        <v>303</v>
      </c>
      <c r="H472" s="203">
        <v>3.8</v>
      </c>
      <c r="I472" s="204"/>
      <c r="J472" s="205">
        <f>ROUND(I472*H472,2)</f>
        <v>0</v>
      </c>
      <c r="K472" s="201" t="s">
        <v>143</v>
      </c>
      <c r="L472" s="39"/>
      <c r="M472" s="206" t="s">
        <v>1</v>
      </c>
      <c r="N472" s="207" t="s">
        <v>42</v>
      </c>
      <c r="O472" s="71"/>
      <c r="P472" s="208">
        <f>O472*H472</f>
        <v>0</v>
      </c>
      <c r="Q472" s="208">
        <v>1E-05</v>
      </c>
      <c r="R472" s="208">
        <f>Q472*H472</f>
        <v>3.8E-05</v>
      </c>
      <c r="S472" s="208">
        <v>0</v>
      </c>
      <c r="T472" s="209">
        <f>S472*H472</f>
        <v>0</v>
      </c>
      <c r="U472" s="34"/>
      <c r="V472" s="34"/>
      <c r="W472" s="34"/>
      <c r="X472" s="34"/>
      <c r="Y472" s="34"/>
      <c r="Z472" s="34"/>
      <c r="AA472" s="34"/>
      <c r="AB472" s="34"/>
      <c r="AC472" s="34"/>
      <c r="AD472" s="34"/>
      <c r="AE472" s="34"/>
      <c r="AR472" s="210" t="s">
        <v>230</v>
      </c>
      <c r="AT472" s="210" t="s">
        <v>139</v>
      </c>
      <c r="AU472" s="210" t="s">
        <v>87</v>
      </c>
      <c r="AY472" s="17" t="s">
        <v>136</v>
      </c>
      <c r="BE472" s="211">
        <f>IF(N472="základní",J472,0)</f>
        <v>0</v>
      </c>
      <c r="BF472" s="211">
        <f>IF(N472="snížená",J472,0)</f>
        <v>0</v>
      </c>
      <c r="BG472" s="211">
        <f>IF(N472="zákl. přenesená",J472,0)</f>
        <v>0</v>
      </c>
      <c r="BH472" s="211">
        <f>IF(N472="sníž. přenesená",J472,0)</f>
        <v>0</v>
      </c>
      <c r="BI472" s="211">
        <f>IF(N472="nulová",J472,0)</f>
        <v>0</v>
      </c>
      <c r="BJ472" s="17" t="s">
        <v>85</v>
      </c>
      <c r="BK472" s="211">
        <f>ROUND(I472*H472,2)</f>
        <v>0</v>
      </c>
      <c r="BL472" s="17" t="s">
        <v>230</v>
      </c>
      <c r="BM472" s="210" t="s">
        <v>850</v>
      </c>
    </row>
    <row r="473" spans="1:65" s="2" customFormat="1" ht="16.5" customHeight="1">
      <c r="A473" s="34"/>
      <c r="B473" s="35"/>
      <c r="C473" s="199" t="s">
        <v>851</v>
      </c>
      <c r="D473" s="199" t="s">
        <v>139</v>
      </c>
      <c r="E473" s="200" t="s">
        <v>852</v>
      </c>
      <c r="F473" s="201" t="s">
        <v>853</v>
      </c>
      <c r="G473" s="202" t="s">
        <v>303</v>
      </c>
      <c r="H473" s="203">
        <v>3.8</v>
      </c>
      <c r="I473" s="204"/>
      <c r="J473" s="205">
        <f>ROUND(I473*H473,2)</f>
        <v>0</v>
      </c>
      <c r="K473" s="201" t="s">
        <v>143</v>
      </c>
      <c r="L473" s="39"/>
      <c r="M473" s="206" t="s">
        <v>1</v>
      </c>
      <c r="N473" s="207" t="s">
        <v>42</v>
      </c>
      <c r="O473" s="71"/>
      <c r="P473" s="208">
        <f>O473*H473</f>
        <v>0</v>
      </c>
      <c r="Q473" s="208">
        <v>2E-05</v>
      </c>
      <c r="R473" s="208">
        <f>Q473*H473</f>
        <v>7.6E-05</v>
      </c>
      <c r="S473" s="208">
        <v>0</v>
      </c>
      <c r="T473" s="209">
        <f>S473*H473</f>
        <v>0</v>
      </c>
      <c r="U473" s="34"/>
      <c r="V473" s="34"/>
      <c r="W473" s="34"/>
      <c r="X473" s="34"/>
      <c r="Y473" s="34"/>
      <c r="Z473" s="34"/>
      <c r="AA473" s="34"/>
      <c r="AB473" s="34"/>
      <c r="AC473" s="34"/>
      <c r="AD473" s="34"/>
      <c r="AE473" s="34"/>
      <c r="AR473" s="210" t="s">
        <v>230</v>
      </c>
      <c r="AT473" s="210" t="s">
        <v>139</v>
      </c>
      <c r="AU473" s="210" t="s">
        <v>87</v>
      </c>
      <c r="AY473" s="17" t="s">
        <v>136</v>
      </c>
      <c r="BE473" s="211">
        <f>IF(N473="základní",J473,0)</f>
        <v>0</v>
      </c>
      <c r="BF473" s="211">
        <f>IF(N473="snížená",J473,0)</f>
        <v>0</v>
      </c>
      <c r="BG473" s="211">
        <f>IF(N473="zákl. přenesená",J473,0)</f>
        <v>0</v>
      </c>
      <c r="BH473" s="211">
        <f>IF(N473="sníž. přenesená",J473,0)</f>
        <v>0</v>
      </c>
      <c r="BI473" s="211">
        <f>IF(N473="nulová",J473,0)</f>
        <v>0</v>
      </c>
      <c r="BJ473" s="17" t="s">
        <v>85</v>
      </c>
      <c r="BK473" s="211">
        <f>ROUND(I473*H473,2)</f>
        <v>0</v>
      </c>
      <c r="BL473" s="17" t="s">
        <v>230</v>
      </c>
      <c r="BM473" s="210" t="s">
        <v>854</v>
      </c>
    </row>
    <row r="474" spans="2:51" s="13" customFormat="1" ht="11.25">
      <c r="B474" s="212"/>
      <c r="C474" s="213"/>
      <c r="D474" s="214" t="s">
        <v>146</v>
      </c>
      <c r="E474" s="215" t="s">
        <v>1</v>
      </c>
      <c r="F474" s="216" t="s">
        <v>855</v>
      </c>
      <c r="G474" s="213"/>
      <c r="H474" s="217">
        <v>3.8</v>
      </c>
      <c r="I474" s="218"/>
      <c r="J474" s="213"/>
      <c r="K474" s="213"/>
      <c r="L474" s="219"/>
      <c r="M474" s="220"/>
      <c r="N474" s="221"/>
      <c r="O474" s="221"/>
      <c r="P474" s="221"/>
      <c r="Q474" s="221"/>
      <c r="R474" s="221"/>
      <c r="S474" s="221"/>
      <c r="T474" s="222"/>
      <c r="AT474" s="223" t="s">
        <v>146</v>
      </c>
      <c r="AU474" s="223" t="s">
        <v>87</v>
      </c>
      <c r="AV474" s="13" t="s">
        <v>87</v>
      </c>
      <c r="AW474" s="13" t="s">
        <v>32</v>
      </c>
      <c r="AX474" s="13" t="s">
        <v>77</v>
      </c>
      <c r="AY474" s="223" t="s">
        <v>136</v>
      </c>
    </row>
    <row r="475" spans="1:65" s="2" customFormat="1" ht="16.5" customHeight="1">
      <c r="A475" s="34"/>
      <c r="B475" s="35"/>
      <c r="C475" s="199" t="s">
        <v>856</v>
      </c>
      <c r="D475" s="199" t="s">
        <v>139</v>
      </c>
      <c r="E475" s="200" t="s">
        <v>857</v>
      </c>
      <c r="F475" s="201" t="s">
        <v>858</v>
      </c>
      <c r="G475" s="202" t="s">
        <v>303</v>
      </c>
      <c r="H475" s="203">
        <v>3.8</v>
      </c>
      <c r="I475" s="204"/>
      <c r="J475" s="205">
        <f>ROUND(I475*H475,2)</f>
        <v>0</v>
      </c>
      <c r="K475" s="201" t="s">
        <v>143</v>
      </c>
      <c r="L475" s="39"/>
      <c r="M475" s="206" t="s">
        <v>1</v>
      </c>
      <c r="N475" s="207" t="s">
        <v>42</v>
      </c>
      <c r="O475" s="71"/>
      <c r="P475" s="208">
        <f>O475*H475</f>
        <v>0</v>
      </c>
      <c r="Q475" s="208">
        <v>6E-05</v>
      </c>
      <c r="R475" s="208">
        <f>Q475*H475</f>
        <v>0.00022799999999999999</v>
      </c>
      <c r="S475" s="208">
        <v>0</v>
      </c>
      <c r="T475" s="209">
        <f>S475*H475</f>
        <v>0</v>
      </c>
      <c r="U475" s="34"/>
      <c r="V475" s="34"/>
      <c r="W475" s="34"/>
      <c r="X475" s="34"/>
      <c r="Y475" s="34"/>
      <c r="Z475" s="34"/>
      <c r="AA475" s="34"/>
      <c r="AB475" s="34"/>
      <c r="AC475" s="34"/>
      <c r="AD475" s="34"/>
      <c r="AE475" s="34"/>
      <c r="AR475" s="210" t="s">
        <v>230</v>
      </c>
      <c r="AT475" s="210" t="s">
        <v>139</v>
      </c>
      <c r="AU475" s="210" t="s">
        <v>87</v>
      </c>
      <c r="AY475" s="17" t="s">
        <v>136</v>
      </c>
      <c r="BE475" s="211">
        <f>IF(N475="základní",J475,0)</f>
        <v>0</v>
      </c>
      <c r="BF475" s="211">
        <f>IF(N475="snížená",J475,0)</f>
        <v>0</v>
      </c>
      <c r="BG475" s="211">
        <f>IF(N475="zákl. přenesená",J475,0)</f>
        <v>0</v>
      </c>
      <c r="BH475" s="211">
        <f>IF(N475="sníž. přenesená",J475,0)</f>
        <v>0</v>
      </c>
      <c r="BI475" s="211">
        <f>IF(N475="nulová",J475,0)</f>
        <v>0</v>
      </c>
      <c r="BJ475" s="17" t="s">
        <v>85</v>
      </c>
      <c r="BK475" s="211">
        <f>ROUND(I475*H475,2)</f>
        <v>0</v>
      </c>
      <c r="BL475" s="17" t="s">
        <v>230</v>
      </c>
      <c r="BM475" s="210" t="s">
        <v>859</v>
      </c>
    </row>
    <row r="476" spans="1:65" s="2" customFormat="1" ht="16.5" customHeight="1">
      <c r="A476" s="34"/>
      <c r="B476" s="35"/>
      <c r="C476" s="199" t="s">
        <v>860</v>
      </c>
      <c r="D476" s="199" t="s">
        <v>139</v>
      </c>
      <c r="E476" s="200" t="s">
        <v>861</v>
      </c>
      <c r="F476" s="201" t="s">
        <v>862</v>
      </c>
      <c r="G476" s="202" t="s">
        <v>303</v>
      </c>
      <c r="H476" s="203">
        <v>3.8</v>
      </c>
      <c r="I476" s="204"/>
      <c r="J476" s="205">
        <f>ROUND(I476*H476,2)</f>
        <v>0</v>
      </c>
      <c r="K476" s="201" t="s">
        <v>143</v>
      </c>
      <c r="L476" s="39"/>
      <c r="M476" s="206" t="s">
        <v>1</v>
      </c>
      <c r="N476" s="207" t="s">
        <v>42</v>
      </c>
      <c r="O476" s="71"/>
      <c r="P476" s="208">
        <f>O476*H476</f>
        <v>0</v>
      </c>
      <c r="Q476" s="208">
        <v>3E-05</v>
      </c>
      <c r="R476" s="208">
        <f>Q476*H476</f>
        <v>0.00011399999999999999</v>
      </c>
      <c r="S476" s="208">
        <v>0</v>
      </c>
      <c r="T476" s="209">
        <f>S476*H476</f>
        <v>0</v>
      </c>
      <c r="U476" s="34"/>
      <c r="V476" s="34"/>
      <c r="W476" s="34"/>
      <c r="X476" s="34"/>
      <c r="Y476" s="34"/>
      <c r="Z476" s="34"/>
      <c r="AA476" s="34"/>
      <c r="AB476" s="34"/>
      <c r="AC476" s="34"/>
      <c r="AD476" s="34"/>
      <c r="AE476" s="34"/>
      <c r="AR476" s="210" t="s">
        <v>230</v>
      </c>
      <c r="AT476" s="210" t="s">
        <v>139</v>
      </c>
      <c r="AU476" s="210" t="s">
        <v>87</v>
      </c>
      <c r="AY476" s="17" t="s">
        <v>136</v>
      </c>
      <c r="BE476" s="211">
        <f>IF(N476="základní",J476,0)</f>
        <v>0</v>
      </c>
      <c r="BF476" s="211">
        <f>IF(N476="snížená",J476,0)</f>
        <v>0</v>
      </c>
      <c r="BG476" s="211">
        <f>IF(N476="zákl. přenesená",J476,0)</f>
        <v>0</v>
      </c>
      <c r="BH476" s="211">
        <f>IF(N476="sníž. přenesená",J476,0)</f>
        <v>0</v>
      </c>
      <c r="BI476" s="211">
        <f>IF(N476="nulová",J476,0)</f>
        <v>0</v>
      </c>
      <c r="BJ476" s="17" t="s">
        <v>85</v>
      </c>
      <c r="BK476" s="211">
        <f>ROUND(I476*H476,2)</f>
        <v>0</v>
      </c>
      <c r="BL476" s="17" t="s">
        <v>230</v>
      </c>
      <c r="BM476" s="210" t="s">
        <v>863</v>
      </c>
    </row>
    <row r="477" spans="2:51" s="13" customFormat="1" ht="11.25">
      <c r="B477" s="212"/>
      <c r="C477" s="213"/>
      <c r="D477" s="214" t="s">
        <v>146</v>
      </c>
      <c r="E477" s="215" t="s">
        <v>1</v>
      </c>
      <c r="F477" s="216" t="s">
        <v>855</v>
      </c>
      <c r="G477" s="213"/>
      <c r="H477" s="217">
        <v>3.8</v>
      </c>
      <c r="I477" s="218"/>
      <c r="J477" s="213"/>
      <c r="K477" s="213"/>
      <c r="L477" s="219"/>
      <c r="M477" s="220"/>
      <c r="N477" s="221"/>
      <c r="O477" s="221"/>
      <c r="P477" s="221"/>
      <c r="Q477" s="221"/>
      <c r="R477" s="221"/>
      <c r="S477" s="221"/>
      <c r="T477" s="222"/>
      <c r="AT477" s="223" t="s">
        <v>146</v>
      </c>
      <c r="AU477" s="223" t="s">
        <v>87</v>
      </c>
      <c r="AV477" s="13" t="s">
        <v>87</v>
      </c>
      <c r="AW477" s="13" t="s">
        <v>32</v>
      </c>
      <c r="AX477" s="13" t="s">
        <v>77</v>
      </c>
      <c r="AY477" s="223" t="s">
        <v>136</v>
      </c>
    </row>
    <row r="478" spans="2:63" s="12" customFormat="1" ht="25.9" customHeight="1">
      <c r="B478" s="183"/>
      <c r="C478" s="184"/>
      <c r="D478" s="185" t="s">
        <v>76</v>
      </c>
      <c r="E478" s="186" t="s">
        <v>864</v>
      </c>
      <c r="F478" s="186" t="s">
        <v>865</v>
      </c>
      <c r="G478" s="184"/>
      <c r="H478" s="184"/>
      <c r="I478" s="187"/>
      <c r="J478" s="188">
        <f>BK478</f>
        <v>0</v>
      </c>
      <c r="K478" s="184"/>
      <c r="L478" s="189"/>
      <c r="M478" s="190"/>
      <c r="N478" s="191"/>
      <c r="O478" s="191"/>
      <c r="P478" s="192">
        <f>SUM(P479:P482)</f>
        <v>0</v>
      </c>
      <c r="Q478" s="191"/>
      <c r="R478" s="192">
        <f>SUM(R479:R482)</f>
        <v>0</v>
      </c>
      <c r="S478" s="191"/>
      <c r="T478" s="193">
        <f>SUM(T479:T482)</f>
        <v>0</v>
      </c>
      <c r="AR478" s="194" t="s">
        <v>144</v>
      </c>
      <c r="AT478" s="195" t="s">
        <v>76</v>
      </c>
      <c r="AU478" s="195" t="s">
        <v>77</v>
      </c>
      <c r="AY478" s="194" t="s">
        <v>136</v>
      </c>
      <c r="BK478" s="196">
        <f>SUM(BK479:BK482)</f>
        <v>0</v>
      </c>
    </row>
    <row r="479" spans="1:65" s="2" customFormat="1" ht="16.5" customHeight="1">
      <c r="A479" s="34"/>
      <c r="B479" s="35"/>
      <c r="C479" s="199" t="s">
        <v>866</v>
      </c>
      <c r="D479" s="199" t="s">
        <v>139</v>
      </c>
      <c r="E479" s="200" t="s">
        <v>867</v>
      </c>
      <c r="F479" s="201" t="s">
        <v>868</v>
      </c>
      <c r="G479" s="202" t="s">
        <v>869</v>
      </c>
      <c r="H479" s="203">
        <v>8</v>
      </c>
      <c r="I479" s="204"/>
      <c r="J479" s="205">
        <f>ROUND(I479*H479,2)</f>
        <v>0</v>
      </c>
      <c r="K479" s="201" t="s">
        <v>143</v>
      </c>
      <c r="L479" s="39"/>
      <c r="M479" s="206" t="s">
        <v>1</v>
      </c>
      <c r="N479" s="207" t="s">
        <v>42</v>
      </c>
      <c r="O479" s="71"/>
      <c r="P479" s="208">
        <f>O479*H479</f>
        <v>0</v>
      </c>
      <c r="Q479" s="208">
        <v>0</v>
      </c>
      <c r="R479" s="208">
        <f>Q479*H479</f>
        <v>0</v>
      </c>
      <c r="S479" s="208">
        <v>0</v>
      </c>
      <c r="T479" s="209">
        <f>S479*H479</f>
        <v>0</v>
      </c>
      <c r="U479" s="34"/>
      <c r="V479" s="34"/>
      <c r="W479" s="34"/>
      <c r="X479" s="34"/>
      <c r="Y479" s="34"/>
      <c r="Z479" s="34"/>
      <c r="AA479" s="34"/>
      <c r="AB479" s="34"/>
      <c r="AC479" s="34"/>
      <c r="AD479" s="34"/>
      <c r="AE479" s="34"/>
      <c r="AR479" s="210" t="s">
        <v>870</v>
      </c>
      <c r="AT479" s="210" t="s">
        <v>139</v>
      </c>
      <c r="AU479" s="210" t="s">
        <v>85</v>
      </c>
      <c r="AY479" s="17" t="s">
        <v>136</v>
      </c>
      <c r="BE479" s="211">
        <f>IF(N479="základní",J479,0)</f>
        <v>0</v>
      </c>
      <c r="BF479" s="211">
        <f>IF(N479="snížená",J479,0)</f>
        <v>0</v>
      </c>
      <c r="BG479" s="211">
        <f>IF(N479="zákl. přenesená",J479,0)</f>
        <v>0</v>
      </c>
      <c r="BH479" s="211">
        <f>IF(N479="sníž. přenesená",J479,0)</f>
        <v>0</v>
      </c>
      <c r="BI479" s="211">
        <f>IF(N479="nulová",J479,0)</f>
        <v>0</v>
      </c>
      <c r="BJ479" s="17" t="s">
        <v>85</v>
      </c>
      <c r="BK479" s="211">
        <f>ROUND(I479*H479,2)</f>
        <v>0</v>
      </c>
      <c r="BL479" s="17" t="s">
        <v>870</v>
      </c>
      <c r="BM479" s="210" t="s">
        <v>871</v>
      </c>
    </row>
    <row r="480" spans="2:51" s="13" customFormat="1" ht="11.25">
      <c r="B480" s="212"/>
      <c r="C480" s="213"/>
      <c r="D480" s="214" t="s">
        <v>146</v>
      </c>
      <c r="E480" s="215" t="s">
        <v>1</v>
      </c>
      <c r="F480" s="216" t="s">
        <v>872</v>
      </c>
      <c r="G480" s="213"/>
      <c r="H480" s="217">
        <v>8</v>
      </c>
      <c r="I480" s="218"/>
      <c r="J480" s="213"/>
      <c r="K480" s="213"/>
      <c r="L480" s="219"/>
      <c r="M480" s="220"/>
      <c r="N480" s="221"/>
      <c r="O480" s="221"/>
      <c r="P480" s="221"/>
      <c r="Q480" s="221"/>
      <c r="R480" s="221"/>
      <c r="S480" s="221"/>
      <c r="T480" s="222"/>
      <c r="AT480" s="223" t="s">
        <v>146</v>
      </c>
      <c r="AU480" s="223" t="s">
        <v>85</v>
      </c>
      <c r="AV480" s="13" t="s">
        <v>87</v>
      </c>
      <c r="AW480" s="13" t="s">
        <v>32</v>
      </c>
      <c r="AX480" s="13" t="s">
        <v>77</v>
      </c>
      <c r="AY480" s="223" t="s">
        <v>136</v>
      </c>
    </row>
    <row r="481" spans="1:65" s="2" customFormat="1" ht="16.5" customHeight="1">
      <c r="A481" s="34"/>
      <c r="B481" s="35"/>
      <c r="C481" s="199" t="s">
        <v>873</v>
      </c>
      <c r="D481" s="199" t="s">
        <v>139</v>
      </c>
      <c r="E481" s="200" t="s">
        <v>874</v>
      </c>
      <c r="F481" s="201" t="s">
        <v>875</v>
      </c>
      <c r="G481" s="202" t="s">
        <v>869</v>
      </c>
      <c r="H481" s="203">
        <v>3</v>
      </c>
      <c r="I481" s="204"/>
      <c r="J481" s="205">
        <f>ROUND(I481*H481,2)</f>
        <v>0</v>
      </c>
      <c r="K481" s="201" t="s">
        <v>143</v>
      </c>
      <c r="L481" s="39"/>
      <c r="M481" s="206" t="s">
        <v>1</v>
      </c>
      <c r="N481" s="207" t="s">
        <v>42</v>
      </c>
      <c r="O481" s="71"/>
      <c r="P481" s="208">
        <f>O481*H481</f>
        <v>0</v>
      </c>
      <c r="Q481" s="208">
        <v>0</v>
      </c>
      <c r="R481" s="208">
        <f>Q481*H481</f>
        <v>0</v>
      </c>
      <c r="S481" s="208">
        <v>0</v>
      </c>
      <c r="T481" s="209">
        <f>S481*H481</f>
        <v>0</v>
      </c>
      <c r="U481" s="34"/>
      <c r="V481" s="34"/>
      <c r="W481" s="34"/>
      <c r="X481" s="34"/>
      <c r="Y481" s="34"/>
      <c r="Z481" s="34"/>
      <c r="AA481" s="34"/>
      <c r="AB481" s="34"/>
      <c r="AC481" s="34"/>
      <c r="AD481" s="34"/>
      <c r="AE481" s="34"/>
      <c r="AR481" s="210" t="s">
        <v>870</v>
      </c>
      <c r="AT481" s="210" t="s">
        <v>139</v>
      </c>
      <c r="AU481" s="210" t="s">
        <v>85</v>
      </c>
      <c r="AY481" s="17" t="s">
        <v>136</v>
      </c>
      <c r="BE481" s="211">
        <f>IF(N481="základní",J481,0)</f>
        <v>0</v>
      </c>
      <c r="BF481" s="211">
        <f>IF(N481="snížená",J481,0)</f>
        <v>0</v>
      </c>
      <c r="BG481" s="211">
        <f>IF(N481="zákl. přenesená",J481,0)</f>
        <v>0</v>
      </c>
      <c r="BH481" s="211">
        <f>IF(N481="sníž. přenesená",J481,0)</f>
        <v>0</v>
      </c>
      <c r="BI481" s="211">
        <f>IF(N481="nulová",J481,0)</f>
        <v>0</v>
      </c>
      <c r="BJ481" s="17" t="s">
        <v>85</v>
      </c>
      <c r="BK481" s="211">
        <f>ROUND(I481*H481,2)</f>
        <v>0</v>
      </c>
      <c r="BL481" s="17" t="s">
        <v>870</v>
      </c>
      <c r="BM481" s="210" t="s">
        <v>876</v>
      </c>
    </row>
    <row r="482" spans="2:51" s="13" customFormat="1" ht="11.25">
      <c r="B482" s="212"/>
      <c r="C482" s="213"/>
      <c r="D482" s="214" t="s">
        <v>146</v>
      </c>
      <c r="E482" s="215" t="s">
        <v>1</v>
      </c>
      <c r="F482" s="216" t="s">
        <v>877</v>
      </c>
      <c r="G482" s="213"/>
      <c r="H482" s="217">
        <v>3</v>
      </c>
      <c r="I482" s="218"/>
      <c r="J482" s="213"/>
      <c r="K482" s="213"/>
      <c r="L482" s="219"/>
      <c r="M482" s="220"/>
      <c r="N482" s="221"/>
      <c r="O482" s="221"/>
      <c r="P482" s="221"/>
      <c r="Q482" s="221"/>
      <c r="R482" s="221"/>
      <c r="S482" s="221"/>
      <c r="T482" s="222"/>
      <c r="AT482" s="223" t="s">
        <v>146</v>
      </c>
      <c r="AU482" s="223" t="s">
        <v>85</v>
      </c>
      <c r="AV482" s="13" t="s">
        <v>87</v>
      </c>
      <c r="AW482" s="13" t="s">
        <v>32</v>
      </c>
      <c r="AX482" s="13" t="s">
        <v>77</v>
      </c>
      <c r="AY482" s="223" t="s">
        <v>136</v>
      </c>
    </row>
    <row r="483" spans="2:63" s="12" customFormat="1" ht="25.9" customHeight="1">
      <c r="B483" s="183"/>
      <c r="C483" s="184"/>
      <c r="D483" s="185" t="s">
        <v>76</v>
      </c>
      <c r="E483" s="186" t="s">
        <v>878</v>
      </c>
      <c r="F483" s="186" t="s">
        <v>879</v>
      </c>
      <c r="G483" s="184"/>
      <c r="H483" s="184"/>
      <c r="I483" s="187"/>
      <c r="J483" s="188">
        <f>BK483</f>
        <v>0</v>
      </c>
      <c r="K483" s="184"/>
      <c r="L483" s="189"/>
      <c r="M483" s="190"/>
      <c r="N483" s="191"/>
      <c r="O483" s="191"/>
      <c r="P483" s="192">
        <f>P484+P490+P495+P497</f>
        <v>0</v>
      </c>
      <c r="Q483" s="191"/>
      <c r="R483" s="192">
        <f>R484+R490+R495+R497</f>
        <v>0</v>
      </c>
      <c r="S483" s="191"/>
      <c r="T483" s="193">
        <f>T484+T490+T495+T497</f>
        <v>0</v>
      </c>
      <c r="AR483" s="194" t="s">
        <v>166</v>
      </c>
      <c r="AT483" s="195" t="s">
        <v>76</v>
      </c>
      <c r="AU483" s="195" t="s">
        <v>77</v>
      </c>
      <c r="AY483" s="194" t="s">
        <v>136</v>
      </c>
      <c r="BK483" s="196">
        <f>BK484+BK490+BK495+BK497</f>
        <v>0</v>
      </c>
    </row>
    <row r="484" spans="2:63" s="12" customFormat="1" ht="22.9" customHeight="1">
      <c r="B484" s="183"/>
      <c r="C484" s="184"/>
      <c r="D484" s="185" t="s">
        <v>76</v>
      </c>
      <c r="E484" s="197" t="s">
        <v>880</v>
      </c>
      <c r="F484" s="197" t="s">
        <v>881</v>
      </c>
      <c r="G484" s="184"/>
      <c r="H484" s="184"/>
      <c r="I484" s="187"/>
      <c r="J484" s="198">
        <f>BK484</f>
        <v>0</v>
      </c>
      <c r="K484" s="184"/>
      <c r="L484" s="189"/>
      <c r="M484" s="190"/>
      <c r="N484" s="191"/>
      <c r="O484" s="191"/>
      <c r="P484" s="192">
        <f>SUM(P485:P489)</f>
        <v>0</v>
      </c>
      <c r="Q484" s="191"/>
      <c r="R484" s="192">
        <f>SUM(R485:R489)</f>
        <v>0</v>
      </c>
      <c r="S484" s="191"/>
      <c r="T484" s="193">
        <f>SUM(T485:T489)</f>
        <v>0</v>
      </c>
      <c r="AR484" s="194" t="s">
        <v>166</v>
      </c>
      <c r="AT484" s="195" t="s">
        <v>76</v>
      </c>
      <c r="AU484" s="195" t="s">
        <v>85</v>
      </c>
      <c r="AY484" s="194" t="s">
        <v>136</v>
      </c>
      <c r="BK484" s="196">
        <f>SUM(BK485:BK489)</f>
        <v>0</v>
      </c>
    </row>
    <row r="485" spans="1:65" s="2" customFormat="1" ht="16.5" customHeight="1">
      <c r="A485" s="34"/>
      <c r="B485" s="35"/>
      <c r="C485" s="199" t="s">
        <v>882</v>
      </c>
      <c r="D485" s="199" t="s">
        <v>139</v>
      </c>
      <c r="E485" s="200" t="s">
        <v>883</v>
      </c>
      <c r="F485" s="201" t="s">
        <v>884</v>
      </c>
      <c r="G485" s="202" t="s">
        <v>885</v>
      </c>
      <c r="H485" s="203">
        <v>1</v>
      </c>
      <c r="I485" s="204"/>
      <c r="J485" s="205">
        <f>ROUND(I485*H485,2)</f>
        <v>0</v>
      </c>
      <c r="K485" s="201" t="s">
        <v>143</v>
      </c>
      <c r="L485" s="39"/>
      <c r="M485" s="206" t="s">
        <v>1</v>
      </c>
      <c r="N485" s="207" t="s">
        <v>42</v>
      </c>
      <c r="O485" s="71"/>
      <c r="P485" s="208">
        <f>O485*H485</f>
        <v>0</v>
      </c>
      <c r="Q485" s="208">
        <v>0</v>
      </c>
      <c r="R485" s="208">
        <f>Q485*H485</f>
        <v>0</v>
      </c>
      <c r="S485" s="208">
        <v>0</v>
      </c>
      <c r="T485" s="209">
        <f>S485*H485</f>
        <v>0</v>
      </c>
      <c r="U485" s="34"/>
      <c r="V485" s="34"/>
      <c r="W485" s="34"/>
      <c r="X485" s="34"/>
      <c r="Y485" s="34"/>
      <c r="Z485" s="34"/>
      <c r="AA485" s="34"/>
      <c r="AB485" s="34"/>
      <c r="AC485" s="34"/>
      <c r="AD485" s="34"/>
      <c r="AE485" s="34"/>
      <c r="AR485" s="210" t="s">
        <v>886</v>
      </c>
      <c r="AT485" s="210" t="s">
        <v>139</v>
      </c>
      <c r="AU485" s="210" t="s">
        <v>87</v>
      </c>
      <c r="AY485" s="17" t="s">
        <v>136</v>
      </c>
      <c r="BE485" s="211">
        <f>IF(N485="základní",J485,0)</f>
        <v>0</v>
      </c>
      <c r="BF485" s="211">
        <f>IF(N485="snížená",J485,0)</f>
        <v>0</v>
      </c>
      <c r="BG485" s="211">
        <f>IF(N485="zákl. přenesená",J485,0)</f>
        <v>0</v>
      </c>
      <c r="BH485" s="211">
        <f>IF(N485="sníž. přenesená",J485,0)</f>
        <v>0</v>
      </c>
      <c r="BI485" s="211">
        <f>IF(N485="nulová",J485,0)</f>
        <v>0</v>
      </c>
      <c r="BJ485" s="17" t="s">
        <v>85</v>
      </c>
      <c r="BK485" s="211">
        <f>ROUND(I485*H485,2)</f>
        <v>0</v>
      </c>
      <c r="BL485" s="17" t="s">
        <v>886</v>
      </c>
      <c r="BM485" s="210" t="s">
        <v>887</v>
      </c>
    </row>
    <row r="486" spans="2:51" s="13" customFormat="1" ht="11.25">
      <c r="B486" s="212"/>
      <c r="C486" s="213"/>
      <c r="D486" s="214" t="s">
        <v>146</v>
      </c>
      <c r="E486" s="215" t="s">
        <v>1</v>
      </c>
      <c r="F486" s="216" t="s">
        <v>888</v>
      </c>
      <c r="G486" s="213"/>
      <c r="H486" s="217">
        <v>1</v>
      </c>
      <c r="I486" s="218"/>
      <c r="J486" s="213"/>
      <c r="K486" s="213"/>
      <c r="L486" s="219"/>
      <c r="M486" s="220"/>
      <c r="N486" s="221"/>
      <c r="O486" s="221"/>
      <c r="P486" s="221"/>
      <c r="Q486" s="221"/>
      <c r="R486" s="221"/>
      <c r="S486" s="221"/>
      <c r="T486" s="222"/>
      <c r="AT486" s="223" t="s">
        <v>146</v>
      </c>
      <c r="AU486" s="223" t="s">
        <v>87</v>
      </c>
      <c r="AV486" s="13" t="s">
        <v>87</v>
      </c>
      <c r="AW486" s="13" t="s">
        <v>32</v>
      </c>
      <c r="AX486" s="13" t="s">
        <v>77</v>
      </c>
      <c r="AY486" s="223" t="s">
        <v>136</v>
      </c>
    </row>
    <row r="487" spans="1:65" s="2" customFormat="1" ht="16.5" customHeight="1">
      <c r="A487" s="34"/>
      <c r="B487" s="35"/>
      <c r="C487" s="199" t="s">
        <v>889</v>
      </c>
      <c r="D487" s="199" t="s">
        <v>139</v>
      </c>
      <c r="E487" s="200" t="s">
        <v>890</v>
      </c>
      <c r="F487" s="201" t="s">
        <v>891</v>
      </c>
      <c r="G487" s="202" t="s">
        <v>885</v>
      </c>
      <c r="H487" s="203">
        <v>1</v>
      </c>
      <c r="I487" s="204"/>
      <c r="J487" s="205">
        <f>ROUND(I487*H487,2)</f>
        <v>0</v>
      </c>
      <c r="K487" s="201" t="s">
        <v>143</v>
      </c>
      <c r="L487" s="39"/>
      <c r="M487" s="206" t="s">
        <v>1</v>
      </c>
      <c r="N487" s="207" t="s">
        <v>42</v>
      </c>
      <c r="O487" s="71"/>
      <c r="P487" s="208">
        <f>O487*H487</f>
        <v>0</v>
      </c>
      <c r="Q487" s="208">
        <v>0</v>
      </c>
      <c r="R487" s="208">
        <f>Q487*H487</f>
        <v>0</v>
      </c>
      <c r="S487" s="208">
        <v>0</v>
      </c>
      <c r="T487" s="209">
        <f>S487*H487</f>
        <v>0</v>
      </c>
      <c r="U487" s="34"/>
      <c r="V487" s="34"/>
      <c r="W487" s="34"/>
      <c r="X487" s="34"/>
      <c r="Y487" s="34"/>
      <c r="Z487" s="34"/>
      <c r="AA487" s="34"/>
      <c r="AB487" s="34"/>
      <c r="AC487" s="34"/>
      <c r="AD487" s="34"/>
      <c r="AE487" s="34"/>
      <c r="AR487" s="210" t="s">
        <v>886</v>
      </c>
      <c r="AT487" s="210" t="s">
        <v>139</v>
      </c>
      <c r="AU487" s="210" t="s">
        <v>87</v>
      </c>
      <c r="AY487" s="17" t="s">
        <v>136</v>
      </c>
      <c r="BE487" s="211">
        <f>IF(N487="základní",J487,0)</f>
        <v>0</v>
      </c>
      <c r="BF487" s="211">
        <f>IF(N487="snížená",J487,0)</f>
        <v>0</v>
      </c>
      <c r="BG487" s="211">
        <f>IF(N487="zákl. přenesená",J487,0)</f>
        <v>0</v>
      </c>
      <c r="BH487" s="211">
        <f>IF(N487="sníž. přenesená",J487,0)</f>
        <v>0</v>
      </c>
      <c r="BI487" s="211">
        <f>IF(N487="nulová",J487,0)</f>
        <v>0</v>
      </c>
      <c r="BJ487" s="17" t="s">
        <v>85</v>
      </c>
      <c r="BK487" s="211">
        <f>ROUND(I487*H487,2)</f>
        <v>0</v>
      </c>
      <c r="BL487" s="17" t="s">
        <v>886</v>
      </c>
      <c r="BM487" s="210" t="s">
        <v>892</v>
      </c>
    </row>
    <row r="488" spans="1:65" s="2" customFormat="1" ht="16.5" customHeight="1">
      <c r="A488" s="34"/>
      <c r="B488" s="35"/>
      <c r="C488" s="199" t="s">
        <v>893</v>
      </c>
      <c r="D488" s="199" t="s">
        <v>139</v>
      </c>
      <c r="E488" s="200" t="s">
        <v>894</v>
      </c>
      <c r="F488" s="201" t="s">
        <v>895</v>
      </c>
      <c r="G488" s="202" t="s">
        <v>896</v>
      </c>
      <c r="H488" s="203">
        <v>1</v>
      </c>
      <c r="I488" s="204"/>
      <c r="J488" s="205">
        <f>ROUND(I488*H488,2)</f>
        <v>0</v>
      </c>
      <c r="K488" s="201" t="s">
        <v>143</v>
      </c>
      <c r="L488" s="39"/>
      <c r="M488" s="206" t="s">
        <v>1</v>
      </c>
      <c r="N488" s="207" t="s">
        <v>42</v>
      </c>
      <c r="O488" s="71"/>
      <c r="P488" s="208">
        <f>O488*H488</f>
        <v>0</v>
      </c>
      <c r="Q488" s="208">
        <v>0</v>
      </c>
      <c r="R488" s="208">
        <f>Q488*H488</f>
        <v>0</v>
      </c>
      <c r="S488" s="208">
        <v>0</v>
      </c>
      <c r="T488" s="209">
        <f>S488*H488</f>
        <v>0</v>
      </c>
      <c r="U488" s="34"/>
      <c r="V488" s="34"/>
      <c r="W488" s="34"/>
      <c r="X488" s="34"/>
      <c r="Y488" s="34"/>
      <c r="Z488" s="34"/>
      <c r="AA488" s="34"/>
      <c r="AB488" s="34"/>
      <c r="AC488" s="34"/>
      <c r="AD488" s="34"/>
      <c r="AE488" s="34"/>
      <c r="AR488" s="210" t="s">
        <v>886</v>
      </c>
      <c r="AT488" s="210" t="s">
        <v>139</v>
      </c>
      <c r="AU488" s="210" t="s">
        <v>87</v>
      </c>
      <c r="AY488" s="17" t="s">
        <v>136</v>
      </c>
      <c r="BE488" s="211">
        <f>IF(N488="základní",J488,0)</f>
        <v>0</v>
      </c>
      <c r="BF488" s="211">
        <f>IF(N488="snížená",J488,0)</f>
        <v>0</v>
      </c>
      <c r="BG488" s="211">
        <f>IF(N488="zákl. přenesená",J488,0)</f>
        <v>0</v>
      </c>
      <c r="BH488" s="211">
        <f>IF(N488="sníž. přenesená",J488,0)</f>
        <v>0</v>
      </c>
      <c r="BI488" s="211">
        <f>IF(N488="nulová",J488,0)</f>
        <v>0</v>
      </c>
      <c r="BJ488" s="17" t="s">
        <v>85</v>
      </c>
      <c r="BK488" s="211">
        <f>ROUND(I488*H488,2)</f>
        <v>0</v>
      </c>
      <c r="BL488" s="17" t="s">
        <v>886</v>
      </c>
      <c r="BM488" s="210" t="s">
        <v>897</v>
      </c>
    </row>
    <row r="489" spans="2:51" s="13" customFormat="1" ht="11.25">
      <c r="B489" s="212"/>
      <c r="C489" s="213"/>
      <c r="D489" s="214" t="s">
        <v>146</v>
      </c>
      <c r="E489" s="215" t="s">
        <v>1</v>
      </c>
      <c r="F489" s="216" t="s">
        <v>898</v>
      </c>
      <c r="G489" s="213"/>
      <c r="H489" s="217">
        <v>1</v>
      </c>
      <c r="I489" s="218"/>
      <c r="J489" s="213"/>
      <c r="K489" s="213"/>
      <c r="L489" s="219"/>
      <c r="M489" s="220"/>
      <c r="N489" s="221"/>
      <c r="O489" s="221"/>
      <c r="P489" s="221"/>
      <c r="Q489" s="221"/>
      <c r="R489" s="221"/>
      <c r="S489" s="221"/>
      <c r="T489" s="222"/>
      <c r="AT489" s="223" t="s">
        <v>146</v>
      </c>
      <c r="AU489" s="223" t="s">
        <v>87</v>
      </c>
      <c r="AV489" s="13" t="s">
        <v>87</v>
      </c>
      <c r="AW489" s="13" t="s">
        <v>32</v>
      </c>
      <c r="AX489" s="13" t="s">
        <v>77</v>
      </c>
      <c r="AY489" s="223" t="s">
        <v>136</v>
      </c>
    </row>
    <row r="490" spans="2:63" s="12" customFormat="1" ht="22.9" customHeight="1">
      <c r="B490" s="183"/>
      <c r="C490" s="184"/>
      <c r="D490" s="185" t="s">
        <v>76</v>
      </c>
      <c r="E490" s="197" t="s">
        <v>899</v>
      </c>
      <c r="F490" s="197" t="s">
        <v>900</v>
      </c>
      <c r="G490" s="184"/>
      <c r="H490" s="184"/>
      <c r="I490" s="187"/>
      <c r="J490" s="198">
        <f>BK490</f>
        <v>0</v>
      </c>
      <c r="K490" s="184"/>
      <c r="L490" s="189"/>
      <c r="M490" s="190"/>
      <c r="N490" s="191"/>
      <c r="O490" s="191"/>
      <c r="P490" s="192">
        <f>SUM(P491:P494)</f>
        <v>0</v>
      </c>
      <c r="Q490" s="191"/>
      <c r="R490" s="192">
        <f>SUM(R491:R494)</f>
        <v>0</v>
      </c>
      <c r="S490" s="191"/>
      <c r="T490" s="193">
        <f>SUM(T491:T494)</f>
        <v>0</v>
      </c>
      <c r="AR490" s="194" t="s">
        <v>166</v>
      </c>
      <c r="AT490" s="195" t="s">
        <v>76</v>
      </c>
      <c r="AU490" s="195" t="s">
        <v>85</v>
      </c>
      <c r="AY490" s="194" t="s">
        <v>136</v>
      </c>
      <c r="BK490" s="196">
        <f>SUM(BK491:BK494)</f>
        <v>0</v>
      </c>
    </row>
    <row r="491" spans="1:65" s="2" customFormat="1" ht="16.5" customHeight="1">
      <c r="A491" s="34"/>
      <c r="B491" s="35"/>
      <c r="C491" s="199" t="s">
        <v>901</v>
      </c>
      <c r="D491" s="199" t="s">
        <v>139</v>
      </c>
      <c r="E491" s="200" t="s">
        <v>902</v>
      </c>
      <c r="F491" s="201" t="s">
        <v>903</v>
      </c>
      <c r="G491" s="202" t="s">
        <v>904</v>
      </c>
      <c r="H491" s="203">
        <v>1</v>
      </c>
      <c r="I491" s="204"/>
      <c r="J491" s="205">
        <f>ROUND(I491*H491,2)</f>
        <v>0</v>
      </c>
      <c r="K491" s="201" t="s">
        <v>143</v>
      </c>
      <c r="L491" s="39"/>
      <c r="M491" s="206" t="s">
        <v>1</v>
      </c>
      <c r="N491" s="207" t="s">
        <v>42</v>
      </c>
      <c r="O491" s="71"/>
      <c r="P491" s="208">
        <f>O491*H491</f>
        <v>0</v>
      </c>
      <c r="Q491" s="208">
        <v>0</v>
      </c>
      <c r="R491" s="208">
        <f>Q491*H491</f>
        <v>0</v>
      </c>
      <c r="S491" s="208">
        <v>0</v>
      </c>
      <c r="T491" s="209">
        <f>S491*H491</f>
        <v>0</v>
      </c>
      <c r="U491" s="34"/>
      <c r="V491" s="34"/>
      <c r="W491" s="34"/>
      <c r="X491" s="34"/>
      <c r="Y491" s="34"/>
      <c r="Z491" s="34"/>
      <c r="AA491" s="34"/>
      <c r="AB491" s="34"/>
      <c r="AC491" s="34"/>
      <c r="AD491" s="34"/>
      <c r="AE491" s="34"/>
      <c r="AR491" s="210" t="s">
        <v>886</v>
      </c>
      <c r="AT491" s="210" t="s">
        <v>139</v>
      </c>
      <c r="AU491" s="210" t="s">
        <v>87</v>
      </c>
      <c r="AY491" s="17" t="s">
        <v>136</v>
      </c>
      <c r="BE491" s="211">
        <f>IF(N491="základní",J491,0)</f>
        <v>0</v>
      </c>
      <c r="BF491" s="211">
        <f>IF(N491="snížená",J491,0)</f>
        <v>0</v>
      </c>
      <c r="BG491" s="211">
        <f>IF(N491="zákl. přenesená",J491,0)</f>
        <v>0</v>
      </c>
      <c r="BH491" s="211">
        <f>IF(N491="sníž. přenesená",J491,0)</f>
        <v>0</v>
      </c>
      <c r="BI491" s="211">
        <f>IF(N491="nulová",J491,0)</f>
        <v>0</v>
      </c>
      <c r="BJ491" s="17" t="s">
        <v>85</v>
      </c>
      <c r="BK491" s="211">
        <f>ROUND(I491*H491,2)</f>
        <v>0</v>
      </c>
      <c r="BL491" s="17" t="s">
        <v>886</v>
      </c>
      <c r="BM491" s="210" t="s">
        <v>905</v>
      </c>
    </row>
    <row r="492" spans="1:65" s="2" customFormat="1" ht="16.5" customHeight="1">
      <c r="A492" s="34"/>
      <c r="B492" s="35"/>
      <c r="C492" s="199" t="s">
        <v>906</v>
      </c>
      <c r="D492" s="199" t="s">
        <v>139</v>
      </c>
      <c r="E492" s="200" t="s">
        <v>907</v>
      </c>
      <c r="F492" s="201" t="s">
        <v>908</v>
      </c>
      <c r="G492" s="202" t="s">
        <v>885</v>
      </c>
      <c r="H492" s="203">
        <v>1</v>
      </c>
      <c r="I492" s="204"/>
      <c r="J492" s="205">
        <f>ROUND(I492*H492,2)</f>
        <v>0</v>
      </c>
      <c r="K492" s="201" t="s">
        <v>143</v>
      </c>
      <c r="L492" s="39"/>
      <c r="M492" s="206" t="s">
        <v>1</v>
      </c>
      <c r="N492" s="207" t="s">
        <v>42</v>
      </c>
      <c r="O492" s="71"/>
      <c r="P492" s="208">
        <f>O492*H492</f>
        <v>0</v>
      </c>
      <c r="Q492" s="208">
        <v>0</v>
      </c>
      <c r="R492" s="208">
        <f>Q492*H492</f>
        <v>0</v>
      </c>
      <c r="S492" s="208">
        <v>0</v>
      </c>
      <c r="T492" s="209">
        <f>S492*H492</f>
        <v>0</v>
      </c>
      <c r="U492" s="34"/>
      <c r="V492" s="34"/>
      <c r="W492" s="34"/>
      <c r="X492" s="34"/>
      <c r="Y492" s="34"/>
      <c r="Z492" s="34"/>
      <c r="AA492" s="34"/>
      <c r="AB492" s="34"/>
      <c r="AC492" s="34"/>
      <c r="AD492" s="34"/>
      <c r="AE492" s="34"/>
      <c r="AR492" s="210" t="s">
        <v>886</v>
      </c>
      <c r="AT492" s="210" t="s">
        <v>139</v>
      </c>
      <c r="AU492" s="210" t="s">
        <v>87</v>
      </c>
      <c r="AY492" s="17" t="s">
        <v>136</v>
      </c>
      <c r="BE492" s="211">
        <f>IF(N492="základní",J492,0)</f>
        <v>0</v>
      </c>
      <c r="BF492" s="211">
        <f>IF(N492="snížená",J492,0)</f>
        <v>0</v>
      </c>
      <c r="BG492" s="211">
        <f>IF(N492="zákl. přenesená",J492,0)</f>
        <v>0</v>
      </c>
      <c r="BH492" s="211">
        <f>IF(N492="sníž. přenesená",J492,0)</f>
        <v>0</v>
      </c>
      <c r="BI492" s="211">
        <f>IF(N492="nulová",J492,0)</f>
        <v>0</v>
      </c>
      <c r="BJ492" s="17" t="s">
        <v>85</v>
      </c>
      <c r="BK492" s="211">
        <f>ROUND(I492*H492,2)</f>
        <v>0</v>
      </c>
      <c r="BL492" s="17" t="s">
        <v>886</v>
      </c>
      <c r="BM492" s="210" t="s">
        <v>909</v>
      </c>
    </row>
    <row r="493" spans="1:65" s="2" customFormat="1" ht="16.5" customHeight="1">
      <c r="A493" s="34"/>
      <c r="B493" s="35"/>
      <c r="C493" s="199" t="s">
        <v>910</v>
      </c>
      <c r="D493" s="199" t="s">
        <v>139</v>
      </c>
      <c r="E493" s="200" t="s">
        <v>911</v>
      </c>
      <c r="F493" s="201" t="s">
        <v>912</v>
      </c>
      <c r="G493" s="202" t="s">
        <v>885</v>
      </c>
      <c r="H493" s="203">
        <v>1</v>
      </c>
      <c r="I493" s="204"/>
      <c r="J493" s="205">
        <f>ROUND(I493*H493,2)</f>
        <v>0</v>
      </c>
      <c r="K493" s="201" t="s">
        <v>143</v>
      </c>
      <c r="L493" s="39"/>
      <c r="M493" s="206" t="s">
        <v>1</v>
      </c>
      <c r="N493" s="207" t="s">
        <v>42</v>
      </c>
      <c r="O493" s="71"/>
      <c r="P493" s="208">
        <f>O493*H493</f>
        <v>0</v>
      </c>
      <c r="Q493" s="208">
        <v>0</v>
      </c>
      <c r="R493" s="208">
        <f>Q493*H493</f>
        <v>0</v>
      </c>
      <c r="S493" s="208">
        <v>0</v>
      </c>
      <c r="T493" s="209">
        <f>S493*H493</f>
        <v>0</v>
      </c>
      <c r="U493" s="34"/>
      <c r="V493" s="34"/>
      <c r="W493" s="34"/>
      <c r="X493" s="34"/>
      <c r="Y493" s="34"/>
      <c r="Z493" s="34"/>
      <c r="AA493" s="34"/>
      <c r="AB493" s="34"/>
      <c r="AC493" s="34"/>
      <c r="AD493" s="34"/>
      <c r="AE493" s="34"/>
      <c r="AR493" s="210" t="s">
        <v>886</v>
      </c>
      <c r="AT493" s="210" t="s">
        <v>139</v>
      </c>
      <c r="AU493" s="210" t="s">
        <v>87</v>
      </c>
      <c r="AY493" s="17" t="s">
        <v>136</v>
      </c>
      <c r="BE493" s="211">
        <f>IF(N493="základní",J493,0)</f>
        <v>0</v>
      </c>
      <c r="BF493" s="211">
        <f>IF(N493="snížená",J493,0)</f>
        <v>0</v>
      </c>
      <c r="BG493" s="211">
        <f>IF(N493="zákl. přenesená",J493,0)</f>
        <v>0</v>
      </c>
      <c r="BH493" s="211">
        <f>IF(N493="sníž. přenesená",J493,0)</f>
        <v>0</v>
      </c>
      <c r="BI493" s="211">
        <f>IF(N493="nulová",J493,0)</f>
        <v>0</v>
      </c>
      <c r="BJ493" s="17" t="s">
        <v>85</v>
      </c>
      <c r="BK493" s="211">
        <f>ROUND(I493*H493,2)</f>
        <v>0</v>
      </c>
      <c r="BL493" s="17" t="s">
        <v>886</v>
      </c>
      <c r="BM493" s="210" t="s">
        <v>913</v>
      </c>
    </row>
    <row r="494" spans="1:65" s="2" customFormat="1" ht="16.5" customHeight="1">
      <c r="A494" s="34"/>
      <c r="B494" s="35"/>
      <c r="C494" s="199" t="s">
        <v>914</v>
      </c>
      <c r="D494" s="199" t="s">
        <v>139</v>
      </c>
      <c r="E494" s="200" t="s">
        <v>915</v>
      </c>
      <c r="F494" s="201" t="s">
        <v>916</v>
      </c>
      <c r="G494" s="202" t="s">
        <v>885</v>
      </c>
      <c r="H494" s="203">
        <v>1</v>
      </c>
      <c r="I494" s="204"/>
      <c r="J494" s="205">
        <f>ROUND(I494*H494,2)</f>
        <v>0</v>
      </c>
      <c r="K494" s="201" t="s">
        <v>143</v>
      </c>
      <c r="L494" s="39"/>
      <c r="M494" s="206" t="s">
        <v>1</v>
      </c>
      <c r="N494" s="207" t="s">
        <v>42</v>
      </c>
      <c r="O494" s="71"/>
      <c r="P494" s="208">
        <f>O494*H494</f>
        <v>0</v>
      </c>
      <c r="Q494" s="208">
        <v>0</v>
      </c>
      <c r="R494" s="208">
        <f>Q494*H494</f>
        <v>0</v>
      </c>
      <c r="S494" s="208">
        <v>0</v>
      </c>
      <c r="T494" s="209">
        <f>S494*H494</f>
        <v>0</v>
      </c>
      <c r="U494" s="34"/>
      <c r="V494" s="34"/>
      <c r="W494" s="34"/>
      <c r="X494" s="34"/>
      <c r="Y494" s="34"/>
      <c r="Z494" s="34"/>
      <c r="AA494" s="34"/>
      <c r="AB494" s="34"/>
      <c r="AC494" s="34"/>
      <c r="AD494" s="34"/>
      <c r="AE494" s="34"/>
      <c r="AR494" s="210" t="s">
        <v>886</v>
      </c>
      <c r="AT494" s="210" t="s">
        <v>139</v>
      </c>
      <c r="AU494" s="210" t="s">
        <v>87</v>
      </c>
      <c r="AY494" s="17" t="s">
        <v>136</v>
      </c>
      <c r="BE494" s="211">
        <f>IF(N494="základní",J494,0)</f>
        <v>0</v>
      </c>
      <c r="BF494" s="211">
        <f>IF(N494="snížená",J494,0)</f>
        <v>0</v>
      </c>
      <c r="BG494" s="211">
        <f>IF(N494="zákl. přenesená",J494,0)</f>
        <v>0</v>
      </c>
      <c r="BH494" s="211">
        <f>IF(N494="sníž. přenesená",J494,0)</f>
        <v>0</v>
      </c>
      <c r="BI494" s="211">
        <f>IF(N494="nulová",J494,0)</f>
        <v>0</v>
      </c>
      <c r="BJ494" s="17" t="s">
        <v>85</v>
      </c>
      <c r="BK494" s="211">
        <f>ROUND(I494*H494,2)</f>
        <v>0</v>
      </c>
      <c r="BL494" s="17" t="s">
        <v>886</v>
      </c>
      <c r="BM494" s="210" t="s">
        <v>917</v>
      </c>
    </row>
    <row r="495" spans="2:63" s="12" customFormat="1" ht="22.9" customHeight="1">
      <c r="B495" s="183"/>
      <c r="C495" s="184"/>
      <c r="D495" s="185" t="s">
        <v>76</v>
      </c>
      <c r="E495" s="197" t="s">
        <v>918</v>
      </c>
      <c r="F495" s="197" t="s">
        <v>919</v>
      </c>
      <c r="G495" s="184"/>
      <c r="H495" s="184"/>
      <c r="I495" s="187"/>
      <c r="J495" s="198">
        <f>BK495</f>
        <v>0</v>
      </c>
      <c r="K495" s="184"/>
      <c r="L495" s="189"/>
      <c r="M495" s="190"/>
      <c r="N495" s="191"/>
      <c r="O495" s="191"/>
      <c r="P495" s="192">
        <f>P496</f>
        <v>0</v>
      </c>
      <c r="Q495" s="191"/>
      <c r="R495" s="192">
        <f>R496</f>
        <v>0</v>
      </c>
      <c r="S495" s="191"/>
      <c r="T495" s="193">
        <f>T496</f>
        <v>0</v>
      </c>
      <c r="AR495" s="194" t="s">
        <v>166</v>
      </c>
      <c r="AT495" s="195" t="s">
        <v>76</v>
      </c>
      <c r="AU495" s="195" t="s">
        <v>85</v>
      </c>
      <c r="AY495" s="194" t="s">
        <v>136</v>
      </c>
      <c r="BK495" s="196">
        <f>BK496</f>
        <v>0</v>
      </c>
    </row>
    <row r="496" spans="1:65" s="2" customFormat="1" ht="16.5" customHeight="1">
      <c r="A496" s="34"/>
      <c r="B496" s="35"/>
      <c r="C496" s="199" t="s">
        <v>920</v>
      </c>
      <c r="D496" s="199" t="s">
        <v>139</v>
      </c>
      <c r="E496" s="200" t="s">
        <v>921</v>
      </c>
      <c r="F496" s="201" t="s">
        <v>922</v>
      </c>
      <c r="G496" s="202" t="s">
        <v>885</v>
      </c>
      <c r="H496" s="203">
        <v>1</v>
      </c>
      <c r="I496" s="204"/>
      <c r="J496" s="205">
        <f>ROUND(I496*H496,2)</f>
        <v>0</v>
      </c>
      <c r="K496" s="201" t="s">
        <v>143</v>
      </c>
      <c r="L496" s="39"/>
      <c r="M496" s="206" t="s">
        <v>1</v>
      </c>
      <c r="N496" s="207" t="s">
        <v>42</v>
      </c>
      <c r="O496" s="71"/>
      <c r="P496" s="208">
        <f>O496*H496</f>
        <v>0</v>
      </c>
      <c r="Q496" s="208">
        <v>0</v>
      </c>
      <c r="R496" s="208">
        <f>Q496*H496</f>
        <v>0</v>
      </c>
      <c r="S496" s="208">
        <v>0</v>
      </c>
      <c r="T496" s="209">
        <f>S496*H496</f>
        <v>0</v>
      </c>
      <c r="U496" s="34"/>
      <c r="V496" s="34"/>
      <c r="W496" s="34"/>
      <c r="X496" s="34"/>
      <c r="Y496" s="34"/>
      <c r="Z496" s="34"/>
      <c r="AA496" s="34"/>
      <c r="AB496" s="34"/>
      <c r="AC496" s="34"/>
      <c r="AD496" s="34"/>
      <c r="AE496" s="34"/>
      <c r="AR496" s="210" t="s">
        <v>886</v>
      </c>
      <c r="AT496" s="210" t="s">
        <v>139</v>
      </c>
      <c r="AU496" s="210" t="s">
        <v>87</v>
      </c>
      <c r="AY496" s="17" t="s">
        <v>136</v>
      </c>
      <c r="BE496" s="211">
        <f>IF(N496="základní",J496,0)</f>
        <v>0</v>
      </c>
      <c r="BF496" s="211">
        <f>IF(N496="snížená",J496,0)</f>
        <v>0</v>
      </c>
      <c r="BG496" s="211">
        <f>IF(N496="zákl. přenesená",J496,0)</f>
        <v>0</v>
      </c>
      <c r="BH496" s="211">
        <f>IF(N496="sníž. přenesená",J496,0)</f>
        <v>0</v>
      </c>
      <c r="BI496" s="211">
        <f>IF(N496="nulová",J496,0)</f>
        <v>0</v>
      </c>
      <c r="BJ496" s="17" t="s">
        <v>85</v>
      </c>
      <c r="BK496" s="211">
        <f>ROUND(I496*H496,2)</f>
        <v>0</v>
      </c>
      <c r="BL496" s="17" t="s">
        <v>886</v>
      </c>
      <c r="BM496" s="210" t="s">
        <v>923</v>
      </c>
    </row>
    <row r="497" spans="2:63" s="12" customFormat="1" ht="22.9" customHeight="1">
      <c r="B497" s="183"/>
      <c r="C497" s="184"/>
      <c r="D497" s="185" t="s">
        <v>76</v>
      </c>
      <c r="E497" s="197" t="s">
        <v>924</v>
      </c>
      <c r="F497" s="197" t="s">
        <v>925</v>
      </c>
      <c r="G497" s="184"/>
      <c r="H497" s="184"/>
      <c r="I497" s="187"/>
      <c r="J497" s="198">
        <f>BK497</f>
        <v>0</v>
      </c>
      <c r="K497" s="184"/>
      <c r="L497" s="189"/>
      <c r="M497" s="190"/>
      <c r="N497" s="191"/>
      <c r="O497" s="191"/>
      <c r="P497" s="192">
        <f>SUM(P498:P499)</f>
        <v>0</v>
      </c>
      <c r="Q497" s="191"/>
      <c r="R497" s="192">
        <f>SUM(R498:R499)</f>
        <v>0</v>
      </c>
      <c r="S497" s="191"/>
      <c r="T497" s="193">
        <f>SUM(T498:T499)</f>
        <v>0</v>
      </c>
      <c r="AR497" s="194" t="s">
        <v>166</v>
      </c>
      <c r="AT497" s="195" t="s">
        <v>76</v>
      </c>
      <c r="AU497" s="195" t="s">
        <v>85</v>
      </c>
      <c r="AY497" s="194" t="s">
        <v>136</v>
      </c>
      <c r="BK497" s="196">
        <f>SUM(BK498:BK499)</f>
        <v>0</v>
      </c>
    </row>
    <row r="498" spans="1:65" s="2" customFormat="1" ht="16.5" customHeight="1">
      <c r="A498" s="34"/>
      <c r="B498" s="35"/>
      <c r="C498" s="199" t="s">
        <v>926</v>
      </c>
      <c r="D498" s="199" t="s">
        <v>139</v>
      </c>
      <c r="E498" s="200" t="s">
        <v>927</v>
      </c>
      <c r="F498" s="201" t="s">
        <v>928</v>
      </c>
      <c r="G498" s="202" t="s">
        <v>885</v>
      </c>
      <c r="H498" s="203">
        <v>1</v>
      </c>
      <c r="I498" s="204"/>
      <c r="J498" s="205">
        <f>ROUND(I498*H498,2)</f>
        <v>0</v>
      </c>
      <c r="K498" s="201" t="s">
        <v>1</v>
      </c>
      <c r="L498" s="39"/>
      <c r="M498" s="206" t="s">
        <v>1</v>
      </c>
      <c r="N498" s="207" t="s">
        <v>42</v>
      </c>
      <c r="O498" s="71"/>
      <c r="P498" s="208">
        <f>O498*H498</f>
        <v>0</v>
      </c>
      <c r="Q498" s="208">
        <v>0</v>
      </c>
      <c r="R498" s="208">
        <f>Q498*H498</f>
        <v>0</v>
      </c>
      <c r="S498" s="208">
        <v>0</v>
      </c>
      <c r="T498" s="209">
        <f>S498*H498</f>
        <v>0</v>
      </c>
      <c r="U498" s="34"/>
      <c r="V498" s="34"/>
      <c r="W498" s="34"/>
      <c r="X498" s="34"/>
      <c r="Y498" s="34"/>
      <c r="Z498" s="34"/>
      <c r="AA498" s="34"/>
      <c r="AB498" s="34"/>
      <c r="AC498" s="34"/>
      <c r="AD498" s="34"/>
      <c r="AE498" s="34"/>
      <c r="AR498" s="210" t="s">
        <v>886</v>
      </c>
      <c r="AT498" s="210" t="s">
        <v>139</v>
      </c>
      <c r="AU498" s="210" t="s">
        <v>87</v>
      </c>
      <c r="AY498" s="17" t="s">
        <v>136</v>
      </c>
      <c r="BE498" s="211">
        <f>IF(N498="základní",J498,0)</f>
        <v>0</v>
      </c>
      <c r="BF498" s="211">
        <f>IF(N498="snížená",J498,0)</f>
        <v>0</v>
      </c>
      <c r="BG498" s="211">
        <f>IF(N498="zákl. přenesená",J498,0)</f>
        <v>0</v>
      </c>
      <c r="BH498" s="211">
        <f>IF(N498="sníž. přenesená",J498,0)</f>
        <v>0</v>
      </c>
      <c r="BI498" s="211">
        <f>IF(N498="nulová",J498,0)</f>
        <v>0</v>
      </c>
      <c r="BJ498" s="17" t="s">
        <v>85</v>
      </c>
      <c r="BK498" s="211">
        <f>ROUND(I498*H498,2)</f>
        <v>0</v>
      </c>
      <c r="BL498" s="17" t="s">
        <v>886</v>
      </c>
      <c r="BM498" s="210" t="s">
        <v>929</v>
      </c>
    </row>
    <row r="499" spans="1:65" s="2" customFormat="1" ht="16.5" customHeight="1">
      <c r="A499" s="34"/>
      <c r="B499" s="35"/>
      <c r="C499" s="199" t="s">
        <v>930</v>
      </c>
      <c r="D499" s="199" t="s">
        <v>139</v>
      </c>
      <c r="E499" s="200" t="s">
        <v>931</v>
      </c>
      <c r="F499" s="201" t="s">
        <v>932</v>
      </c>
      <c r="G499" s="202" t="s">
        <v>885</v>
      </c>
      <c r="H499" s="203">
        <v>1</v>
      </c>
      <c r="I499" s="204"/>
      <c r="J499" s="205">
        <f>ROUND(I499*H499,2)</f>
        <v>0</v>
      </c>
      <c r="K499" s="201" t="s">
        <v>1</v>
      </c>
      <c r="L499" s="39"/>
      <c r="M499" s="255" t="s">
        <v>1</v>
      </c>
      <c r="N499" s="256" t="s">
        <v>42</v>
      </c>
      <c r="O499" s="257"/>
      <c r="P499" s="258">
        <f>O499*H499</f>
        <v>0</v>
      </c>
      <c r="Q499" s="258">
        <v>0</v>
      </c>
      <c r="R499" s="258">
        <f>Q499*H499</f>
        <v>0</v>
      </c>
      <c r="S499" s="258">
        <v>0</v>
      </c>
      <c r="T499" s="259">
        <f>S499*H499</f>
        <v>0</v>
      </c>
      <c r="U499" s="34"/>
      <c r="V499" s="34"/>
      <c r="W499" s="34"/>
      <c r="X499" s="34"/>
      <c r="Y499" s="34"/>
      <c r="Z499" s="34"/>
      <c r="AA499" s="34"/>
      <c r="AB499" s="34"/>
      <c r="AC499" s="34"/>
      <c r="AD499" s="34"/>
      <c r="AE499" s="34"/>
      <c r="AR499" s="210" t="s">
        <v>886</v>
      </c>
      <c r="AT499" s="210" t="s">
        <v>139</v>
      </c>
      <c r="AU499" s="210" t="s">
        <v>87</v>
      </c>
      <c r="AY499" s="17" t="s">
        <v>136</v>
      </c>
      <c r="BE499" s="211">
        <f>IF(N499="základní",J499,0)</f>
        <v>0</v>
      </c>
      <c r="BF499" s="211">
        <f>IF(N499="snížená",J499,0)</f>
        <v>0</v>
      </c>
      <c r="BG499" s="211">
        <f>IF(N499="zákl. přenesená",J499,0)</f>
        <v>0</v>
      </c>
      <c r="BH499" s="211">
        <f>IF(N499="sníž. přenesená",J499,0)</f>
        <v>0</v>
      </c>
      <c r="BI499" s="211">
        <f>IF(N499="nulová",J499,0)</f>
        <v>0</v>
      </c>
      <c r="BJ499" s="17" t="s">
        <v>85</v>
      </c>
      <c r="BK499" s="211">
        <f>ROUND(I499*H499,2)</f>
        <v>0</v>
      </c>
      <c r="BL499" s="17" t="s">
        <v>886</v>
      </c>
      <c r="BM499" s="210" t="s">
        <v>933</v>
      </c>
    </row>
    <row r="500" spans="1:31" s="2" customFormat="1" ht="6.95" customHeight="1">
      <c r="A500" s="34"/>
      <c r="B500" s="54"/>
      <c r="C500" s="55"/>
      <c r="D500" s="55"/>
      <c r="E500" s="55"/>
      <c r="F500" s="55"/>
      <c r="G500" s="55"/>
      <c r="H500" s="55"/>
      <c r="I500" s="148"/>
      <c r="J500" s="55"/>
      <c r="K500" s="55"/>
      <c r="L500" s="39"/>
      <c r="M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  <c r="AA500" s="34"/>
      <c r="AB500" s="34"/>
      <c r="AC500" s="34"/>
      <c r="AD500" s="34"/>
      <c r="AE500" s="34"/>
    </row>
  </sheetData>
  <sheetProtection algorithmName="SHA-512" hashValue="znoryPe8d86Gfxwv79wRxlDG0As4BaqFr1ironFFQfEyQumv8WLtC4ObGuPa+zv+jjChVpqVkCsX6TMWClgfXg==" saltValue="zoZrZXfoWm1IfQNeeXbS+qkGQEWK78lKK1HmutybEH9eClPgxHjJC8VXTUjuzesNkxHmawfZE/y95bwHya51Jw==" spinCount="100000" sheet="1" objects="1" scenarios="1" formatColumns="0" formatRows="0" autoFilter="0"/>
  <autoFilter ref="C140:K499"/>
  <mergeCells count="9">
    <mergeCell ref="E87:H87"/>
    <mergeCell ref="E131:H131"/>
    <mergeCell ref="E133:H13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Tomanová Vlasta</dc:creator>
  <cp:keywords/>
  <dc:description/>
  <cp:lastModifiedBy>Kerulová Dagmar</cp:lastModifiedBy>
  <dcterms:created xsi:type="dcterms:W3CDTF">2019-12-10T09:29:42Z</dcterms:created>
  <dcterms:modified xsi:type="dcterms:W3CDTF">2019-12-10T11:39:55Z</dcterms:modified>
  <cp:category/>
  <cp:version/>
  <cp:contentType/>
  <cp:contentStatus/>
</cp:coreProperties>
</file>