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<sst xmlns="http://schemas.openxmlformats.org/spreadsheetml/2006/main" count="423" uniqueCount="284">
  <si>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</si>
  <si>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</si>
  <si>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</si>
  <si>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</si>
  <si>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</si>
  <si>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</si>
  <si>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</si>
  <si>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</si>
  <si>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</si>
  <si>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</si>
  <si>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</si>
  <si>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</si>
  <si>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</si>
  <si>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</si>
  <si>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</si>
  <si>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</si>
  <si>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</si>
  <si>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</si>
  <si>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</si>
  <si>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</si>
  <si>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</si>
  <si>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</si>
  <si>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</si>
  <si>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</si>
  <si>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</si>
  <si>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</si>
  <si>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</si>
  <si>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</si>
  <si>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</si>
  <si>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</si>
  <si>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</si>
  <si>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</si>
  <si>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</si>
  <si>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</si>
  <si>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</si>
  <si>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</si>
  <si>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</si>
  <si>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</si>
  <si>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</si>
  <si>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</si>
  <si>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</si>
  <si>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</si>
  <si>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</si>
  <si>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</si>
  <si>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</si>
  <si>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</si>
  <si>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</si>
  <si>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</si>
  <si>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</si>
  <si>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</si>
  <si>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</si>
  <si>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</si>
  <si>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</si>
  <si>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</si>
  <si>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</si>
  <si>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</si>
  <si>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</si>
  <si>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Objekt</t>
  </si>
  <si>
    <t>Kód</t>
  </si>
  <si>
    <t>61</t>
  </si>
  <si>
    <t>612403399R00</t>
  </si>
  <si>
    <t>612421331R00</t>
  </si>
  <si>
    <t>612421626R00</t>
  </si>
  <si>
    <t>63</t>
  </si>
  <si>
    <t>632451054R00</t>
  </si>
  <si>
    <t>631319181R00</t>
  </si>
  <si>
    <t>711</t>
  </si>
  <si>
    <t>711212002R00</t>
  </si>
  <si>
    <t>711212601R00</t>
  </si>
  <si>
    <t>721</t>
  </si>
  <si>
    <t>721100010RA0</t>
  </si>
  <si>
    <t>721210817R00</t>
  </si>
  <si>
    <t>721223426R00</t>
  </si>
  <si>
    <t>721223592R00</t>
  </si>
  <si>
    <t>722</t>
  </si>
  <si>
    <t>722100010RA0</t>
  </si>
  <si>
    <t>725</t>
  </si>
  <si>
    <t>725110814R00</t>
  </si>
  <si>
    <t>725114912R00</t>
  </si>
  <si>
    <t>725210984R00</t>
  </si>
  <si>
    <t>725210985R00</t>
  </si>
  <si>
    <t>725330820R00</t>
  </si>
  <si>
    <t>725840851R00</t>
  </si>
  <si>
    <t>725860213R00</t>
  </si>
  <si>
    <t>725860811R00</t>
  </si>
  <si>
    <t>725869101R00</t>
  </si>
  <si>
    <t>725820801R00</t>
  </si>
  <si>
    <t>725829202R00</t>
  </si>
  <si>
    <t>735</t>
  </si>
  <si>
    <t>735117110R00</t>
  </si>
  <si>
    <t>771</t>
  </si>
  <si>
    <t>771101210R00</t>
  </si>
  <si>
    <t>771575109R00</t>
  </si>
  <si>
    <t>771578011R00</t>
  </si>
  <si>
    <t>771579795R00</t>
  </si>
  <si>
    <t>781</t>
  </si>
  <si>
    <t>781101210R00</t>
  </si>
  <si>
    <t>781415013RZ1</t>
  </si>
  <si>
    <t>781419706R00</t>
  </si>
  <si>
    <t>781491001R00</t>
  </si>
  <si>
    <t>781111131R00</t>
  </si>
  <si>
    <t>783</t>
  </si>
  <si>
    <t>783201811R00</t>
  </si>
  <si>
    <t>783224900R00</t>
  </si>
  <si>
    <t>784</t>
  </si>
  <si>
    <t>784115512R00</t>
  </si>
  <si>
    <t>784115712R00</t>
  </si>
  <si>
    <t>95</t>
  </si>
  <si>
    <t>952901111R00</t>
  </si>
  <si>
    <t>96</t>
  </si>
  <si>
    <t>965100032RA0</t>
  </si>
  <si>
    <t>965042141RT3</t>
  </si>
  <si>
    <t>97</t>
  </si>
  <si>
    <t>978059531R00</t>
  </si>
  <si>
    <t>H01</t>
  </si>
  <si>
    <t>998011002R00</t>
  </si>
  <si>
    <t>S</t>
  </si>
  <si>
    <t>979081111R00</t>
  </si>
  <si>
    <t>979081121R00</t>
  </si>
  <si>
    <t>979082111R00</t>
  </si>
  <si>
    <t>979082121R00</t>
  </si>
  <si>
    <t>979086112R00</t>
  </si>
  <si>
    <t>979999999R00</t>
  </si>
  <si>
    <t>597813700</t>
  </si>
  <si>
    <t>597642031</t>
  </si>
  <si>
    <t>55144160</t>
  </si>
  <si>
    <t>Oprava izolací a obkladů</t>
  </si>
  <si>
    <t>stavebně udržovací práce</t>
  </si>
  <si>
    <t>Zkrácený popis</t>
  </si>
  <si>
    <t>Úprava povrchů vnitřní</t>
  </si>
  <si>
    <t>Hrubá výplň rýh ve stěnách maltou</t>
  </si>
  <si>
    <t>Oprava vápen.omítek stěn do 30 % pl. - štukových</t>
  </si>
  <si>
    <t>Omítka vnitřní zdiva, MVC, hladká</t>
  </si>
  <si>
    <t>Podlahy a podlahové konstrukce</t>
  </si>
  <si>
    <t>Potěr pískocementový, tl. 40 mm</t>
  </si>
  <si>
    <t>Příplatek za sklon mazaniny do 35 st. tl. 5 - 8 cm</t>
  </si>
  <si>
    <t>Izolace proti vodě</t>
  </si>
  <si>
    <t>Stěrka hydroizolační těsnicí hmotou</t>
  </si>
  <si>
    <t>Těsnicí pás do spoje podlaha - stěna</t>
  </si>
  <si>
    <t>Vnitřní kanalizace</t>
  </si>
  <si>
    <t>Oprava potrubí  - úprava pro nové vpustě a znovu napojení WC</t>
  </si>
  <si>
    <t>Demontáž vpusti podlahové</t>
  </si>
  <si>
    <t>Vpusť podlahová se zápachovou uzávěrkou</t>
  </si>
  <si>
    <t>Souprava izolační  pro podlahové vpusti</t>
  </si>
  <si>
    <t>Vnitřní vodovod</t>
  </si>
  <si>
    <t>Úprava  potrubí pro nové zař.předměty, napojení na TUV</t>
  </si>
  <si>
    <t>Zařizovací předměty</t>
  </si>
  <si>
    <t>Demontáž klozetů kombinovaných</t>
  </si>
  <si>
    <t>Zpětná montáž klozetové mísy a sedátka</t>
  </si>
  <si>
    <t>Odmontování rohového ventilu G 1/2</t>
  </si>
  <si>
    <t>Zpětná montáž rohového ventilu G 1/2, růžice</t>
  </si>
  <si>
    <t>Demontáž výlevky diturvitové</t>
  </si>
  <si>
    <t>Demontáž baterie sprchová G 5/4x6/4</t>
  </si>
  <si>
    <t>Sifon umyvadlový HL132, DN  40-50</t>
  </si>
  <si>
    <t>Demontáž uzávěrek zápachových jednoduchých</t>
  </si>
  <si>
    <t>Montáž uzávěrek zápach.umyvadlových D 32-50</t>
  </si>
  <si>
    <t>Demontáž baterie nástěnné do G 3/4</t>
  </si>
  <si>
    <t>Montáž baterie umyv.a dřezové nástěnné</t>
  </si>
  <si>
    <t>Otopná tělesa</t>
  </si>
  <si>
    <t>Odpojení a znovu připojení těles otopných</t>
  </si>
  <si>
    <t>Podlahy z dlaždic</t>
  </si>
  <si>
    <t>Penetrace podkladu pod dlažby</t>
  </si>
  <si>
    <t>Montáž podlah keram., tmel, 30x30 cm</t>
  </si>
  <si>
    <t>Spára podlaha - stěna, silikonem</t>
  </si>
  <si>
    <t>Příplatek za spárování vodotěsnou hmotou - plošně</t>
  </si>
  <si>
    <t>Obklady (keramické)</t>
  </si>
  <si>
    <t>Penetrace podkladu pod obklady</t>
  </si>
  <si>
    <t>Montáž obkladů stěn, porovin., do tmele, 15x15 cm</t>
  </si>
  <si>
    <t>Příplatek za spárovací vodotěsnou hmotu - plošně</t>
  </si>
  <si>
    <t>Montáž lišt k obkladům</t>
  </si>
  <si>
    <t>Vyplnění spár silikonem</t>
  </si>
  <si>
    <t>Nátěry</t>
  </si>
  <si>
    <t>Odstranění nátěrů z kovových konstrukcí oškrábáním</t>
  </si>
  <si>
    <t>Malby</t>
  </si>
  <si>
    <t>Malba Remal protiplísňový,bílá, bez penetrace, 2 x</t>
  </si>
  <si>
    <t>Malba Remal sádrokarton, bílá, bez penetrace, 2 x</t>
  </si>
  <si>
    <t>Různé dokončovací konstrukce a práce na pozemních stavbách</t>
  </si>
  <si>
    <t>Vyčištění budov o výšce podlaží do 4 m</t>
  </si>
  <si>
    <t>Bourání konstrukcí</t>
  </si>
  <si>
    <t>Bourání dlažeb keramických</t>
  </si>
  <si>
    <t>Bourání mazanin betonových tl. 10 cm, nad 4 m2</t>
  </si>
  <si>
    <t>Prorážení otvorů a ostatní bourací práce</t>
  </si>
  <si>
    <t>Odsekání vnitřních obkladů stěn nad 2 m2</t>
  </si>
  <si>
    <t>Budovy občanské výstavby</t>
  </si>
  <si>
    <t>Přesun hmot pro budovy zděné výšky do 12 m</t>
  </si>
  <si>
    <t>Přesuny sutí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</si>
  <si>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</si>
  <si>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</si>
  <si>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</si>
  <si>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</si>
  <si>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Nakládání nebo překládání suti a vybouraných hmot</t>
  </si>
  <si>
    <t>Poplatek za skladku</t>
  </si>
  <si>
    <t>Ostatní materiál</t>
  </si>
  <si>
    <t>Obkládačka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</si>
  <si>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</si>
  <si>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</si>
  <si>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</si>
  <si>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</si>
  <si>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</si>
  <si>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</si>
  <si>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</si>
  <si>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m</t>
  </si>
  <si>
    <t>soubor</t>
  </si>
  <si>
    <t>kus</t>
  </si>
  <si>
    <t>t</t>
  </si>
  <si>
    <t>Množství</t>
  </si>
  <si>
    <t>Jednot.</t>
  </si>
  <si>
    <t>cena (Kč)</t>
  </si>
  <si>
    <t>Dodávka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</si>
  <si>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</si>
  <si>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</si>
  <si>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</si>
  <si>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</si>
  <si>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</si>
  <si>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</si>
  <si>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</si>
  <si>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</si>
  <si>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</si>
  <si>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</si>
  <si>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</si>
  <si>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</si>
  <si>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</si>
  <si>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</si>
  <si>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</si>
  <si>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</si>
  <si>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</si>
  <si>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</si>
  <si>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</si>
  <si>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</si>
  <si>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</si>
  <si>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</si>
  <si>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</si>
  <si>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</si>
  <si>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</si>
  <si>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</si>
  <si>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</si>
  <si>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</si>
  <si>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</si>
  <si>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</si>
  <si>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</si>
  <si>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</si>
  <si>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</si>
  <si>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</si>
  <si>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</si>
  <si>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</si>
  <si>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</si>
  <si>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</si>
  <si>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</si>
  <si>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</si>
  <si>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</si>
  <si>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</si>
  <si>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</si>
  <si>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</si>
  <si>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</si>
  <si>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</si>
  <si>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</si>
  <si>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</si>
  <si>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</si>
  <si>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</si>
  <si>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</si>
  <si>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</si>
  <si>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</si>
  <si>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</si>
  <si>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</si>
  <si>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</si>
  <si>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</si>
  <si>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</si>
  <si>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</si>
  <si>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</si>
  <si>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Sokolov, Husitská 2053</t>
  </si>
  <si>
    <t>Gymnázium Sokolov a Krajské vzdělávací centrum, příspěvková organizace</t>
  </si>
  <si>
    <t>49767194/CZ49767194</t>
  </si>
  <si>
    <t>Náklady bez DPH (Kč)</t>
  </si>
  <si>
    <t>Celkem bez DPH:</t>
  </si>
  <si>
    <t>Malba Remal,bílá, bez penetrace, 2 x (šatna)</t>
  </si>
  <si>
    <t>Údržba, nátěr syntetický kov. konstr.1x + 1x email (dveřní zárubně)</t>
  </si>
  <si>
    <t>52</t>
  </si>
  <si>
    <t>Náklady na demontáž a zpětnou montáž 1 ks okenní mříže pro přesun vybouraného materiálu ven (nebude se vyvážet chodbou)</t>
  </si>
  <si>
    <t xml:space="preserve">Oprava izolací a obkladů </t>
  </si>
  <si>
    <t>Baterie sprchová antivandal (pevná), lokálně regulovatelný pákový sprchový ventil SV+TUV, demontáž + montáž</t>
  </si>
  <si>
    <t>Doporučujeme kontrolu správnosti nastavení vzorců pro sčítání dat ve sloupcích.</t>
  </si>
  <si>
    <t>Kódy CPV</t>
  </si>
  <si>
    <t>Dlažba protiskluz. 300x300x9 mm (např.Taurus Granit)</t>
  </si>
  <si>
    <t>Doplňte, prosím, hodnoty do všech řádků.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</si>
</sst>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1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10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/>
      <right style="thin"/>
      <top/>
      <bottom/>
    </border>
    <border>
      <left/>
      <right/>
      <top/>
      <bottom style="medium"/>
    </border>
    <border>
      <left>
        <color indexed="63"/>
      </left>
      <right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3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1" fillId="2" borderId="3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8" fillId="2" borderId="15" xfId="0" applyNumberFormat="1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horizontal="left" vertical="center"/>
      <protection/>
    </xf>
    <xf numFmtId="0" fontId="10" fillId="0" borderId="15" xfId="0" applyNumberFormat="1" applyFont="1" applyFill="1" applyBorder="1" applyAlignment="1" applyProtection="1">
      <alignment horizontal="right" vertical="center"/>
      <protection/>
    </xf>
    <xf numFmtId="0" fontId="9" fillId="2" borderId="2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right" vertical="center" wrapText="1"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right" vertical="center" wrapText="1"/>
      <protection/>
    </xf>
    <xf numFmtId="0" fontId="3" fillId="0" borderId="29" xfId="0" applyFont="1" applyBorder="1" applyAlignment="1">
      <alignment horizontal="right" vertical="center" wrapText="1"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Border="1" applyAlignment="1">
      <alignment horizontal="left" vertical="center" wrapText="1"/>
    </xf>
    <xf numFmtId="0" fontId="1" fillId="0" borderId="39" xfId="0" applyBorder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49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10" fillId="0" borderId="40" xfId="0" applyNumberFormat="1" applyFont="1" applyFill="1" applyBorder="1" applyAlignment="1" applyProtection="1">
      <alignment horizontal="left" vertical="center"/>
      <protection/>
    </xf>
    <xf numFmtId="0" fontId="10" fillId="0" borderId="20" xfId="0" applyNumberFormat="1" applyFont="1" applyFill="1" applyBorder="1" applyAlignment="1" applyProtection="1">
      <alignment horizontal="left" vertical="center"/>
      <protection/>
    </xf>
    <xf numFmtId="49" fontId="9" fillId="2" borderId="40" xfId="0" applyNumberFormat="1" applyFont="1" applyFill="1" applyBorder="1" applyAlignment="1" applyProtection="1">
      <alignment horizontal="left" vertical="center"/>
      <protection/>
    </xf>
    <xf numFmtId="0" fontId="9" fillId="2" borderId="18" xfId="0" applyNumberFormat="1" applyFont="1" applyFill="1" applyBorder="1" applyAlignment="1" applyProtection="1">
      <alignment horizontal="left" vertical="center"/>
      <protection/>
    </xf>
    <xf numFmtId="49" fontId="10" fillId="0" borderId="41" xfId="0" applyNumberFormat="1" applyFont="1" applyFill="1" applyBorder="1" applyAlignment="1" applyProtection="1">
      <alignment horizontal="left" vertical="center"/>
      <protection/>
    </xf>
    <xf numFmtId="0" fontId="10" fillId="0" borderId="28" xfId="0" applyNumberFormat="1" applyFont="1" applyFill="1" applyBorder="1" applyAlignment="1" applyProtection="1">
      <alignment horizontal="left" vertical="center"/>
      <protection/>
    </xf>
    <xf numFmtId="0" fontId="10" fillId="0" borderId="42" xfId="0" applyNumberFormat="1" applyFont="1" applyFill="1" applyBorder="1" applyAlignment="1" applyProtection="1">
      <alignment horizontal="left" vertical="center"/>
      <protection/>
    </xf>
    <xf numFmtId="49" fontId="10" fillId="0" borderId="43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left" vertical="center"/>
      <protection/>
    </xf>
    <xf numFmtId="0" fontId="10" fillId="0" borderId="44" xfId="0" applyNumberFormat="1" applyFont="1" applyFill="1" applyBorder="1" applyAlignment="1" applyProtection="1">
      <alignment horizontal="left" vertical="center"/>
      <protection/>
    </xf>
    <xf numFmtId="49" fontId="1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5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4"/>
  <sheetViews>
    <sheetView tabSelected="1" workbookViewId="0" topLeftCell="A6">
      <selection activeCell="D88" sqref="D88"/>
    </sheetView>
  </sheetViews>
  <sheetFormatPr defaultColWidth="9.140625" defaultRowHeight="12.75"/>
  <cols>
    <col min="1" max="2" width="3.7109375" style="0" customWidth="1"/>
    <col min="3" max="3" width="13.28125" style="0" customWidth="1"/>
    <col min="4" max="4" width="51.5742187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421875" style="0" customWidth="1"/>
    <col min="14" max="37" width="12.140625" style="0" hidden="1" customWidth="1"/>
    <col min="38" max="16384" width="11.421875" style="0" customWidth="1"/>
  </cols>
  <sheetData>
    <row r="1" spans="1:12" ht="21.7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2.75">
      <c r="A2" s="54" t="s">
        <v>1</v>
      </c>
      <c r="B2" s="55"/>
      <c r="C2" s="55"/>
      <c r="D2" s="78" t="s">
        <v>126</v>
      </c>
      <c r="E2" s="59" t="s">
        <v>194</v>
      </c>
      <c r="F2" s="55"/>
      <c r="G2" s="59"/>
      <c r="H2" s="55"/>
      <c r="I2" s="59" t="s">
        <v>209</v>
      </c>
      <c r="J2" s="61" t="s">
        <v>270</v>
      </c>
      <c r="K2" s="62"/>
      <c r="L2" s="63"/>
      <c r="M2" s="26"/>
    </row>
    <row r="3" spans="1:13" ht="12.75">
      <c r="A3" s="56"/>
      <c r="B3" s="57"/>
      <c r="C3" s="57"/>
      <c r="D3" s="79"/>
      <c r="E3" s="57"/>
      <c r="F3" s="57"/>
      <c r="G3" s="57"/>
      <c r="H3" s="57"/>
      <c r="I3" s="57"/>
      <c r="J3" s="64"/>
      <c r="K3" s="65"/>
      <c r="L3" s="66"/>
      <c r="M3" s="26"/>
    </row>
    <row r="4" spans="1:13" ht="12.75">
      <c r="A4" s="58" t="s">
        <v>2</v>
      </c>
      <c r="B4" s="57"/>
      <c r="C4" s="57"/>
      <c r="D4" s="60" t="s">
        <v>127</v>
      </c>
      <c r="E4" s="60" t="s">
        <v>195</v>
      </c>
      <c r="F4" s="57"/>
      <c r="G4" s="69"/>
      <c r="H4" s="57"/>
      <c r="I4" s="60" t="s">
        <v>210</v>
      </c>
      <c r="J4" s="60"/>
      <c r="K4" s="57"/>
      <c r="L4" s="67"/>
      <c r="M4" s="26"/>
    </row>
    <row r="5" spans="1:13" ht="12.7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67"/>
      <c r="M5" s="26"/>
    </row>
    <row r="6" spans="1:13" ht="12.75">
      <c r="A6" s="58" t="s">
        <v>3</v>
      </c>
      <c r="B6" s="57"/>
      <c r="C6" s="57"/>
      <c r="D6" s="60" t="s">
        <v>269</v>
      </c>
      <c r="E6" s="60" t="s">
        <v>196</v>
      </c>
      <c r="F6" s="57"/>
      <c r="G6" s="69"/>
      <c r="H6" s="57"/>
      <c r="I6" s="60" t="s">
        <v>211</v>
      </c>
      <c r="J6" s="60"/>
      <c r="K6" s="57"/>
      <c r="L6" s="67"/>
      <c r="M6" s="26"/>
    </row>
    <row r="7" spans="1:13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67"/>
      <c r="M7" s="26"/>
    </row>
    <row r="8" spans="1:13" ht="12.75">
      <c r="A8" s="58" t="s">
        <v>4</v>
      </c>
      <c r="B8" s="57"/>
      <c r="C8" s="57"/>
      <c r="D8" s="60"/>
      <c r="E8" s="60" t="s">
        <v>197</v>
      </c>
      <c r="F8" s="57"/>
      <c r="G8" s="57"/>
      <c r="H8" s="57"/>
      <c r="I8" s="60" t="s">
        <v>212</v>
      </c>
      <c r="J8" s="60"/>
      <c r="K8" s="57"/>
      <c r="L8" s="67"/>
      <c r="M8" s="26"/>
    </row>
    <row r="9" spans="1:13" ht="12.75">
      <c r="A9" s="77"/>
      <c r="B9" s="68"/>
      <c r="C9" s="68"/>
      <c r="D9" s="68"/>
      <c r="E9" s="68"/>
      <c r="F9" s="68"/>
      <c r="G9" s="68"/>
      <c r="H9" s="68"/>
      <c r="I9" s="68"/>
      <c r="J9" s="68"/>
      <c r="K9" s="68"/>
      <c r="L9" s="80"/>
      <c r="M9" s="26"/>
    </row>
    <row r="10" spans="1:13" ht="12.75">
      <c r="A10" s="2" t="s">
        <v>5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8" t="s">
        <v>206</v>
      </c>
      <c r="H10" s="72" t="s">
        <v>272</v>
      </c>
      <c r="I10" s="73"/>
      <c r="J10" s="74"/>
      <c r="K10" s="72" t="s">
        <v>215</v>
      </c>
      <c r="L10" s="74"/>
      <c r="M10" s="27"/>
    </row>
    <row r="11" spans="1:24" ht="12.75">
      <c r="A11" s="3" t="s">
        <v>6</v>
      </c>
      <c r="B11" s="11" t="s">
        <v>57</v>
      </c>
      <c r="C11" s="11" t="s">
        <v>58</v>
      </c>
      <c r="D11" s="11" t="s">
        <v>128</v>
      </c>
      <c r="E11" s="11" t="s">
        <v>198</v>
      </c>
      <c r="F11" s="14" t="s">
        <v>205</v>
      </c>
      <c r="G11" s="19" t="s">
        <v>207</v>
      </c>
      <c r="H11" s="21" t="s">
        <v>208</v>
      </c>
      <c r="I11" s="22" t="s">
        <v>213</v>
      </c>
      <c r="J11" s="23" t="s">
        <v>214</v>
      </c>
      <c r="K11" s="21" t="s">
        <v>206</v>
      </c>
      <c r="L11" s="23" t="s">
        <v>214</v>
      </c>
      <c r="M11" s="27"/>
      <c r="P11" s="25" t="s">
        <v>217</v>
      </c>
      <c r="Q11" s="25" t="s">
        <v>218</v>
      </c>
      <c r="R11" s="25" t="s">
        <v>223</v>
      </c>
      <c r="S11" s="25" t="s">
        <v>224</v>
      </c>
      <c r="T11" s="25" t="s">
        <v>225</v>
      </c>
      <c r="U11" s="25" t="s">
        <v>226</v>
      </c>
      <c r="V11" s="25" t="s">
        <v>227</v>
      </c>
      <c r="W11" s="25" t="s">
        <v>228</v>
      </c>
      <c r="X11" s="25" t="s">
        <v>229</v>
      </c>
    </row>
    <row r="12" spans="1:37" ht="12.75">
      <c r="A12" s="4"/>
      <c r="B12" s="4"/>
      <c r="C12" s="12" t="s">
        <v>59</v>
      </c>
      <c r="D12" s="81" t="s">
        <v>129</v>
      </c>
      <c r="E12" s="82"/>
      <c r="F12" s="82"/>
      <c r="G12" s="82"/>
      <c r="H12" s="31">
        <f>SUM(H13:H15)</f>
        <v>0</v>
      </c>
      <c r="I12" s="31">
        <f>SUM(I13:I15)</f>
        <v>0</v>
      </c>
      <c r="J12" s="31">
        <f>H12+I12</f>
        <v>0</v>
      </c>
      <c r="K12" s="24"/>
      <c r="L12" s="31">
        <f>SUM(L13:L15)</f>
        <v>1.3283201999999998</v>
      </c>
      <c r="P12" s="32">
        <f>IF(Q12="PR",J12,SUM(O13:O15))</f>
        <v>0</v>
      </c>
      <c r="Q12" s="25" t="s">
        <v>219</v>
      </c>
      <c r="R12" s="32">
        <f>IF(Q12="HS",H12,0)</f>
        <v>0</v>
      </c>
      <c r="S12" s="32">
        <f>IF(Q12="HS",I12-P12,0)</f>
        <v>0</v>
      </c>
      <c r="T12" s="32">
        <f>IF(Q12="PS",H12,0)</f>
        <v>0</v>
      </c>
      <c r="U12" s="32">
        <f>IF(Q12="PS",I12-P12,0)</f>
        <v>0</v>
      </c>
      <c r="V12" s="32">
        <f>IF(Q12="MP",H12,0)</f>
        <v>0</v>
      </c>
      <c r="W12" s="32">
        <f>IF(Q12="MP",I12-P12,0)</f>
        <v>0</v>
      </c>
      <c r="X12" s="32">
        <f>IF(Q12="OM",H12,0)</f>
        <v>0</v>
      </c>
      <c r="Y12" s="25"/>
      <c r="AI12" s="32">
        <f>SUM(Z13:Z15)</f>
        <v>0</v>
      </c>
      <c r="AJ12" s="32">
        <f>SUM(AA13:AA15)</f>
        <v>0</v>
      </c>
      <c r="AK12" s="32">
        <f>SUM(AB13:AB15)</f>
        <v>0</v>
      </c>
    </row>
    <row r="13" spans="1:32" ht="12.75">
      <c r="A13" s="5" t="s">
        <v>7</v>
      </c>
      <c r="B13" s="5"/>
      <c r="C13" s="5" t="s">
        <v>60</v>
      </c>
      <c r="D13" s="5" t="s">
        <v>130</v>
      </c>
      <c r="E13" s="5" t="s">
        <v>199</v>
      </c>
      <c r="F13" s="15">
        <v>0.75</v>
      </c>
      <c r="H13" s="15">
        <f>ROUND(F13*AE13,2)</f>
        <v>0</v>
      </c>
      <c r="I13" s="15">
        <f>J13-H13</f>
        <v>0</v>
      </c>
      <c r="J13" s="15">
        <f>ROUND(F13*G13,2)</f>
        <v>0</v>
      </c>
      <c r="K13" s="15">
        <v>0.10712</v>
      </c>
      <c r="L13" s="15">
        <f>F13*K13</f>
        <v>0.08034000000000001</v>
      </c>
      <c r="N13" s="28" t="s">
        <v>7</v>
      </c>
      <c r="O13" s="15">
        <f>IF(N13="5",I13,0)</f>
        <v>0</v>
      </c>
      <c r="Z13" s="15">
        <f>IF(AD13=0,J13,0)</f>
        <v>0</v>
      </c>
      <c r="AA13" s="15">
        <f>IF(AD13=15,J13,0)</f>
        <v>0</v>
      </c>
      <c r="AB13" s="15">
        <f>IF(AD13=21,J13,0)</f>
        <v>0</v>
      </c>
      <c r="AD13" s="30">
        <v>21</v>
      </c>
      <c r="AE13" s="30">
        <f>G13*0.342857142857143</f>
        <v>0</v>
      </c>
      <c r="AF13" s="30">
        <f>G13*(1-0.342857142857143)</f>
        <v>0</v>
      </c>
    </row>
    <row r="14" spans="1:32" ht="12.75">
      <c r="A14" s="5" t="s">
        <v>8</v>
      </c>
      <c r="B14" s="5"/>
      <c r="C14" s="5" t="s">
        <v>61</v>
      </c>
      <c r="D14" s="5" t="s">
        <v>131</v>
      </c>
      <c r="E14" s="5" t="s">
        <v>199</v>
      </c>
      <c r="F14" s="15">
        <v>3.5</v>
      </c>
      <c r="H14" s="15">
        <f>ROUND(F14*AE14,2)</f>
        <v>0</v>
      </c>
      <c r="I14" s="15">
        <f>J14-H14</f>
        <v>0</v>
      </c>
      <c r="J14" s="15">
        <f>ROUND(F14*G14,2)</f>
        <v>0</v>
      </c>
      <c r="K14" s="15">
        <v>0.01694</v>
      </c>
      <c r="L14" s="15">
        <f>F14*K14</f>
        <v>0.05929</v>
      </c>
      <c r="N14" s="28" t="s">
        <v>7</v>
      </c>
      <c r="O14" s="15">
        <f>IF(N14="5",I14,0)</f>
        <v>0</v>
      </c>
      <c r="Z14" s="15">
        <f>IF(AD14=0,J14,0)</f>
        <v>0</v>
      </c>
      <c r="AA14" s="15">
        <f>IF(AD14=15,J14,0)</f>
        <v>0</v>
      </c>
      <c r="AB14" s="15">
        <f>IF(AD14=21,J14,0)</f>
        <v>0</v>
      </c>
      <c r="AD14" s="30">
        <v>21</v>
      </c>
      <c r="AE14" s="30">
        <f>G14*0.204870848708487</f>
        <v>0</v>
      </c>
      <c r="AF14" s="30">
        <f>G14*(1-0.204870848708487)</f>
        <v>0</v>
      </c>
    </row>
    <row r="15" spans="1:32" ht="12.75">
      <c r="A15" s="5" t="s">
        <v>9</v>
      </c>
      <c r="B15" s="5"/>
      <c r="C15" s="5" t="s">
        <v>62</v>
      </c>
      <c r="D15" s="5" t="s">
        <v>132</v>
      </c>
      <c r="E15" s="5" t="s">
        <v>199</v>
      </c>
      <c r="F15" s="15">
        <v>26.93</v>
      </c>
      <c r="H15" s="15">
        <f>ROUND(F15*AE15,2)</f>
        <v>0</v>
      </c>
      <c r="I15" s="15">
        <f>J15-H15</f>
        <v>0</v>
      </c>
      <c r="J15" s="15">
        <f>ROUND(F15*G15,2)</f>
        <v>0</v>
      </c>
      <c r="K15" s="15">
        <v>0.04414</v>
      </c>
      <c r="L15" s="15">
        <f>F15*K15</f>
        <v>1.1886902</v>
      </c>
      <c r="N15" s="28" t="s">
        <v>7</v>
      </c>
      <c r="O15" s="15">
        <f>IF(N15="5",I15,0)</f>
        <v>0</v>
      </c>
      <c r="Z15" s="15">
        <f>IF(AD15=0,J15,0)</f>
        <v>0</v>
      </c>
      <c r="AA15" s="15">
        <f>IF(AD15=15,J15,0)</f>
        <v>0</v>
      </c>
      <c r="AB15" s="15">
        <f>IF(AD15=21,J15,0)</f>
        <v>0</v>
      </c>
      <c r="AD15" s="30">
        <v>21</v>
      </c>
      <c r="AE15" s="30">
        <f>G15*0.217375328083989</f>
        <v>0</v>
      </c>
      <c r="AF15" s="30">
        <f>G15*(1-0.217375328083989)</f>
        <v>0</v>
      </c>
    </row>
    <row r="16" spans="1:37" ht="12.75">
      <c r="A16" s="6"/>
      <c r="B16" s="6"/>
      <c r="C16" s="13" t="s">
        <v>63</v>
      </c>
      <c r="D16" s="75" t="s">
        <v>133</v>
      </c>
      <c r="E16" s="76"/>
      <c r="F16" s="76"/>
      <c r="G16" s="76"/>
      <c r="H16" s="32">
        <f>SUM(H17:H18)</f>
        <v>0</v>
      </c>
      <c r="I16" s="32">
        <f>SUM(I17:I18)</f>
        <v>0</v>
      </c>
      <c r="J16" s="32">
        <f>H16+I16</f>
        <v>0</v>
      </c>
      <c r="K16" s="25"/>
      <c r="L16" s="32">
        <f>SUM(L17:L18)</f>
        <v>1.7859792</v>
      </c>
      <c r="P16" s="32">
        <f>IF(Q16="PR",J16,SUM(O17:O18))</f>
        <v>0</v>
      </c>
      <c r="Q16" s="25" t="s">
        <v>219</v>
      </c>
      <c r="R16" s="32">
        <f>IF(Q16="HS",H16,0)</f>
        <v>0</v>
      </c>
      <c r="S16" s="32">
        <f>IF(Q16="HS",I16-P16,0)</f>
        <v>0</v>
      </c>
      <c r="T16" s="32">
        <f>IF(Q16="PS",H16,0)</f>
        <v>0</v>
      </c>
      <c r="U16" s="32">
        <f>IF(Q16="PS",I16-P16,0)</f>
        <v>0</v>
      </c>
      <c r="V16" s="32">
        <f>IF(Q16="MP",H16,0)</f>
        <v>0</v>
      </c>
      <c r="W16" s="32">
        <f>IF(Q16="MP",I16-P16,0)</f>
        <v>0</v>
      </c>
      <c r="X16" s="32">
        <f>IF(Q16="OM",H16,0)</f>
        <v>0</v>
      </c>
      <c r="Y16" s="25"/>
      <c r="AI16" s="32">
        <f>SUM(Z17:Z18)</f>
        <v>0</v>
      </c>
      <c r="AJ16" s="32">
        <f>SUM(AA17:AA18)</f>
        <v>0</v>
      </c>
      <c r="AK16" s="32">
        <f>SUM(AB17:AB18)</f>
        <v>0</v>
      </c>
    </row>
    <row r="17" spans="1:32" ht="12.75">
      <c r="A17" s="5" t="s">
        <v>10</v>
      </c>
      <c r="B17" s="5"/>
      <c r="C17" s="5" t="s">
        <v>64</v>
      </c>
      <c r="D17" s="5" t="s">
        <v>134</v>
      </c>
      <c r="E17" s="5" t="s">
        <v>199</v>
      </c>
      <c r="F17" s="15">
        <v>20.36</v>
      </c>
      <c r="H17" s="15">
        <f>ROUND(F17*AE17,2)</f>
        <v>0</v>
      </c>
      <c r="I17" s="15">
        <f>J17-H17</f>
        <v>0</v>
      </c>
      <c r="J17" s="15">
        <f>ROUND(F17*G17,2)</f>
        <v>0</v>
      </c>
      <c r="K17" s="15">
        <v>0.08772</v>
      </c>
      <c r="L17" s="15">
        <f>F17*K17</f>
        <v>1.7859792</v>
      </c>
      <c r="N17" s="28" t="s">
        <v>7</v>
      </c>
      <c r="O17" s="15">
        <f>IF(N17="5",I17,0)</f>
        <v>0</v>
      </c>
      <c r="Z17" s="15">
        <f>IF(AD17=0,J17,0)</f>
        <v>0</v>
      </c>
      <c r="AA17" s="15">
        <f>IF(AD17=15,J17,0)</f>
        <v>0</v>
      </c>
      <c r="AB17" s="15">
        <f>IF(AD17=21,J17,0)</f>
        <v>0</v>
      </c>
      <c r="AD17" s="30">
        <v>21</v>
      </c>
      <c r="AE17" s="30">
        <f>G17*0.479742489270386</f>
        <v>0</v>
      </c>
      <c r="AF17" s="30">
        <f>G17*(1-0.479742489270386)</f>
        <v>0</v>
      </c>
    </row>
    <row r="18" spans="1:32" ht="12.75">
      <c r="A18" s="5" t="s">
        <v>11</v>
      </c>
      <c r="B18" s="5"/>
      <c r="C18" s="5" t="s">
        <v>65</v>
      </c>
      <c r="D18" s="5" t="s">
        <v>135</v>
      </c>
      <c r="E18" s="5" t="s">
        <v>200</v>
      </c>
      <c r="F18" s="15">
        <v>0.82</v>
      </c>
      <c r="H18" s="15">
        <f>ROUND(F18*AE18,2)</f>
        <v>0</v>
      </c>
      <c r="I18" s="15">
        <f>J18-H18</f>
        <v>0</v>
      </c>
      <c r="J18" s="15">
        <f>ROUND(F18*G18,2)</f>
        <v>0</v>
      </c>
      <c r="K18" s="15">
        <v>0</v>
      </c>
      <c r="L18" s="15">
        <f>F18*K18</f>
        <v>0</v>
      </c>
      <c r="N18" s="28" t="s">
        <v>7</v>
      </c>
      <c r="O18" s="15">
        <f>IF(N18="5",I18,0)</f>
        <v>0</v>
      </c>
      <c r="Z18" s="15">
        <f>IF(AD18=0,J18,0)</f>
        <v>0</v>
      </c>
      <c r="AA18" s="15">
        <f>IF(AD18=15,J18,0)</f>
        <v>0</v>
      </c>
      <c r="AB18" s="15">
        <f>IF(AD18=21,J18,0)</f>
        <v>0</v>
      </c>
      <c r="AD18" s="30">
        <v>21</v>
      </c>
      <c r="AE18" s="30">
        <f>G18*0</f>
        <v>0</v>
      </c>
      <c r="AF18" s="30">
        <f>G18*(1-0)</f>
        <v>0</v>
      </c>
    </row>
    <row r="19" spans="1:37" ht="12.75">
      <c r="A19" s="6"/>
      <c r="B19" s="6"/>
      <c r="C19" s="13" t="s">
        <v>66</v>
      </c>
      <c r="D19" s="75" t="s">
        <v>136</v>
      </c>
      <c r="E19" s="76"/>
      <c r="F19" s="76"/>
      <c r="G19" s="76"/>
      <c r="H19" s="32">
        <f>SUM(H20:H21)</f>
        <v>0</v>
      </c>
      <c r="I19" s="32">
        <f>SUM(I20:I21)</f>
        <v>0</v>
      </c>
      <c r="J19" s="32">
        <f>H19+I19</f>
        <v>0</v>
      </c>
      <c r="K19" s="25"/>
      <c r="L19" s="32">
        <f>SUM(L20:L21)</f>
        <v>0.1632128</v>
      </c>
      <c r="P19" s="32">
        <f>IF(Q19="PR",J19,SUM(O20:O21))</f>
        <v>0</v>
      </c>
      <c r="Q19" s="25" t="s">
        <v>220</v>
      </c>
      <c r="R19" s="32">
        <f>IF(Q19="HS",H19,0)</f>
        <v>0</v>
      </c>
      <c r="S19" s="32">
        <f>IF(Q19="HS",I19-P19,0)</f>
        <v>0</v>
      </c>
      <c r="T19" s="32">
        <f>IF(Q19="PS",H19,0)</f>
        <v>0</v>
      </c>
      <c r="U19" s="32">
        <f>IF(Q19="PS",I19-P19,0)</f>
        <v>0</v>
      </c>
      <c r="V19" s="32">
        <f>IF(Q19="MP",H19,0)</f>
        <v>0</v>
      </c>
      <c r="W19" s="32">
        <f>IF(Q19="MP",I19-P19,0)</f>
        <v>0</v>
      </c>
      <c r="X19" s="32">
        <f>IF(Q19="OM",H19,0)</f>
        <v>0</v>
      </c>
      <c r="Y19" s="25"/>
      <c r="AI19" s="32">
        <f>SUM(Z20:Z21)</f>
        <v>0</v>
      </c>
      <c r="AJ19" s="32">
        <f>SUM(AA20:AA21)</f>
        <v>0</v>
      </c>
      <c r="AK19" s="32">
        <f>SUM(AB20:AB21)</f>
        <v>0</v>
      </c>
    </row>
    <row r="20" spans="1:32" ht="12.75">
      <c r="A20" s="5" t="s">
        <v>12</v>
      </c>
      <c r="B20" s="5"/>
      <c r="C20" s="5" t="s">
        <v>67</v>
      </c>
      <c r="D20" s="5" t="s">
        <v>137</v>
      </c>
      <c r="E20" s="5" t="s">
        <v>199</v>
      </c>
      <c r="F20" s="15">
        <v>40.96</v>
      </c>
      <c r="H20" s="15">
        <f>ROUND(F20*AE20,2)</f>
        <v>0</v>
      </c>
      <c r="I20" s="15">
        <f>J20-H20</f>
        <v>0</v>
      </c>
      <c r="J20" s="15">
        <f>ROUND(F20*G20,2)</f>
        <v>0</v>
      </c>
      <c r="K20" s="15">
        <v>0.00368</v>
      </c>
      <c r="L20" s="15">
        <f>F20*K20</f>
        <v>0.1507328</v>
      </c>
      <c r="N20" s="28" t="s">
        <v>7</v>
      </c>
      <c r="O20" s="15">
        <f>IF(N20="5",I20,0)</f>
        <v>0</v>
      </c>
      <c r="Z20" s="15">
        <f>IF(AD20=0,J20,0)</f>
        <v>0</v>
      </c>
      <c r="AA20" s="15">
        <f>IF(AD20=15,J20,0)</f>
        <v>0</v>
      </c>
      <c r="AB20" s="15">
        <f>IF(AD20=21,J20,0)</f>
        <v>0</v>
      </c>
      <c r="AD20" s="30">
        <v>21</v>
      </c>
      <c r="AE20" s="30">
        <f>G20*0.705750841750842</f>
        <v>0</v>
      </c>
      <c r="AF20" s="30">
        <f>G20*(1-0.705750841750842)</f>
        <v>0</v>
      </c>
    </row>
    <row r="21" spans="1:32" ht="12.75">
      <c r="A21" s="5" t="s">
        <v>13</v>
      </c>
      <c r="B21" s="5"/>
      <c r="C21" s="5" t="s">
        <v>68</v>
      </c>
      <c r="D21" s="5" t="s">
        <v>138</v>
      </c>
      <c r="E21" s="5" t="s">
        <v>201</v>
      </c>
      <c r="F21" s="15">
        <v>39</v>
      </c>
      <c r="H21" s="15">
        <f>ROUND(F21*AE21,2)</f>
        <v>0</v>
      </c>
      <c r="I21" s="15">
        <f>J21-H21</f>
        <v>0</v>
      </c>
      <c r="J21" s="15">
        <f>ROUND(F21*G21,2)</f>
        <v>0</v>
      </c>
      <c r="K21" s="15">
        <v>0.00032</v>
      </c>
      <c r="L21" s="15">
        <f>F21*K21</f>
        <v>0.012480000000000002</v>
      </c>
      <c r="N21" s="28" t="s">
        <v>7</v>
      </c>
      <c r="O21" s="15">
        <f>IF(N21="5",I21,0)</f>
        <v>0</v>
      </c>
      <c r="Z21" s="15">
        <f>IF(AD21=0,J21,0)</f>
        <v>0</v>
      </c>
      <c r="AA21" s="15">
        <f>IF(AD21=15,J21,0)</f>
        <v>0</v>
      </c>
      <c r="AB21" s="15">
        <f>IF(AD21=21,J21,0)</f>
        <v>0</v>
      </c>
      <c r="AD21" s="30">
        <v>21</v>
      </c>
      <c r="AE21" s="30">
        <f>G21*0.781860311155247</f>
        <v>0</v>
      </c>
      <c r="AF21" s="30">
        <f>G21*(1-0.781860311155247)</f>
        <v>0</v>
      </c>
    </row>
    <row r="22" spans="1:37" ht="12.75">
      <c r="A22" s="6"/>
      <c r="B22" s="6"/>
      <c r="C22" s="13" t="s">
        <v>69</v>
      </c>
      <c r="D22" s="75" t="s">
        <v>139</v>
      </c>
      <c r="E22" s="76"/>
      <c r="F22" s="76"/>
      <c r="G22" s="76"/>
      <c r="H22" s="32">
        <f>SUM(H23:H26)</f>
        <v>0</v>
      </c>
      <c r="I22" s="32">
        <f>SUM(I23:I26)</f>
        <v>0</v>
      </c>
      <c r="J22" s="32">
        <f>H22+I22</f>
        <v>0</v>
      </c>
      <c r="K22" s="25"/>
      <c r="L22" s="32">
        <f>SUM(L23:L26)</f>
        <v>0.04528</v>
      </c>
      <c r="P22" s="32">
        <f>IF(Q22="PR",J22,SUM(O23:O26))</f>
        <v>0</v>
      </c>
      <c r="Q22" s="25" t="s">
        <v>220</v>
      </c>
      <c r="R22" s="32">
        <f>IF(Q22="HS",H22,0)</f>
        <v>0</v>
      </c>
      <c r="S22" s="32">
        <f>IF(Q22="HS",I22-P22,0)</f>
        <v>0</v>
      </c>
      <c r="T22" s="32">
        <f>IF(Q22="PS",H22,0)</f>
        <v>0</v>
      </c>
      <c r="U22" s="32">
        <f>IF(Q22="PS",I22-P22,0)</f>
        <v>0</v>
      </c>
      <c r="V22" s="32">
        <f>IF(Q22="MP",H22,0)</f>
        <v>0</v>
      </c>
      <c r="W22" s="32">
        <f>IF(Q22="MP",I22-P22,0)</f>
        <v>0</v>
      </c>
      <c r="X22" s="32">
        <f>IF(Q22="OM",H22,0)</f>
        <v>0</v>
      </c>
      <c r="Y22" s="25"/>
      <c r="AI22" s="32">
        <f>SUM(Z23:Z26)</f>
        <v>0</v>
      </c>
      <c r="AJ22" s="32">
        <f>SUM(AA23:AA26)</f>
        <v>0</v>
      </c>
      <c r="AK22" s="32">
        <f>SUM(AB23:AB26)</f>
        <v>0</v>
      </c>
    </row>
    <row r="23" spans="1:32" ht="12.75">
      <c r="A23" s="5" t="s">
        <v>14</v>
      </c>
      <c r="B23" s="5"/>
      <c r="C23" s="5" t="s">
        <v>70</v>
      </c>
      <c r="D23" s="5" t="s">
        <v>140</v>
      </c>
      <c r="E23" s="5" t="s">
        <v>202</v>
      </c>
      <c r="F23" s="15">
        <v>1</v>
      </c>
      <c r="H23" s="15">
        <f>ROUND(F23*AE23,2)</f>
        <v>0</v>
      </c>
      <c r="I23" s="15">
        <f>J23-H23</f>
        <v>0</v>
      </c>
      <c r="J23" s="15">
        <f>ROUND(F23*G23,2)</f>
        <v>0</v>
      </c>
      <c r="K23" s="15">
        <v>0.00074</v>
      </c>
      <c r="L23" s="15">
        <f>F23*K23</f>
        <v>0.00074</v>
      </c>
      <c r="N23" s="28" t="s">
        <v>9</v>
      </c>
      <c r="O23" s="15">
        <f>IF(N23="5",I23,0)</f>
        <v>0</v>
      </c>
      <c r="Z23" s="15">
        <f>IF(AD23=0,J23,0)</f>
        <v>0</v>
      </c>
      <c r="AA23" s="15">
        <f>IF(AD23=15,J23,0)</f>
        <v>0</v>
      </c>
      <c r="AB23" s="15">
        <f>IF(AD23=21,J23,0)</f>
        <v>0</v>
      </c>
      <c r="AD23" s="30">
        <v>21</v>
      </c>
      <c r="AE23" s="30">
        <f>G23*0</f>
        <v>0</v>
      </c>
      <c r="AF23" s="30">
        <f>G23*(1-0)</f>
        <v>0</v>
      </c>
    </row>
    <row r="24" spans="1:32" ht="12.75">
      <c r="A24" s="5" t="s">
        <v>15</v>
      </c>
      <c r="B24" s="5"/>
      <c r="C24" s="5" t="s">
        <v>71</v>
      </c>
      <c r="D24" s="5" t="s">
        <v>141</v>
      </c>
      <c r="E24" s="5" t="s">
        <v>203</v>
      </c>
      <c r="F24" s="15">
        <v>3</v>
      </c>
      <c r="H24" s="15">
        <f>ROUND(F24*AE24,2)</f>
        <v>0</v>
      </c>
      <c r="I24" s="15">
        <f>J24-H24</f>
        <v>0</v>
      </c>
      <c r="J24" s="15">
        <f>ROUND(F24*G24,2)</f>
        <v>0</v>
      </c>
      <c r="K24" s="15">
        <v>0.01218</v>
      </c>
      <c r="L24" s="15">
        <f>F24*K24</f>
        <v>0.03654</v>
      </c>
      <c r="N24" s="28" t="s">
        <v>7</v>
      </c>
      <c r="O24" s="15">
        <f>IF(N24="5",I24,0)</f>
        <v>0</v>
      </c>
      <c r="Z24" s="15">
        <f>IF(AD24=0,J24,0)</f>
        <v>0</v>
      </c>
      <c r="AA24" s="15">
        <f>IF(AD24=15,J24,0)</f>
        <v>0</v>
      </c>
      <c r="AB24" s="15">
        <f>IF(AD24=21,J24,0)</f>
        <v>0</v>
      </c>
      <c r="AD24" s="30">
        <v>21</v>
      </c>
      <c r="AE24" s="30">
        <f>G24*0</f>
        <v>0</v>
      </c>
      <c r="AF24" s="30">
        <f>G24*(1-0)</f>
        <v>0</v>
      </c>
    </row>
    <row r="25" spans="1:32" ht="12.75">
      <c r="A25" s="5" t="s">
        <v>16</v>
      </c>
      <c r="B25" s="5"/>
      <c r="C25" s="5" t="s">
        <v>72</v>
      </c>
      <c r="D25" s="5" t="s">
        <v>142</v>
      </c>
      <c r="E25" s="5" t="s">
        <v>203</v>
      </c>
      <c r="F25" s="15">
        <v>4</v>
      </c>
      <c r="H25" s="15">
        <f>ROUND(F25*AE25,2)</f>
        <v>0</v>
      </c>
      <c r="I25" s="15">
        <f>J25-H25</f>
        <v>0</v>
      </c>
      <c r="J25" s="15">
        <f>ROUND(F25*G25,2)</f>
        <v>0</v>
      </c>
      <c r="K25" s="15">
        <v>0.00127</v>
      </c>
      <c r="L25" s="15">
        <f>F25*K25</f>
        <v>0.00508</v>
      </c>
      <c r="N25" s="28" t="s">
        <v>7</v>
      </c>
      <c r="O25" s="15">
        <f>IF(N25="5",I25,0)</f>
        <v>0</v>
      </c>
      <c r="Z25" s="15">
        <f>IF(AD25=0,J25,0)</f>
        <v>0</v>
      </c>
      <c r="AA25" s="15">
        <f>IF(AD25=15,J25,0)</f>
        <v>0</v>
      </c>
      <c r="AB25" s="15">
        <f>IF(AD25=21,J25,0)</f>
        <v>0</v>
      </c>
      <c r="AD25" s="30">
        <v>21</v>
      </c>
      <c r="AE25" s="30">
        <f>G25*0.969760046810776</f>
        <v>0</v>
      </c>
      <c r="AF25" s="30">
        <f>G25*(1-0.969760046810776)</f>
        <v>0</v>
      </c>
    </row>
    <row r="26" spans="1:32" ht="12.75">
      <c r="A26" s="5" t="s">
        <v>17</v>
      </c>
      <c r="B26" s="5"/>
      <c r="C26" s="5" t="s">
        <v>73</v>
      </c>
      <c r="D26" s="5" t="s">
        <v>143</v>
      </c>
      <c r="E26" s="5" t="s">
        <v>203</v>
      </c>
      <c r="F26" s="15">
        <v>4</v>
      </c>
      <c r="H26" s="15">
        <f>ROUND(F26*AE26,2)</f>
        <v>0</v>
      </c>
      <c r="I26" s="15">
        <f>J26-H26</f>
        <v>0</v>
      </c>
      <c r="J26" s="15">
        <f>ROUND(F26*G26,2)</f>
        <v>0</v>
      </c>
      <c r="K26" s="15">
        <v>0.00073</v>
      </c>
      <c r="L26" s="15">
        <f>F26*K26</f>
        <v>0.00292</v>
      </c>
      <c r="N26" s="28" t="s">
        <v>7</v>
      </c>
      <c r="O26" s="15">
        <f>IF(N26="5",I26,0)</f>
        <v>0</v>
      </c>
      <c r="Z26" s="15">
        <f>IF(AD26=0,J26,0)</f>
        <v>0</v>
      </c>
      <c r="AA26" s="15">
        <f>IF(AD26=15,J26,0)</f>
        <v>0</v>
      </c>
      <c r="AB26" s="15">
        <f>IF(AD26=21,J26,0)</f>
        <v>0</v>
      </c>
      <c r="AD26" s="30">
        <v>21</v>
      </c>
      <c r="AE26" s="30">
        <f>G26*0.974989775051125</f>
        <v>0</v>
      </c>
      <c r="AF26" s="30">
        <f>G26*(1-0.974989775051125)</f>
        <v>0</v>
      </c>
    </row>
    <row r="27" spans="1:37" ht="12.75">
      <c r="A27" s="6"/>
      <c r="B27" s="6"/>
      <c r="C27" s="13" t="s">
        <v>74</v>
      </c>
      <c r="D27" s="75" t="s">
        <v>144</v>
      </c>
      <c r="E27" s="76"/>
      <c r="F27" s="76"/>
      <c r="G27" s="76"/>
      <c r="H27" s="32">
        <f>SUM(H28:H28)</f>
        <v>0</v>
      </c>
      <c r="I27" s="32">
        <f>SUM(I28:I28)</f>
        <v>0</v>
      </c>
      <c r="J27" s="32">
        <f>H27+I27</f>
        <v>0</v>
      </c>
      <c r="K27" s="25"/>
      <c r="L27" s="32">
        <f>SUM(L28:L28)</f>
        <v>0.00891</v>
      </c>
      <c r="P27" s="32">
        <f>IF(Q27="PR",J27,SUM(O28:O28))</f>
        <v>0</v>
      </c>
      <c r="Q27" s="25" t="s">
        <v>220</v>
      </c>
      <c r="R27" s="32">
        <f>IF(Q27="HS",H27,0)</f>
        <v>0</v>
      </c>
      <c r="S27" s="32">
        <f>IF(Q27="HS",I27-P27,0)</f>
        <v>0</v>
      </c>
      <c r="T27" s="32">
        <f>IF(Q27="PS",H27,0)</f>
        <v>0</v>
      </c>
      <c r="U27" s="32">
        <f>IF(Q27="PS",I27-P27,0)</f>
        <v>0</v>
      </c>
      <c r="V27" s="32">
        <f>IF(Q27="MP",H27,0)</f>
        <v>0</v>
      </c>
      <c r="W27" s="32">
        <f>IF(Q27="MP",I27-P27,0)</f>
        <v>0</v>
      </c>
      <c r="X27" s="32">
        <f>IF(Q27="OM",H27,0)</f>
        <v>0</v>
      </c>
      <c r="Y27" s="25"/>
      <c r="AI27" s="32">
        <f>SUM(Z28:Z28)</f>
        <v>0</v>
      </c>
      <c r="AJ27" s="32">
        <f>SUM(AA28:AA28)</f>
        <v>0</v>
      </c>
      <c r="AK27" s="32">
        <f>SUM(AB28:AB28)</f>
        <v>0</v>
      </c>
    </row>
    <row r="28" spans="1:32" ht="12.75">
      <c r="A28" s="5" t="s">
        <v>18</v>
      </c>
      <c r="B28" s="5"/>
      <c r="C28" s="5" t="s">
        <v>75</v>
      </c>
      <c r="D28" s="5" t="s">
        <v>145</v>
      </c>
      <c r="E28" s="5" t="s">
        <v>202</v>
      </c>
      <c r="F28" s="15">
        <v>1</v>
      </c>
      <c r="H28" s="15">
        <f>ROUND(F28*AE28,2)</f>
        <v>0</v>
      </c>
      <c r="I28" s="15">
        <f>J28-H28</f>
        <v>0</v>
      </c>
      <c r="J28" s="15">
        <f>ROUND(F28*G28,2)</f>
        <v>0</v>
      </c>
      <c r="K28" s="15">
        <v>0.00891</v>
      </c>
      <c r="L28" s="15">
        <f>F28*K28</f>
        <v>0.00891</v>
      </c>
      <c r="N28" s="28" t="s">
        <v>9</v>
      </c>
      <c r="O28" s="15">
        <f>IF(N28="5",I28,0)</f>
        <v>0</v>
      </c>
      <c r="Z28" s="15">
        <f>IF(AD28=0,J28,0)</f>
        <v>0</v>
      </c>
      <c r="AA28" s="15">
        <f>IF(AD28=15,J28,0)</f>
        <v>0</v>
      </c>
      <c r="AB28" s="15">
        <f>IF(AD28=21,J28,0)</f>
        <v>0</v>
      </c>
      <c r="AD28" s="30">
        <v>21</v>
      </c>
      <c r="AE28" s="30">
        <f>G28*0</f>
        <v>0</v>
      </c>
      <c r="AF28" s="30">
        <f>G28*(1-0)</f>
        <v>0</v>
      </c>
    </row>
    <row r="29" spans="1:37" ht="12.75">
      <c r="A29" s="6"/>
      <c r="B29" s="6"/>
      <c r="C29" s="13" t="s">
        <v>76</v>
      </c>
      <c r="D29" s="75" t="s">
        <v>146</v>
      </c>
      <c r="E29" s="76"/>
      <c r="F29" s="76"/>
      <c r="G29" s="76"/>
      <c r="H29" s="32">
        <f>SUM(H30:H40)</f>
        <v>0</v>
      </c>
      <c r="I29" s="32">
        <f>SUM(I30:I40)</f>
        <v>0</v>
      </c>
      <c r="J29" s="32">
        <f>H29+I29</f>
        <v>0</v>
      </c>
      <c r="K29" s="25"/>
      <c r="L29" s="32">
        <f>SUM(L30:L40)</f>
        <v>0.09846</v>
      </c>
      <c r="P29" s="32">
        <f>IF(Q29="PR",J29,SUM(O30:O40))</f>
        <v>0</v>
      </c>
      <c r="Q29" s="25" t="s">
        <v>220</v>
      </c>
      <c r="R29" s="32">
        <f>IF(Q29="HS",H29,0)</f>
        <v>0</v>
      </c>
      <c r="S29" s="32">
        <f>IF(Q29="HS",I29-P29,0)</f>
        <v>0</v>
      </c>
      <c r="T29" s="32">
        <f>IF(Q29="PS",H29,0)</f>
        <v>0</v>
      </c>
      <c r="U29" s="32">
        <f>IF(Q29="PS",I29-P29,0)</f>
        <v>0</v>
      </c>
      <c r="V29" s="32">
        <f>IF(Q29="MP",H29,0)</f>
        <v>0</v>
      </c>
      <c r="W29" s="32">
        <f>IF(Q29="MP",I29-P29,0)</f>
        <v>0</v>
      </c>
      <c r="X29" s="32">
        <f>IF(Q29="OM",H29,0)</f>
        <v>0</v>
      </c>
      <c r="Y29" s="25"/>
      <c r="AI29" s="32">
        <f>SUM(Z30:Z40)</f>
        <v>0</v>
      </c>
      <c r="AJ29" s="32">
        <f>SUM(AA30:AA40)</f>
        <v>0</v>
      </c>
      <c r="AK29" s="32">
        <f>SUM(AB30:AB40)</f>
        <v>0</v>
      </c>
    </row>
    <row r="30" spans="1:32" ht="12.75">
      <c r="A30" s="5" t="s">
        <v>19</v>
      </c>
      <c r="B30" s="5"/>
      <c r="C30" s="5" t="s">
        <v>77</v>
      </c>
      <c r="D30" s="5" t="s">
        <v>147</v>
      </c>
      <c r="E30" s="5" t="s">
        <v>202</v>
      </c>
      <c r="F30" s="15">
        <v>1</v>
      </c>
      <c r="H30" s="15">
        <f aca="true" t="shared" si="0" ref="H30:H40">ROUND(F30*AE30,2)</f>
        <v>0</v>
      </c>
      <c r="I30" s="15">
        <f aca="true" t="shared" si="1" ref="I30:I40">J30-H30</f>
        <v>0</v>
      </c>
      <c r="J30" s="15">
        <f aca="true" t="shared" si="2" ref="J30:J40">ROUND(F30*G30,2)</f>
        <v>0</v>
      </c>
      <c r="K30" s="15">
        <v>0.0342</v>
      </c>
      <c r="L30" s="15">
        <f aca="true" t="shared" si="3" ref="L30:L40">F30*K30</f>
        <v>0.0342</v>
      </c>
      <c r="N30" s="28" t="s">
        <v>7</v>
      </c>
      <c r="O30" s="15">
        <f aca="true" t="shared" si="4" ref="O30:O40">IF(N30="5",I30,0)</f>
        <v>0</v>
      </c>
      <c r="Z30" s="15">
        <f aca="true" t="shared" si="5" ref="Z30:Z40">IF(AD30=0,J30,0)</f>
        <v>0</v>
      </c>
      <c r="AA30" s="15">
        <f aca="true" t="shared" si="6" ref="AA30:AA40">IF(AD30=15,J30,0)</f>
        <v>0</v>
      </c>
      <c r="AB30" s="15">
        <f aca="true" t="shared" si="7" ref="AB30:AB40">IF(AD30=21,J30,0)</f>
        <v>0</v>
      </c>
      <c r="AD30" s="30">
        <v>21</v>
      </c>
      <c r="AE30" s="30">
        <f>G30*0</f>
        <v>0</v>
      </c>
      <c r="AF30" s="30">
        <f>G30*(1-0)</f>
        <v>0</v>
      </c>
    </row>
    <row r="31" spans="1:32" ht="12.75">
      <c r="A31" s="5" t="s">
        <v>20</v>
      </c>
      <c r="B31" s="5"/>
      <c r="C31" s="5" t="s">
        <v>78</v>
      </c>
      <c r="D31" s="5" t="s">
        <v>148</v>
      </c>
      <c r="E31" s="5" t="s">
        <v>203</v>
      </c>
      <c r="F31" s="15">
        <v>1</v>
      </c>
      <c r="H31" s="15">
        <f t="shared" si="0"/>
        <v>0</v>
      </c>
      <c r="I31" s="15">
        <f t="shared" si="1"/>
        <v>0</v>
      </c>
      <c r="J31" s="15">
        <f t="shared" si="2"/>
        <v>0</v>
      </c>
      <c r="K31" s="15">
        <v>0.00029</v>
      </c>
      <c r="L31" s="15">
        <f t="shared" si="3"/>
        <v>0.00029</v>
      </c>
      <c r="N31" s="28" t="s">
        <v>7</v>
      </c>
      <c r="O31" s="15">
        <f t="shared" si="4"/>
        <v>0</v>
      </c>
      <c r="Z31" s="15">
        <f t="shared" si="5"/>
        <v>0</v>
      </c>
      <c r="AA31" s="15">
        <f t="shared" si="6"/>
        <v>0</v>
      </c>
      <c r="AB31" s="15">
        <f t="shared" si="7"/>
        <v>0</v>
      </c>
      <c r="AD31" s="30">
        <v>21</v>
      </c>
      <c r="AE31" s="30">
        <f>G31*0.314897360703812</f>
        <v>0</v>
      </c>
      <c r="AF31" s="30">
        <f>G31*(1-0.314897360703812)</f>
        <v>0</v>
      </c>
    </row>
    <row r="32" spans="1:32" ht="12.75">
      <c r="A32" s="5" t="s">
        <v>21</v>
      </c>
      <c r="B32" s="5"/>
      <c r="C32" s="5" t="s">
        <v>79</v>
      </c>
      <c r="D32" s="5" t="s">
        <v>149</v>
      </c>
      <c r="E32" s="5" t="s">
        <v>203</v>
      </c>
      <c r="F32" s="15">
        <v>1</v>
      </c>
      <c r="H32" s="15">
        <f t="shared" si="0"/>
        <v>0</v>
      </c>
      <c r="I32" s="15">
        <f t="shared" si="1"/>
        <v>0</v>
      </c>
      <c r="J32" s="15">
        <f t="shared" si="2"/>
        <v>0</v>
      </c>
      <c r="K32" s="15">
        <v>0</v>
      </c>
      <c r="L32" s="15">
        <f t="shared" si="3"/>
        <v>0</v>
      </c>
      <c r="N32" s="28" t="s">
        <v>7</v>
      </c>
      <c r="O32" s="15">
        <f t="shared" si="4"/>
        <v>0</v>
      </c>
      <c r="Z32" s="15">
        <f t="shared" si="5"/>
        <v>0</v>
      </c>
      <c r="AA32" s="15">
        <f t="shared" si="6"/>
        <v>0</v>
      </c>
      <c r="AB32" s="15">
        <f t="shared" si="7"/>
        <v>0</v>
      </c>
      <c r="AD32" s="30">
        <v>21</v>
      </c>
      <c r="AE32" s="30">
        <f>G32*0</f>
        <v>0</v>
      </c>
      <c r="AF32" s="30">
        <f>G32*(1-0)</f>
        <v>0</v>
      </c>
    </row>
    <row r="33" spans="1:32" ht="12.75">
      <c r="A33" s="5" t="s">
        <v>22</v>
      </c>
      <c r="B33" s="5"/>
      <c r="C33" s="5" t="s">
        <v>80</v>
      </c>
      <c r="D33" s="5" t="s">
        <v>150</v>
      </c>
      <c r="E33" s="5" t="s">
        <v>203</v>
      </c>
      <c r="F33" s="15">
        <v>1</v>
      </c>
      <c r="H33" s="15">
        <f t="shared" si="0"/>
        <v>0</v>
      </c>
      <c r="I33" s="15">
        <f t="shared" si="1"/>
        <v>0</v>
      </c>
      <c r="J33" s="15">
        <f t="shared" si="2"/>
        <v>0</v>
      </c>
      <c r="K33" s="15">
        <v>1E-05</v>
      </c>
      <c r="L33" s="15">
        <f t="shared" si="3"/>
        <v>1E-05</v>
      </c>
      <c r="N33" s="28" t="s">
        <v>7</v>
      </c>
      <c r="O33" s="15">
        <f t="shared" si="4"/>
        <v>0</v>
      </c>
      <c r="Z33" s="15">
        <f t="shared" si="5"/>
        <v>0</v>
      </c>
      <c r="AA33" s="15">
        <f t="shared" si="6"/>
        <v>0</v>
      </c>
      <c r="AB33" s="15">
        <f t="shared" si="7"/>
        <v>0</v>
      </c>
      <c r="AD33" s="30">
        <v>21</v>
      </c>
      <c r="AE33" s="30">
        <f>G33*0.00964187327823691</f>
        <v>0</v>
      </c>
      <c r="AF33" s="30">
        <f>G33*(1-0.00964187327823691)</f>
        <v>0</v>
      </c>
    </row>
    <row r="34" spans="1:32" ht="12.75">
      <c r="A34" s="5" t="s">
        <v>23</v>
      </c>
      <c r="B34" s="5"/>
      <c r="C34" s="5" t="s">
        <v>81</v>
      </c>
      <c r="D34" s="5" t="s">
        <v>151</v>
      </c>
      <c r="E34" s="5" t="s">
        <v>202</v>
      </c>
      <c r="F34" s="15">
        <v>1</v>
      </c>
      <c r="H34" s="15">
        <f t="shared" si="0"/>
        <v>0</v>
      </c>
      <c r="I34" s="15">
        <f t="shared" si="1"/>
        <v>0</v>
      </c>
      <c r="J34" s="15">
        <f t="shared" si="2"/>
        <v>0</v>
      </c>
      <c r="K34" s="15">
        <v>0.0347</v>
      </c>
      <c r="L34" s="15">
        <f t="shared" si="3"/>
        <v>0.0347</v>
      </c>
      <c r="N34" s="28" t="s">
        <v>7</v>
      </c>
      <c r="O34" s="15">
        <f t="shared" si="4"/>
        <v>0</v>
      </c>
      <c r="Z34" s="15">
        <f t="shared" si="5"/>
        <v>0</v>
      </c>
      <c r="AA34" s="15">
        <f t="shared" si="6"/>
        <v>0</v>
      </c>
      <c r="AB34" s="15">
        <f t="shared" si="7"/>
        <v>0</v>
      </c>
      <c r="AD34" s="30">
        <v>21</v>
      </c>
      <c r="AE34" s="30">
        <f>G34*0</f>
        <v>0</v>
      </c>
      <c r="AF34" s="30">
        <f>G34*(1-0)</f>
        <v>0</v>
      </c>
    </row>
    <row r="35" spans="1:32" ht="12.75">
      <c r="A35" s="5" t="s">
        <v>24</v>
      </c>
      <c r="B35" s="5"/>
      <c r="C35" s="5" t="s">
        <v>82</v>
      </c>
      <c r="D35" s="5" t="s">
        <v>152</v>
      </c>
      <c r="E35" s="5" t="s">
        <v>203</v>
      </c>
      <c r="F35" s="15">
        <v>3</v>
      </c>
      <c r="H35" s="15">
        <f t="shared" si="0"/>
        <v>0</v>
      </c>
      <c r="I35" s="15">
        <f t="shared" si="1"/>
        <v>0</v>
      </c>
      <c r="J35" s="15">
        <f t="shared" si="2"/>
        <v>0</v>
      </c>
      <c r="K35" s="15">
        <v>0.00762</v>
      </c>
      <c r="L35" s="15">
        <f t="shared" si="3"/>
        <v>0.02286</v>
      </c>
      <c r="N35" s="28" t="s">
        <v>7</v>
      </c>
      <c r="O35" s="15">
        <f t="shared" si="4"/>
        <v>0</v>
      </c>
      <c r="Z35" s="15">
        <f t="shared" si="5"/>
        <v>0</v>
      </c>
      <c r="AA35" s="15">
        <f t="shared" si="6"/>
        <v>0</v>
      </c>
      <c r="AB35" s="15">
        <f t="shared" si="7"/>
        <v>0</v>
      </c>
      <c r="AD35" s="30">
        <v>21</v>
      </c>
      <c r="AE35" s="30">
        <f>G35*0</f>
        <v>0</v>
      </c>
      <c r="AF35" s="30">
        <f>G35*(1-0)</f>
        <v>0</v>
      </c>
    </row>
    <row r="36" spans="1:32" ht="12.75">
      <c r="A36" s="5" t="s">
        <v>25</v>
      </c>
      <c r="B36" s="5"/>
      <c r="C36" s="5" t="s">
        <v>83</v>
      </c>
      <c r="D36" s="5" t="s">
        <v>153</v>
      </c>
      <c r="E36" s="5" t="s">
        <v>203</v>
      </c>
      <c r="F36" s="15">
        <v>4</v>
      </c>
      <c r="H36" s="15">
        <f t="shared" si="0"/>
        <v>0</v>
      </c>
      <c r="I36" s="15">
        <f t="shared" si="1"/>
        <v>0</v>
      </c>
      <c r="J36" s="15">
        <f t="shared" si="2"/>
        <v>0</v>
      </c>
      <c r="K36" s="15">
        <v>0.0002</v>
      </c>
      <c r="L36" s="15">
        <f t="shared" si="3"/>
        <v>0.0008</v>
      </c>
      <c r="N36" s="28" t="s">
        <v>7</v>
      </c>
      <c r="O36" s="15">
        <f t="shared" si="4"/>
        <v>0</v>
      </c>
      <c r="Z36" s="15">
        <f t="shared" si="5"/>
        <v>0</v>
      </c>
      <c r="AA36" s="15">
        <f t="shared" si="6"/>
        <v>0</v>
      </c>
      <c r="AB36" s="15">
        <f t="shared" si="7"/>
        <v>0</v>
      </c>
      <c r="AD36" s="30">
        <v>21</v>
      </c>
      <c r="AE36" s="30">
        <f>G36*0.725936395759717</f>
        <v>0</v>
      </c>
      <c r="AF36" s="30">
        <f>G36*(1-0.725936395759717)</f>
        <v>0</v>
      </c>
    </row>
    <row r="37" spans="1:32" ht="12.75">
      <c r="A37" s="5" t="s">
        <v>26</v>
      </c>
      <c r="B37" s="5"/>
      <c r="C37" s="5" t="s">
        <v>84</v>
      </c>
      <c r="D37" s="5" t="s">
        <v>154</v>
      </c>
      <c r="E37" s="5" t="s">
        <v>203</v>
      </c>
      <c r="F37" s="15">
        <v>4</v>
      </c>
      <c r="H37" s="15">
        <f t="shared" si="0"/>
        <v>0</v>
      </c>
      <c r="I37" s="15">
        <f t="shared" si="1"/>
        <v>0</v>
      </c>
      <c r="J37" s="15">
        <f t="shared" si="2"/>
        <v>0</v>
      </c>
      <c r="K37" s="15">
        <v>0.00085</v>
      </c>
      <c r="L37" s="15">
        <f t="shared" si="3"/>
        <v>0.0034</v>
      </c>
      <c r="N37" s="28" t="s">
        <v>7</v>
      </c>
      <c r="O37" s="15">
        <f t="shared" si="4"/>
        <v>0</v>
      </c>
      <c r="Z37" s="15">
        <f t="shared" si="5"/>
        <v>0</v>
      </c>
      <c r="AA37" s="15">
        <f t="shared" si="6"/>
        <v>0</v>
      </c>
      <c r="AB37" s="15">
        <f t="shared" si="7"/>
        <v>0</v>
      </c>
      <c r="AD37" s="30">
        <v>21</v>
      </c>
      <c r="AE37" s="30">
        <f>G37*0</f>
        <v>0</v>
      </c>
      <c r="AF37" s="30">
        <f>G37*(1-0)</f>
        <v>0</v>
      </c>
    </row>
    <row r="38" spans="1:32" ht="12.75">
      <c r="A38" s="5" t="s">
        <v>27</v>
      </c>
      <c r="B38" s="5"/>
      <c r="C38" s="5" t="s">
        <v>85</v>
      </c>
      <c r="D38" s="5" t="s">
        <v>155</v>
      </c>
      <c r="E38" s="5" t="s">
        <v>203</v>
      </c>
      <c r="F38" s="15">
        <v>4</v>
      </c>
      <c r="H38" s="15">
        <f t="shared" si="0"/>
        <v>0</v>
      </c>
      <c r="I38" s="15">
        <f t="shared" si="1"/>
        <v>0</v>
      </c>
      <c r="J38" s="15">
        <f t="shared" si="2"/>
        <v>0</v>
      </c>
      <c r="K38" s="15">
        <v>0.0001</v>
      </c>
      <c r="L38" s="15">
        <f t="shared" si="3"/>
        <v>0.0004</v>
      </c>
      <c r="N38" s="28" t="s">
        <v>7</v>
      </c>
      <c r="O38" s="15">
        <f t="shared" si="4"/>
        <v>0</v>
      </c>
      <c r="Z38" s="15">
        <f t="shared" si="5"/>
        <v>0</v>
      </c>
      <c r="AA38" s="15">
        <f t="shared" si="6"/>
        <v>0</v>
      </c>
      <c r="AB38" s="15">
        <f t="shared" si="7"/>
        <v>0</v>
      </c>
      <c r="AD38" s="30">
        <v>21</v>
      </c>
      <c r="AE38" s="30">
        <f>G38*0.176645435244161</f>
        <v>0</v>
      </c>
      <c r="AF38" s="30">
        <f>G38*(1-0.176645435244161)</f>
        <v>0</v>
      </c>
    </row>
    <row r="39" spans="1:32" ht="12.75">
      <c r="A39" s="5" t="s">
        <v>28</v>
      </c>
      <c r="B39" s="5"/>
      <c r="C39" s="5" t="s">
        <v>86</v>
      </c>
      <c r="D39" s="5" t="s">
        <v>156</v>
      </c>
      <c r="E39" s="5" t="s">
        <v>202</v>
      </c>
      <c r="F39" s="15">
        <v>1</v>
      </c>
      <c r="H39" s="15">
        <f t="shared" si="0"/>
        <v>0</v>
      </c>
      <c r="I39" s="15">
        <f t="shared" si="1"/>
        <v>0</v>
      </c>
      <c r="J39" s="15">
        <f t="shared" si="2"/>
        <v>0</v>
      </c>
      <c r="K39" s="15">
        <v>0.00156</v>
      </c>
      <c r="L39" s="15">
        <f t="shared" si="3"/>
        <v>0.00156</v>
      </c>
      <c r="N39" s="28" t="s">
        <v>7</v>
      </c>
      <c r="O39" s="15">
        <f t="shared" si="4"/>
        <v>0</v>
      </c>
      <c r="Z39" s="15">
        <f t="shared" si="5"/>
        <v>0</v>
      </c>
      <c r="AA39" s="15">
        <f t="shared" si="6"/>
        <v>0</v>
      </c>
      <c r="AB39" s="15">
        <f t="shared" si="7"/>
        <v>0</v>
      </c>
      <c r="AD39" s="30">
        <v>21</v>
      </c>
      <c r="AE39" s="30">
        <f>G39*0</f>
        <v>0</v>
      </c>
      <c r="AF39" s="30">
        <f>G39*(1-0)</f>
        <v>0</v>
      </c>
    </row>
    <row r="40" spans="1:32" ht="12.75">
      <c r="A40" s="5" t="s">
        <v>29</v>
      </c>
      <c r="B40" s="5"/>
      <c r="C40" s="5" t="s">
        <v>87</v>
      </c>
      <c r="D40" s="5" t="s">
        <v>157</v>
      </c>
      <c r="E40" s="5" t="s">
        <v>203</v>
      </c>
      <c r="F40" s="15">
        <v>1</v>
      </c>
      <c r="H40" s="15">
        <f t="shared" si="0"/>
        <v>0</v>
      </c>
      <c r="I40" s="15">
        <f t="shared" si="1"/>
        <v>0</v>
      </c>
      <c r="J40" s="15">
        <f t="shared" si="2"/>
        <v>0</v>
      </c>
      <c r="K40" s="15">
        <v>0.00024</v>
      </c>
      <c r="L40" s="15">
        <f t="shared" si="3"/>
        <v>0.00024</v>
      </c>
      <c r="N40" s="28" t="s">
        <v>7</v>
      </c>
      <c r="O40" s="15">
        <f t="shared" si="4"/>
        <v>0</v>
      </c>
      <c r="Z40" s="15">
        <f t="shared" si="5"/>
        <v>0</v>
      </c>
      <c r="AA40" s="15">
        <f t="shared" si="6"/>
        <v>0</v>
      </c>
      <c r="AB40" s="15">
        <f t="shared" si="7"/>
        <v>0</v>
      </c>
      <c r="AD40" s="30">
        <v>21</v>
      </c>
      <c r="AE40" s="30">
        <f>G40*0.351734266338387</f>
        <v>0</v>
      </c>
      <c r="AF40" s="30">
        <f>G40*(1-0.351734266338387)</f>
        <v>0</v>
      </c>
    </row>
    <row r="41" spans="1:37" ht="12.75">
      <c r="A41" s="6"/>
      <c r="B41" s="6"/>
      <c r="C41" s="13" t="s">
        <v>88</v>
      </c>
      <c r="D41" s="75" t="s">
        <v>158</v>
      </c>
      <c r="E41" s="76"/>
      <c r="F41" s="76"/>
      <c r="G41" s="76"/>
      <c r="H41" s="32">
        <f>SUM(H42:H42)</f>
        <v>0</v>
      </c>
      <c r="I41" s="32">
        <f>SUM(I42:I42)</f>
        <v>0</v>
      </c>
      <c r="J41" s="32">
        <f>H41+I41</f>
        <v>0</v>
      </c>
      <c r="K41" s="25"/>
      <c r="L41" s="32">
        <f>SUM(L42:L42)</f>
        <v>0</v>
      </c>
      <c r="P41" s="32">
        <f>IF(Q41="PR",J41,SUM(O42:O42))</f>
        <v>0</v>
      </c>
      <c r="Q41" s="25" t="s">
        <v>220</v>
      </c>
      <c r="R41" s="32">
        <f>IF(Q41="HS",H41,0)</f>
        <v>0</v>
      </c>
      <c r="S41" s="32">
        <f>IF(Q41="HS",I41-P41,0)</f>
        <v>0</v>
      </c>
      <c r="T41" s="32">
        <f>IF(Q41="PS",H41,0)</f>
        <v>0</v>
      </c>
      <c r="U41" s="32">
        <f>IF(Q41="PS",I41-P41,0)</f>
        <v>0</v>
      </c>
      <c r="V41" s="32">
        <f>IF(Q41="MP",H41,0)</f>
        <v>0</v>
      </c>
      <c r="W41" s="32">
        <f>IF(Q41="MP",I41-P41,0)</f>
        <v>0</v>
      </c>
      <c r="X41" s="32">
        <f>IF(Q41="OM",H41,0)</f>
        <v>0</v>
      </c>
      <c r="Y41" s="25"/>
      <c r="AI41" s="32">
        <f>SUM(Z42:Z42)</f>
        <v>0</v>
      </c>
      <c r="AJ41" s="32">
        <f>SUM(AA42:AA42)</f>
        <v>0</v>
      </c>
      <c r="AK41" s="32">
        <f>SUM(AB42:AB42)</f>
        <v>0</v>
      </c>
    </row>
    <row r="42" spans="1:32" ht="12.75">
      <c r="A42" s="5" t="s">
        <v>30</v>
      </c>
      <c r="B42" s="5"/>
      <c r="C42" s="5" t="s">
        <v>89</v>
      </c>
      <c r="D42" s="5" t="s">
        <v>159</v>
      </c>
      <c r="E42" s="5" t="s">
        <v>202</v>
      </c>
      <c r="F42" s="15">
        <v>1</v>
      </c>
      <c r="H42" s="15">
        <f>ROUND(F42*AE42,2)</f>
        <v>0</v>
      </c>
      <c r="I42" s="15">
        <f>J42-H42</f>
        <v>0</v>
      </c>
      <c r="J42" s="15">
        <f>ROUND(F42*G42,2)</f>
        <v>0</v>
      </c>
      <c r="K42" s="15">
        <v>0</v>
      </c>
      <c r="L42" s="15">
        <f>F42*K42</f>
        <v>0</v>
      </c>
      <c r="N42" s="28" t="s">
        <v>7</v>
      </c>
      <c r="O42" s="15">
        <f>IF(N42="5",I42,0)</f>
        <v>0</v>
      </c>
      <c r="Z42" s="15">
        <f>IF(AD42=0,J42,0)</f>
        <v>0</v>
      </c>
      <c r="AA42" s="15">
        <f>IF(AD42=15,J42,0)</f>
        <v>0</v>
      </c>
      <c r="AB42" s="15">
        <f>IF(AD42=21,J42,0)</f>
        <v>0</v>
      </c>
      <c r="AD42" s="30">
        <v>21</v>
      </c>
      <c r="AE42" s="30">
        <f>G42*0</f>
        <v>0</v>
      </c>
      <c r="AF42" s="30">
        <f>G42*(1-0)</f>
        <v>0</v>
      </c>
    </row>
    <row r="43" spans="1:37" ht="12.75">
      <c r="A43" s="6"/>
      <c r="B43" s="6"/>
      <c r="C43" s="13" t="s">
        <v>90</v>
      </c>
      <c r="D43" s="75" t="s">
        <v>160</v>
      </c>
      <c r="E43" s="76"/>
      <c r="F43" s="76"/>
      <c r="G43" s="76"/>
      <c r="H43" s="32">
        <f>SUM(H44:H47)</f>
        <v>0</v>
      </c>
      <c r="I43" s="32">
        <f>SUM(I44:I47)</f>
        <v>0</v>
      </c>
      <c r="J43" s="32">
        <f>H43+I43</f>
        <v>0</v>
      </c>
      <c r="K43" s="25"/>
      <c r="L43" s="32">
        <f>SUM(L44:L47)</f>
        <v>0.1185536</v>
      </c>
      <c r="P43" s="32">
        <f>IF(Q43="PR",J43,SUM(O44:O47))</f>
        <v>0</v>
      </c>
      <c r="Q43" s="25" t="s">
        <v>220</v>
      </c>
      <c r="R43" s="32">
        <f>IF(Q43="HS",H43,0)</f>
        <v>0</v>
      </c>
      <c r="S43" s="32">
        <f>IF(Q43="HS",I43-P43,0)</f>
        <v>0</v>
      </c>
      <c r="T43" s="32">
        <f>IF(Q43="PS",H43,0)</f>
        <v>0</v>
      </c>
      <c r="U43" s="32">
        <f>IF(Q43="PS",I43-P43,0)</f>
        <v>0</v>
      </c>
      <c r="V43" s="32">
        <f>IF(Q43="MP",H43,0)</f>
        <v>0</v>
      </c>
      <c r="W43" s="32">
        <f>IF(Q43="MP",I43-P43,0)</f>
        <v>0</v>
      </c>
      <c r="X43" s="32">
        <f>IF(Q43="OM",H43,0)</f>
        <v>0</v>
      </c>
      <c r="Y43" s="25"/>
      <c r="AI43" s="32">
        <f>SUM(Z44:Z47)</f>
        <v>0</v>
      </c>
      <c r="AJ43" s="32">
        <f>SUM(AA44:AA47)</f>
        <v>0</v>
      </c>
      <c r="AK43" s="32">
        <f>SUM(AB44:AB47)</f>
        <v>0</v>
      </c>
    </row>
    <row r="44" spans="1:32" ht="12.75">
      <c r="A44" s="5" t="s">
        <v>31</v>
      </c>
      <c r="B44" s="5"/>
      <c r="C44" s="5" t="s">
        <v>91</v>
      </c>
      <c r="D44" s="5" t="s">
        <v>161</v>
      </c>
      <c r="E44" s="5" t="s">
        <v>199</v>
      </c>
      <c r="F44" s="15">
        <v>20.36</v>
      </c>
      <c r="H44" s="15">
        <f>ROUND(F44*AE44,2)</f>
        <v>0</v>
      </c>
      <c r="I44" s="15">
        <f>J44-H44</f>
        <v>0</v>
      </c>
      <c r="J44" s="15">
        <f>ROUND(F44*G44,2)</f>
        <v>0</v>
      </c>
      <c r="K44" s="15">
        <v>0.00021</v>
      </c>
      <c r="L44" s="15">
        <f>F44*K44</f>
        <v>0.0042756</v>
      </c>
      <c r="N44" s="28" t="s">
        <v>7</v>
      </c>
      <c r="O44" s="15">
        <f>IF(N44="5",I44,0)</f>
        <v>0</v>
      </c>
      <c r="Z44" s="15">
        <f>IF(AD44=0,J44,0)</f>
        <v>0</v>
      </c>
      <c r="AA44" s="15">
        <f>IF(AD44=15,J44,0)</f>
        <v>0</v>
      </c>
      <c r="AB44" s="15">
        <f>IF(AD44=21,J44,0)</f>
        <v>0</v>
      </c>
      <c r="AD44" s="30">
        <v>21</v>
      </c>
      <c r="AE44" s="30">
        <f>G44*0.565684384467089</f>
        <v>0</v>
      </c>
      <c r="AF44" s="30">
        <f>G44*(1-0.565684384467089)</f>
        <v>0</v>
      </c>
    </row>
    <row r="45" spans="1:32" ht="12.75">
      <c r="A45" s="5" t="s">
        <v>32</v>
      </c>
      <c r="B45" s="5"/>
      <c r="C45" s="5" t="s">
        <v>92</v>
      </c>
      <c r="D45" s="5" t="s">
        <v>162</v>
      </c>
      <c r="E45" s="5" t="s">
        <v>199</v>
      </c>
      <c r="F45" s="15">
        <v>20.36</v>
      </c>
      <c r="H45" s="15">
        <f>ROUND(F45*AE45,2)</f>
        <v>0</v>
      </c>
      <c r="I45" s="15">
        <f>J45-H45</f>
        <v>0</v>
      </c>
      <c r="J45" s="15">
        <f>ROUND(F45*G45,2)</f>
        <v>0</v>
      </c>
      <c r="K45" s="15">
        <v>0.00475</v>
      </c>
      <c r="L45" s="15">
        <f>F45*K45</f>
        <v>0.09670999999999999</v>
      </c>
      <c r="N45" s="28" t="s">
        <v>7</v>
      </c>
      <c r="O45" s="15">
        <f>IF(N45="5",I45,0)</f>
        <v>0</v>
      </c>
      <c r="Z45" s="15">
        <f>IF(AD45=0,J45,0)</f>
        <v>0</v>
      </c>
      <c r="AA45" s="15">
        <f>IF(AD45=15,J45,0)</f>
        <v>0</v>
      </c>
      <c r="AB45" s="15">
        <f>IF(AD45=21,J45,0)</f>
        <v>0</v>
      </c>
      <c r="AD45" s="30">
        <v>21</v>
      </c>
      <c r="AE45" s="30">
        <f>G45*0.209380530973451</f>
        <v>0</v>
      </c>
      <c r="AF45" s="30">
        <f>G45*(1-0.209380530973451)</f>
        <v>0</v>
      </c>
    </row>
    <row r="46" spans="1:32" ht="12.75">
      <c r="A46" s="5" t="s">
        <v>33</v>
      </c>
      <c r="B46" s="5"/>
      <c r="C46" s="5" t="s">
        <v>93</v>
      </c>
      <c r="D46" s="5" t="s">
        <v>163</v>
      </c>
      <c r="E46" s="5" t="s">
        <v>201</v>
      </c>
      <c r="F46" s="15">
        <v>32</v>
      </c>
      <c r="H46" s="15">
        <f>ROUND(F46*AE46,2)</f>
        <v>0</v>
      </c>
      <c r="I46" s="15">
        <f>J46-H46</f>
        <v>0</v>
      </c>
      <c r="J46" s="15">
        <f>ROUND(F46*G46,2)</f>
        <v>0</v>
      </c>
      <c r="K46" s="15">
        <v>4E-05</v>
      </c>
      <c r="L46" s="15">
        <f>F46*K46</f>
        <v>0.00128</v>
      </c>
      <c r="N46" s="28" t="s">
        <v>7</v>
      </c>
      <c r="O46" s="15">
        <f>IF(N46="5",I46,0)</f>
        <v>0</v>
      </c>
      <c r="Z46" s="15">
        <f>IF(AD46=0,J46,0)</f>
        <v>0</v>
      </c>
      <c r="AA46" s="15">
        <f>IF(AD46=15,J46,0)</f>
        <v>0</v>
      </c>
      <c r="AB46" s="15">
        <f>IF(AD46=21,J46,0)</f>
        <v>0</v>
      </c>
      <c r="AD46" s="30">
        <v>21</v>
      </c>
      <c r="AE46" s="30">
        <f>G46*0.265163297045101</f>
        <v>0</v>
      </c>
      <c r="AF46" s="30">
        <f>G46*(1-0.265163297045101)</f>
        <v>0</v>
      </c>
    </row>
    <row r="47" spans="1:32" ht="12.75">
      <c r="A47" s="5" t="s">
        <v>34</v>
      </c>
      <c r="B47" s="5"/>
      <c r="C47" s="5" t="s">
        <v>94</v>
      </c>
      <c r="D47" s="5" t="s">
        <v>164</v>
      </c>
      <c r="E47" s="5" t="s">
        <v>199</v>
      </c>
      <c r="F47" s="15">
        <v>20.36</v>
      </c>
      <c r="H47" s="15">
        <f>ROUND(F47*AE47,2)</f>
        <v>0</v>
      </c>
      <c r="I47" s="15">
        <f>J47-H47</f>
        <v>0</v>
      </c>
      <c r="J47" s="15">
        <f>ROUND(F47*G47,2)</f>
        <v>0</v>
      </c>
      <c r="K47" s="15">
        <v>0.0008</v>
      </c>
      <c r="L47" s="15">
        <f>F47*K47</f>
        <v>0.016288</v>
      </c>
      <c r="N47" s="28" t="s">
        <v>7</v>
      </c>
      <c r="O47" s="15">
        <f>IF(N47="5",I47,0)</f>
        <v>0</v>
      </c>
      <c r="Z47" s="15">
        <f>IF(AD47=0,J47,0)</f>
        <v>0</v>
      </c>
      <c r="AA47" s="15">
        <f>IF(AD47=15,J47,0)</f>
        <v>0</v>
      </c>
      <c r="AB47" s="15">
        <f>IF(AD47=21,J47,0)</f>
        <v>0</v>
      </c>
      <c r="AD47" s="30">
        <v>21</v>
      </c>
      <c r="AE47" s="30">
        <f>G47*1</f>
        <v>0</v>
      </c>
      <c r="AF47" s="30">
        <f>G47*(1-1)</f>
        <v>0</v>
      </c>
    </row>
    <row r="48" spans="1:37" ht="12.75">
      <c r="A48" s="6"/>
      <c r="B48" s="6"/>
      <c r="C48" s="13" t="s">
        <v>95</v>
      </c>
      <c r="D48" s="75" t="s">
        <v>165</v>
      </c>
      <c r="E48" s="76"/>
      <c r="F48" s="76"/>
      <c r="G48" s="76"/>
      <c r="H48" s="32">
        <f>SUM(H49:H53)</f>
        <v>0</v>
      </c>
      <c r="I48" s="32">
        <f>SUM(I49:I53)</f>
        <v>0</v>
      </c>
      <c r="J48" s="32">
        <f>H48+I48</f>
        <v>0</v>
      </c>
      <c r="K48" s="25"/>
      <c r="L48" s="32">
        <f>SUM(L49:L53)</f>
        <v>0.0089476</v>
      </c>
      <c r="P48" s="32">
        <f>IF(Q48="PR",J48,SUM(O49:O53))</f>
        <v>0</v>
      </c>
      <c r="Q48" s="25" t="s">
        <v>220</v>
      </c>
      <c r="R48" s="32">
        <f>IF(Q48="HS",H48,0)</f>
        <v>0</v>
      </c>
      <c r="S48" s="32">
        <f>IF(Q48="HS",I48-P48,0)</f>
        <v>0</v>
      </c>
      <c r="T48" s="32">
        <f>IF(Q48="PS",H48,0)</f>
        <v>0</v>
      </c>
      <c r="U48" s="32">
        <f>IF(Q48="PS",I48-P48,0)</f>
        <v>0</v>
      </c>
      <c r="V48" s="32">
        <f>IF(Q48="MP",H48,0)</f>
        <v>0</v>
      </c>
      <c r="W48" s="32">
        <f>IF(Q48="MP",I48-P48,0)</f>
        <v>0</v>
      </c>
      <c r="X48" s="32">
        <f>IF(Q48="OM",H48,0)</f>
        <v>0</v>
      </c>
      <c r="Y48" s="25"/>
      <c r="AI48" s="32">
        <f>SUM(Z49:Z53)</f>
        <v>0</v>
      </c>
      <c r="AJ48" s="32">
        <f>SUM(AA49:AA53)</f>
        <v>0</v>
      </c>
      <c r="AK48" s="32">
        <f>SUM(AB49:AB53)</f>
        <v>0</v>
      </c>
    </row>
    <row r="49" spans="1:32" ht="12.75">
      <c r="A49" s="5" t="s">
        <v>35</v>
      </c>
      <c r="B49" s="5"/>
      <c r="C49" s="5" t="s">
        <v>96</v>
      </c>
      <c r="D49" s="5" t="s">
        <v>166</v>
      </c>
      <c r="E49" s="5" t="s">
        <v>199</v>
      </c>
      <c r="F49" s="15">
        <v>26.93</v>
      </c>
      <c r="H49" s="15">
        <f>ROUND(F49*AE49,2)</f>
        <v>0</v>
      </c>
      <c r="I49" s="15">
        <f>J49-H49</f>
        <v>0</v>
      </c>
      <c r="J49" s="15">
        <f>ROUND(F49*G49,2)</f>
        <v>0</v>
      </c>
      <c r="K49" s="15">
        <v>0.00021</v>
      </c>
      <c r="L49" s="15">
        <f>F49*K49</f>
        <v>0.0056553</v>
      </c>
      <c r="N49" s="28" t="s">
        <v>7</v>
      </c>
      <c r="O49" s="15">
        <f>IF(N49="5",I49,0)</f>
        <v>0</v>
      </c>
      <c r="Z49" s="15">
        <f>IF(AD49=0,J49,0)</f>
        <v>0</v>
      </c>
      <c r="AA49" s="15">
        <f>IF(AD49=15,J49,0)</f>
        <v>0</v>
      </c>
      <c r="AB49" s="15">
        <f>IF(AD49=21,J49,0)</f>
        <v>0</v>
      </c>
      <c r="AD49" s="30">
        <v>21</v>
      </c>
      <c r="AE49" s="30">
        <f>G49*0.565684384467089</f>
        <v>0</v>
      </c>
      <c r="AF49" s="30">
        <f>G49*(1-0.565684384467089)</f>
        <v>0</v>
      </c>
    </row>
    <row r="50" spans="1:32" ht="12.75">
      <c r="A50" s="5" t="s">
        <v>36</v>
      </c>
      <c r="B50" s="5"/>
      <c r="C50" s="5" t="s">
        <v>97</v>
      </c>
      <c r="D50" s="5" t="s">
        <v>167</v>
      </c>
      <c r="E50" s="5" t="s">
        <v>199</v>
      </c>
      <c r="F50" s="15">
        <v>26.93</v>
      </c>
      <c r="H50" s="15">
        <f>ROUND(F50*AE50,2)</f>
        <v>0</v>
      </c>
      <c r="I50" s="15">
        <f>J50-H50</f>
        <v>0</v>
      </c>
      <c r="J50" s="15">
        <f>ROUND(F50*G50,2)</f>
        <v>0</v>
      </c>
      <c r="K50" s="15">
        <v>0</v>
      </c>
      <c r="L50" s="15">
        <f>F50*K50</f>
        <v>0</v>
      </c>
      <c r="N50" s="28" t="s">
        <v>7</v>
      </c>
      <c r="O50" s="15">
        <f>IF(N50="5",I50,0)</f>
        <v>0</v>
      </c>
      <c r="Z50" s="15">
        <f>IF(AD50=0,J50,0)</f>
        <v>0</v>
      </c>
      <c r="AA50" s="15">
        <f>IF(AD50=15,J50,0)</f>
        <v>0</v>
      </c>
      <c r="AB50" s="15">
        <f>IF(AD50=21,J50,0)</f>
        <v>0</v>
      </c>
      <c r="AD50" s="30">
        <v>21</v>
      </c>
      <c r="AE50" s="30">
        <f>G50*0</f>
        <v>0</v>
      </c>
      <c r="AF50" s="30">
        <f>G50*(1-0)</f>
        <v>0</v>
      </c>
    </row>
    <row r="51" spans="1:32" ht="12.75">
      <c r="A51" s="5" t="s">
        <v>37</v>
      </c>
      <c r="B51" s="5"/>
      <c r="C51" s="5" t="s">
        <v>98</v>
      </c>
      <c r="D51" s="5" t="s">
        <v>168</v>
      </c>
      <c r="E51" s="5" t="s">
        <v>199</v>
      </c>
      <c r="F51" s="15">
        <v>29.93</v>
      </c>
      <c r="H51" s="15">
        <f>ROUND(F51*AE51,2)</f>
        <v>0</v>
      </c>
      <c r="I51" s="15">
        <f>J51-H51</f>
        <v>0</v>
      </c>
      <c r="J51" s="15">
        <f>ROUND(F51*G51,2)</f>
        <v>0</v>
      </c>
      <c r="K51" s="15">
        <v>0.00011</v>
      </c>
      <c r="L51" s="15">
        <f>F51*K51</f>
        <v>0.0032923</v>
      </c>
      <c r="N51" s="28" t="s">
        <v>7</v>
      </c>
      <c r="O51" s="15">
        <f>IF(N51="5",I51,0)</f>
        <v>0</v>
      </c>
      <c r="Z51" s="15">
        <f>IF(AD51=0,J51,0)</f>
        <v>0</v>
      </c>
      <c r="AA51" s="15">
        <f>IF(AD51=15,J51,0)</f>
        <v>0</v>
      </c>
      <c r="AB51" s="15">
        <f>IF(AD51=21,J51,0)</f>
        <v>0</v>
      </c>
      <c r="AD51" s="30">
        <v>21</v>
      </c>
      <c r="AE51" s="30">
        <f>G51*1</f>
        <v>0</v>
      </c>
      <c r="AF51" s="30">
        <f>G51*(1-1)</f>
        <v>0</v>
      </c>
    </row>
    <row r="52" spans="1:32" ht="12.75">
      <c r="A52" s="5" t="s">
        <v>38</v>
      </c>
      <c r="B52" s="5"/>
      <c r="C52" s="5" t="s">
        <v>99</v>
      </c>
      <c r="D52" s="5" t="s">
        <v>169</v>
      </c>
      <c r="E52" s="5" t="s">
        <v>201</v>
      </c>
      <c r="F52" s="15">
        <v>10</v>
      </c>
      <c r="H52" s="15">
        <f>ROUND(F52*AE52,2)</f>
        <v>0</v>
      </c>
      <c r="I52" s="15">
        <f>J52-H52</f>
        <v>0</v>
      </c>
      <c r="J52" s="15">
        <f>ROUND(F52*G52,2)</f>
        <v>0</v>
      </c>
      <c r="K52" s="15">
        <v>0</v>
      </c>
      <c r="L52" s="15">
        <f>F52*K52</f>
        <v>0</v>
      </c>
      <c r="N52" s="28" t="s">
        <v>7</v>
      </c>
      <c r="O52" s="15">
        <f>IF(N52="5",I52,0)</f>
        <v>0</v>
      </c>
      <c r="Z52" s="15">
        <f>IF(AD52=0,J52,0)</f>
        <v>0</v>
      </c>
      <c r="AA52" s="15">
        <f>IF(AD52=15,J52,0)</f>
        <v>0</v>
      </c>
      <c r="AB52" s="15">
        <f>IF(AD52=21,J52,0)</f>
        <v>0</v>
      </c>
      <c r="AD52" s="30">
        <v>21</v>
      </c>
      <c r="AE52" s="30">
        <f>G52*0</f>
        <v>0</v>
      </c>
      <c r="AF52" s="30">
        <f>G52*(1-0)</f>
        <v>0</v>
      </c>
    </row>
    <row r="53" spans="1:32" ht="12.75">
      <c r="A53" s="5" t="s">
        <v>39</v>
      </c>
      <c r="B53" s="5"/>
      <c r="C53" s="5" t="s">
        <v>100</v>
      </c>
      <c r="D53" s="5" t="s">
        <v>170</v>
      </c>
      <c r="E53" s="5" t="s">
        <v>201</v>
      </c>
      <c r="F53" s="15">
        <v>22</v>
      </c>
      <c r="H53" s="15">
        <f>ROUND(F53*AE53,2)</f>
        <v>0</v>
      </c>
      <c r="I53" s="15">
        <f>J53-H53</f>
        <v>0</v>
      </c>
      <c r="J53" s="15">
        <f>ROUND(F53*G53,2)</f>
        <v>0</v>
      </c>
      <c r="K53" s="15">
        <v>0</v>
      </c>
      <c r="L53" s="15">
        <f>F53*K53</f>
        <v>0</v>
      </c>
      <c r="N53" s="28" t="s">
        <v>7</v>
      </c>
      <c r="O53" s="15">
        <f>IF(N53="5",I53,0)</f>
        <v>0</v>
      </c>
      <c r="Z53" s="15">
        <f>IF(AD53=0,J53,0)</f>
        <v>0</v>
      </c>
      <c r="AA53" s="15">
        <f>IF(AD53=15,J53,0)</f>
        <v>0</v>
      </c>
      <c r="AB53" s="15">
        <f>IF(AD53=21,J53,0)</f>
        <v>0</v>
      </c>
      <c r="AD53" s="30">
        <v>21</v>
      </c>
      <c r="AE53" s="30">
        <f>G53*0.351470588235294</f>
        <v>0</v>
      </c>
      <c r="AF53" s="30">
        <f>G53*(1-0.351470588235294)</f>
        <v>0</v>
      </c>
    </row>
    <row r="54" spans="1:37" ht="12.75">
      <c r="A54" s="6"/>
      <c r="B54" s="6"/>
      <c r="C54" s="13" t="s">
        <v>101</v>
      </c>
      <c r="D54" s="75" t="s">
        <v>171</v>
      </c>
      <c r="E54" s="76"/>
      <c r="F54" s="76"/>
      <c r="G54" s="76"/>
      <c r="H54" s="32">
        <f>SUM(H55:H56)</f>
        <v>0</v>
      </c>
      <c r="I54" s="32">
        <f>SUM(I55:I56)</f>
        <v>0</v>
      </c>
      <c r="J54" s="32">
        <f>H54+I54</f>
        <v>0</v>
      </c>
      <c r="K54" s="25"/>
      <c r="L54" s="32">
        <f>SUM(L55:L56)</f>
        <v>0.00078</v>
      </c>
      <c r="P54" s="32">
        <f>IF(Q54="PR",J54,SUM(O55:O56))</f>
        <v>0</v>
      </c>
      <c r="Q54" s="25" t="s">
        <v>220</v>
      </c>
      <c r="R54" s="32">
        <f>IF(Q54="HS",H54,0)</f>
        <v>0</v>
      </c>
      <c r="S54" s="32">
        <f>IF(Q54="HS",I54-P54,0)</f>
        <v>0</v>
      </c>
      <c r="T54" s="32">
        <f>IF(Q54="PS",H54,0)</f>
        <v>0</v>
      </c>
      <c r="U54" s="32">
        <f>IF(Q54="PS",I54-P54,0)</f>
        <v>0</v>
      </c>
      <c r="V54" s="32">
        <f>IF(Q54="MP",H54,0)</f>
        <v>0</v>
      </c>
      <c r="W54" s="32">
        <f>IF(Q54="MP",I54-P54,0)</f>
        <v>0</v>
      </c>
      <c r="X54" s="32">
        <f>IF(Q54="OM",H54,0)</f>
        <v>0</v>
      </c>
      <c r="Y54" s="25"/>
      <c r="AI54" s="32">
        <f>SUM(Z55:Z56)</f>
        <v>0</v>
      </c>
      <c r="AJ54" s="32">
        <f>SUM(AA55:AA56)</f>
        <v>0</v>
      </c>
      <c r="AK54" s="32">
        <f>SUM(AB55:AB56)</f>
        <v>0</v>
      </c>
    </row>
    <row r="55" spans="1:32" ht="12.75">
      <c r="A55" s="5" t="s">
        <v>40</v>
      </c>
      <c r="B55" s="5"/>
      <c r="C55" s="5" t="s">
        <v>102</v>
      </c>
      <c r="D55" s="5" t="s">
        <v>172</v>
      </c>
      <c r="E55" s="5" t="s">
        <v>199</v>
      </c>
      <c r="F55" s="15">
        <v>3</v>
      </c>
      <c r="H55" s="15">
        <f>ROUND(F55*AE55,2)</f>
        <v>0</v>
      </c>
      <c r="I55" s="15">
        <f>J55-H55</f>
        <v>0</v>
      </c>
      <c r="J55" s="15">
        <f>ROUND(F55*G55,2)</f>
        <v>0</v>
      </c>
      <c r="K55" s="15">
        <v>1E-05</v>
      </c>
      <c r="L55" s="15">
        <f>F55*K55</f>
        <v>3.0000000000000004E-05</v>
      </c>
      <c r="N55" s="28" t="s">
        <v>7</v>
      </c>
      <c r="O55" s="15">
        <f>IF(N55="5",I55,0)</f>
        <v>0</v>
      </c>
      <c r="Z55" s="15">
        <f>IF(AD55=0,J55,0)</f>
        <v>0</v>
      </c>
      <c r="AA55" s="15">
        <f>IF(AD55=15,J55,0)</f>
        <v>0</v>
      </c>
      <c r="AB55" s="15">
        <f>IF(AD55=21,J55,0)</f>
        <v>0</v>
      </c>
      <c r="AD55" s="30">
        <v>21</v>
      </c>
      <c r="AE55" s="30">
        <f>G55*0.060752688172043</f>
        <v>0</v>
      </c>
      <c r="AF55" s="30">
        <f>G55*(1-0.060752688172043)</f>
        <v>0</v>
      </c>
    </row>
    <row r="56" spans="1:32" ht="25.5">
      <c r="A56" s="5" t="s">
        <v>41</v>
      </c>
      <c r="B56" s="5"/>
      <c r="C56" s="5" t="s">
        <v>103</v>
      </c>
      <c r="D56" s="47" t="s">
        <v>275</v>
      </c>
      <c r="E56" s="5" t="s">
        <v>199</v>
      </c>
      <c r="F56" s="15">
        <v>3</v>
      </c>
      <c r="H56" s="15">
        <f>ROUND(F56*AE56,2)</f>
        <v>0</v>
      </c>
      <c r="I56" s="15">
        <f>J56-H56</f>
        <v>0</v>
      </c>
      <c r="J56" s="15">
        <f>ROUND(F56*G56,2)</f>
        <v>0</v>
      </c>
      <c r="K56" s="15">
        <v>0.00025</v>
      </c>
      <c r="L56" s="15">
        <f>F56*K56</f>
        <v>0.00075</v>
      </c>
      <c r="N56" s="28" t="s">
        <v>7</v>
      </c>
      <c r="O56" s="15">
        <f>IF(N56="5",I56,0)</f>
        <v>0</v>
      </c>
      <c r="Z56" s="15">
        <f>IF(AD56=0,J56,0)</f>
        <v>0</v>
      </c>
      <c r="AA56" s="15">
        <f>IF(AD56=15,J56,0)</f>
        <v>0</v>
      </c>
      <c r="AB56" s="15">
        <f>IF(AD56=21,J56,0)</f>
        <v>0</v>
      </c>
      <c r="AD56" s="30">
        <v>21</v>
      </c>
      <c r="AE56" s="30">
        <f>G56*0.201467889908257</f>
        <v>0</v>
      </c>
      <c r="AF56" s="30">
        <f>G56*(1-0.201467889908257)</f>
        <v>0</v>
      </c>
    </row>
    <row r="57" spans="1:37" ht="12.75">
      <c r="A57" s="6"/>
      <c r="B57" s="6"/>
      <c r="C57" s="13" t="s">
        <v>104</v>
      </c>
      <c r="D57" s="75" t="s">
        <v>173</v>
      </c>
      <c r="E57" s="76"/>
      <c r="F57" s="76"/>
      <c r="G57" s="76"/>
      <c r="H57" s="32">
        <f>SUM(H58:H60)</f>
        <v>0</v>
      </c>
      <c r="I57" s="32">
        <f>SUM(I58:I60)</f>
        <v>0</v>
      </c>
      <c r="J57" s="32">
        <f>H57+I57</f>
        <v>0</v>
      </c>
      <c r="K57" s="25"/>
      <c r="L57" s="32">
        <f>SUM(L58:L60)</f>
        <v>0.0289965</v>
      </c>
      <c r="P57" s="32">
        <f>IF(Q57="PR",J57,SUM(O58:O60))</f>
        <v>0</v>
      </c>
      <c r="Q57" s="25" t="s">
        <v>220</v>
      </c>
      <c r="R57" s="32">
        <f>IF(Q57="HS",H57,0)</f>
        <v>0</v>
      </c>
      <c r="S57" s="32">
        <f>IF(Q57="HS",I57-P57,0)</f>
        <v>0</v>
      </c>
      <c r="T57" s="32">
        <f>IF(Q57="PS",H57,0)</f>
        <v>0</v>
      </c>
      <c r="U57" s="32">
        <f>IF(Q57="PS",I57-P57,0)</f>
        <v>0</v>
      </c>
      <c r="V57" s="32">
        <f>IF(Q57="MP",H57,0)</f>
        <v>0</v>
      </c>
      <c r="W57" s="32">
        <f>IF(Q57="MP",I57-P57,0)</f>
        <v>0</v>
      </c>
      <c r="X57" s="32">
        <f>IF(Q57="OM",H57,0)</f>
        <v>0</v>
      </c>
      <c r="Y57" s="25"/>
      <c r="AI57" s="32">
        <f>SUM(Z58:Z60)</f>
        <v>0</v>
      </c>
      <c r="AJ57" s="32">
        <f>SUM(AA58:AA60)</f>
        <v>0</v>
      </c>
      <c r="AK57" s="32">
        <f>SUM(AB58:AB60)</f>
        <v>0</v>
      </c>
    </row>
    <row r="58" spans="1:32" ht="12.75">
      <c r="A58" s="5" t="s">
        <v>42</v>
      </c>
      <c r="B58" s="5"/>
      <c r="C58" s="5" t="s">
        <v>105</v>
      </c>
      <c r="D58" s="5" t="s">
        <v>174</v>
      </c>
      <c r="E58" s="5" t="s">
        <v>199</v>
      </c>
      <c r="F58" s="15">
        <v>37.75</v>
      </c>
      <c r="H58" s="15">
        <f>ROUND(F58*AE58,2)</f>
        <v>0</v>
      </c>
      <c r="I58" s="15">
        <f>J58-H58</f>
        <v>0</v>
      </c>
      <c r="J58" s="15">
        <f>ROUND(F58*G58,2)</f>
        <v>0</v>
      </c>
      <c r="K58" s="15">
        <v>0.00027</v>
      </c>
      <c r="L58" s="15">
        <f>F58*K58</f>
        <v>0.0101925</v>
      </c>
      <c r="N58" s="28" t="s">
        <v>7</v>
      </c>
      <c r="O58" s="15">
        <f>IF(N58="5",I58,0)</f>
        <v>0</v>
      </c>
      <c r="Z58" s="15">
        <f>IF(AD58=0,J58,0)</f>
        <v>0</v>
      </c>
      <c r="AA58" s="15">
        <f>IF(AD58=15,J58,0)</f>
        <v>0</v>
      </c>
      <c r="AB58" s="15">
        <f>IF(AD58=21,J58,0)</f>
        <v>0</v>
      </c>
      <c r="AD58" s="30">
        <v>21</v>
      </c>
      <c r="AE58" s="30">
        <f>G58*0.210909090909091</f>
        <v>0</v>
      </c>
      <c r="AF58" s="30">
        <f>G58*(1-0.210909090909091)</f>
        <v>0</v>
      </c>
    </row>
    <row r="59" spans="1:32" ht="12.75">
      <c r="A59" s="5"/>
      <c r="B59" s="5"/>
      <c r="C59" s="5" t="s">
        <v>106</v>
      </c>
      <c r="D59" s="5" t="s">
        <v>175</v>
      </c>
      <c r="E59" s="5" t="s">
        <v>199</v>
      </c>
      <c r="F59" s="15">
        <v>4.72</v>
      </c>
      <c r="H59" s="15">
        <f>ROUND(F59*AE59,2)</f>
        <v>0</v>
      </c>
      <c r="I59" s="15">
        <f>J59-H59</f>
        <v>0</v>
      </c>
      <c r="J59" s="15">
        <f>ROUND(F59*G59,2)</f>
        <v>0</v>
      </c>
      <c r="K59" s="15">
        <v>0.0003</v>
      </c>
      <c r="L59" s="15">
        <f>F59*K59</f>
        <v>0.0014159999999999997</v>
      </c>
      <c r="N59" s="28"/>
      <c r="O59" s="15"/>
      <c r="Z59" s="15"/>
      <c r="AA59" s="15"/>
      <c r="AB59" s="15"/>
      <c r="AD59" s="30"/>
      <c r="AE59" s="30"/>
      <c r="AF59" s="30"/>
    </row>
    <row r="60" spans="1:32" ht="12.75">
      <c r="A60" s="5"/>
      <c r="B60" s="5"/>
      <c r="C60" s="5" t="s">
        <v>105</v>
      </c>
      <c r="D60" s="48" t="s">
        <v>274</v>
      </c>
      <c r="E60" s="5" t="s">
        <v>199</v>
      </c>
      <c r="F60" s="15">
        <v>64.4</v>
      </c>
      <c r="H60" s="15">
        <f>ROUND(F60*AE60,2)</f>
        <v>0</v>
      </c>
      <c r="I60" s="15">
        <f>J60-H60</f>
        <v>0</v>
      </c>
      <c r="J60" s="15">
        <f>ROUND(F60*G60,2)</f>
        <v>0</v>
      </c>
      <c r="K60" s="15">
        <v>0.00027</v>
      </c>
      <c r="L60" s="15">
        <f>F60*K60</f>
        <v>0.017388</v>
      </c>
      <c r="N60" s="28"/>
      <c r="O60" s="15"/>
      <c r="Z60" s="15"/>
      <c r="AA60" s="15"/>
      <c r="AB60" s="15"/>
      <c r="AD60" s="30"/>
      <c r="AE60" s="30"/>
      <c r="AF60" s="30"/>
    </row>
    <row r="61" spans="1:37" ht="12.75">
      <c r="A61" s="6"/>
      <c r="B61" s="6"/>
      <c r="C61" s="13" t="s">
        <v>107</v>
      </c>
      <c r="D61" s="75" t="s">
        <v>176</v>
      </c>
      <c r="E61" s="76"/>
      <c r="F61" s="76"/>
      <c r="G61" s="76"/>
      <c r="H61" s="32">
        <f>SUM(H62:H62)</f>
        <v>0</v>
      </c>
      <c r="I61" s="32">
        <f>SUM(I62:I62)</f>
        <v>0</v>
      </c>
      <c r="J61" s="32">
        <f>H61+I61</f>
        <v>0</v>
      </c>
      <c r="K61" s="25"/>
      <c r="L61" s="32">
        <f>SUM(L62:L62)</f>
        <v>0.0008144000000000001</v>
      </c>
      <c r="P61" s="32">
        <f>IF(Q61="PR",J61,SUM(O62:O62))</f>
        <v>0</v>
      </c>
      <c r="Q61" s="25" t="s">
        <v>219</v>
      </c>
      <c r="R61" s="32">
        <f>IF(Q61="HS",H61,0)</f>
        <v>0</v>
      </c>
      <c r="S61" s="32">
        <f>IF(Q61="HS",I61-P61,0)</f>
        <v>0</v>
      </c>
      <c r="T61" s="32">
        <f>IF(Q61="PS",H61,0)</f>
        <v>0</v>
      </c>
      <c r="U61" s="32">
        <f>IF(Q61="PS",I61-P61,0)</f>
        <v>0</v>
      </c>
      <c r="V61" s="32">
        <f>IF(Q61="MP",H61,0)</f>
        <v>0</v>
      </c>
      <c r="W61" s="32">
        <f>IF(Q61="MP",I61-P61,0)</f>
        <v>0</v>
      </c>
      <c r="X61" s="32">
        <f>IF(Q61="OM",H61,0)</f>
        <v>0</v>
      </c>
      <c r="Y61" s="25"/>
      <c r="AI61" s="32">
        <f>SUM(Z62:Z62)</f>
        <v>0</v>
      </c>
      <c r="AJ61" s="32">
        <f>SUM(AA62:AA62)</f>
        <v>0</v>
      </c>
      <c r="AK61" s="32">
        <f>SUM(AB62:AB62)</f>
        <v>0</v>
      </c>
    </row>
    <row r="62" spans="1:32" ht="12.75">
      <c r="A62" s="5" t="s">
        <v>43</v>
      </c>
      <c r="B62" s="5"/>
      <c r="C62" s="5" t="s">
        <v>108</v>
      </c>
      <c r="D62" s="5" t="s">
        <v>177</v>
      </c>
      <c r="E62" s="5" t="s">
        <v>199</v>
      </c>
      <c r="F62" s="15">
        <v>20.36</v>
      </c>
      <c r="H62" s="15">
        <f>ROUND(F62*AE62,2)</f>
        <v>0</v>
      </c>
      <c r="I62" s="15">
        <f>J62-H62</f>
        <v>0</v>
      </c>
      <c r="J62" s="15">
        <f>ROUND(F62*G62,2)</f>
        <v>0</v>
      </c>
      <c r="K62" s="15">
        <v>4E-05</v>
      </c>
      <c r="L62" s="15">
        <f>F62*K62</f>
        <v>0.0008144000000000001</v>
      </c>
      <c r="N62" s="28" t="s">
        <v>7</v>
      </c>
      <c r="O62" s="15">
        <f>IF(N62="5",I62,0)</f>
        <v>0</v>
      </c>
      <c r="Z62" s="15">
        <f>IF(AD62=0,J62,0)</f>
        <v>0</v>
      </c>
      <c r="AA62" s="15">
        <f>IF(AD62=15,J62,0)</f>
        <v>0</v>
      </c>
      <c r="AB62" s="15">
        <f>IF(AD62=21,J62,0)</f>
        <v>0</v>
      </c>
      <c r="AD62" s="30">
        <v>21</v>
      </c>
      <c r="AE62" s="30">
        <f>G62*0.0164609053497942</f>
        <v>0</v>
      </c>
      <c r="AF62" s="30">
        <f>G62*(1-0.0164609053497942)</f>
        <v>0</v>
      </c>
    </row>
    <row r="63" spans="1:37" ht="12.75">
      <c r="A63" s="6"/>
      <c r="B63" s="6"/>
      <c r="C63" s="13" t="s">
        <v>109</v>
      </c>
      <c r="D63" s="75" t="s">
        <v>178</v>
      </c>
      <c r="E63" s="76"/>
      <c r="F63" s="76"/>
      <c r="G63" s="76"/>
      <c r="H63" s="32">
        <f>SUM(H64:H65)</f>
        <v>0</v>
      </c>
      <c r="I63" s="32">
        <f>SUM(I64:I65)</f>
        <v>0</v>
      </c>
      <c r="J63" s="32">
        <f>H63+I63</f>
        <v>0</v>
      </c>
      <c r="K63" s="25"/>
      <c r="L63" s="32">
        <f>SUM(L64:L65)</f>
        <v>2.6512000000000002</v>
      </c>
      <c r="P63" s="32">
        <f>IF(Q63="PR",J63,SUM(O64:O65))</f>
        <v>0</v>
      </c>
      <c r="Q63" s="25" t="s">
        <v>219</v>
      </c>
      <c r="R63" s="32">
        <f>IF(Q63="HS",H63,0)</f>
        <v>0</v>
      </c>
      <c r="S63" s="32">
        <f>IF(Q63="HS",I63-P63,0)</f>
        <v>0</v>
      </c>
      <c r="T63" s="32">
        <f>IF(Q63="PS",H63,0)</f>
        <v>0</v>
      </c>
      <c r="U63" s="32">
        <f>IF(Q63="PS",I63-P63,0)</f>
        <v>0</v>
      </c>
      <c r="V63" s="32">
        <f>IF(Q63="MP",H63,0)</f>
        <v>0</v>
      </c>
      <c r="W63" s="32">
        <f>IF(Q63="MP",I63-P63,0)</f>
        <v>0</v>
      </c>
      <c r="X63" s="32">
        <f>IF(Q63="OM",H63,0)</f>
        <v>0</v>
      </c>
      <c r="Y63" s="25"/>
      <c r="AI63" s="32">
        <f>SUM(Z64:Z65)</f>
        <v>0</v>
      </c>
      <c r="AJ63" s="32">
        <f>SUM(AA64:AA65)</f>
        <v>0</v>
      </c>
      <c r="AK63" s="32">
        <f>SUM(AB64:AB65)</f>
        <v>0</v>
      </c>
    </row>
    <row r="64" spans="1:32" ht="12.75">
      <c r="A64" s="5" t="s">
        <v>44</v>
      </c>
      <c r="B64" s="5"/>
      <c r="C64" s="5" t="s">
        <v>110</v>
      </c>
      <c r="D64" s="5" t="s">
        <v>179</v>
      </c>
      <c r="E64" s="5" t="s">
        <v>199</v>
      </c>
      <c r="F64" s="15">
        <v>20.36</v>
      </c>
      <c r="H64" s="15">
        <f>ROUND(F64*AE64,2)</f>
        <v>0</v>
      </c>
      <c r="I64" s="15">
        <f>J64-H64</f>
        <v>0</v>
      </c>
      <c r="J64" s="15">
        <f>ROUND(F64*G64,2)</f>
        <v>0</v>
      </c>
      <c r="K64" s="15">
        <v>0.02</v>
      </c>
      <c r="L64" s="15">
        <f>F64*K64</f>
        <v>0.4072</v>
      </c>
      <c r="N64" s="28" t="s">
        <v>9</v>
      </c>
      <c r="O64" s="15">
        <f>IF(N64="5",I64,0)</f>
        <v>0</v>
      </c>
      <c r="Z64" s="15">
        <f>IF(AD64=0,J64,0)</f>
        <v>0</v>
      </c>
      <c r="AA64" s="15">
        <f>IF(AD64=15,J64,0)</f>
        <v>0</v>
      </c>
      <c r="AB64" s="15">
        <f>IF(AD64=21,J64,0)</f>
        <v>0</v>
      </c>
      <c r="AD64" s="30">
        <v>21</v>
      </c>
      <c r="AE64" s="30">
        <f>G64*0</f>
        <v>0</v>
      </c>
      <c r="AF64" s="30">
        <f>G64*(1-0)</f>
        <v>0</v>
      </c>
    </row>
    <row r="65" spans="1:32" ht="12.75">
      <c r="A65" s="5" t="s">
        <v>45</v>
      </c>
      <c r="B65" s="5"/>
      <c r="C65" s="5" t="s">
        <v>111</v>
      </c>
      <c r="D65" s="5" t="s">
        <v>180</v>
      </c>
      <c r="E65" s="5" t="s">
        <v>200</v>
      </c>
      <c r="F65" s="15">
        <v>1.02</v>
      </c>
      <c r="H65" s="15">
        <f>ROUND(F65*AE65,2)</f>
        <v>0</v>
      </c>
      <c r="I65" s="15">
        <f>J65-H65</f>
        <v>0</v>
      </c>
      <c r="J65" s="15">
        <f>ROUND(F65*G65,2)</f>
        <v>0</v>
      </c>
      <c r="K65" s="15">
        <v>2.2</v>
      </c>
      <c r="L65" s="15">
        <f>F65*K65</f>
        <v>2.244</v>
      </c>
      <c r="N65" s="28" t="s">
        <v>7</v>
      </c>
      <c r="O65" s="15">
        <f>IF(N65="5",I65,0)</f>
        <v>0</v>
      </c>
      <c r="Z65" s="15">
        <f>IF(AD65=0,J65,0)</f>
        <v>0</v>
      </c>
      <c r="AA65" s="15">
        <f>IF(AD65=15,J65,0)</f>
        <v>0</v>
      </c>
      <c r="AB65" s="15">
        <f>IF(AD65=21,J65,0)</f>
        <v>0</v>
      </c>
      <c r="AD65" s="30">
        <v>21</v>
      </c>
      <c r="AE65" s="30">
        <f>G65*0</f>
        <v>0</v>
      </c>
      <c r="AF65" s="30">
        <f>G65*(1-0)</f>
        <v>0</v>
      </c>
    </row>
    <row r="66" spans="1:37" ht="12.75">
      <c r="A66" s="6"/>
      <c r="B66" s="6"/>
      <c r="C66" s="13" t="s">
        <v>112</v>
      </c>
      <c r="D66" s="75" t="s">
        <v>181</v>
      </c>
      <c r="E66" s="76"/>
      <c r="F66" s="76"/>
      <c r="G66" s="76"/>
      <c r="H66" s="32">
        <f>SUM(H67:H67)</f>
        <v>0</v>
      </c>
      <c r="I66" s="32">
        <f>SUM(I67:I67)</f>
        <v>0</v>
      </c>
      <c r="J66" s="32">
        <f>H66+I66</f>
        <v>0</v>
      </c>
      <c r="K66" s="25"/>
      <c r="L66" s="32">
        <f>SUM(L67:L67)</f>
        <v>1.8312400000000002</v>
      </c>
      <c r="P66" s="32">
        <f>IF(Q66="PR",J66,SUM(O67:O67))</f>
        <v>0</v>
      </c>
      <c r="Q66" s="25" t="s">
        <v>219</v>
      </c>
      <c r="R66" s="32">
        <f>IF(Q66="HS",H66,0)</f>
        <v>0</v>
      </c>
      <c r="S66" s="32">
        <f>IF(Q66="HS",I66-P66,0)</f>
        <v>0</v>
      </c>
      <c r="T66" s="32">
        <f>IF(Q66="PS",H66,0)</f>
        <v>0</v>
      </c>
      <c r="U66" s="32">
        <f>IF(Q66="PS",I66-P66,0)</f>
        <v>0</v>
      </c>
      <c r="V66" s="32">
        <f>IF(Q66="MP",H66,0)</f>
        <v>0</v>
      </c>
      <c r="W66" s="32">
        <f>IF(Q66="MP",I66-P66,0)</f>
        <v>0</v>
      </c>
      <c r="X66" s="32">
        <f>IF(Q66="OM",H66,0)</f>
        <v>0</v>
      </c>
      <c r="Y66" s="25"/>
      <c r="AI66" s="32">
        <f>SUM(Z67:Z67)</f>
        <v>0</v>
      </c>
      <c r="AJ66" s="32">
        <f>SUM(AA67:AA67)</f>
        <v>0</v>
      </c>
      <c r="AK66" s="32">
        <f>SUM(AB67:AB67)</f>
        <v>0</v>
      </c>
    </row>
    <row r="67" spans="1:32" ht="12.75">
      <c r="A67" s="5" t="s">
        <v>46</v>
      </c>
      <c r="B67" s="5"/>
      <c r="C67" s="5" t="s">
        <v>113</v>
      </c>
      <c r="D67" s="5" t="s">
        <v>182</v>
      </c>
      <c r="E67" s="5" t="s">
        <v>199</v>
      </c>
      <c r="F67" s="15">
        <v>26.93</v>
      </c>
      <c r="H67" s="15">
        <f>ROUND(F67*AE67,2)</f>
        <v>0</v>
      </c>
      <c r="I67" s="15">
        <f>J67-H67</f>
        <v>0</v>
      </c>
      <c r="J67" s="15">
        <f>ROUND(F67*G67,2)</f>
        <v>0</v>
      </c>
      <c r="K67" s="15">
        <v>0.068</v>
      </c>
      <c r="L67" s="15">
        <f>F67*K67</f>
        <v>1.8312400000000002</v>
      </c>
      <c r="N67" s="28" t="s">
        <v>7</v>
      </c>
      <c r="O67" s="15">
        <f>IF(N67="5",I67,0)</f>
        <v>0</v>
      </c>
      <c r="Z67" s="15">
        <f>IF(AD67=0,J67,0)</f>
        <v>0</v>
      </c>
      <c r="AA67" s="15">
        <f>IF(AD67=15,J67,0)</f>
        <v>0</v>
      </c>
      <c r="AB67" s="15">
        <f>IF(AD67=21,J67,0)</f>
        <v>0</v>
      </c>
      <c r="AD67" s="30">
        <v>21</v>
      </c>
      <c r="AE67" s="30">
        <f>G67*0</f>
        <v>0</v>
      </c>
      <c r="AF67" s="30">
        <f>G67*(1-0)</f>
        <v>0</v>
      </c>
    </row>
    <row r="68" spans="1:37" ht="12.75">
      <c r="A68" s="6"/>
      <c r="B68" s="6"/>
      <c r="C68" s="13" t="s">
        <v>114</v>
      </c>
      <c r="D68" s="75" t="s">
        <v>183</v>
      </c>
      <c r="E68" s="76"/>
      <c r="F68" s="76"/>
      <c r="G68" s="76"/>
      <c r="H68" s="32">
        <f>SUM(H69:H69)</f>
        <v>0</v>
      </c>
      <c r="I68" s="32">
        <f>SUM(I69:I69)</f>
        <v>0</v>
      </c>
      <c r="J68" s="32">
        <f>H68+I68</f>
        <v>0</v>
      </c>
      <c r="K68" s="25"/>
      <c r="L68" s="32">
        <f>SUM(L69:L69)</f>
        <v>0</v>
      </c>
      <c r="P68" s="32">
        <f>IF(Q68="PR",J68,SUM(O69:O69))</f>
        <v>0</v>
      </c>
      <c r="Q68" s="25" t="s">
        <v>221</v>
      </c>
      <c r="R68" s="32">
        <f>IF(Q68="HS",H68,0)</f>
        <v>0</v>
      </c>
      <c r="S68" s="32">
        <f>IF(Q68="HS",I68-P68,0)</f>
        <v>0</v>
      </c>
      <c r="T68" s="32">
        <f>IF(Q68="PS",H68,0)</f>
        <v>0</v>
      </c>
      <c r="U68" s="32">
        <f>IF(Q68="PS",I68-P68,0)</f>
        <v>0</v>
      </c>
      <c r="V68" s="32">
        <f>IF(Q68="MP",H68,0)</f>
        <v>0</v>
      </c>
      <c r="W68" s="32">
        <f>IF(Q68="MP",I68-P68,0)</f>
        <v>0</v>
      </c>
      <c r="X68" s="32">
        <f>IF(Q68="OM",H68,0)</f>
        <v>0</v>
      </c>
      <c r="Y68" s="25"/>
      <c r="AI68" s="32">
        <f>SUM(Z69:Z69)</f>
        <v>0</v>
      </c>
      <c r="AJ68" s="32">
        <f>SUM(AA69:AA69)</f>
        <v>0</v>
      </c>
      <c r="AK68" s="32">
        <f>SUM(AB69:AB69)</f>
        <v>0</v>
      </c>
    </row>
    <row r="69" spans="1:32" ht="12.75">
      <c r="A69" s="5" t="s">
        <v>47</v>
      </c>
      <c r="B69" s="5"/>
      <c r="C69" s="5" t="s">
        <v>115</v>
      </c>
      <c r="D69" s="5" t="s">
        <v>184</v>
      </c>
      <c r="E69" s="5" t="s">
        <v>204</v>
      </c>
      <c r="F69" s="15">
        <v>2.07</v>
      </c>
      <c r="H69" s="15">
        <f>ROUND(F69*AE69,2)</f>
        <v>0</v>
      </c>
      <c r="I69" s="15">
        <f>J69-H69</f>
        <v>0</v>
      </c>
      <c r="J69" s="15">
        <f>ROUND(F69*G69,2)</f>
        <v>0</v>
      </c>
      <c r="K69" s="15">
        <v>0</v>
      </c>
      <c r="L69" s="15">
        <f>F69*K69</f>
        <v>0</v>
      </c>
      <c r="N69" s="28" t="s">
        <v>11</v>
      </c>
      <c r="O69" s="15">
        <f>IF(N69="5",I69,0)</f>
        <v>0</v>
      </c>
      <c r="Z69" s="15">
        <f>IF(AD69=0,J69,0)</f>
        <v>0</v>
      </c>
      <c r="AA69" s="15">
        <f>IF(AD69=15,J69,0)</f>
        <v>0</v>
      </c>
      <c r="AB69" s="15">
        <f>IF(AD69=21,J69,0)</f>
        <v>0</v>
      </c>
      <c r="AD69" s="30">
        <v>21</v>
      </c>
      <c r="AE69" s="30">
        <f>G69*0</f>
        <v>0</v>
      </c>
      <c r="AF69" s="30">
        <f>G69*(1-0)</f>
        <v>0</v>
      </c>
    </row>
    <row r="70" spans="1:37" ht="12.75">
      <c r="A70" s="6"/>
      <c r="B70" s="6"/>
      <c r="C70" s="13" t="s">
        <v>116</v>
      </c>
      <c r="D70" s="75" t="s">
        <v>185</v>
      </c>
      <c r="E70" s="76"/>
      <c r="F70" s="76"/>
      <c r="G70" s="76"/>
      <c r="H70" s="32">
        <f>SUM(H71:H76)</f>
        <v>0</v>
      </c>
      <c r="I70" s="32">
        <f>SUM(I71:I76)</f>
        <v>0</v>
      </c>
      <c r="J70" s="32">
        <f>H70+I70</f>
        <v>0</v>
      </c>
      <c r="K70" s="25"/>
      <c r="L70" s="32">
        <f>SUM(L71:L76)</f>
        <v>0</v>
      </c>
      <c r="P70" s="32">
        <f>IF(Q70="PR",J70,SUM(O71:O76))</f>
        <v>0</v>
      </c>
      <c r="Q70" s="25" t="s">
        <v>221</v>
      </c>
      <c r="R70" s="32">
        <f>IF(Q70="HS",H70,0)</f>
        <v>0</v>
      </c>
      <c r="S70" s="32">
        <f>IF(Q70="HS",I70-P70,0)</f>
        <v>0</v>
      </c>
      <c r="T70" s="32">
        <f>IF(Q70="PS",H70,0)</f>
        <v>0</v>
      </c>
      <c r="U70" s="32">
        <f>IF(Q70="PS",I70-P70,0)</f>
        <v>0</v>
      </c>
      <c r="V70" s="32">
        <f>IF(Q70="MP",H70,0)</f>
        <v>0</v>
      </c>
      <c r="W70" s="32">
        <f>IF(Q70="MP",I70-P70,0)</f>
        <v>0</v>
      </c>
      <c r="X70" s="32">
        <f>IF(Q70="OM",H70,0)</f>
        <v>0</v>
      </c>
      <c r="Y70" s="25"/>
      <c r="AI70" s="32">
        <f>SUM(Z71:Z76)</f>
        <v>0</v>
      </c>
      <c r="AJ70" s="32">
        <f>SUM(AA71:AA76)</f>
        <v>0</v>
      </c>
      <c r="AK70" s="32">
        <f>SUM(AB71:AB76)</f>
        <v>0</v>
      </c>
    </row>
    <row r="71" spans="1:32" ht="12.75">
      <c r="A71" s="5" t="s">
        <v>48</v>
      </c>
      <c r="B71" s="5"/>
      <c r="C71" s="5" t="s">
        <v>117</v>
      </c>
      <c r="D71" s="5" t="s">
        <v>186</v>
      </c>
      <c r="E71" s="5" t="s">
        <v>204</v>
      </c>
      <c r="F71" s="15">
        <v>4.48</v>
      </c>
      <c r="H71" s="15">
        <f aca="true" t="shared" si="8" ref="H71:H76">ROUND(F71*AE71,2)</f>
        <v>0</v>
      </c>
      <c r="I71" s="15">
        <f aca="true" t="shared" si="9" ref="I71:I76">J71-H71</f>
        <v>0</v>
      </c>
      <c r="J71" s="15">
        <f aca="true" t="shared" si="10" ref="J71:J76">ROUND(F71*G71,2)</f>
        <v>0</v>
      </c>
      <c r="K71" s="15">
        <v>0</v>
      </c>
      <c r="L71" s="15">
        <f aca="true" t="shared" si="11" ref="L71:L76">F71*K71</f>
        <v>0</v>
      </c>
      <c r="N71" s="28" t="s">
        <v>11</v>
      </c>
      <c r="O71" s="15">
        <f aca="true" t="shared" si="12" ref="O71:O76">IF(N71="5",I71,0)</f>
        <v>0</v>
      </c>
      <c r="Z71" s="15">
        <f aca="true" t="shared" si="13" ref="Z71:Z76">IF(AD71=0,J71,0)</f>
        <v>0</v>
      </c>
      <c r="AA71" s="15">
        <f aca="true" t="shared" si="14" ref="AA71:AA76">IF(AD71=15,J71,0)</f>
        <v>0</v>
      </c>
      <c r="AB71" s="15">
        <f aca="true" t="shared" si="15" ref="AB71:AB76">IF(AD71=21,J71,0)</f>
        <v>0</v>
      </c>
      <c r="AD71" s="30">
        <v>21</v>
      </c>
      <c r="AE71" s="30">
        <f aca="true" t="shared" si="16" ref="AE71:AE76">G71*0</f>
        <v>0</v>
      </c>
      <c r="AF71" s="30">
        <f aca="true" t="shared" si="17" ref="AF71:AF76">G71*(1-0)</f>
        <v>0</v>
      </c>
    </row>
    <row r="72" spans="1:32" ht="12.75">
      <c r="A72" s="5" t="s">
        <v>49</v>
      </c>
      <c r="B72" s="5"/>
      <c r="C72" s="5" t="s">
        <v>118</v>
      </c>
      <c r="D72" s="5" t="s">
        <v>187</v>
      </c>
      <c r="E72" s="5" t="s">
        <v>204</v>
      </c>
      <c r="F72" s="15">
        <v>67.2</v>
      </c>
      <c r="H72" s="15">
        <f t="shared" si="8"/>
        <v>0</v>
      </c>
      <c r="I72" s="15">
        <f t="shared" si="9"/>
        <v>0</v>
      </c>
      <c r="J72" s="15">
        <f t="shared" si="10"/>
        <v>0</v>
      </c>
      <c r="K72" s="15">
        <v>0</v>
      </c>
      <c r="L72" s="15">
        <f t="shared" si="11"/>
        <v>0</v>
      </c>
      <c r="N72" s="28" t="s">
        <v>11</v>
      </c>
      <c r="O72" s="15">
        <f t="shared" si="12"/>
        <v>0</v>
      </c>
      <c r="Z72" s="15">
        <f t="shared" si="13"/>
        <v>0</v>
      </c>
      <c r="AA72" s="15">
        <f t="shared" si="14"/>
        <v>0</v>
      </c>
      <c r="AB72" s="15">
        <f t="shared" si="15"/>
        <v>0</v>
      </c>
      <c r="AD72" s="30">
        <v>21</v>
      </c>
      <c r="AE72" s="30">
        <f t="shared" si="16"/>
        <v>0</v>
      </c>
      <c r="AF72" s="30">
        <f t="shared" si="17"/>
        <v>0</v>
      </c>
    </row>
    <row r="73" spans="1:32" ht="12.75">
      <c r="A73" s="5" t="s">
        <v>50</v>
      </c>
      <c r="B73" s="5"/>
      <c r="C73" s="5" t="s">
        <v>119</v>
      </c>
      <c r="D73" s="5" t="s">
        <v>188</v>
      </c>
      <c r="E73" s="5" t="s">
        <v>204</v>
      </c>
      <c r="F73" s="15">
        <v>4.48</v>
      </c>
      <c r="H73" s="15">
        <f t="shared" si="8"/>
        <v>0</v>
      </c>
      <c r="I73" s="15">
        <f t="shared" si="9"/>
        <v>0</v>
      </c>
      <c r="J73" s="15">
        <f t="shared" si="10"/>
        <v>0</v>
      </c>
      <c r="K73" s="15">
        <v>0</v>
      </c>
      <c r="L73" s="15">
        <f t="shared" si="11"/>
        <v>0</v>
      </c>
      <c r="N73" s="28" t="s">
        <v>11</v>
      </c>
      <c r="O73" s="15">
        <f t="shared" si="12"/>
        <v>0</v>
      </c>
      <c r="Z73" s="15">
        <f t="shared" si="13"/>
        <v>0</v>
      </c>
      <c r="AA73" s="15">
        <f t="shared" si="14"/>
        <v>0</v>
      </c>
      <c r="AB73" s="15">
        <f t="shared" si="15"/>
        <v>0</v>
      </c>
      <c r="AD73" s="30">
        <v>21</v>
      </c>
      <c r="AE73" s="30">
        <f t="shared" si="16"/>
        <v>0</v>
      </c>
      <c r="AF73" s="30">
        <f t="shared" si="17"/>
        <v>0</v>
      </c>
    </row>
    <row r="74" spans="1:32" ht="12.75">
      <c r="A74" s="5" t="s">
        <v>51</v>
      </c>
      <c r="B74" s="5"/>
      <c r="C74" s="5" t="s">
        <v>120</v>
      </c>
      <c r="D74" s="5" t="s">
        <v>189</v>
      </c>
      <c r="E74" s="5" t="s">
        <v>204</v>
      </c>
      <c r="F74" s="15">
        <v>4.96</v>
      </c>
      <c r="H74" s="15">
        <f t="shared" si="8"/>
        <v>0</v>
      </c>
      <c r="I74" s="15">
        <f t="shared" si="9"/>
        <v>0</v>
      </c>
      <c r="J74" s="15">
        <f t="shared" si="10"/>
        <v>0</v>
      </c>
      <c r="K74" s="15">
        <v>0</v>
      </c>
      <c r="L74" s="15">
        <f t="shared" si="11"/>
        <v>0</v>
      </c>
      <c r="N74" s="28" t="s">
        <v>11</v>
      </c>
      <c r="O74" s="15">
        <f t="shared" si="12"/>
        <v>0</v>
      </c>
      <c r="Z74" s="15">
        <f t="shared" si="13"/>
        <v>0</v>
      </c>
      <c r="AA74" s="15">
        <f t="shared" si="14"/>
        <v>0</v>
      </c>
      <c r="AB74" s="15">
        <f t="shared" si="15"/>
        <v>0</v>
      </c>
      <c r="AD74" s="30">
        <v>21</v>
      </c>
      <c r="AE74" s="30">
        <f t="shared" si="16"/>
        <v>0</v>
      </c>
      <c r="AF74" s="30">
        <f t="shared" si="17"/>
        <v>0</v>
      </c>
    </row>
    <row r="75" spans="1:32" ht="12.75">
      <c r="A75" s="5" t="s">
        <v>52</v>
      </c>
      <c r="B75" s="5"/>
      <c r="C75" s="5" t="s">
        <v>121</v>
      </c>
      <c r="D75" s="5" t="s">
        <v>190</v>
      </c>
      <c r="E75" s="5" t="s">
        <v>204</v>
      </c>
      <c r="F75" s="15">
        <v>4.48</v>
      </c>
      <c r="H75" s="15">
        <f t="shared" si="8"/>
        <v>0</v>
      </c>
      <c r="I75" s="15">
        <f t="shared" si="9"/>
        <v>0</v>
      </c>
      <c r="J75" s="15">
        <f t="shared" si="10"/>
        <v>0</v>
      </c>
      <c r="K75" s="15">
        <v>0</v>
      </c>
      <c r="L75" s="15">
        <f t="shared" si="11"/>
        <v>0</v>
      </c>
      <c r="N75" s="28" t="s">
        <v>11</v>
      </c>
      <c r="O75" s="15">
        <f t="shared" si="12"/>
        <v>0</v>
      </c>
      <c r="Z75" s="15">
        <f t="shared" si="13"/>
        <v>0</v>
      </c>
      <c r="AA75" s="15">
        <f t="shared" si="14"/>
        <v>0</v>
      </c>
      <c r="AB75" s="15">
        <f t="shared" si="15"/>
        <v>0</v>
      </c>
      <c r="AD75" s="30">
        <v>21</v>
      </c>
      <c r="AE75" s="30">
        <f t="shared" si="16"/>
        <v>0</v>
      </c>
      <c r="AF75" s="30">
        <f t="shared" si="17"/>
        <v>0</v>
      </c>
    </row>
    <row r="76" spans="1:32" ht="12.75">
      <c r="A76" s="5" t="s">
        <v>53</v>
      </c>
      <c r="B76" s="5"/>
      <c r="C76" s="5" t="s">
        <v>122</v>
      </c>
      <c r="D76" s="5" t="s">
        <v>191</v>
      </c>
      <c r="E76" s="5" t="s">
        <v>204</v>
      </c>
      <c r="F76" s="15">
        <v>4.48</v>
      </c>
      <c r="H76" s="15">
        <f t="shared" si="8"/>
        <v>0</v>
      </c>
      <c r="I76" s="15">
        <f t="shared" si="9"/>
        <v>0</v>
      </c>
      <c r="J76" s="15">
        <f t="shared" si="10"/>
        <v>0</v>
      </c>
      <c r="K76" s="15">
        <v>0</v>
      </c>
      <c r="L76" s="15">
        <f t="shared" si="11"/>
        <v>0</v>
      </c>
      <c r="N76" s="28" t="s">
        <v>11</v>
      </c>
      <c r="O76" s="15">
        <f t="shared" si="12"/>
        <v>0</v>
      </c>
      <c r="Z76" s="15">
        <f t="shared" si="13"/>
        <v>0</v>
      </c>
      <c r="AA76" s="15">
        <f t="shared" si="14"/>
        <v>0</v>
      </c>
      <c r="AB76" s="15">
        <f t="shared" si="15"/>
        <v>0</v>
      </c>
      <c r="AD76" s="30">
        <v>21</v>
      </c>
      <c r="AE76" s="30">
        <f t="shared" si="16"/>
        <v>0</v>
      </c>
      <c r="AF76" s="30">
        <f t="shared" si="17"/>
        <v>0</v>
      </c>
    </row>
    <row r="77" spans="1:37" ht="12.75">
      <c r="A77" s="6"/>
      <c r="B77" s="6"/>
      <c r="C77" s="13"/>
      <c r="D77" s="75" t="s">
        <v>192</v>
      </c>
      <c r="E77" s="76"/>
      <c r="F77" s="76"/>
      <c r="G77" s="76"/>
      <c r="H77" s="32">
        <f>SUM(H78:H81)</f>
        <v>0</v>
      </c>
      <c r="I77" s="32">
        <f>SUM(I78:I81)</f>
        <v>0</v>
      </c>
      <c r="J77" s="32">
        <f>H77+I77</f>
        <v>0</v>
      </c>
      <c r="K77" s="25"/>
      <c r="L77" s="32">
        <f>SUM(L78:L81)</f>
        <v>0.8495999999999999</v>
      </c>
      <c r="P77" s="32">
        <f>IF(Q77="PR",J77,SUM(O78:O81))</f>
        <v>0</v>
      </c>
      <c r="Q77" s="25" t="s">
        <v>222</v>
      </c>
      <c r="R77" s="32">
        <f>IF(Q77="HS",H77,0)</f>
        <v>0</v>
      </c>
      <c r="S77" s="32">
        <f>IF(Q77="HS",I77-P77,0)</f>
        <v>0</v>
      </c>
      <c r="T77" s="32">
        <f>IF(Q77="PS",H77,0)</f>
        <v>0</v>
      </c>
      <c r="U77" s="32">
        <f>IF(Q77="PS",I77-P77,0)</f>
        <v>0</v>
      </c>
      <c r="V77" s="32">
        <f>IF(Q77="MP",H77,0)</f>
        <v>0</v>
      </c>
      <c r="W77" s="32">
        <f>IF(Q77="MP",I77-P77,0)</f>
        <v>0</v>
      </c>
      <c r="X77" s="32">
        <f>IF(Q77="OM",H77,0)</f>
        <v>0</v>
      </c>
      <c r="Y77" s="25"/>
      <c r="AI77" s="32">
        <f>SUM(Z78:Z81)</f>
        <v>0</v>
      </c>
      <c r="AJ77" s="32">
        <f>SUM(AA78:AA81)</f>
        <v>0</v>
      </c>
      <c r="AK77" s="32">
        <f>SUM(AB78:AB81)</f>
        <v>0</v>
      </c>
    </row>
    <row r="78" spans="1:32" ht="12.75">
      <c r="A78" s="7" t="s">
        <v>54</v>
      </c>
      <c r="B78" s="7"/>
      <c r="C78" s="7" t="s">
        <v>123</v>
      </c>
      <c r="D78" s="7" t="s">
        <v>193</v>
      </c>
      <c r="E78" s="7" t="s">
        <v>199</v>
      </c>
      <c r="F78" s="16">
        <v>30</v>
      </c>
      <c r="H78" s="16">
        <f>ROUND(F78*AE78,2)</f>
        <v>0</v>
      </c>
      <c r="I78" s="16">
        <f>J78-H78</f>
        <v>0</v>
      </c>
      <c r="J78" s="16">
        <f>ROUND(F78*G78,2)</f>
        <v>0</v>
      </c>
      <c r="K78" s="16">
        <v>0.0136</v>
      </c>
      <c r="L78" s="16">
        <f>F78*K78</f>
        <v>0.408</v>
      </c>
      <c r="N78" s="29" t="s">
        <v>216</v>
      </c>
      <c r="O78" s="16">
        <f>IF(N78="5",I78,0)</f>
        <v>0</v>
      </c>
      <c r="Z78" s="16">
        <f>IF(AD78=0,J78,0)</f>
        <v>0</v>
      </c>
      <c r="AA78" s="16">
        <f>IF(AD78=15,J78,0)</f>
        <v>0</v>
      </c>
      <c r="AB78" s="16">
        <f>IF(AD78=21,J78,0)</f>
        <v>0</v>
      </c>
      <c r="AD78" s="30">
        <v>21</v>
      </c>
      <c r="AE78" s="30">
        <f>G78*1</f>
        <v>0</v>
      </c>
      <c r="AF78" s="30">
        <f>G78*(1-1)</f>
        <v>0</v>
      </c>
    </row>
    <row r="79" spans="1:32" ht="12.75">
      <c r="A79" s="7" t="s">
        <v>55</v>
      </c>
      <c r="B79" s="7"/>
      <c r="C79" s="7" t="s">
        <v>124</v>
      </c>
      <c r="D79" s="7" t="s">
        <v>282</v>
      </c>
      <c r="E79" s="7" t="s">
        <v>199</v>
      </c>
      <c r="F79" s="16">
        <v>23</v>
      </c>
      <c r="H79" s="16">
        <f>ROUND(F79*AE79,2)</f>
        <v>0</v>
      </c>
      <c r="I79" s="16">
        <f>J79-H79</f>
        <v>0</v>
      </c>
      <c r="J79" s="16">
        <f>ROUND(F79*G79,2)</f>
        <v>0</v>
      </c>
      <c r="K79" s="16">
        <v>0.0192</v>
      </c>
      <c r="L79" s="16">
        <f>F79*K79</f>
        <v>0.44159999999999994</v>
      </c>
      <c r="N79" s="29" t="s">
        <v>216</v>
      </c>
      <c r="O79" s="16">
        <f>IF(N79="5",I79,0)</f>
        <v>0</v>
      </c>
      <c r="Z79" s="16">
        <f>IF(AD79=0,J79,0)</f>
        <v>0</v>
      </c>
      <c r="AA79" s="16">
        <f>IF(AD79=15,J79,0)</f>
        <v>0</v>
      </c>
      <c r="AB79" s="16">
        <f>IF(AD79=21,J79,0)</f>
        <v>0</v>
      </c>
      <c r="AD79" s="30">
        <v>21</v>
      </c>
      <c r="AE79" s="30">
        <f>G79*1</f>
        <v>0</v>
      </c>
      <c r="AF79" s="30">
        <f>G79*(1-1)</f>
        <v>0</v>
      </c>
    </row>
    <row r="80" spans="1:32" ht="25.5">
      <c r="A80" s="8" t="s">
        <v>56</v>
      </c>
      <c r="B80" s="8"/>
      <c r="C80" s="8" t="s">
        <v>125</v>
      </c>
      <c r="D80" s="49" t="s">
        <v>279</v>
      </c>
      <c r="E80" s="8" t="s">
        <v>203</v>
      </c>
      <c r="F80" s="17">
        <v>3</v>
      </c>
      <c r="G80" s="20"/>
      <c r="H80" s="17">
        <f>ROUND(F80*AE80,2)</f>
        <v>0</v>
      </c>
      <c r="I80" s="17">
        <f>J80-H80</f>
        <v>0</v>
      </c>
      <c r="J80" s="17">
        <f>ROUND(F80*G80,2)</f>
        <v>0</v>
      </c>
      <c r="K80" s="17">
        <v>0</v>
      </c>
      <c r="L80" s="17">
        <f>F80*K80</f>
        <v>0</v>
      </c>
      <c r="N80" s="29"/>
      <c r="O80" s="16"/>
      <c r="Z80" s="16"/>
      <c r="AA80" s="16"/>
      <c r="AB80" s="16"/>
      <c r="AD80" s="30"/>
      <c r="AE80" s="30"/>
      <c r="AF80" s="30"/>
    </row>
    <row r="81" spans="1:32" ht="38.25">
      <c r="A81" s="8" t="s">
        <v>276</v>
      </c>
      <c r="B81" s="8"/>
      <c r="C81" s="8"/>
      <c r="D81" s="49" t="s">
        <v>277</v>
      </c>
      <c r="E81" s="8" t="s">
        <v>203</v>
      </c>
      <c r="F81" s="17">
        <v>1</v>
      </c>
      <c r="G81" s="20"/>
      <c r="H81" s="17">
        <f>ROUND(F81*AE81,2)</f>
        <v>0</v>
      </c>
      <c r="I81" s="17">
        <f>J81-H81</f>
        <v>0</v>
      </c>
      <c r="J81" s="17">
        <f>ROUND(F81*G81,2)</f>
        <v>0</v>
      </c>
      <c r="K81" s="17">
        <v>0</v>
      </c>
      <c r="L81" s="17">
        <f>F81*K81</f>
        <v>0</v>
      </c>
      <c r="N81" s="29" t="s">
        <v>216</v>
      </c>
      <c r="O81" s="16">
        <f>IF(N81="5",I81,0)</f>
        <v>0</v>
      </c>
      <c r="Z81" s="16">
        <f>IF(AD81=0,J81,0)</f>
        <v>0</v>
      </c>
      <c r="AA81" s="16">
        <f>IF(AD81=15,J81,0)</f>
        <v>0</v>
      </c>
      <c r="AB81" s="16">
        <f>IF(AD81=21,J81,0)</f>
        <v>0</v>
      </c>
      <c r="AD81" s="30">
        <v>21</v>
      </c>
      <c r="AE81" s="30">
        <f>G81*1</f>
        <v>0</v>
      </c>
      <c r="AF81" s="30">
        <f>G81*(1-1)</f>
        <v>0</v>
      </c>
    </row>
    <row r="82" spans="1:28" ht="12.75">
      <c r="A82" s="9"/>
      <c r="B82" s="9"/>
      <c r="C82" s="9"/>
      <c r="D82" s="9"/>
      <c r="E82" s="9"/>
      <c r="F82" s="9"/>
      <c r="G82" s="70" t="s">
        <v>273</v>
      </c>
      <c r="H82" s="51"/>
      <c r="I82" s="71"/>
      <c r="J82" s="33">
        <f>J12+J16+J19+J22+J27+J29+J41+J43+J48+J54+J57+J61+J63+J66+J68+J70+J77</f>
        <v>0</v>
      </c>
      <c r="K82" s="9"/>
      <c r="L82" s="9"/>
      <c r="Z82" s="34">
        <f>SUM(Z13:Z81)</f>
        <v>0</v>
      </c>
      <c r="AA82" s="34">
        <f>SUM(AA13:AA81)</f>
        <v>0</v>
      </c>
      <c r="AB82" s="34">
        <f>SUM(AB13:AB81)</f>
        <v>0</v>
      </c>
    </row>
    <row r="83" spans="1:9" ht="12.75">
      <c r="A83" s="50" t="s">
        <v>283</v>
      </c>
      <c r="H83" s="46"/>
      <c r="I83" s="46"/>
    </row>
    <row r="84" s="50" customFormat="1" ht="12.75">
      <c r="A84" s="50" t="s">
        <v>280</v>
      </c>
    </row>
  </sheetData>
  <mergeCells count="45">
    <mergeCell ref="D66:G66"/>
    <mergeCell ref="D68:G68"/>
    <mergeCell ref="D70:G70"/>
    <mergeCell ref="D77:G77"/>
    <mergeCell ref="D54:G54"/>
    <mergeCell ref="D57:G57"/>
    <mergeCell ref="D61:G61"/>
    <mergeCell ref="D63:G63"/>
    <mergeCell ref="D29:G29"/>
    <mergeCell ref="D41:G41"/>
    <mergeCell ref="D43:G43"/>
    <mergeCell ref="D48:G48"/>
    <mergeCell ref="K10:L10"/>
    <mergeCell ref="D12:G12"/>
    <mergeCell ref="D16:G16"/>
    <mergeCell ref="D19:G19"/>
    <mergeCell ref="J6:L7"/>
    <mergeCell ref="J8:L9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82:I82"/>
    <mergeCell ref="G6:H7"/>
    <mergeCell ref="G8:H9"/>
    <mergeCell ref="I8:I9"/>
    <mergeCell ref="H10:J10"/>
    <mergeCell ref="D22:G22"/>
    <mergeCell ref="D27:G27"/>
    <mergeCell ref="A1:L1"/>
    <mergeCell ref="A2:C3"/>
    <mergeCell ref="A4:C5"/>
    <mergeCell ref="A6:C7"/>
    <mergeCell ref="E2:F3"/>
    <mergeCell ref="E4:F5"/>
    <mergeCell ref="E6:F7"/>
    <mergeCell ref="I2:I3"/>
    <mergeCell ref="J2:L3"/>
    <mergeCell ref="J4:L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K6" sqref="K6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3.140625" style="0" customWidth="1"/>
    <col min="9" max="9" width="22.421875" style="0" customWidth="1"/>
    <col min="10" max="16384" width="11.421875" style="0" customWidth="1"/>
  </cols>
  <sheetData>
    <row r="1" spans="1:9" ht="28.5" customHeight="1">
      <c r="A1" s="83" t="s">
        <v>230</v>
      </c>
      <c r="B1" s="84"/>
      <c r="C1" s="84"/>
      <c r="D1" s="84"/>
      <c r="E1" s="84"/>
      <c r="F1" s="84"/>
      <c r="G1" s="84"/>
      <c r="H1" s="84"/>
      <c r="I1" s="84"/>
    </row>
    <row r="2" spans="1:10" ht="12.75">
      <c r="A2" s="54" t="s">
        <v>1</v>
      </c>
      <c r="B2" s="55"/>
      <c r="C2" s="87" t="s">
        <v>278</v>
      </c>
      <c r="D2" s="88"/>
      <c r="E2" s="59" t="s">
        <v>209</v>
      </c>
      <c r="F2" s="61" t="s">
        <v>270</v>
      </c>
      <c r="G2" s="91"/>
      <c r="H2" s="59" t="s">
        <v>265</v>
      </c>
      <c r="I2" s="93" t="s">
        <v>271</v>
      </c>
      <c r="J2" s="26"/>
    </row>
    <row r="3" spans="1:10" ht="29.25" customHeight="1">
      <c r="A3" s="56"/>
      <c r="B3" s="57"/>
      <c r="C3" s="89"/>
      <c r="D3" s="90"/>
      <c r="E3" s="57"/>
      <c r="F3" s="64"/>
      <c r="G3" s="92"/>
      <c r="H3" s="57"/>
      <c r="I3" s="67"/>
      <c r="J3" s="26"/>
    </row>
    <row r="4" spans="1:10" ht="12.75">
      <c r="A4" s="58" t="s">
        <v>2</v>
      </c>
      <c r="B4" s="57"/>
      <c r="C4" s="60" t="s">
        <v>127</v>
      </c>
      <c r="D4" s="57"/>
      <c r="E4" s="60" t="s">
        <v>210</v>
      </c>
      <c r="F4" s="60"/>
      <c r="G4" s="57"/>
      <c r="H4" s="100" t="s">
        <v>281</v>
      </c>
      <c r="I4" s="96"/>
      <c r="J4" s="26"/>
    </row>
    <row r="5" spans="1:10" ht="12.75">
      <c r="A5" s="56"/>
      <c r="B5" s="57"/>
      <c r="C5" s="57"/>
      <c r="D5" s="57"/>
      <c r="E5" s="57"/>
      <c r="F5" s="57"/>
      <c r="G5" s="57"/>
      <c r="H5" s="101"/>
      <c r="I5" s="97"/>
      <c r="J5" s="26"/>
    </row>
    <row r="6" spans="1:10" ht="12.75">
      <c r="A6" s="58" t="s">
        <v>3</v>
      </c>
      <c r="B6" s="57"/>
      <c r="C6" s="60" t="s">
        <v>269</v>
      </c>
      <c r="D6" s="57"/>
      <c r="E6" s="60" t="s">
        <v>211</v>
      </c>
      <c r="F6" s="60"/>
      <c r="G6" s="57"/>
      <c r="H6" s="102"/>
      <c r="I6" s="98"/>
      <c r="J6" s="26"/>
    </row>
    <row r="7" spans="1:10" ht="12.75">
      <c r="A7" s="56"/>
      <c r="B7" s="57"/>
      <c r="C7" s="57"/>
      <c r="D7" s="57"/>
      <c r="E7" s="57"/>
      <c r="F7" s="57"/>
      <c r="G7" s="57"/>
      <c r="H7" s="103"/>
      <c r="I7" s="99"/>
      <c r="J7" s="26"/>
    </row>
    <row r="8" spans="1:10" ht="12.75">
      <c r="A8" s="58" t="s">
        <v>195</v>
      </c>
      <c r="B8" s="57"/>
      <c r="C8" s="69"/>
      <c r="D8" s="57"/>
      <c r="E8" s="60" t="s">
        <v>196</v>
      </c>
      <c r="F8" s="69"/>
      <c r="G8" s="57"/>
      <c r="H8" s="60" t="s">
        <v>266</v>
      </c>
      <c r="I8" s="94" t="s">
        <v>276</v>
      </c>
      <c r="J8" s="26"/>
    </row>
    <row r="9" spans="1:10" ht="12.75">
      <c r="A9" s="56"/>
      <c r="B9" s="57"/>
      <c r="C9" s="57"/>
      <c r="D9" s="57"/>
      <c r="E9" s="57"/>
      <c r="F9" s="57"/>
      <c r="G9" s="57"/>
      <c r="H9" s="57"/>
      <c r="I9" s="67"/>
      <c r="J9" s="26"/>
    </row>
    <row r="10" spans="1:10" ht="12.75">
      <c r="A10" s="58" t="s">
        <v>4</v>
      </c>
      <c r="B10" s="57"/>
      <c r="C10" s="60"/>
      <c r="D10" s="57"/>
      <c r="E10" s="60" t="s">
        <v>212</v>
      </c>
      <c r="F10" s="60"/>
      <c r="G10" s="57"/>
      <c r="H10" s="60" t="s">
        <v>267</v>
      </c>
      <c r="I10" s="67"/>
      <c r="J10" s="26"/>
    </row>
    <row r="11" spans="1:10" ht="12.75">
      <c r="A11" s="85"/>
      <c r="B11" s="86"/>
      <c r="C11" s="86"/>
      <c r="D11" s="86"/>
      <c r="E11" s="86"/>
      <c r="F11" s="86"/>
      <c r="G11" s="86"/>
      <c r="H11" s="86"/>
      <c r="I11" s="95"/>
      <c r="J11" s="26"/>
    </row>
    <row r="12" spans="1:9" ht="23.25" customHeight="1">
      <c r="A12" s="104" t="s">
        <v>231</v>
      </c>
      <c r="B12" s="105"/>
      <c r="C12" s="105"/>
      <c r="D12" s="105"/>
      <c r="E12" s="105"/>
      <c r="F12" s="105"/>
      <c r="G12" s="105"/>
      <c r="H12" s="105"/>
      <c r="I12" s="105"/>
    </row>
    <row r="13" spans="1:10" ht="26.25" customHeight="1">
      <c r="A13" s="35" t="s">
        <v>232</v>
      </c>
      <c r="B13" s="106" t="s">
        <v>243</v>
      </c>
      <c r="C13" s="107"/>
      <c r="D13" s="35" t="s">
        <v>245</v>
      </c>
      <c r="E13" s="106" t="s">
        <v>253</v>
      </c>
      <c r="F13" s="107"/>
      <c r="G13" s="35" t="s">
        <v>254</v>
      </c>
      <c r="H13" s="106" t="s">
        <v>268</v>
      </c>
      <c r="I13" s="107"/>
      <c r="J13" s="26"/>
    </row>
    <row r="14" spans="1:10" ht="15" customHeight="1">
      <c r="A14" s="36" t="s">
        <v>233</v>
      </c>
      <c r="B14" s="41" t="s">
        <v>244</v>
      </c>
      <c r="C14" s="42"/>
      <c r="D14" s="110" t="s">
        <v>246</v>
      </c>
      <c r="E14" s="111"/>
      <c r="F14" s="42"/>
      <c r="G14" s="110" t="s">
        <v>255</v>
      </c>
      <c r="H14" s="111"/>
      <c r="I14" s="42"/>
      <c r="J14" s="26"/>
    </row>
    <row r="15" spans="1:10" ht="15" customHeight="1">
      <c r="A15" s="37"/>
      <c r="B15" s="41" t="s">
        <v>213</v>
      </c>
      <c r="C15" s="42"/>
      <c r="D15" s="110" t="s">
        <v>247</v>
      </c>
      <c r="E15" s="111"/>
      <c r="F15" s="42"/>
      <c r="G15" s="110" t="s">
        <v>256</v>
      </c>
      <c r="H15" s="111"/>
      <c r="I15" s="42"/>
      <c r="J15" s="26"/>
    </row>
    <row r="16" spans="1:10" ht="15" customHeight="1">
      <c r="A16" s="36" t="s">
        <v>234</v>
      </c>
      <c r="B16" s="41" t="s">
        <v>244</v>
      </c>
      <c r="C16" s="42"/>
      <c r="D16" s="110" t="s">
        <v>248</v>
      </c>
      <c r="E16" s="111"/>
      <c r="F16" s="42"/>
      <c r="G16" s="110" t="s">
        <v>257</v>
      </c>
      <c r="H16" s="111"/>
      <c r="I16" s="42"/>
      <c r="J16" s="26"/>
    </row>
    <row r="17" spans="1:10" ht="15" customHeight="1">
      <c r="A17" s="37"/>
      <c r="B17" s="41" t="s">
        <v>213</v>
      </c>
      <c r="C17" s="42"/>
      <c r="D17" s="110"/>
      <c r="E17" s="111"/>
      <c r="F17" s="45"/>
      <c r="G17" s="110" t="s">
        <v>258</v>
      </c>
      <c r="H17" s="111"/>
      <c r="I17" s="42"/>
      <c r="J17" s="26"/>
    </row>
    <row r="18" spans="1:10" ht="15" customHeight="1">
      <c r="A18" s="36" t="s">
        <v>235</v>
      </c>
      <c r="B18" s="41" t="s">
        <v>244</v>
      </c>
      <c r="C18" s="42"/>
      <c r="D18" s="110"/>
      <c r="E18" s="111"/>
      <c r="F18" s="45"/>
      <c r="G18" s="110" t="s">
        <v>259</v>
      </c>
      <c r="H18" s="111"/>
      <c r="I18" s="42"/>
      <c r="J18" s="26"/>
    </row>
    <row r="19" spans="1:10" ht="15" customHeight="1">
      <c r="A19" s="37"/>
      <c r="B19" s="41" t="s">
        <v>213</v>
      </c>
      <c r="C19" s="42"/>
      <c r="D19" s="110"/>
      <c r="E19" s="111"/>
      <c r="F19" s="45"/>
      <c r="G19" s="110" t="s">
        <v>260</v>
      </c>
      <c r="H19" s="111"/>
      <c r="I19" s="42"/>
      <c r="J19" s="26"/>
    </row>
    <row r="20" spans="1:10" ht="15" customHeight="1">
      <c r="A20" s="108" t="s">
        <v>192</v>
      </c>
      <c r="B20" s="109"/>
      <c r="C20" s="42"/>
      <c r="D20" s="110"/>
      <c r="E20" s="111"/>
      <c r="F20" s="45"/>
      <c r="G20" s="110"/>
      <c r="H20" s="111"/>
      <c r="I20" s="45"/>
      <c r="J20" s="26"/>
    </row>
    <row r="21" spans="1:10" ht="15" customHeight="1">
      <c r="A21" s="108" t="s">
        <v>236</v>
      </c>
      <c r="B21" s="109"/>
      <c r="C21" s="42"/>
      <c r="D21" s="110"/>
      <c r="E21" s="111"/>
      <c r="F21" s="45"/>
      <c r="G21" s="110"/>
      <c r="H21" s="111"/>
      <c r="I21" s="45"/>
      <c r="J21" s="26"/>
    </row>
    <row r="22" spans="1:10" ht="16.5" customHeight="1">
      <c r="A22" s="108" t="s">
        <v>237</v>
      </c>
      <c r="B22" s="109"/>
      <c r="C22" s="42"/>
      <c r="D22" s="108" t="s">
        <v>249</v>
      </c>
      <c r="E22" s="109"/>
      <c r="F22" s="42"/>
      <c r="G22" s="108" t="s">
        <v>261</v>
      </c>
      <c r="H22" s="109"/>
      <c r="I22" s="42"/>
      <c r="J22" s="26"/>
    </row>
    <row r="23" spans="1:9" ht="12.75">
      <c r="A23" s="38"/>
      <c r="B23" s="38"/>
      <c r="C23" s="38"/>
      <c r="D23" s="9"/>
      <c r="E23" s="9"/>
      <c r="F23" s="9"/>
      <c r="G23" s="9"/>
      <c r="H23" s="9"/>
      <c r="I23" s="9"/>
    </row>
    <row r="24" spans="1:9" ht="15" customHeight="1">
      <c r="A24" s="112" t="s">
        <v>238</v>
      </c>
      <c r="B24" s="113"/>
      <c r="C24" s="43"/>
      <c r="D24" s="44"/>
      <c r="E24" s="20"/>
      <c r="F24" s="20"/>
      <c r="G24" s="20"/>
      <c r="H24" s="20"/>
      <c r="I24" s="20"/>
    </row>
    <row r="25" spans="1:10" ht="15" customHeight="1">
      <c r="A25" s="112" t="s">
        <v>239</v>
      </c>
      <c r="B25" s="113"/>
      <c r="C25" s="43"/>
      <c r="D25" s="112" t="s">
        <v>250</v>
      </c>
      <c r="E25" s="113"/>
      <c r="F25" s="43"/>
      <c r="G25" s="112" t="s">
        <v>262</v>
      </c>
      <c r="H25" s="113"/>
      <c r="I25" s="43"/>
      <c r="J25" s="26"/>
    </row>
    <row r="26" spans="1:10" ht="15" customHeight="1">
      <c r="A26" s="112" t="s">
        <v>240</v>
      </c>
      <c r="B26" s="113"/>
      <c r="C26" s="43"/>
      <c r="D26" s="112" t="s">
        <v>251</v>
      </c>
      <c r="E26" s="113"/>
      <c r="F26" s="43"/>
      <c r="G26" s="112" t="s">
        <v>263</v>
      </c>
      <c r="H26" s="113"/>
      <c r="I26" s="43"/>
      <c r="J26" s="26"/>
    </row>
    <row r="27" spans="1:9" ht="12.75">
      <c r="A27" s="39"/>
      <c r="B27" s="39"/>
      <c r="C27" s="39"/>
      <c r="D27" s="39"/>
      <c r="E27" s="39"/>
      <c r="F27" s="39"/>
      <c r="G27" s="39"/>
      <c r="H27" s="39"/>
      <c r="I27" s="39"/>
    </row>
    <row r="28" spans="1:10" ht="14.25" customHeight="1">
      <c r="A28" s="117" t="s">
        <v>241</v>
      </c>
      <c r="B28" s="118"/>
      <c r="C28" s="119"/>
      <c r="D28" s="117" t="s">
        <v>252</v>
      </c>
      <c r="E28" s="118"/>
      <c r="F28" s="119"/>
      <c r="G28" s="117" t="s">
        <v>264</v>
      </c>
      <c r="H28" s="118"/>
      <c r="I28" s="119"/>
      <c r="J28" s="27"/>
    </row>
    <row r="29" spans="1:10" ht="14.25" customHeight="1">
      <c r="A29" s="120"/>
      <c r="B29" s="121"/>
      <c r="C29" s="122"/>
      <c r="D29" s="120"/>
      <c r="E29" s="121"/>
      <c r="F29" s="122"/>
      <c r="G29" s="120"/>
      <c r="H29" s="121"/>
      <c r="I29" s="122"/>
      <c r="J29" s="27"/>
    </row>
    <row r="30" spans="1:10" ht="14.25" customHeight="1">
      <c r="A30" s="120"/>
      <c r="B30" s="121"/>
      <c r="C30" s="122"/>
      <c r="D30" s="120"/>
      <c r="E30" s="121"/>
      <c r="F30" s="122"/>
      <c r="G30" s="120"/>
      <c r="H30" s="121"/>
      <c r="I30" s="122"/>
      <c r="J30" s="27"/>
    </row>
    <row r="31" spans="1:10" ht="14.25" customHeight="1">
      <c r="A31" s="120"/>
      <c r="B31" s="121"/>
      <c r="C31" s="122"/>
      <c r="D31" s="120"/>
      <c r="E31" s="121"/>
      <c r="F31" s="122"/>
      <c r="G31" s="120"/>
      <c r="H31" s="121"/>
      <c r="I31" s="122"/>
      <c r="J31" s="27"/>
    </row>
    <row r="32" spans="1:10" ht="14.25" customHeight="1">
      <c r="A32" s="114" t="s">
        <v>242</v>
      </c>
      <c r="B32" s="115"/>
      <c r="C32" s="116"/>
      <c r="D32" s="114" t="s">
        <v>242</v>
      </c>
      <c r="E32" s="115"/>
      <c r="F32" s="116"/>
      <c r="G32" s="114" t="s">
        <v>242</v>
      </c>
      <c r="H32" s="115"/>
      <c r="I32" s="116"/>
      <c r="J32" s="27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mergeCells count="76"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A12:I12"/>
    <mergeCell ref="B13:C13"/>
    <mergeCell ref="E13:F13"/>
    <mergeCell ref="H13:I13"/>
    <mergeCell ref="H8:H9"/>
    <mergeCell ref="H10:H11"/>
    <mergeCell ref="I2:I3"/>
    <mergeCell ref="I8:I9"/>
    <mergeCell ref="I10:I11"/>
    <mergeCell ref="I4:I7"/>
    <mergeCell ref="H4:H7"/>
    <mergeCell ref="E8:E9"/>
    <mergeCell ref="E10:E11"/>
    <mergeCell ref="F2:G3"/>
    <mergeCell ref="F4:G5"/>
    <mergeCell ref="F6:G7"/>
    <mergeCell ref="F8:G9"/>
    <mergeCell ref="F10:G11"/>
    <mergeCell ref="A8:B9"/>
    <mergeCell ref="A10:B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E4:E5"/>
    <mergeCell ref="E6:E7"/>
    <mergeCell ref="H2:H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zoubek</cp:lastModifiedBy>
  <cp:lastPrinted>2018-06-07T07:16:49Z</cp:lastPrinted>
  <dcterms:modified xsi:type="dcterms:W3CDTF">2019-11-08T12:40:37Z</dcterms:modified>
  <cp:category/>
  <cp:version/>
  <cp:contentType/>
  <cp:contentStatus/>
</cp:coreProperties>
</file>