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90" activeTab="0"/>
  </bookViews>
  <sheets>
    <sheet name="Rekapitulace stavby" sheetId="1" r:id="rId1"/>
    <sheet name="SO201 - Lávka" sheetId="2" r:id="rId2"/>
    <sheet name="SO101 - Cyklostezka" sheetId="3" r:id="rId3"/>
    <sheet name="VON - Vedlejší a ostatní ..." sheetId="4" r:id="rId4"/>
    <sheet name="Pokyny pro vyplnění" sheetId="5" r:id="rId5"/>
  </sheets>
  <definedNames>
    <definedName name="_xlnm._FilterDatabase" localSheetId="2" hidden="1">'SO101 - Cyklostezka'!$C$88:$K$370</definedName>
    <definedName name="_xlnm._FilterDatabase" localSheetId="1" hidden="1">'SO201 - Lávka'!$C$92:$K$759</definedName>
    <definedName name="_xlnm._FilterDatabase" localSheetId="3" hidden="1">'VON - Vedlejší a ostatní ...'!$C$83:$K$116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Area" localSheetId="2">'SO101 - Cyklostezka'!$C$4:$J$39,'SO101 - Cyklostezka'!$C$45:$J$70,'SO101 - Cyklostezka'!$C$76:$K$370</definedName>
    <definedName name="_xlnm.Print_Area" localSheetId="1">'SO201 - Lávka'!$C$4:$J$39,'SO201 - Lávka'!$C$45:$J$74,'SO201 - Lávka'!$C$80:$K$759</definedName>
    <definedName name="_xlnm.Print_Area" localSheetId="3">'VON - Vedlejší a ostatní ...'!$C$4:$J$39,'VON - Vedlejší a ostatní ...'!$C$45:$J$65,'VON - Vedlejší a ostatní ...'!$C$71:$K$116</definedName>
    <definedName name="_xlnm.Print_Titles" localSheetId="0">'Rekapitulace stavby'!$52:$52</definedName>
    <definedName name="_xlnm.Print_Titles" localSheetId="1">'SO201 - Lávka'!$92:$92</definedName>
    <definedName name="_xlnm.Print_Titles" localSheetId="2">'SO101 - Cyklostezka'!$88:$88</definedName>
    <definedName name="_xlnm.Print_Titles" localSheetId="3">'VON - Vedlejší a ostatní ...'!$83:$83</definedName>
  </definedNames>
  <calcPr calcId="162913"/>
</workbook>
</file>

<file path=xl/sharedStrings.xml><?xml version="1.0" encoding="utf-8"?>
<sst xmlns="http://schemas.openxmlformats.org/spreadsheetml/2006/main" count="9591" uniqueCount="1686">
  <si>
    <t>Export Komplet</t>
  </si>
  <si>
    <t>VZ</t>
  </si>
  <si>
    <t>2.0</t>
  </si>
  <si>
    <t>ZAMOK</t>
  </si>
  <si>
    <t>False</t>
  </si>
  <si>
    <t>{8c6e23c6-9092-4f55-8a40-23e5c8c6bf19}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</si>
  <si>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</si>
  <si>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</si>
  <si>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</si>
  <si>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</si>
  <si>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</si>
  <si>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</si>
  <si>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</si>
  <si>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</si>
  <si>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2019-39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</si>
  <si>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</si>
  <si>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</si>
  <si>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Lávka přes řeku Ohři ve Svatošských skalách</t>
  </si>
  <si>
    <t>KSO:</t>
  </si>
  <si>
    <t/>
  </si>
  <si>
    <t>CC-CZ:</t>
  </si>
  <si>
    <t>Místo:</t>
  </si>
  <si>
    <t>Loket - Svatošské skály</t>
  </si>
  <si>
    <t>Datum:</t>
  </si>
  <si>
    <t>11. 7. 2019</t>
  </si>
  <si>
    <t>Zadavatel:</t>
  </si>
  <si>
    <t>IČ:</t>
  </si>
  <si>
    <t>Karlovarský kraj, Závodní 353/88, K.Vary</t>
  </si>
  <si>
    <t>DIČ:</t>
  </si>
  <si>
    <t>Uchazeč:</t>
  </si>
  <si>
    <t>Vyplň údaj</t>
  </si>
  <si>
    <t>Projektant:</t>
  </si>
  <si>
    <t>PONTIKA s.r.o., Sportovní 4, K.Vary</t>
  </si>
  <si>
    <t>True</t>
  </si>
  <si>
    <t>Zpracovatel:</t>
  </si>
  <si>
    <t>Ing. C. Janoušová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</si>
  <si>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</si>
  <si>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</si>
  <si>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</si>
  <si>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</si>
  <si>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</si>
  <si>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</si>
  <si>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</si>
  <si>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</si>
  <si>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</si>
  <si>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</si>
  <si>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</si>
  <si>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</si>
  <si>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</si>
  <si>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</si>
  <si>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</si>
  <si>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</si>
  <si>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</si>
  <si>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</si>
  <si>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</si>
  <si>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</si>
  <si>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</si>
  <si>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</si>
  <si>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</si>
  <si>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</si>
  <si>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</si>
  <si>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</si>
  <si>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</si>
  <si>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</si>
  <si>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</si>
  <si>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</si>
  <si>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</si>
  <si>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</si>
  <si>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</si>
  <si>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</si>
  <si>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</si>
  <si>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</si>
  <si>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</si>
  <si>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</si>
  <si>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</si>
  <si>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</si>
  <si>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</si>
  <si>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SO201</t>
  </si>
  <si>
    <t>Lávka</t>
  </si>
  <si>
    <t>STA</t>
  </si>
  <si>
    <t>1</t>
  </si>
  <si>
    <t>{f9a11835-2afa-4004-86f5-0ec4d1871883}</t>
  </si>
  <si>
    <t>2</t>
  </si>
  <si>
    <t>SO101</t>
  </si>
  <si>
    <t>Cyklostezka</t>
  </si>
  <si>
    <t>{b103ee32-99e5-41e6-9e14-165e1b9154d8}</t>
  </si>
  <si>
    <t>VON</t>
  </si>
  <si>
    <t>Vedlejší a ostatní náklady</t>
  </si>
  <si>
    <t>{d0a29950-c3dc-4686-bd76-7c156425be3d}</t>
  </si>
  <si>
    <t>KRYCÍ LIST SOUPISU PRACÍ</t>
  </si>
  <si>
    <t>Objekt:</t>
  </si>
  <si>
    <t>SO201 - Lávka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</si>
  <si>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</si>
  <si>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</si>
  <si>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</si>
  <si>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</si>
  <si>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</si>
  <si>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</si>
  <si>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 xml:space="preserve">    2.1 - Základy</t>
  </si>
  <si>
    <t xml:space="preserve">    2.2 - Mikropiloty a kotvy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</si>
  <si>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</si>
  <si>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</si>
  <si>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</si>
  <si>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</si>
  <si>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</si>
  <si>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</si>
  <si>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</si>
  <si>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 xml:space="preserve">    789 - Povrchové úpravy ocelových konstrukcí a technologických zařízení</t>
  </si>
  <si>
    <t>VRN - Vedlejší rozpočtové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</si>
  <si>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</si>
  <si>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</si>
  <si>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</si>
  <si>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</si>
  <si>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</si>
  <si>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</si>
  <si>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</si>
  <si>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</si>
  <si>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</si>
  <si>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</si>
  <si>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</si>
  <si>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</si>
  <si>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</si>
  <si>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</si>
  <si>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</si>
  <si>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</si>
  <si>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</si>
  <si>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</si>
  <si>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2.1</t>
  </si>
  <si>
    <t>Základy</t>
  </si>
  <si>
    <t>K</t>
  </si>
  <si>
    <t>275311125</t>
  </si>
  <si>
    <t>Základové patky a bloky z betonu prostého C 16/20</t>
  </si>
  <si>
    <t>m3</t>
  </si>
  <si>
    <t>CS ÚRS 2019 02</t>
  </si>
  <si>
    <t>4</t>
  </si>
  <si>
    <t>-2063954720</t>
  </si>
  <si>
    <t>PP</t>
  </si>
  <si>
    <t>Základové konstrukce z betonu prostého patky a bloky ve výkopu nebo na hlavách pilot C 16/20</t>
  </si>
  <si>
    <t>P</t>
  </si>
  <si>
    <t>Poznámka k položce:
- beton C16/20-X0</t>
  </si>
  <si>
    <t>VV</t>
  </si>
  <si>
    <t>"kotevní bloky - podkladní beton (2ks)"  2,4*2</t>
  </si>
  <si>
    <t>"opěry - podkladní beton (2ks)"  4,5*2</t>
  </si>
  <si>
    <t>275321118</t>
  </si>
  <si>
    <t>Základové patky a bloky mostních konstrukcí ze ŽB C 30/37</t>
  </si>
  <si>
    <t>139936577</t>
  </si>
  <si>
    <t>Základové konstrukce z betonu železového patky a bloky ve výkopu nebo na hlavách pilot C 30/37</t>
  </si>
  <si>
    <t>Poznámka k položce:
- základ beton C30/37-XA2-CI 0,2-S4
- betonové hrany zkosit, pokud není stanoveno jinak</t>
  </si>
  <si>
    <t>"kotevní bloky - základ (2ks)"  10,1*2</t>
  </si>
  <si>
    <t>"opěry - základ (2ks)"  18,5*2</t>
  </si>
  <si>
    <t>3</t>
  </si>
  <si>
    <t>275354111</t>
  </si>
  <si>
    <t>Bednění základových patek - zřízení</t>
  </si>
  <si>
    <t>m2</t>
  </si>
  <si>
    <t>-316818517</t>
  </si>
  <si>
    <t>Bednění základových konstrukcí patek a bloků zřízení</t>
  </si>
  <si>
    <t>Poznámka k položce:
- bednění pohledových ploch podle TKP 18, příloha 10: zasypané plochy - Aa, případně Ca, pohledové plochy - Bb (hoblovaná prkna na polodrážku)</t>
  </si>
  <si>
    <t xml:space="preserve">"kotevní bloky - základ (2ks)" </t>
  </si>
  <si>
    <t>0,8*2*(5,805+2,16)*2</t>
  </si>
  <si>
    <t>"opěry - základ (2ks)"</t>
  </si>
  <si>
    <t>0,7*2*(5,4+4,7)*2</t>
  </si>
  <si>
    <t>275354211</t>
  </si>
  <si>
    <t>Bednění základových patek - odstranění</t>
  </si>
  <si>
    <t>-1139914701</t>
  </si>
  <si>
    <t>Bednění základových konstrukcí patek a bloků odstranění bednění</t>
  </si>
  <si>
    <t>5</t>
  </si>
  <si>
    <t>275361116</t>
  </si>
  <si>
    <t>Výztuž základových patek a bloků z betonářské oceli 10 505</t>
  </si>
  <si>
    <t>t</t>
  </si>
  <si>
    <t>618844381</t>
  </si>
  <si>
    <t>Výztuž základových konstrukcí patek a bloků z betonářské oceli 10 505 (R) nebo BSt 500</t>
  </si>
  <si>
    <t xml:space="preserve">" 180 kg/m3 " </t>
  </si>
  <si>
    <t>"kotevní bloky - základ (2ks)"  10,1*2*180,0*0,001</t>
  </si>
  <si>
    <t>"opěry - základ (2ks)"  18,5*2*180,0*0,001</t>
  </si>
  <si>
    <t>6</t>
  </si>
  <si>
    <t>334791116</t>
  </si>
  <si>
    <t>Prostup v betonových zdech z plastových trub DN do 315</t>
  </si>
  <si>
    <t>m</t>
  </si>
  <si>
    <t>1856849921</t>
  </si>
  <si>
    <t>Prostup v betonových zdech z plastových trub průměru do DN 315</t>
  </si>
  <si>
    <t>"průchodka v základu kotevního bloku - pramencová zemní kotva"  8*1,2</t>
  </si>
  <si>
    <t>2.2</t>
  </si>
  <si>
    <t>Mikropiloty a kotvy</t>
  </si>
  <si>
    <t>7</t>
  </si>
  <si>
    <t>225511114</t>
  </si>
  <si>
    <t>Vrty maloprofilové jádrové D do 245 mm úklon do 45° hl do 25 m hor. III a IV</t>
  </si>
  <si>
    <t>-1464032543</t>
  </si>
  <si>
    <t>Maloprofilové vrty jádrové průměru přes 195 do 245 mm do úklonu 45° v hl 0 až 25 m v hornině tř. III a IV</t>
  </si>
  <si>
    <t>Poznámka k položce:
- 50% v hor. III a IV</t>
  </si>
  <si>
    <t>"vrt pro trvalou pramencovou zemní kotvu"  8*14,0</t>
  </si>
  <si>
    <t>"vrty pro mikropiloty opěr"  360,8</t>
  </si>
  <si>
    <t>472,8*0,5 'Přepočtené koeficientem množství</t>
  </si>
  <si>
    <t>8</t>
  </si>
  <si>
    <t>225511116</t>
  </si>
  <si>
    <t>Vrty maloprofilové jádrové D do 245 mm úklon do 45° hl do 25 m hor. V a VI</t>
  </si>
  <si>
    <t>1912588884</t>
  </si>
  <si>
    <t>Maloprofilové vrty jádrové průměru přes 195 do 245 mm do úklonu 45° v hl 0 až 25 m v hornině tř. V a VI</t>
  </si>
  <si>
    <t>Poznámka k položce:
- 50% v hor. V a VI</t>
  </si>
  <si>
    <t>9</t>
  </si>
  <si>
    <t>283111123</t>
  </si>
  <si>
    <t>Zřízení trubkových mikropilot svislých část manžetová D 115 mm</t>
  </si>
  <si>
    <t>1148162986</t>
  </si>
  <si>
    <t>Zřízení ocelových, trubkových mikropilot tlakové i tahové svislé nebo odklon od svislice do 60° část manžetová, průměru přes 105 do 115 mm</t>
  </si>
  <si>
    <t>"mikropiloty opěr"  385,0</t>
  </si>
  <si>
    <t>10</t>
  </si>
  <si>
    <t>M</t>
  </si>
  <si>
    <t>14011080R</t>
  </si>
  <si>
    <t>trubka ocelová bezešvá hladká jakost 11 353 108x16mm</t>
  </si>
  <si>
    <t>-754551585</t>
  </si>
  <si>
    <t>11</t>
  </si>
  <si>
    <t>283131113</t>
  </si>
  <si>
    <t>Zřízení hlavy mikropilot namáhaných tlakem i tahem D do 115 mm</t>
  </si>
  <si>
    <t>kus</t>
  </si>
  <si>
    <t>-591913804</t>
  </si>
  <si>
    <t>Zřízení hlav trubkových mikropilot namáhaných tlakem i tahem, průměru přes 105 do 115 mm</t>
  </si>
  <si>
    <t xml:space="preserve">"mikropiloty opěr"  44 </t>
  </si>
  <si>
    <t>12</t>
  </si>
  <si>
    <t>14096000R</t>
  </si>
  <si>
    <t>ocelová hlava mikropiloty prům. 108x16 mm, vč. povrchové úpravy</t>
  </si>
  <si>
    <t>-378048203</t>
  </si>
  <si>
    <t>13</t>
  </si>
  <si>
    <t>282602113</t>
  </si>
  <si>
    <t>Injektování povrchové vysokotlaké s dvojitým obturátorem mikropilot a kotev tlakem do 4,5 MPa</t>
  </si>
  <si>
    <t>hod</t>
  </si>
  <si>
    <t>-1581952873</t>
  </si>
  <si>
    <t>Injektování povrchové s dvojitým obturátorem mikropilot nebo kotev tlakem přes 2,0 do 4,5 MPa</t>
  </si>
  <si>
    <t xml:space="preserve">"mikropiloty opěr 44 ks, délka kořene 4,0 m (písky x2)" </t>
  </si>
  <si>
    <t>44*(1/4*0,5*4,0)*2</t>
  </si>
  <si>
    <t>"trvalá pramencová zemní kotva 8 ks, délka kořene 8,0 m (písky x2)"</t>
  </si>
  <si>
    <t>8*(1/4*0,5*8,0)*2</t>
  </si>
  <si>
    <t>14</t>
  </si>
  <si>
    <t>58521113</t>
  </si>
  <si>
    <t>cement portlandský CEM I 52,5MPa</t>
  </si>
  <si>
    <t>2105040777</t>
  </si>
  <si>
    <t>44*4,0*0,1*2</t>
  </si>
  <si>
    <t>8*8,0*0,1*2</t>
  </si>
  <si>
    <t>153821115</t>
  </si>
  <si>
    <t>Osazení kotvy kabelové z pramenců nebo drátů pro nosnost do 0,93 MN</t>
  </si>
  <si>
    <t>889906638</t>
  </si>
  <si>
    <t>Osazení kotev kabelových z popouštěných pramenců nebo drátů pro nosnost přes 0,62 do 0,93 MN</t>
  </si>
  <si>
    <t>"trvalá pramencová zemní kotva"  8*17,0</t>
  </si>
  <si>
    <t>16</t>
  </si>
  <si>
    <t>31496000R</t>
  </si>
  <si>
    <t>pramencová zemní kotva 4 lana Lp 15,7 mm, ocel 1570/1770 MPa</t>
  </si>
  <si>
    <t>712348962</t>
  </si>
  <si>
    <t>17</t>
  </si>
  <si>
    <t>153821192</t>
  </si>
  <si>
    <t>Příplatek za provedení protikorozní úpravy trvalých kotev pro nosnost do 0,93 MN</t>
  </si>
  <si>
    <t>1117471873</t>
  </si>
  <si>
    <t>Osazení kotev kabelových z popouštěných pramenců nebo drátů Příplatek k ceně za úpravu trvalých kotev pro únosnost od 0,47 do 0,93 MN</t>
  </si>
  <si>
    <t>18</t>
  </si>
  <si>
    <t>153822115</t>
  </si>
  <si>
    <t>Napnutí kabelových kotev při únosnosti kotvy do 0,93 MN</t>
  </si>
  <si>
    <t>-1962638813</t>
  </si>
  <si>
    <t>Napnutí kabelových kotev při únosnosti kotvy přes 0,62 do 0,93 MN</t>
  </si>
  <si>
    <t>"trvalá pramencová zemní kotva"  8</t>
  </si>
  <si>
    <t>19</t>
  </si>
  <si>
    <t>153822191</t>
  </si>
  <si>
    <t>Příplatek za napínání kabelových kotev s dynamometrem</t>
  </si>
  <si>
    <t>1841683397</t>
  </si>
  <si>
    <t>Napnutí kabelových kotev Příplatek k ceně za napínání kotev s dynamometrem</t>
  </si>
  <si>
    <t>20</t>
  </si>
  <si>
    <t>153861114</t>
  </si>
  <si>
    <t>Průchodka konstrukcí pro kotvy D do 220 mm l do 3 m</t>
  </si>
  <si>
    <t>-792467467</t>
  </si>
  <si>
    <t>Průchodka konstrukcí pro kotvy vnitřního průměru 220 mm délky, od 0 přes 1,5 do 3,0 m</t>
  </si>
  <si>
    <t>"dříky - trvalá pramencová zemní kotva"  8</t>
  </si>
  <si>
    <t>Svislé a kompletní konstrukce</t>
  </si>
  <si>
    <t>317321018</t>
  </si>
  <si>
    <t>Římsy opěrných zdí a valů ze ŽB tř. C 30/37</t>
  </si>
  <si>
    <t>108887027</t>
  </si>
  <si>
    <t>Římsy opěrných zdí a valů z betonu železového tř. C 30/37</t>
  </si>
  <si>
    <t>"opěrná zeď vpravo"</t>
  </si>
  <si>
    <t>0,5*(0,2+0,405)/2*2,5</t>
  </si>
  <si>
    <t>22</t>
  </si>
  <si>
    <t>317353111</t>
  </si>
  <si>
    <t>Bednění říms opěrných zdí a valů přímých, zalomených nebo zakřivených zřízení</t>
  </si>
  <si>
    <t>294936759</t>
  </si>
  <si>
    <t>Bednění říms opěrných zdí a valů jakéhokoliv tvaru přímých, zalomených nebo jinak zakřivených zřízení</t>
  </si>
  <si>
    <t>0,25*2,5+2*(0,2+0,405)/2*2,5+2*0,5*0,405</t>
  </si>
  <si>
    <t>23</t>
  </si>
  <si>
    <t>317353112</t>
  </si>
  <si>
    <t>Bednění říms opěrných zdí a valů přímých, zalomených nebo zakřivených odstranění</t>
  </si>
  <si>
    <t>1828997080</t>
  </si>
  <si>
    <t>Bednění říms opěrných zdí a valů jakéhokoliv tvaru přímých, zalomených nebo jinak zakřivených odstranění</t>
  </si>
  <si>
    <t>24</t>
  </si>
  <si>
    <t>317361016</t>
  </si>
  <si>
    <t>Výztuž říms opěrných zdí a valů z betonářské oceli 10 505</t>
  </si>
  <si>
    <t>987054627</t>
  </si>
  <si>
    <t>Výztuž říms opěrných zdí a valů z oceli 10 505 (R) nebo BSt 500</t>
  </si>
  <si>
    <t>"opěrná zeď vpravo - 180 kg/m3"</t>
  </si>
  <si>
    <t>(0,5*(0,2+0,405)/2*2,5)*180,0*0,001</t>
  </si>
  <si>
    <t>25</t>
  </si>
  <si>
    <t>327313216</t>
  </si>
  <si>
    <t>Opěrné zdi a valy z betonu prostého tř. C 16/20</t>
  </si>
  <si>
    <t>1794161246</t>
  </si>
  <si>
    <t>Opěrné zdi a valy z betonu prostého bez zvláštních nároků na vliv prostředí tř. C 16/20</t>
  </si>
  <si>
    <t>"opěrná zeď vpravo - podkladní beton"</t>
  </si>
  <si>
    <t>0,1*1,4*2,8</t>
  </si>
  <si>
    <t>26</t>
  </si>
  <si>
    <t>327323128</t>
  </si>
  <si>
    <t>Opěrné zdi a valy ze ŽB tř. C 30/37</t>
  </si>
  <si>
    <t>975842046</t>
  </si>
  <si>
    <t>Opěrné zdi a valy z betonu železového bez zvláštních nároků na vliv prostředí tř. C 30/37</t>
  </si>
  <si>
    <t>0,5*1,1*2,5+1,075*0,4*2,5</t>
  </si>
  <si>
    <t>27</t>
  </si>
  <si>
    <t>327351211</t>
  </si>
  <si>
    <t>Bednění opěrných zdí a valů svislých i skloněných zřízení</t>
  </si>
  <si>
    <t>312552397</t>
  </si>
  <si>
    <t>Bednění opěrných zdí a valů svislých i skloněných, výšky do 20 m zřízení</t>
  </si>
  <si>
    <t>0,5*2*(1,1+2,5)+1,075*2*(0,4+2,5)</t>
  </si>
  <si>
    <t>28</t>
  </si>
  <si>
    <t>327351221</t>
  </si>
  <si>
    <t>Bednění opěrných zdí a valů svislých i skloněných odstranění</t>
  </si>
  <si>
    <t>1379341660</t>
  </si>
  <si>
    <t>Bednění opěrných zdí a valů svislých i skloněných, výšky do 20 m odstranění</t>
  </si>
  <si>
    <t>29</t>
  </si>
  <si>
    <t>327361016</t>
  </si>
  <si>
    <t>Výztuž opěrných zdí a valů D nad 12 mm z betonářské oceli 10 505</t>
  </si>
  <si>
    <t>-247083816</t>
  </si>
  <si>
    <t>Výztuž opěrných zdí a valů průměru přes 12 mm, z oceli 10 505 (R) nebo BSt 500</t>
  </si>
  <si>
    <t>(0,5*1,1*2,5+1,075*0,4*2,5)*180,0*0,001</t>
  </si>
  <si>
    <t>30</t>
  </si>
  <si>
    <t>334213211</t>
  </si>
  <si>
    <t>Zdivo mostů z pravidelných kamenů na maltu, objem jednoho kamene do 0,02 m3</t>
  </si>
  <si>
    <t>1180612531</t>
  </si>
  <si>
    <t>Zdivo pilířů, opěr a křídel mostů z lomového kamene štípaného nebo ručně vybíraného na maltu z pravidelných kamenů (na vazbu) objemu 1 kusu kamene do 0,02 m3</t>
  </si>
  <si>
    <t>Poznámka k položce:
- úprava povrchu kamenů viz PD</t>
  </si>
  <si>
    <t>"obklad opěry (2ks)"</t>
  </si>
  <si>
    <t>(2*(1,558*0,85+2,28*2,9)+1,608*5,0)*0,25*2</t>
  </si>
  <si>
    <t>"obklad opěrné zdi vpravo"</t>
  </si>
  <si>
    <t>1,075*2,5*0,25</t>
  </si>
  <si>
    <t>31</t>
  </si>
  <si>
    <t>334213911</t>
  </si>
  <si>
    <t>Příplatek k cenám zdiva mostů z kamene na maltu za jednostranné lícování zdiva</t>
  </si>
  <si>
    <t>-1546054058</t>
  </si>
  <si>
    <t>Zdivo pilířů, opěr a křídel mostů z lomového kamene štípaného nebo ručně vybíraného na maltu Příplatek k cenám za lícování zdiva jednostranné</t>
  </si>
  <si>
    <t>32</t>
  </si>
  <si>
    <t>334214121</t>
  </si>
  <si>
    <t>Kotvení kamenného obkladového zdiva mostů tl do 350 mm betonářskou výztuží</t>
  </si>
  <si>
    <t>1367419082</t>
  </si>
  <si>
    <t>Kotvení kamenného obkladového zdiva mostů tloušťky do 350 mm betonářskou výztuží</t>
  </si>
  <si>
    <t>(2*(1,558*0,85+2,28*2,9)+1,608*5,0)*2</t>
  </si>
  <si>
    <t>1,075*2,5</t>
  </si>
  <si>
    <t>33</t>
  </si>
  <si>
    <t>334323118</t>
  </si>
  <si>
    <t>Mostní opěry a úložné prahy ze ŽB C 30/37</t>
  </si>
  <si>
    <t>1311324757</t>
  </si>
  <si>
    <t>Mostní opěry a úložné prahy z betonu železového C 30/37</t>
  </si>
  <si>
    <t>Poznámka k položce:
- dřík beton C30/37-XC4/XF1-CI 0,2-S4
- betonové hrany zkosit, pokud není stanoveno jinak</t>
  </si>
  <si>
    <t>"kotevní bloky - dřík (4ks)"  2,6*2</t>
  </si>
  <si>
    <t>"opěry - dřík (2ks)"  21,8*2</t>
  </si>
  <si>
    <t>34</t>
  </si>
  <si>
    <t>334351114</t>
  </si>
  <si>
    <t>Bednění systémové mostních opěr a úložných prahů z palubek pro prostý beton - zřízení</t>
  </si>
  <si>
    <t>1232050652</t>
  </si>
  <si>
    <t>Bednění mostních opěr a úložných prahů ze systémového bednění zřízení z palubek, pro prostý beton</t>
  </si>
  <si>
    <t>"kotevní bloky - dřík (4ks)"</t>
  </si>
  <si>
    <t>1,4*2*(0,65+0,9)*4</t>
  </si>
  <si>
    <t>"opěry - dřík (2ks)"</t>
  </si>
  <si>
    <t>2,73*2*(5,0+4,0+3,2)*2</t>
  </si>
  <si>
    <t>35</t>
  </si>
  <si>
    <t>334351193</t>
  </si>
  <si>
    <t>Příplatek k systémovému bednění opěr a úložných prahů za výklenek hloubky přes 150 mm</t>
  </si>
  <si>
    <t>1365696541</t>
  </si>
  <si>
    <t>Bednění mostních opěr a úložných prahů ze systémového bednění Příplatek k ceně za výklenek hloubky přes 150 mm</t>
  </si>
  <si>
    <t xml:space="preserve">"kapsa pro kotevní přípravek ložiska"  </t>
  </si>
  <si>
    <t>2*(0,44+0,39)*2</t>
  </si>
  <si>
    <t>36</t>
  </si>
  <si>
    <t>334351214</t>
  </si>
  <si>
    <t>Bednění systémové mostních opěr a úložných prahů z palubek - odstranění</t>
  </si>
  <si>
    <t>-1274593315</t>
  </si>
  <si>
    <t>Bednění mostních opěr a úložných prahů ze systémového bednění odstranění z palubek</t>
  </si>
  <si>
    <t>37</t>
  </si>
  <si>
    <t>334351192</t>
  </si>
  <si>
    <t>Příplatek k systémovému bednění opěr a úložných prahů za odklon od svislé osy</t>
  </si>
  <si>
    <t>1559932299</t>
  </si>
  <si>
    <t>Bednění mostních opěr a úložných prahů ze systémového bednění Příplatek k ceně za odklon od svislé osy</t>
  </si>
  <si>
    <t>38</t>
  </si>
  <si>
    <t>334351191</t>
  </si>
  <si>
    <t>Příplatek k systémovému bednění za zakřivení opěry</t>
  </si>
  <si>
    <t>-1921978614</t>
  </si>
  <si>
    <t>Bednění mostních opěr a úložných prahů ze systémového bednění Příplatek k ceně za zakřivení opěry</t>
  </si>
  <si>
    <t>39</t>
  </si>
  <si>
    <t>334361216</t>
  </si>
  <si>
    <t>Výztuž dříků opěr z betonářské oceli 10 505</t>
  </si>
  <si>
    <t>CS ÚRS 2019 01</t>
  </si>
  <si>
    <t>2004888419</t>
  </si>
  <si>
    <t>Výztuž betonářská mostních konstrukcí opěr, úložných prahů, křídel, závěrných zídek, bloků ložisek, pilířů a sloupů z oceli 10 505 (R) nebo BSt 500 dříků opěr</t>
  </si>
  <si>
    <t>"kotevní bloky - dřík (4ks)"  2,6*2*180,0*0,001</t>
  </si>
  <si>
    <t>"opěry - dřík (2ks)"  21,8*2*180,0*0,001</t>
  </si>
  <si>
    <t>40</t>
  </si>
  <si>
    <t>334791114</t>
  </si>
  <si>
    <t>Prostup v betonových zdech z plastových trub DN do 200</t>
  </si>
  <si>
    <t>392939222</t>
  </si>
  <si>
    <t>Prostup v betonových zdech z plastových trub průměru do DN 200</t>
  </si>
  <si>
    <t>"opěry - prostu pro drenáž  (2ks)"  1,0*2</t>
  </si>
  <si>
    <t>41</t>
  </si>
  <si>
    <t>348181131</t>
  </si>
  <si>
    <t>Výroba mostního zábradlí trvalého ze dřeva měkkého hoblovaného s výplní</t>
  </si>
  <si>
    <t>1802034948</t>
  </si>
  <si>
    <t>Zábradlí mostní ze dřeva měkkého hoblovaného výšky do 1,1 m, osová vzdálenost sloupků do 2 m trvalé s výplní výroba</t>
  </si>
  <si>
    <t>"zábradlí - panel A"   20*4,98</t>
  </si>
  <si>
    <t>"zábradlí - panel B"   4*6,57</t>
  </si>
  <si>
    <t>"zábradlí - panel C"   2*(3,06+0,85)</t>
  </si>
  <si>
    <t>"zábradlí - panel D"   2*(5,575+0,85)</t>
  </si>
  <si>
    <t>"zábradlí - panel E"   2*4,345</t>
  </si>
  <si>
    <t>42</t>
  </si>
  <si>
    <t>60516112R</t>
  </si>
  <si>
    <t>dřevěné hranoly - modřín KVH, C24</t>
  </si>
  <si>
    <t>1562770274</t>
  </si>
  <si>
    <t>Poznámka k položce:
- hranoly čtyřstraně hoblovány, hrany zkoseny</t>
  </si>
  <si>
    <t>"zábradlí - panel A"   4,79</t>
  </si>
  <si>
    <t>"zábradlí - panel B"   1,25</t>
  </si>
  <si>
    <t>"zábradlí - panel C"   0,26</t>
  </si>
  <si>
    <t>"zábradlí - panel D"   0,68</t>
  </si>
  <si>
    <t>"zábradlí - panel E"   0,4</t>
  </si>
  <si>
    <t>43</t>
  </si>
  <si>
    <t>61223210R</t>
  </si>
  <si>
    <t>dřevěné lepené hranoly - modřín BSH, GL24h, Si</t>
  </si>
  <si>
    <t>-547595148</t>
  </si>
  <si>
    <t>"zábradlí - panel A"   1,31</t>
  </si>
  <si>
    <t>"zábradlí - panel B"   0,35</t>
  </si>
  <si>
    <t>"zábradlí - panel C"   0,10</t>
  </si>
  <si>
    <t>"zábradlí - panel D"   0,19</t>
  </si>
  <si>
    <t>"zábradlí - panel E"   0,11</t>
  </si>
  <si>
    <t>44</t>
  </si>
  <si>
    <t>348181132</t>
  </si>
  <si>
    <t>Montáž mostního zábradlí trvalého ze dřeva měkkého hoblovaného s výplní</t>
  </si>
  <si>
    <t>845439867</t>
  </si>
  <si>
    <t>Zábradlí mostní ze dřeva měkkého hoblovaného výšky do 1,1 m, osová vzdálenost sloupků do 2 m trvalé s výplní montáž</t>
  </si>
  <si>
    <t>Poznámka k položce:
- spojovací materiál - žárový zinek</t>
  </si>
  <si>
    <t>45</t>
  </si>
  <si>
    <t>31111006</t>
  </si>
  <si>
    <t>matice přesná šestihranná Pz DIN 934-8 M12</t>
  </si>
  <si>
    <t>100 kus</t>
  </si>
  <si>
    <t>-1106013938</t>
  </si>
  <si>
    <t>"spojovací materiál S1"  2</t>
  </si>
  <si>
    <t>"spojovací materiál S2"  0,56</t>
  </si>
  <si>
    <t>46</t>
  </si>
  <si>
    <t>30925114R1</t>
  </si>
  <si>
    <t>šroub metrický DIN 931 5.8 BZ M12x290mm</t>
  </si>
  <si>
    <t>-790544829</t>
  </si>
  <si>
    <t>47</t>
  </si>
  <si>
    <t>30925114R2</t>
  </si>
  <si>
    <t>šroub metrický DIN 931 5.8 BZ M12x150mm</t>
  </si>
  <si>
    <t>1877668229</t>
  </si>
  <si>
    <t>48</t>
  </si>
  <si>
    <t>31121004</t>
  </si>
  <si>
    <t>podložka pod dřevěnou konstrukci DIN 440 D 12mm</t>
  </si>
  <si>
    <t>-45295110</t>
  </si>
  <si>
    <t>"spojovací materiál S1"  4</t>
  </si>
  <si>
    <t>"spojovací materiál S2"  1,12</t>
  </si>
  <si>
    <t>49</t>
  </si>
  <si>
    <t>31197004</t>
  </si>
  <si>
    <t>tyč závitová Pz 4,6 M12</t>
  </si>
  <si>
    <t>23275139</t>
  </si>
  <si>
    <t>"spojovací materiál S3"  84*0,155</t>
  </si>
  <si>
    <t>50</t>
  </si>
  <si>
    <t>31120006</t>
  </si>
  <si>
    <t>podložka DIN 125-A ZB D 12mm</t>
  </si>
  <si>
    <t>-1949818729</t>
  </si>
  <si>
    <t>"spojovací materiál S3"  0,84</t>
  </si>
  <si>
    <t>51</t>
  </si>
  <si>
    <t>31111006R</t>
  </si>
  <si>
    <t xml:space="preserve">matice klobouková M12 DIN 1587 </t>
  </si>
  <si>
    <t>-1730631306</t>
  </si>
  <si>
    <t>Vodorovné konstrukce</t>
  </si>
  <si>
    <t>52</t>
  </si>
  <si>
    <t>421953311R</t>
  </si>
  <si>
    <t>Dřevěné mostní podlahy trvalé z fošen a hranolů - výroba - podélníky modřín, podlahová fošna dub</t>
  </si>
  <si>
    <t>1209960830</t>
  </si>
  <si>
    <t>Poznámka k položce:
- dubová podlaha nehoblovaná, horní hrany zkoseny 5/5 mm
- modřínové podélníky čtyřstraně hoblovány, hrany zkoseny
- vlhkost dřeva max. 20%</t>
  </si>
  <si>
    <t>3,0*70,0</t>
  </si>
  <si>
    <t>53</t>
  </si>
  <si>
    <t>421953321</t>
  </si>
  <si>
    <t>Dřevěné mostní podlahy trvalé z fošen a hranolů - montáž</t>
  </si>
  <si>
    <t>1575578470</t>
  </si>
  <si>
    <t>Dřevěné mostní podlahy z fošen a hranolů trvalé montáž</t>
  </si>
  <si>
    <t>54</t>
  </si>
  <si>
    <t>423174613</t>
  </si>
  <si>
    <t>Montáž spřažené OK s 2 nosníky s příčníky š do 4,2 m, v do 3,6 m most o 1 poli rozpětí přes 30 m</t>
  </si>
  <si>
    <t>1163353065</t>
  </si>
  <si>
    <t>Montáž spřažené ocelové konstrukce s dvěma hlavními nosníky s příčníky šířky přes 2,4 do 4,2 m, výšky přes 3 do 3,6 m mostu o jednom poli, rozpětí pole přes 30 m</t>
  </si>
  <si>
    <t xml:space="preserve">Poznámka k položce:
- cena zahrnuje spojovací materiál a svary
dle tabulky na výkresu D12
</t>
  </si>
  <si>
    <t>"materiál oddíl A"   1,2514*11</t>
  </si>
  <si>
    <t>"materiál oddíl B"   1,0967*2</t>
  </si>
  <si>
    <t>"diagonály pro 12 polí"   0,7492</t>
  </si>
  <si>
    <t>"montážní styk podélníků 24 ks"   0,6668</t>
  </si>
  <si>
    <t>55</t>
  </si>
  <si>
    <t>13011016</t>
  </si>
  <si>
    <t>ocel profilová IPE 360 jakost 11 375</t>
  </si>
  <si>
    <t>-141515769</t>
  </si>
  <si>
    <t>Poznámka k položce:
IPE 360 jakost oceli S235JR</t>
  </si>
  <si>
    <t>"materiál oddíl A"</t>
  </si>
  <si>
    <t>4,995*2*11*57,1*0,001</t>
  </si>
  <si>
    <t>"materiál oddíl B"</t>
  </si>
  <si>
    <t>4,005*2*2*57,1*0,001</t>
  </si>
  <si>
    <t>56</t>
  </si>
  <si>
    <t>1409600R6</t>
  </si>
  <si>
    <t>plech ocelový hladký jakost S 355 J2 tl 15mm tabule</t>
  </si>
  <si>
    <t>-1440359655</t>
  </si>
  <si>
    <t xml:space="preserve">plech ocelový hladký jakost S 355 J2 tl 15mm tabule
</t>
  </si>
  <si>
    <t>Poznámka k položce:
+7% na svary, spoje a prožez
- kombinovaný povlak IA+I speciál pro životnost VV podle kap. 19, část B, 19B.P7 Tabulka ITKP MD ČR (6/2018)</t>
  </si>
  <si>
    <t>5,09*0,001*11</t>
  </si>
  <si>
    <t>2,54*0,001*2</t>
  </si>
  <si>
    <t>57</t>
  </si>
  <si>
    <t>13010980</t>
  </si>
  <si>
    <t>ocel profilová HE-B 200 jakost 11 375</t>
  </si>
  <si>
    <t>-571650117</t>
  </si>
  <si>
    <t>(155,95+117,7+188,8)*0,001*11</t>
  </si>
  <si>
    <t>(155,95+94,4+42,3+188,8)*0,001*2</t>
  </si>
  <si>
    <t>6,05*1,07 'Přepočtené koeficientem množství</t>
  </si>
  <si>
    <t>58</t>
  </si>
  <si>
    <t>13010434</t>
  </si>
  <si>
    <t>úhelník ocelový rovnostranný jakost 11 375 80x80x8mm</t>
  </si>
  <si>
    <t>311095218</t>
  </si>
  <si>
    <t>(29,0+27,73)*0,001*11</t>
  </si>
  <si>
    <t>(29,0+27,73)*0,001*2</t>
  </si>
  <si>
    <t>"diagonály pro 12 polí"</t>
  </si>
  <si>
    <t>(347,95+332,81)*0,001</t>
  </si>
  <si>
    <t>1,418*1,07 'Přepočtené koeficientem množství</t>
  </si>
  <si>
    <t>59</t>
  </si>
  <si>
    <t>13611220R</t>
  </si>
  <si>
    <t>plech ocelový hladký jakost S 235 JR tl 8mm tabule</t>
  </si>
  <si>
    <t>-818518799</t>
  </si>
  <si>
    <t>"montážní styk podélníků 24 ks"</t>
  </si>
  <si>
    <t>260,44*0,001</t>
  </si>
  <si>
    <t>0,26*1,07 'Přepočtené koeficientem množství</t>
  </si>
  <si>
    <t>60</t>
  </si>
  <si>
    <t>13611228</t>
  </si>
  <si>
    <t>plech ocelový hladký jakost S 235 JR tl 10mm tabule</t>
  </si>
  <si>
    <t>792874873</t>
  </si>
  <si>
    <t>(26,69+3,89+38,57+5,78)*0,001*11</t>
  </si>
  <si>
    <t>(20,02+3,89+38,57+5,78)*0,001*2</t>
  </si>
  <si>
    <t>46,63*0,001</t>
  </si>
  <si>
    <t>1,008*1,07 'Přepočtené koeficientem množství</t>
  </si>
  <si>
    <t>61</t>
  </si>
  <si>
    <t>13611232R</t>
  </si>
  <si>
    <t>plech ocelový hladký jakost S 235 JR tl 13mm tabule</t>
  </si>
  <si>
    <t>1407640740</t>
  </si>
  <si>
    <t>287,29*0,001</t>
  </si>
  <si>
    <t>62</t>
  </si>
  <si>
    <t>13611238</t>
  </si>
  <si>
    <t>plech ocelový hladký jakost S 235 JR tl 15mm tabule</t>
  </si>
  <si>
    <t>-85548549</t>
  </si>
  <si>
    <t>43,52*0,001*11</t>
  </si>
  <si>
    <t>43,52*0,001*2</t>
  </si>
  <si>
    <t>0,566*1,07 'Přepočtené koeficientem množství</t>
  </si>
  <si>
    <t>63</t>
  </si>
  <si>
    <t>13611274</t>
  </si>
  <si>
    <t>plech ocelový hladký jakost S 235 JR tl 40mm tabule</t>
  </si>
  <si>
    <t>-388843637</t>
  </si>
  <si>
    <t>24,18*0,001*2</t>
  </si>
  <si>
    <t>0,048*1,07 'Přepočtené koeficientem množství</t>
  </si>
  <si>
    <t>64</t>
  </si>
  <si>
    <t>30925130R1</t>
  </si>
  <si>
    <t>šroub metrický DIN 931 mat. 8.8, tZn M20x55mm</t>
  </si>
  <si>
    <t>1593212920</t>
  </si>
  <si>
    <t xml:space="preserve">"montážní styk podélníků 24 ks"   </t>
  </si>
  <si>
    <t>0,384*2</t>
  </si>
  <si>
    <t>65</t>
  </si>
  <si>
    <t>31111009</t>
  </si>
  <si>
    <t>matice přesná šestihranná Pz DIN 934-8 M20</t>
  </si>
  <si>
    <t>1383867212</t>
  </si>
  <si>
    <t>Poznámka k položce:
M20 oversized</t>
  </si>
  <si>
    <t>66</t>
  </si>
  <si>
    <t>31120009</t>
  </si>
  <si>
    <t>podložka DIN 125-A ZB D 20mm</t>
  </si>
  <si>
    <t>-155628765</t>
  </si>
  <si>
    <t>0,768*2</t>
  </si>
  <si>
    <t>67</t>
  </si>
  <si>
    <t>423176613</t>
  </si>
  <si>
    <t>Montáž atypické OK š do 4,2 m, v do 3,6 m most o 1 poli rozpětí přes 30 m</t>
  </si>
  <si>
    <t>-1780163312</t>
  </si>
  <si>
    <t>Montáž atypické nebo speciální ocelové konstrukce šířky přes 2,4 do 4,2 m, výšky přes 3 do 3,6 m mostu o jednom poli, rozpětí pole přes 30 m</t>
  </si>
  <si>
    <t xml:space="preserve">"ocelový pylon"  </t>
  </si>
  <si>
    <t>6,096*2</t>
  </si>
  <si>
    <t>68</t>
  </si>
  <si>
    <t>1409600R1</t>
  </si>
  <si>
    <t>trubka bezešvá konstrukční TR 377x16 mm jakost 11503</t>
  </si>
  <si>
    <t>1389311843</t>
  </si>
  <si>
    <t xml:space="preserve">Poznámka k položce:
+7% na svary, spoje a prožez
- kombinovaný povlak IA+I speciál pro životnost VV podle kap. 19, část B, 19B.P7 Tabulka ITKP MD ČR (6/2018)
</t>
  </si>
  <si>
    <t>2,8789*2</t>
  </si>
  <si>
    <t>5,758*1,1 'Přepočtené koeficientem množství</t>
  </si>
  <si>
    <t>69</t>
  </si>
  <si>
    <t>1409600R2</t>
  </si>
  <si>
    <t>trubka bezešvá konstrukční TR 219x12 mm S 355 J2H</t>
  </si>
  <si>
    <t>1521480692</t>
  </si>
  <si>
    <t>0,2146*2</t>
  </si>
  <si>
    <t>0,429*1,1 'Přepočtené koeficientem množství</t>
  </si>
  <si>
    <t>70</t>
  </si>
  <si>
    <t>1409600R3</t>
  </si>
  <si>
    <t>plech ocelový hladký jakost S 355 J2 tl 40mm tabule</t>
  </si>
  <si>
    <t>1625946268</t>
  </si>
  <si>
    <t xml:space="preserve">plech ocelový hladký jakost S 355 J2 tl 40mm tabule
</t>
  </si>
  <si>
    <t>0,5225*2</t>
  </si>
  <si>
    <t>1,045*1,1 'Přepočtené koeficientem množství</t>
  </si>
  <si>
    <t>71</t>
  </si>
  <si>
    <t>1409600R4</t>
  </si>
  <si>
    <t>plech ocelový hladký jakost S 355 J2 tl 50mm tabule</t>
  </si>
  <si>
    <t>-1175600024</t>
  </si>
  <si>
    <t xml:space="preserve">plech ocelový hladký jakost S 355 J2 tl 50mm tabule
</t>
  </si>
  <si>
    <t>(0,3065+0,3205)*2</t>
  </si>
  <si>
    <t>1,254*1,1 'Přepočtené koeficientem množství</t>
  </si>
  <si>
    <t>72</t>
  </si>
  <si>
    <t>1409600R5</t>
  </si>
  <si>
    <t>plech ocelový hladký jakost S 355 J2 tl 25mm tabule</t>
  </si>
  <si>
    <t>-1805011671</t>
  </si>
  <si>
    <t xml:space="preserve">plech ocelový hladký jakost S 355 J2 tl 25mm tabule
</t>
  </si>
  <si>
    <t>0,7235*2</t>
  </si>
  <si>
    <t>1,447*1,1 'Přepočtené koeficientem množství</t>
  </si>
  <si>
    <t>73</t>
  </si>
  <si>
    <t>798198062</t>
  </si>
  <si>
    <t>(0,2242+0,8478)*2</t>
  </si>
  <si>
    <t>2,144*1,1 'Přepočtené koeficientem množství</t>
  </si>
  <si>
    <t>74</t>
  </si>
  <si>
    <t>1409600R7</t>
  </si>
  <si>
    <t>plech ocelový hladký jakost S 355 J2 tl 8mm tabule</t>
  </si>
  <si>
    <t>953900000</t>
  </si>
  <si>
    <t xml:space="preserve">plech ocelový hladký jakost S 355 J2 tl 8mm tabule
</t>
  </si>
  <si>
    <t>0,573*2</t>
  </si>
  <si>
    <t>1,146*1,1 'Přepočtené koeficientem množství</t>
  </si>
  <si>
    <t>75</t>
  </si>
  <si>
    <t>423176912</t>
  </si>
  <si>
    <t>Montáž napínacích ocelových táhel nebo lan D do 50 mm</t>
  </si>
  <si>
    <t>-1272506161</t>
  </si>
  <si>
    <t>Montáž napínacích ocelových táhel nebo lan průměru přes 20 do 50 mm</t>
  </si>
  <si>
    <t>Poznámka k položce:
- vč. rektifikace</t>
  </si>
  <si>
    <t>"lana Z1(24) - Z12(13)"</t>
  </si>
  <si>
    <t>4*(7,319+6,266+5,29+4,395+3,58+2,863+2,247+1,732+1,321+1,011+0,806+0,703)</t>
  </si>
  <si>
    <t>76</t>
  </si>
  <si>
    <t>3149600R1</t>
  </si>
  <si>
    <t>ocelový závěs Z1(24) prům. 20 mm (ocel S460N), délka 7,319 m - táhlo + 2x vidlicová koncovka rektifikovatelná + 1x rektifikační spojka</t>
  </si>
  <si>
    <t>2127434339</t>
  </si>
  <si>
    <t>Poznámka k položce:
- přesná specifikace viz PD
- PKO dodavatele výrobků (obecně žárový zinek), případně žárový zinek (lanové svorky)</t>
  </si>
  <si>
    <t>77</t>
  </si>
  <si>
    <t>3149600R2</t>
  </si>
  <si>
    <t>ocelový závěs Z2(23) prům. 20 mm (ocel S460N), délka 6,266 m - táhlo + 2x vidlicová koncovka rektifikovatelná + 1x rektifikační spojka</t>
  </si>
  <si>
    <t>-1585784357</t>
  </si>
  <si>
    <t>78</t>
  </si>
  <si>
    <t>3149600R3</t>
  </si>
  <si>
    <t>ocelový závěs Z3(22) prům. 20 mm (ocel S460N), délka 5,290 m - táhlo + 2x vidlicová koncovka rektifikovatelná + 1x rektifikační spojka</t>
  </si>
  <si>
    <t>2077061342</t>
  </si>
  <si>
    <t>79</t>
  </si>
  <si>
    <t>3149600R4</t>
  </si>
  <si>
    <t>ocelový závěs Z4(21) prům. 20 mm (ocel S460N), délka 4,395 m - táhlo + 2x vidlicová koncovka rektifikovatelná + 1x rektifikační spojka</t>
  </si>
  <si>
    <t>921381262</t>
  </si>
  <si>
    <t>80</t>
  </si>
  <si>
    <t>3149600R5</t>
  </si>
  <si>
    <t>ocelový závěs Z5(20) prům. 20 mm (ocel S460N), délka 3,58 m - táhlo + 2x vidlicová koncovka rektifikovatelná + 1x rektifikační spojka</t>
  </si>
  <si>
    <t>-1417766603</t>
  </si>
  <si>
    <t>81</t>
  </si>
  <si>
    <t>3149600R6</t>
  </si>
  <si>
    <t>ocelový závěs Z6(19) prům. 20 mm (ocel S460N), délka 2,863 m - táhlo + 2x vidlicová koncovka rektifikovatelná + 1x rektifikační spojka</t>
  </si>
  <si>
    <t>542347120</t>
  </si>
  <si>
    <t>82</t>
  </si>
  <si>
    <t>3149600R7</t>
  </si>
  <si>
    <t>ocelový závěs Z7(18) prům. 20 mm (ocel S460N), délka 2,247 m - táhlo + 2x vidlicová koncovka rektifikovatelná + 1x rektifikační spojka</t>
  </si>
  <si>
    <t>1566653684</t>
  </si>
  <si>
    <t>83</t>
  </si>
  <si>
    <t>3149600R8</t>
  </si>
  <si>
    <t>ocelový závěs Z8(17) prům. 20 mm (ocel S460N), délka 1,732 m - táhlo + 2x vidlicová koncovka rektifikovatelná + 1x rektifikační spojka</t>
  </si>
  <si>
    <t>1719419840</t>
  </si>
  <si>
    <t>84</t>
  </si>
  <si>
    <t>3149600R9</t>
  </si>
  <si>
    <t>ocelový závěs Z9(16) prům. 20 mm (ocel S460N), délka 1,321 m - táhlo + 2x vidlicová koncovka rektifikovatelná + 1x rektifikační spojka</t>
  </si>
  <si>
    <t>-120753033</t>
  </si>
  <si>
    <t>85</t>
  </si>
  <si>
    <t>3149600R10</t>
  </si>
  <si>
    <t>ocelový závěs Z10(15) prům. 20 mm (ocel S460N), délka 1,011 m - táhlo + 2x vidlicová koncovka rektifikovatelná + 1x rektifikační spojka</t>
  </si>
  <si>
    <t>2104313706</t>
  </si>
  <si>
    <t>86</t>
  </si>
  <si>
    <t>3149600R11</t>
  </si>
  <si>
    <t>ocelový závěs Z11(14) prům. 20 mm (ocel S460N), délka 0,806 m - táhlo + 2x vidlicová koncovka rektifikovatelná + 1x rektifikační spojka</t>
  </si>
  <si>
    <t>293837610</t>
  </si>
  <si>
    <t>87</t>
  </si>
  <si>
    <t>3149600R12</t>
  </si>
  <si>
    <t>ocelový závěs Z12(13) prům. 20 mm (ocel S460N), délka 0,703 m - táhlo + 2x vidlicová koncovka rektifikovatelná + 1x rektifikační spojka</t>
  </si>
  <si>
    <t>1012737608</t>
  </si>
  <si>
    <t>88</t>
  </si>
  <si>
    <t>423176913</t>
  </si>
  <si>
    <t>Montáž napínacích ocelových táhel nebo lan D přes 50 mm</t>
  </si>
  <si>
    <t>1054055125</t>
  </si>
  <si>
    <t>Montáž napínacích ocelových táhel nebo lan průměru přes 50 mm</t>
  </si>
  <si>
    <t>Poznámka k položce:
- cena zahrnuje osazení lan z vysokozdvižné plošiny (příp. lešení)</t>
  </si>
  <si>
    <t>"lano 1"</t>
  </si>
  <si>
    <t>2*11,055*2</t>
  </si>
  <si>
    <t>"lano 2"</t>
  </si>
  <si>
    <t>68,376*2</t>
  </si>
  <si>
    <t>89</t>
  </si>
  <si>
    <t>3149600R13</t>
  </si>
  <si>
    <t>lano L1 - plně uzavřené spirálové lano ds=55 mm, délka 11,055 m (mezi čepy), vč. vidlicových koncovek</t>
  </si>
  <si>
    <t>1196297600</t>
  </si>
  <si>
    <t>90</t>
  </si>
  <si>
    <t>3149600R14</t>
  </si>
  <si>
    <t>lano L2 - plně uzavřené spirálové lano ds=55 mm, délka 68,376 m (mezi čepy), vč. vidlicových koncovek</t>
  </si>
  <si>
    <t>-467625854</t>
  </si>
  <si>
    <t>91</t>
  </si>
  <si>
    <t>-2034374484</t>
  </si>
  <si>
    <t>"stabilizační lano"</t>
  </si>
  <si>
    <t>2*62,686</t>
  </si>
  <si>
    <t>92</t>
  </si>
  <si>
    <t>3149600R15</t>
  </si>
  <si>
    <t>lano stabilizační - plně uzavřené spirálové lano ds=40 mm, délka 62,686 m (mezi čepy), vč. vidlicových koncovek</t>
  </si>
  <si>
    <t>-538068538</t>
  </si>
  <si>
    <t>93</t>
  </si>
  <si>
    <t>334376122</t>
  </si>
  <si>
    <t>Napínání předpínacích kabelů mostních opěr, pilířů a prahů nesoudržných Monostrand</t>
  </si>
  <si>
    <t>-485579916</t>
  </si>
  <si>
    <t>Výztuž předpínací mostních opěr, pilířů a úložných prahů délky do 20 m napínání kabelů nesoudržných jednolanových</t>
  </si>
  <si>
    <t>"stabilizační lano 2x 62,686 m" 8</t>
  </si>
  <si>
    <t>94</t>
  </si>
  <si>
    <t>42317960R1</t>
  </si>
  <si>
    <t>D+M ocelové lanové svorky LS1 - kompletní výrobek (ocel S355J2/ČSN EN 10025-2)</t>
  </si>
  <si>
    <t>1380118887</t>
  </si>
  <si>
    <t>Poznámka k položce:
- cena zahrnuje také spojovací materiál - šroub s podložkou (208 ks pro 52 ks svorek)
- PKO dodavatele výrobků (obecně žárový zinek), případně žárový zinek (lanové svorky)</t>
  </si>
  <si>
    <t>95</t>
  </si>
  <si>
    <t>42317960R2</t>
  </si>
  <si>
    <t>D+M ocelové lanové svorky LS2 - kompletní výrobek (ocel S355J2/ČSN EN 10025-2)</t>
  </si>
  <si>
    <t>219535510</t>
  </si>
  <si>
    <t>Poznámka k položce:
- cena zahrnuje také spojovací materiál - matice a šrouby s podložkami
- PKO dodavatele výrobků (obecně žárový zinek), případně žárový zinek (lanové svorky)
- lůžko zinkovat v min. tl. 1 mm</t>
  </si>
  <si>
    <t>96</t>
  </si>
  <si>
    <t>42317960R3</t>
  </si>
  <si>
    <t>D+M ocelového ložiska L1 - kompletní výrobek (ocel S355J2/ČSN EN 10025-2)</t>
  </si>
  <si>
    <t>-1416537479</t>
  </si>
  <si>
    <t>Poznámka k položce:
- cena zahrnuje také spojovací materiál - šroub s podložkou (24 ks pro 4 ks ložisek), čep s hlavou, podložku a závlačku (4ks pro 4 ks ložisek)
- PKO dodavatele výrobků (obecně žárový zinek), případně žárový zinek (lanové svorky)</t>
  </si>
  <si>
    <t>97</t>
  </si>
  <si>
    <t>42317960R4</t>
  </si>
  <si>
    <t>D+M přípoje stabilizačního lana - kompletní výrobek (ocel S355J2/ČSN EN 10025-2)</t>
  </si>
  <si>
    <t>422778155</t>
  </si>
  <si>
    <t>Poznámka k položce:
- PKO dodavatele výrobků (obecně žárový zinek), případně žárový zinek (lanové svorky)</t>
  </si>
  <si>
    <t>98</t>
  </si>
  <si>
    <t>42317960R5</t>
  </si>
  <si>
    <t>D+M kotevní prvek zábradlí K1a - uchycení na ocelovou konstrukci, vč. drobného spojovacího materiálu a povrchové úpravy zinkováním</t>
  </si>
  <si>
    <t>-1316354684</t>
  </si>
  <si>
    <t>"zábradlí - panel A"   20*4</t>
  </si>
  <si>
    <t>"zábradlí - panel B"   4*4</t>
  </si>
  <si>
    <t>99</t>
  </si>
  <si>
    <t>42317960R6</t>
  </si>
  <si>
    <t>D+M kotevní prvek zábradlí K1b - uchycení na betonovou konstrukci, vč. drobného spojovacího materiálu, chem. kotev a povrchové úpravy zinkováním</t>
  </si>
  <si>
    <t>97658609</t>
  </si>
  <si>
    <t>"zábradlí - panel C"   2*4</t>
  </si>
  <si>
    <t>"zábradlí - panel D"   2*7</t>
  </si>
  <si>
    <t>"zábradlí - panel E"   2*4</t>
  </si>
  <si>
    <t>Ostatní konstrukce a práce, bourání</t>
  </si>
  <si>
    <t>100</t>
  </si>
  <si>
    <t>933902031</t>
  </si>
  <si>
    <t>Zatěžovací zkoušky statické prvního rámového nebo zavěšeného mostního pole rozpětí do 50 m</t>
  </si>
  <si>
    <t>900438593</t>
  </si>
  <si>
    <t>Statické zatěžovací zkoušky mostního pole rozpětí pole do 50 m, šířka mostu do 15 m pro rámové nebo zavěšené pole prvního měřeného pole</t>
  </si>
  <si>
    <t>101</t>
  </si>
  <si>
    <t>933902081</t>
  </si>
  <si>
    <t>Příplatek k zatěžovacím zkouškám statickým za rozpětí mostního pole nad 50 m</t>
  </si>
  <si>
    <t>-52920493</t>
  </si>
  <si>
    <t>Statické zatěžovací zkoušky mostního pole Příplatek k cenám za delší a šiřší pole pro rozpětí nad 50 m</t>
  </si>
  <si>
    <t>102</t>
  </si>
  <si>
    <t>933902085</t>
  </si>
  <si>
    <t>Příplatek k zatěžovacím zkouškám statickým za druhý a každý další zatěžovací stav</t>
  </si>
  <si>
    <t>-763233273</t>
  </si>
  <si>
    <t>Statické zatěžovací zkoušky mostního pole Příplatek k cenám za více zatěžovacích stavů v poli za druhý a každý další zatěžovací stav</t>
  </si>
  <si>
    <t>103</t>
  </si>
  <si>
    <t>933902091</t>
  </si>
  <si>
    <t>Zatěžovací zkoušky statické zatěžovací prostředky pro 1 zatěžovací stav 1 mostní pole 1 vozidlo</t>
  </si>
  <si>
    <t>cyklus</t>
  </si>
  <si>
    <t>-1668783120</t>
  </si>
  <si>
    <t>Statické zatěžovací zkoušky mostního pole zatěžovací prostředky pro jeden zatěžovací stav jedno mostní pole jedno vozidlo</t>
  </si>
  <si>
    <t>104</t>
  </si>
  <si>
    <t>936172124</t>
  </si>
  <si>
    <t>Osazení doplňkových konstrukcí mostního vybavení z oceli hmotnosti do 100 kg</t>
  </si>
  <si>
    <t>1409328370</t>
  </si>
  <si>
    <t>Osazení kovových doplňků mostního vybavení jednotlivě ocelové konstrukce do 100 kg</t>
  </si>
  <si>
    <t>"kotevní přípravek stabilizačního lana"   4</t>
  </si>
  <si>
    <t>"kotevní přípravek ložiska"   4</t>
  </si>
  <si>
    <t>"kotevní přípravek pylonu"   4</t>
  </si>
  <si>
    <t>"kotevní přípravek s průchodkami"   4</t>
  </si>
  <si>
    <t>105</t>
  </si>
  <si>
    <t>2138030479</t>
  </si>
  <si>
    <t xml:space="preserve">Poznámka k položce:
+7% na svary, spoje a prožez
</t>
  </si>
  <si>
    <t>"kotevní přípravek stabilizačního lana"</t>
  </si>
  <si>
    <t>4*11,3*0,001</t>
  </si>
  <si>
    <t>"kotevní přípravek ložiska"</t>
  </si>
  <si>
    <t>4*10,8*0,001</t>
  </si>
  <si>
    <t>0,088*1,07 'Přepočtené koeficientem množství</t>
  </si>
  <si>
    <t>106</t>
  </si>
  <si>
    <t>1103226916</t>
  </si>
  <si>
    <t>"kotevní přípravek pylonu"</t>
  </si>
  <si>
    <t>4*65,1*0,001</t>
  </si>
  <si>
    <t>107</t>
  </si>
  <si>
    <t>31197011</t>
  </si>
  <si>
    <t>tyč závitová Zn bílý DIN 975 8.8 M24</t>
  </si>
  <si>
    <t>1494722989</t>
  </si>
  <si>
    <t>6*4*0,39</t>
  </si>
  <si>
    <t>108</t>
  </si>
  <si>
    <t>31197016</t>
  </si>
  <si>
    <t>tyč závitová Zn bílý DIN 975 8.8 M27</t>
  </si>
  <si>
    <t>577365374</t>
  </si>
  <si>
    <t>4*4*0,555</t>
  </si>
  <si>
    <t>109</t>
  </si>
  <si>
    <t>31197017</t>
  </si>
  <si>
    <t>tyč závitová Zn bílý DIN 975 8.8 M30</t>
  </si>
  <si>
    <t>-298251723</t>
  </si>
  <si>
    <t>10*4*0,85</t>
  </si>
  <si>
    <t>110</t>
  </si>
  <si>
    <t>31111010</t>
  </si>
  <si>
    <t>matice přesná šestihranná Pz DIN 934-8 M24</t>
  </si>
  <si>
    <t>-599661172</t>
  </si>
  <si>
    <t>Poznámka k položce:
- vč. plastových krytek matic</t>
  </si>
  <si>
    <t>18*4*0,01</t>
  </si>
  <si>
    <t>111</t>
  </si>
  <si>
    <t>31111011</t>
  </si>
  <si>
    <t>matice přesná šestihranná Pz DIN 934-8 M27</t>
  </si>
  <si>
    <t>391345020</t>
  </si>
  <si>
    <t>20*4*0,01</t>
  </si>
  <si>
    <t>112</t>
  </si>
  <si>
    <t>31111012</t>
  </si>
  <si>
    <t>matice přesná šestihranná Pz DIN 934-8 M30</t>
  </si>
  <si>
    <t>1287864327</t>
  </si>
  <si>
    <t>50*4*0,01</t>
  </si>
  <si>
    <t>113</t>
  </si>
  <si>
    <t>31120010</t>
  </si>
  <si>
    <t>podložka DIN 125-A ZB D 24mm</t>
  </si>
  <si>
    <t>-237892812</t>
  </si>
  <si>
    <t>6*4*0,01</t>
  </si>
  <si>
    <t>114</t>
  </si>
  <si>
    <t>31120011</t>
  </si>
  <si>
    <t>podložka DIN 125-A ZB D 27mm</t>
  </si>
  <si>
    <t>-390682299</t>
  </si>
  <si>
    <t>4*4*0,01</t>
  </si>
  <si>
    <t>115</t>
  </si>
  <si>
    <t>31120010R</t>
  </si>
  <si>
    <t>podložka DIN 125-A ZB D 30mm</t>
  </si>
  <si>
    <t>1408622060</t>
  </si>
  <si>
    <t>10*4*0,01</t>
  </si>
  <si>
    <t>116</t>
  </si>
  <si>
    <t>447502591</t>
  </si>
  <si>
    <t>Poznámka k položce:
+7% na svary, spoje a prožez
- kombinovaný povlak IIIA pro životnost V podle kap. 19, část B, 19B.P7 Tabulka I              TKP MD ČR (6/2018)</t>
  </si>
  <si>
    <t>"kotevní přípravek s průchodkami"</t>
  </si>
  <si>
    <t>4*72,4*0,001</t>
  </si>
  <si>
    <t>0,29*1,07 'Přepočtené koeficientem množství</t>
  </si>
  <si>
    <t>117</t>
  </si>
  <si>
    <t>361128705</t>
  </si>
  <si>
    <t xml:space="preserve">"kotevní přípravek s průchodkami" </t>
  </si>
  <si>
    <t>4*22,6*0,001</t>
  </si>
  <si>
    <t>0,09*1,07 'Přepočtené koeficientem množství</t>
  </si>
  <si>
    <t>118</t>
  </si>
  <si>
    <t>1409600R9</t>
  </si>
  <si>
    <t>plech ocelový hladký jakost S 355 J2 tl 30mm tabule</t>
  </si>
  <si>
    <t>-1933476072</t>
  </si>
  <si>
    <t xml:space="preserve">plech ocelový hladký jakost S 355 J2 tl 30mm tabule
</t>
  </si>
  <si>
    <t>4*98,09*0,001</t>
  </si>
  <si>
    <t>119</t>
  </si>
  <si>
    <t>-1617896315</t>
  </si>
  <si>
    <t>4*39,1*0,001</t>
  </si>
  <si>
    <t>120</t>
  </si>
  <si>
    <t>1409600R16</t>
  </si>
  <si>
    <t>trubka bezešvá hladká TR 178x5 mm S 235 JR</t>
  </si>
  <si>
    <t>189118967</t>
  </si>
  <si>
    <t>4*104,4*0,001</t>
  </si>
  <si>
    <t>0,418*1,07 'Přepočtené koeficientem množství</t>
  </si>
  <si>
    <t>121</t>
  </si>
  <si>
    <t>13010424</t>
  </si>
  <si>
    <t>úhelník ocelový rovnostranný jakost 11 375 60x60x6mm</t>
  </si>
  <si>
    <t>2118013585</t>
  </si>
  <si>
    <t>4*11,7*0,001</t>
  </si>
  <si>
    <t>122</t>
  </si>
  <si>
    <t>936457112</t>
  </si>
  <si>
    <t>Zálivka kotevních šroubů betonem objemu nad 0,01 do 0,25 m3</t>
  </si>
  <si>
    <t>1755019520</t>
  </si>
  <si>
    <t>Zálivka kotevních šroubů, ocelových konstrukcí a dutin betonem se zvýšenými nároky na prostředí objemu jednotlivě přes 0,01 do 0,25 m3</t>
  </si>
  <si>
    <t>"pod kotevní přípravek pylonu - vysokopevnostní zálivka"</t>
  </si>
  <si>
    <t>0,5*0,5*0,05*4</t>
  </si>
  <si>
    <t>123</t>
  </si>
  <si>
    <t>953991221</t>
  </si>
  <si>
    <t>Dodání a osazení hmoždinek profilu 10 až 12 mm do zdiva z betonu</t>
  </si>
  <si>
    <t>1506458077</t>
  </si>
  <si>
    <t>Dodání a osazení hmoždinek včetně vyvrtání otvorů (s dodáním hmot) ve stěnách do zdiva z betonu nebo tvrdého kamene a obkladů, vnější profil hmoždinky 10 až 12 mm</t>
  </si>
  <si>
    <t>"spojovací materiál S3"  84</t>
  </si>
  <si>
    <t>124</t>
  </si>
  <si>
    <t>95396000R</t>
  </si>
  <si>
    <t>Vyznačení vlysem do bednění opěry letopočet výstavby</t>
  </si>
  <si>
    <t>-1731954590</t>
  </si>
  <si>
    <t>998</t>
  </si>
  <si>
    <t>Přesun hmot</t>
  </si>
  <si>
    <t>125</t>
  </si>
  <si>
    <t>998212111</t>
  </si>
  <si>
    <t>Přesun hmot pro mosty zděné, monolitické betonové nebo ocelové v do 20 m</t>
  </si>
  <si>
    <t>2140714627</t>
  </si>
  <si>
    <t>Přesun hmot pro mosty zděné, betonové monolitické, spřažené ocelobetonové nebo kovové vodorovná dopravní vzdálenost do 100 m výška mostu do 20 m</t>
  </si>
  <si>
    <t>126</t>
  </si>
  <si>
    <t>998212191</t>
  </si>
  <si>
    <t>Příplatek k přesunu hmot pro mosty zděné nebo monolitické za zvětšený přesun do 1000 m</t>
  </si>
  <si>
    <t>474344265</t>
  </si>
  <si>
    <t>Přesun hmot pro mosty zděné, betonové monolitické, spřažené ocelobetonové nebo kovové Příplatek k cenám za zvětšený přesun přes přes vymezenou největší dopravní vzdálenost do 1000 m</t>
  </si>
  <si>
    <t>PSV</t>
  </si>
  <si>
    <t>Práce a dodávky PSV</t>
  </si>
  <si>
    <t>711</t>
  </si>
  <si>
    <t>Izolace proti vodě, vlhkosti a plynům</t>
  </si>
  <si>
    <t>127</t>
  </si>
  <si>
    <t>711111001</t>
  </si>
  <si>
    <t>Provedení izolace proti zemní vlhkosti vodorovné za studena nátěrem penetračním</t>
  </si>
  <si>
    <t>-1773922806</t>
  </si>
  <si>
    <t>Provedení izolace proti zemní vlhkosti natěradly a tmely za studena na ploše vodorovné V nátěrem penetračním</t>
  </si>
  <si>
    <t>"opěry  (2ks)"</t>
  </si>
  <si>
    <t>(0,75*5,4+2*0,2*4,0+2*0,2*1,0+3,3*3,0)*2</t>
  </si>
  <si>
    <t>128</t>
  </si>
  <si>
    <t>711112001</t>
  </si>
  <si>
    <t>Provedení izolace proti zemní vlhkosti svislé za studena nátěrem penetračním</t>
  </si>
  <si>
    <t>-1514194244</t>
  </si>
  <si>
    <t>Provedení izolace proti zemní vlhkosti natěradly a tmely za studena na ploše svislé S nátěrem penetračním</t>
  </si>
  <si>
    <t>(0,7*2*(4,7+5,4)+2,705*(3,0+2*2,9))*2</t>
  </si>
  <si>
    <t>129</t>
  </si>
  <si>
    <t>11163150</t>
  </si>
  <si>
    <t>lak penetrační asfaltový</t>
  </si>
  <si>
    <t>312290238</t>
  </si>
  <si>
    <t>31,9+75,888</t>
  </si>
  <si>
    <t>107,788*0,0003 'Přepočtené koeficientem množství</t>
  </si>
  <si>
    <t>130</t>
  </si>
  <si>
    <t>711141559</t>
  </si>
  <si>
    <t>Provedení izolace proti zemní vlhkosti pásy přitavením vodorovné NAIP</t>
  </si>
  <si>
    <t>-172782324</t>
  </si>
  <si>
    <t>Provedení izolace proti zemní vlhkosti pásy přitavením NAIP na ploše vodorovné V</t>
  </si>
  <si>
    <t>"opěry  (2ks) - dvě vrstvy"</t>
  </si>
  <si>
    <t>(0,75*5,4+2*0,2*4,0+2*0,2*1,0+3,3*3,0)*2*2</t>
  </si>
  <si>
    <t>131</t>
  </si>
  <si>
    <t>711142559</t>
  </si>
  <si>
    <t>Provedení izolace proti zemní vlhkosti pásy přitavením svislé NAIP</t>
  </si>
  <si>
    <t>1604104902</t>
  </si>
  <si>
    <t>Provedení izolace proti zemní vlhkosti pásy přitavením NAIP na ploše svislé S</t>
  </si>
  <si>
    <t>(0,7*2*(4,7+5,4)+2,705*(3,0+2*2,9))*2*2</t>
  </si>
  <si>
    <t>132</t>
  </si>
  <si>
    <t>62832134</t>
  </si>
  <si>
    <t>pás asfaltový natavitelný oxidovaný tl. 4,0mm typu V60 S40 s vložkou ze skleněné rohože, s jemnozrnným minerálním posypem</t>
  </si>
  <si>
    <t>1937271315</t>
  </si>
  <si>
    <t>63,8+151,776</t>
  </si>
  <si>
    <t>215,576*1,2 'Přepočtené koeficientem množství</t>
  </si>
  <si>
    <t>133</t>
  </si>
  <si>
    <t>998711101</t>
  </si>
  <si>
    <t>Přesun hmot tonážní pro izolace proti vodě, vlhkosti a plynům v objektech výšky do 6 m</t>
  </si>
  <si>
    <t>-819099275</t>
  </si>
  <si>
    <t>Přesun hmot pro izolace proti vodě, vlhkosti a plynům stanovený z hmotnosti přesunovaného materiálu vodorovná dopravní vzdálenost do 50 m v objektech výšky do 6 m</t>
  </si>
  <si>
    <t>783</t>
  </si>
  <si>
    <t>Dokončovací práce - nátěry</t>
  </si>
  <si>
    <t>134</t>
  </si>
  <si>
    <t>783113121</t>
  </si>
  <si>
    <t>Dvojnásobný napouštěcí syntetický nátěr s biocidní přísadou truhlářských konstrukcí</t>
  </si>
  <si>
    <t>-474737701</t>
  </si>
  <si>
    <t>Napouštěcí nátěr truhlářských konstrukcí dvojnásobný fungicidní syntetický</t>
  </si>
  <si>
    <t>Poznámka k položce:
- tlaková impregnace</t>
  </si>
  <si>
    <t>"zábradlí - panel A"   20*11,4</t>
  </si>
  <si>
    <t>"zábradlí - panel B"   4*14,9</t>
  </si>
  <si>
    <t>"zábradlí - panel C"   2*8,9</t>
  </si>
  <si>
    <t>"zábradlí - panel D"   2*16,8</t>
  </si>
  <si>
    <t>"zábradlí - panel E"   2*9,6</t>
  </si>
  <si>
    <t>"podlaha - podélníky"  176,8+17,2+80,5+7,8</t>
  </si>
  <si>
    <t>135</t>
  </si>
  <si>
    <t>783118101</t>
  </si>
  <si>
    <t>Lazurovací jednonásobný syntetický nátěr truhlářských konstrukcí</t>
  </si>
  <si>
    <t>1168380876</t>
  </si>
  <si>
    <t>Lazurovací nátěr truhlářských konstrukcí jednonásobný syntetický</t>
  </si>
  <si>
    <t>"dvojnásobný nátěr"</t>
  </si>
  <si>
    <t>"zábradlí - panel A"   20*11,4*2</t>
  </si>
  <si>
    <t>"zábradlí - panel B"   4*14,9*2</t>
  </si>
  <si>
    <t>"zábradlí - panel C"   2*8,9*2</t>
  </si>
  <si>
    <t>"zábradlí - panel D"   2*16,8*2</t>
  </si>
  <si>
    <t>"zábradlí - panel E"   2*9,6*2</t>
  </si>
  <si>
    <t>"podlaha - dubové fošny"</t>
  </si>
  <si>
    <t>522,0*2</t>
  </si>
  <si>
    <t>136</t>
  </si>
  <si>
    <t>783314101</t>
  </si>
  <si>
    <t>Základní jednonásobný syntetický nátěr zámečnických konstrukcí</t>
  </si>
  <si>
    <t>1882408837</t>
  </si>
  <si>
    <t>Základní nátěr zámečnických konstrukcí jednonásobný syntetický</t>
  </si>
  <si>
    <t>"záporová stěna - HEB120"</t>
  </si>
  <si>
    <t>(3*4,0+4*3,1-7*1,2)*0,686</t>
  </si>
  <si>
    <t>137</t>
  </si>
  <si>
    <t>783317101</t>
  </si>
  <si>
    <t>Krycí jednonásobný syntetický standardní nátěr zámečnických konstrukcí</t>
  </si>
  <si>
    <t>941567996</t>
  </si>
  <si>
    <t>Krycí nátěr (email) zámečnických konstrukcí jednonásobný syntetický standardní</t>
  </si>
  <si>
    <t>"záporová stěna - HEB120 - dvojnásobný"</t>
  </si>
  <si>
    <t>(3*4,0+4*3,1-7*1,2)*0,686*2</t>
  </si>
  <si>
    <t>789</t>
  </si>
  <si>
    <t>Povrchové úpravy ocelových konstrukcí a technologických zařízení</t>
  </si>
  <si>
    <t>138</t>
  </si>
  <si>
    <t>789324110</t>
  </si>
  <si>
    <t>Zhotovení nátěru ocelových konstrukcí třídy IV jednosložkového základního tl do 40 µm</t>
  </si>
  <si>
    <t>898074226</t>
  </si>
  <si>
    <t>Zhotovení nátěru ocelových konstrukcí třídy IV základního jednosložkového, tloušťky do 40 μm</t>
  </si>
  <si>
    <t>"typ povlaku I A - penetrační nátěr"</t>
  </si>
  <si>
    <t>"materiál oddíl A"   24,78*11</t>
  </si>
  <si>
    <t>"materiál oddíl B"   22,48*2</t>
  </si>
  <si>
    <t>"diagonály pro 12 polí"   19,76</t>
  </si>
  <si>
    <t>"montážní styk podélníků 24 ks"   13,66</t>
  </si>
  <si>
    <t>"ocelový pylon" 54,3*2</t>
  </si>
  <si>
    <t>139</t>
  </si>
  <si>
    <t>24626749R</t>
  </si>
  <si>
    <t>hmota nátěrová uzavírací epoxidová penetrační na Pz</t>
  </si>
  <si>
    <t>kg</t>
  </si>
  <si>
    <t>1800508042</t>
  </si>
  <si>
    <t>Poznámka k položce:
spotřeba: 0,11 kg/m2</t>
  </si>
  <si>
    <t>459,56*0,11</t>
  </si>
  <si>
    <t>140</t>
  </si>
  <si>
    <t>789324216</t>
  </si>
  <si>
    <t>Zhotovení nátěru ocelových konstrukcí třídy IV dvousložkového mezivrstvy do 80 μm</t>
  </si>
  <si>
    <t>216906740</t>
  </si>
  <si>
    <t>Zhotovení nátěru ocelových konstrukcí třídy IV dvousložkového mezivrstvy, tloušťky do 80 μm</t>
  </si>
  <si>
    <t>"typ povlaku I A - 3 vrstvy"</t>
  </si>
  <si>
    <t>"materiál oddíl A"   24,78*11*3</t>
  </si>
  <si>
    <t>"materiál oddíl B"   22,48*2*3</t>
  </si>
  <si>
    <t>"diagonály pro 12 polí"   19,76*3</t>
  </si>
  <si>
    <t>"montážní styk podélníků 24 ks"   13,66*3</t>
  </si>
  <si>
    <t>"ocelový pylon" 54,3*2*3</t>
  </si>
  <si>
    <t>"typ povlaku III A - 2 vrstvy"</t>
  </si>
  <si>
    <t>"kotevní přípravek s průchodkami"   1,1*4*2</t>
  </si>
  <si>
    <t>141</t>
  </si>
  <si>
    <t>24623010</t>
  </si>
  <si>
    <t>hmota nátěrová epoxidová základní na kovy</t>
  </si>
  <si>
    <t>-1597498263</t>
  </si>
  <si>
    <t>Poznámka k položce:
- epoxiddvoukomponentní
- spotřeba: 0,11 kg/m2</t>
  </si>
  <si>
    <t>387,48*0,11</t>
  </si>
  <si>
    <t>142</t>
  </si>
  <si>
    <t>789324221</t>
  </si>
  <si>
    <t>Zhotovení nátěru ocelových konstrukcí třídy IV dvousložkového krycího (vrchního) tl do 80 µm</t>
  </si>
  <si>
    <t>92775246</t>
  </si>
  <si>
    <t>Zhotovení nátěru ocelových konstrukcí třídy IV dvousložkového krycího (vrchního), tloušťky do 80 μm</t>
  </si>
  <si>
    <t>"typ povlaku I A"</t>
  </si>
  <si>
    <t>"typ povlaku III A"</t>
  </si>
  <si>
    <t>"kotevní přípravek s průchodkami"   1,1*4</t>
  </si>
  <si>
    <t>143</t>
  </si>
  <si>
    <t>24629133</t>
  </si>
  <si>
    <t>hmota nátěrová PUR krycí (email) na ocelové konstrukce RAL 3020 lesk</t>
  </si>
  <si>
    <t>2064481798</t>
  </si>
  <si>
    <t>Poznámka k položce:
- alifatický polyuretan
- spotřeba: 0,15 kg/m2</t>
  </si>
  <si>
    <t>463,96*0,15</t>
  </si>
  <si>
    <t>144</t>
  </si>
  <si>
    <t>789421334</t>
  </si>
  <si>
    <t>Provedení žárového stříkání ocelových konstrukcí třídy IV ZnAl 100 um</t>
  </si>
  <si>
    <t>-43012333</t>
  </si>
  <si>
    <t>Provedení žárového stříkání ocelových konstrukcí slitinou zinacor, tloušťky 100 μm, třídy IV (0,910 kg ZnAl/m2)</t>
  </si>
  <si>
    <t>145</t>
  </si>
  <si>
    <t>15625102</t>
  </si>
  <si>
    <t>drát metalizační ZnAl D 3mm</t>
  </si>
  <si>
    <t>464526338</t>
  </si>
  <si>
    <t>459,56*0,91</t>
  </si>
  <si>
    <t>146</t>
  </si>
  <si>
    <t>789421334R</t>
  </si>
  <si>
    <t>Žárové zinkování ponorem ocelových konstrukcí slitinou zinacor, tloušťky 100 μm, třídy IV (0,910 kg ZnAl/m2)</t>
  </si>
  <si>
    <t>-792433299</t>
  </si>
  <si>
    <t>147</t>
  </si>
  <si>
    <t>78996000R</t>
  </si>
  <si>
    <t>Oprava povrchové úpravy PKO</t>
  </si>
  <si>
    <t>778443595</t>
  </si>
  <si>
    <t>Poznámka k položce:
- poškozená místa vzniklá během montáže závěsů Z1(24) - Z12(13)</t>
  </si>
  <si>
    <t>VRN</t>
  </si>
  <si>
    <t>Vedlejší rozpočtové náklady</t>
  </si>
  <si>
    <t>VRN6</t>
  </si>
  <si>
    <t>Územní vlivy</t>
  </si>
  <si>
    <t>148</t>
  </si>
  <si>
    <t>063303000</t>
  </si>
  <si>
    <t>Práce ve výškách, v hloubkách</t>
  </si>
  <si>
    <t>1024</t>
  </si>
  <si>
    <t>-2088890923</t>
  </si>
  <si>
    <t>Poznámka k položce:
- pro montáž ocelových diagonál - doplněné vodorovné ztužení mezi dvěma montážními díly</t>
  </si>
  <si>
    <t>SO101 - Cyklostezka</t>
  </si>
  <si>
    <t xml:space="preserve">    1 - Zemní práce</t>
  </si>
  <si>
    <t xml:space="preserve">    5 - Komunikace pozemní</t>
  </si>
  <si>
    <t xml:space="preserve">      96 - Bourání konstrukcí</t>
  </si>
  <si>
    <t xml:space="preserve">    997 - Přesun sutě</t>
  </si>
  <si>
    <t>Zemní práce</t>
  </si>
  <si>
    <t>111201101</t>
  </si>
  <si>
    <t>Odstranění křovin a stromů průměru kmene do 100 mm i s kořeny z celkové plochy do 1000 m2</t>
  </si>
  <si>
    <t>-115526020</t>
  </si>
  <si>
    <t>Odstranění křovin a stromů s odstraněním kořenů průměru kmene do 100 mm do sklonu terénu 1 : 5, při celkové ploše do 1 000 m2</t>
  </si>
  <si>
    <t>111201401</t>
  </si>
  <si>
    <t>Spálení křovin a stromů průměru kmene do 100 mm</t>
  </si>
  <si>
    <t>-1840828941</t>
  </si>
  <si>
    <t>Spálení odstraněných křovin a stromů na hromadách průměru kmene do 100 mm pro jakoukoliv plochu</t>
  </si>
  <si>
    <t>112101101</t>
  </si>
  <si>
    <t>Odstranění stromů listnatých průměru kmene do 300 mm</t>
  </si>
  <si>
    <t>1420446989</t>
  </si>
  <si>
    <t>Odstranění stromů s odřezáním kmene a s odvětvením listnatých, průměru kmene přes 100 do 300 mm</t>
  </si>
  <si>
    <t>Poznámka k položce:
- odvětvené stromy si odveze jejich vlastník</t>
  </si>
  <si>
    <t>112101102</t>
  </si>
  <si>
    <t>Odstranění stromů listnatých průměru kmene do 500 mm</t>
  </si>
  <si>
    <t>-541322018</t>
  </si>
  <si>
    <t>Odstranění stromů s odřezáním kmene a s odvětvením listnatých, průměru kmene přes 300 do 500 mm</t>
  </si>
  <si>
    <t>112101103</t>
  </si>
  <si>
    <t>Odstranění stromů listnatých průměru kmene do 700 mm</t>
  </si>
  <si>
    <t>1478406753</t>
  </si>
  <si>
    <t>Odstranění stromů s odřezáním kmene a s odvětvením listnatých, průměru kmene přes 500 do 700 mm</t>
  </si>
  <si>
    <t>112201101</t>
  </si>
  <si>
    <t>Odstranění pařezů D do 300 mm</t>
  </si>
  <si>
    <t>352601301</t>
  </si>
  <si>
    <t>Odstranění pařezů s jejich vykopáním, vytrháním nebo odstřelením, s přesekáním kořenů průměru přes 100 do 300 mm</t>
  </si>
  <si>
    <t>Poznámka k položce:
- pouze pařezy překážející základové konstrukci mostu</t>
  </si>
  <si>
    <t>112201102</t>
  </si>
  <si>
    <t>Odstranění pařezů D do 500 mm</t>
  </si>
  <si>
    <t>35159265</t>
  </si>
  <si>
    <t>Odstranění pařezů s jejich vykopáním, vytrháním nebo odstřelením, s přesekáním kořenů průměru přes 300 do 500 mm</t>
  </si>
  <si>
    <t>112201103</t>
  </si>
  <si>
    <t>Odstranění pařezů D do 700 mm</t>
  </si>
  <si>
    <t>1142348863</t>
  </si>
  <si>
    <t>Odstranění pařezů s jejich vykopáním, vytrháním nebo odstřelením, s přesekáním kořenů průměru přes 500 do 700 mm</t>
  </si>
  <si>
    <t>112211111</t>
  </si>
  <si>
    <t>Spálení pařezu D do 0,3 m</t>
  </si>
  <si>
    <t>-1095046523</t>
  </si>
  <si>
    <t>Spálení pařezů na hromadách průměru přes 0,10 do 0,30 m</t>
  </si>
  <si>
    <t>112211112</t>
  </si>
  <si>
    <t>Spálení pařezu D do 0,5 m</t>
  </si>
  <si>
    <t>1977243676</t>
  </si>
  <si>
    <t>Spálení pařezů na hromadách průměru přes 0,30 do 0,50 m</t>
  </si>
  <si>
    <t>112211113</t>
  </si>
  <si>
    <t>Spálení pařezu D do 1,0 m</t>
  </si>
  <si>
    <t>-472099869</t>
  </si>
  <si>
    <t>Spálení pařezů na hromadách průměru přes 0,50 do 1,00 m</t>
  </si>
  <si>
    <t>112111111</t>
  </si>
  <si>
    <t>Spálení větví všech druhů stromů</t>
  </si>
  <si>
    <t>1142734010</t>
  </si>
  <si>
    <t>Spálení větví stromů všech druhů stromů o průměru kmene přes 0,10 m na hromadách</t>
  </si>
  <si>
    <t>15+5+2</t>
  </si>
  <si>
    <t>115101202</t>
  </si>
  <si>
    <t>Čerpání vody na dopravní výšku do 10 m průměrný přítok do 1000 l/min</t>
  </si>
  <si>
    <t>1932383902</t>
  </si>
  <si>
    <t>Čerpání vody na dopravní výšku do 10 m s uvažovaným průměrným přítokem přes 500 do 1 000 l/min</t>
  </si>
  <si>
    <t>115101302</t>
  </si>
  <si>
    <t>Pohotovost čerpací soupravy pro dopravní výšku do 10 m přítok do 1000 l/min</t>
  </si>
  <si>
    <t>den</t>
  </si>
  <si>
    <t>45170958</t>
  </si>
  <si>
    <t>Pohotovost záložní čerpací soupravy pro dopravní výšku do 10 m s uvažovaným průměrným přítokem přes 500 do 1 000 l/min</t>
  </si>
  <si>
    <t>151711111</t>
  </si>
  <si>
    <t>Osazení zápor ocelových dl do 8 m</t>
  </si>
  <si>
    <t>898774448</t>
  </si>
  <si>
    <t>Osazení ocelových zápor pro pažení hloubených vykopávek do předem provedených vrtů se zabetonováním spodního konce, s příp. nutným obsypem zápory pískem délky od 0 do 8 m</t>
  </si>
  <si>
    <t>3*4,0+4*3,1</t>
  </si>
  <si>
    <t>13010972</t>
  </si>
  <si>
    <t>ocel profilová HE-B 120 jakost 11 375</t>
  </si>
  <si>
    <t>-1996697631</t>
  </si>
  <si>
    <t>(3*4,0+4*3,1)*26,7*0,001</t>
  </si>
  <si>
    <t>58932932</t>
  </si>
  <si>
    <t>beton C 25/30 X0 kamenivo frakce 0/16</t>
  </si>
  <si>
    <t>1707339967</t>
  </si>
  <si>
    <t>7*1,2*3,14*0,12*0,12</t>
  </si>
  <si>
    <t>151721112</t>
  </si>
  <si>
    <t>Zřízení pažení do ocelových zápor hl výkopu do 10 m s jeho následným odstraněním</t>
  </si>
  <si>
    <t>-250982809</t>
  </si>
  <si>
    <t>Pažení do ocelových zápor bez ohledu na druh pažin, s odstraněním pažení, hloubky výkopu přes 4 do 10 m</t>
  </si>
  <si>
    <t>2,0*4,0+4,0*3,1</t>
  </si>
  <si>
    <t>-1880146119</t>
  </si>
  <si>
    <t>"vrty pro zápory záporové stěny"   3*4,0+4*3,1</t>
  </si>
  <si>
    <t>24,4*0,5 'Přepočtené koeficientem množství</t>
  </si>
  <si>
    <t>1578641951</t>
  </si>
  <si>
    <t>121101103</t>
  </si>
  <si>
    <t>Sejmutí ornice s přemístěním na vzdálenost do 250 m</t>
  </si>
  <si>
    <t>1889611388</t>
  </si>
  <si>
    <t>Sejmutí ornice nebo lesní půdy s vodorovným přemístěním na hromady v místě upotřebení nebo na dočasné či trvalé skládky se složením, na vzdálenost přes 100 do 250 m</t>
  </si>
  <si>
    <t>4,0*13,5</t>
  </si>
  <si>
    <t>131201102</t>
  </si>
  <si>
    <t>Hloubení jam nezapažených v hornině tř. 3 objemu do 1000 m3</t>
  </si>
  <si>
    <t>1954813089</t>
  </si>
  <si>
    <t>Hloubení nezapažených jam a zářezů s urovnáním dna do předepsaného profilu a spádu v hornině tř. 3 přes 100 do 1 000 m3</t>
  </si>
  <si>
    <t>"opěra 10"   260,0</t>
  </si>
  <si>
    <t>"opěra 20"   218,0</t>
  </si>
  <si>
    <t>"propustek"  (9,8+5,5)/2*2,3*1,3</t>
  </si>
  <si>
    <t>133201101</t>
  </si>
  <si>
    <t>Hloubení šachet v hornině tř. 3 objemu do 100 m3</t>
  </si>
  <si>
    <t>-223305256</t>
  </si>
  <si>
    <t>Hloubení zapažených i nezapažených šachet s případným nutným přemístěním výkopku ve výkopišti v hornině tř. 3 do 100 m3</t>
  </si>
  <si>
    <t>"jímky pro čerpání vody"</t>
  </si>
  <si>
    <t>2*1,5*1,5*1,5</t>
  </si>
  <si>
    <t>"pro patky zábradlí"</t>
  </si>
  <si>
    <t>2*4*0,7*3,14*0,175*0,175</t>
  </si>
  <si>
    <t>161101101</t>
  </si>
  <si>
    <t>Svislé přemístění výkopku z horniny tř. 1 až 4 hl výkopu do 2,5 m</t>
  </si>
  <si>
    <t>591063013</t>
  </si>
  <si>
    <t>Svislé přemístění výkopku bez naložení do dopravní nádoby avšak s vyprázdněním dopravní nádoby na hromadu nebo do dopravního prostředku z horniny tř. 1 až 4, při hloubce výkopu přes 1 do 2,5 m</t>
  </si>
  <si>
    <t>162701105</t>
  </si>
  <si>
    <t>Vodorovné přemístění do 10000 m výkopku/sypaniny z horniny tř. 1 až 4</t>
  </si>
  <si>
    <t>1422514542</t>
  </si>
  <si>
    <t>Vodorovné přemístění výkopku nebo sypaniny po suchu na obvyklém dopravním prostředku, bez naložení výkopku, avšak se složením bez rozhrnutí z horniny tř. 1 až 4 na vzdálenost přes 9 000 do 10 000 m</t>
  </si>
  <si>
    <t>(500,874+7,289)-(414,967+55,6)</t>
  </si>
  <si>
    <t>162701109</t>
  </si>
  <si>
    <t>Příplatek k vodorovnému přemístění výkopku/sypaniny z horniny tř. 1 až 4 ZKD 1000 m přes 10000 m</t>
  </si>
  <si>
    <t>-851710452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</si>
  <si>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</si>
  <si>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Poznámka k položce:
- skládka Činov 23 km</t>
  </si>
  <si>
    <t>37,596*13 'Přepočtené koeficientem množství</t>
  </si>
  <si>
    <t>171201201</t>
  </si>
  <si>
    <t>Uložení sypaniny na skládky</t>
  </si>
  <si>
    <t>-1077459329</t>
  </si>
  <si>
    <t>171201211</t>
  </si>
  <si>
    <t>Poplatek za uložení stavebního odpadu - zeminy a kameniva na skládce</t>
  </si>
  <si>
    <t>-2098491076</t>
  </si>
  <si>
    <t>Poplatek za uložení stavebního odpadu na skládce (skládkovné) zeminy a kameniva zatříděného do Katalogu odpadů pod kódem 170 504</t>
  </si>
  <si>
    <t>37,596*2 'Přepočtené koeficientem množství</t>
  </si>
  <si>
    <t>174101101</t>
  </si>
  <si>
    <t>Zásyp jam, šachet rýh nebo kolem objektů sypaninou se zhutněním</t>
  </si>
  <si>
    <t>-1265760134</t>
  </si>
  <si>
    <t>Zásyp sypaninou z jakékoliv horniny s uložením výkopku ve vrstvách se zhutněním jam, šachet, rýh nebo kolem objektů v těchto vykopávkách</t>
  </si>
  <si>
    <t>"jímky pro čerpání vody"  2*1,5*1,5*1,5</t>
  </si>
  <si>
    <t>"odečet základů"</t>
  </si>
  <si>
    <t>"kotevní bloky - podkladní beton (2ks)"  -2,4*2</t>
  </si>
  <si>
    <t>"opěry - podkladní beton (2ks)"  -4,5*2</t>
  </si>
  <si>
    <t>"opěrná zeď vpravo - podkladní beton" -0,1*1,4*2,8</t>
  </si>
  <si>
    <t>"kotevní bloky - základ (2ks)"  -10,1*2</t>
  </si>
  <si>
    <t>"opěry - základ (2ks)"  -18,5*2</t>
  </si>
  <si>
    <t>"opěrná zeď vpravo"  -0,5*1,1*2,5</t>
  </si>
  <si>
    <t>"odečet konstrukce propustku"</t>
  </si>
  <si>
    <t>-(9,8+5,5)/2*2,0*1,3</t>
  </si>
  <si>
    <t>171101111</t>
  </si>
  <si>
    <t>Uložení sypaniny z hornin nesoudržných sypkých s vlhkostí l(d) 0,9 v aktivní zóně</t>
  </si>
  <si>
    <t>-1311610345</t>
  </si>
  <si>
    <t>Uložení sypaniny do násypů s rozprostřením sypaniny ve vrstvách a s hrubým urovnáním zhutněných s uzavřením povrchu násypu z hornin nesoudržných sypkých s relativní ulehlostí I(d) 0,9 nebo v aktivní zóně</t>
  </si>
  <si>
    <t>"dosypání do požadovaného tvaru zemního tělesa"</t>
  </si>
  <si>
    <t>3,5*6,7*(1,0/2)</t>
  </si>
  <si>
    <t>13,5*(1,5*1,0+2,5*0,7)</t>
  </si>
  <si>
    <t>162601102</t>
  </si>
  <si>
    <t>Vodorovné přemístění do 5000 m výkopku/sypaniny z horniny tř. 1 až 4</t>
  </si>
  <si>
    <t>-1551682900</t>
  </si>
  <si>
    <t>Vodorovné přemístění výkopku nebo sypaniny po suchu na obvyklém dopravním prostředku, bez naložení výkopku, avšak se složením bez rozhrnutí z horniny tř. 1 až 4 na vzdálenost přes 4 000 do 5 000 m</t>
  </si>
  <si>
    <t>"zpětné zásypy na meziskládku a zpět"</t>
  </si>
  <si>
    <t xml:space="preserve"> (414,967+55,6)*2</t>
  </si>
  <si>
    <t>"sejmutá ornice na meziskládku a zpět"</t>
  </si>
  <si>
    <t>4,0*13,5*0,15*2</t>
  </si>
  <si>
    <t>"zemní krajnice"</t>
  </si>
  <si>
    <t>0,3*0,3*(13,0-2,5+19,0-3,5+11,0)*2</t>
  </si>
  <si>
    <t>0,45*0,3*2,5*2</t>
  </si>
  <si>
    <t>1,0*0,3*3,5*2</t>
  </si>
  <si>
    <t>0,3*0,39*(12,5+33,0+38,0)*2</t>
  </si>
  <si>
    <t>2*(0,3+1,0)/2*0,39*4,0*2</t>
  </si>
  <si>
    <t>167101101</t>
  </si>
  <si>
    <t>Nakládání výkopku z hornin tř. 1 až 4 do 100 m3</t>
  </si>
  <si>
    <t>1783250799</t>
  </si>
  <si>
    <t>Nakládání, skládání a překládání neulehlého výkopku nebo sypaniny nakládání, množství do 100 m3, z hornin tř. 1 až 4</t>
  </si>
  <si>
    <t>"zpětné zásypy"</t>
  </si>
  <si>
    <t>414,967+55,6</t>
  </si>
  <si>
    <t>"sejmutá ornice"</t>
  </si>
  <si>
    <t>4,0*13,5*0,15</t>
  </si>
  <si>
    <t>0,3*0,3*(13,0-2,5+19,0-3,5+11,0)</t>
  </si>
  <si>
    <t>0,45*0,3*2,5</t>
  </si>
  <si>
    <t>1,0*0,3*3,5</t>
  </si>
  <si>
    <t>0,3*0,39*(12,5+33,0+38,0)</t>
  </si>
  <si>
    <t>2*(0,3+1,0)/2*0,39*4,0</t>
  </si>
  <si>
    <t>181951102</t>
  </si>
  <si>
    <t>Úprava pláně v hornině tř. 1 až 4 se zhutněním</t>
  </si>
  <si>
    <t>-1961762999</t>
  </si>
  <si>
    <t>Úprava pláně vyrovnáním výškových rozdílů v hornině tř. 1 až 4 se zhutněním</t>
  </si>
  <si>
    <t>76,0+6,0+3,0+140,0+45,0+45,0</t>
  </si>
  <si>
    <t>181301112</t>
  </si>
  <si>
    <t>Rozprostření ornice tl vrstvy do 150 mm pl přes 500 m2 v rovině nebo ve svahu do 1:5</t>
  </si>
  <si>
    <t>-162128707</t>
  </si>
  <si>
    <t>Rozprostření a urovnání ornice v rovině nebo ve svahu sklonu do 1:5 při souvislé ploše přes 500 m2, tl. vrstvy přes 100 do 150 mm</t>
  </si>
  <si>
    <t>2*55,0+6,0+3,0</t>
  </si>
  <si>
    <t>10364101</t>
  </si>
  <si>
    <t>zemina pro terénní úpravy -  ornice</t>
  </si>
  <si>
    <t>1999863072</t>
  </si>
  <si>
    <t>(2*55,0+6,0+3,0)*0,15*1,8</t>
  </si>
  <si>
    <t>"odečet sejmuté ornice"</t>
  </si>
  <si>
    <t>-4,0*13,5*0,15*1,8</t>
  </si>
  <si>
    <t>181411142</t>
  </si>
  <si>
    <t>Založení parterového trávníku výsevem plochy do 1000 m2 ve svahu do 1:2</t>
  </si>
  <si>
    <t>-96889142</t>
  </si>
  <si>
    <t>Založení trávníku na půdě předem připravené plochy do 1000 m2 výsevem včetně utažení parterového na svahu přes 1:5 do 1:2</t>
  </si>
  <si>
    <t>00572410</t>
  </si>
  <si>
    <t>osivo směs travní parková</t>
  </si>
  <si>
    <t>1145049420</t>
  </si>
  <si>
    <t>119*0,015 'Přepočtené koeficientem množství</t>
  </si>
  <si>
    <t>182111111</t>
  </si>
  <si>
    <t>Zpevnění svahu jutovou, kokosovou nebo plastovou rohoží do 1:1</t>
  </si>
  <si>
    <t>598128750</t>
  </si>
  <si>
    <t>Zpevnění svahu jutovou, kokosovou nebo plastovou rohoží na svahu přes 1:2 do 1:1</t>
  </si>
  <si>
    <t>4,2*13,5</t>
  </si>
  <si>
    <t>69311317</t>
  </si>
  <si>
    <t>textilie netkaná HPPE 300g/m2</t>
  </si>
  <si>
    <t>-1877353104</t>
  </si>
  <si>
    <t>56,7*1,1 'Přepočtené koeficientem množství</t>
  </si>
  <si>
    <t>741110501R</t>
  </si>
  <si>
    <t>Chránička flexibilní D 40 mm HDPE</t>
  </si>
  <si>
    <t>1558696864</t>
  </si>
  <si>
    <t>Poznámka k položce:
- vedení VO</t>
  </si>
  <si>
    <t>2*10,0</t>
  </si>
  <si>
    <t>34571350</t>
  </si>
  <si>
    <t>trubka elektroinstalační ohebná dvouplášťová korugovaná D 32/40 mm, HDPE+LDPE</t>
  </si>
  <si>
    <t>-1292769978</t>
  </si>
  <si>
    <t>271532211</t>
  </si>
  <si>
    <t>Podsyp pod základové konstrukce se zhutněním z hrubého kameniva frakce 32 až 63 mm</t>
  </si>
  <si>
    <t>-176744076</t>
  </si>
  <si>
    <t>Podsyp pod základové konstrukce se zhutněním a urovnáním povrchu z kameniva hrubého, frakce 32 - 63 mm</t>
  </si>
  <si>
    <t>"sanace základové spáry opěry 10"</t>
  </si>
  <si>
    <t>2*5,5*6,2*0,3</t>
  </si>
  <si>
    <t>"sanace základové spáry kotevního bloku"</t>
  </si>
  <si>
    <t>2*3,0*5,9*0,3</t>
  </si>
  <si>
    <t>211531111</t>
  </si>
  <si>
    <t>Výplň odvodňovacích žeber nebo trativodů kamenivem hrubým drceným frakce 16 až 63 mm</t>
  </si>
  <si>
    <t>-725693692</t>
  </si>
  <si>
    <t>Výplň kamenivem do rýh odvodňovacích žeber nebo trativodů bez zhutnění, s úpravou povrchu výplně kamenivem hrubým drceným frakce 16 až 63 mm</t>
  </si>
  <si>
    <t>0,5*0,5*(4,0+5,0)</t>
  </si>
  <si>
    <t>212532111</t>
  </si>
  <si>
    <t>Lože pro trativody z kameniva hrubého drceného frakce 16 až 32 mm</t>
  </si>
  <si>
    <t>-153947128</t>
  </si>
  <si>
    <t>Lože pro trativody z kameniva hrubého drceného</t>
  </si>
  <si>
    <t>0,2*0,5*(4,0+5,0)</t>
  </si>
  <si>
    <t>212755216</t>
  </si>
  <si>
    <t>Trativody z drenážních trubek plastových flexibilních D 160 mm bez lože</t>
  </si>
  <si>
    <t>1121193897</t>
  </si>
  <si>
    <t>Trativody bez lože z drenážních trubek plastových flexibilních D 160 mm</t>
  </si>
  <si>
    <t>4,0+5,0</t>
  </si>
  <si>
    <t>213141112</t>
  </si>
  <si>
    <t>Zřízení vrstvy z geotextilie v rovině nebo ve sklonu do 1:5 š do 6 m</t>
  </si>
  <si>
    <t>-559274140</t>
  </si>
  <si>
    <t>Zřízení vrstvy z geotextilie filtrační, separační, odvodňovací, ochranné, výztužné nebo protierozní v rovině nebo ve sklonu do 1:5, šířky přes 3 do 6 m</t>
  </si>
  <si>
    <t>0,5*0,7*(4,0+5,0)</t>
  </si>
  <si>
    <t>69311172</t>
  </si>
  <si>
    <t>geotextilie PP s ÚV stabilizací 300g/m2</t>
  </si>
  <si>
    <t>-239844121</t>
  </si>
  <si>
    <t>3,15*1,15 'Přepočtené koeficientem množství</t>
  </si>
  <si>
    <t>275313711</t>
  </si>
  <si>
    <t>Základové patky z betonu tř. C 20/25</t>
  </si>
  <si>
    <t>1219245614</t>
  </si>
  <si>
    <t>Základy z betonu prostého patky a bloky z betonu kamenem neprokládaného tř. C 20/25</t>
  </si>
  <si>
    <t>275352111</t>
  </si>
  <si>
    <t>Bednění základových patek ztracené (neodbedněné)</t>
  </si>
  <si>
    <t>-1752646909</t>
  </si>
  <si>
    <t>Bednění základů patek ztracené (neodbedněné)</t>
  </si>
  <si>
    <t>2*4*0,7*2*3,14*0,175</t>
  </si>
  <si>
    <t>311213212</t>
  </si>
  <si>
    <t>Zdivo z pravidelných kamenů na maltu, objem jednoho kamene do 0,02m3, šířka spáry do 10 mm</t>
  </si>
  <si>
    <t>1940095668</t>
  </si>
  <si>
    <t>Zdivo nadzákladové z lomového kamene štípaného nebo ručně vybíraného na maltu z pravidelných kamenů (na vazbu) objemu 1 kusu kamene do 0,02 m3, šířka spáry přes 4 do 10 mm</t>
  </si>
  <si>
    <t>"dozdívka kamenné zídky"</t>
  </si>
  <si>
    <t>2,1*0,5*2,65</t>
  </si>
  <si>
    <t>462512470</t>
  </si>
  <si>
    <t>Zához z lomového kamene s proštěrkováním z plavidla hmotnost do 200 kg</t>
  </si>
  <si>
    <t>-156076190</t>
  </si>
  <si>
    <t>Zához z lomového kamene neupraveného záhozového s proštěrkováním z plavidla, hmotnosti jednotlivých kamenů do 200 kg</t>
  </si>
  <si>
    <t>"dorovnání dna po bouraném pilíři"</t>
  </si>
  <si>
    <t>3,5*10,0*0,5</t>
  </si>
  <si>
    <t>Komunikace pozemní</t>
  </si>
  <si>
    <t>564201111</t>
  </si>
  <si>
    <t>Podklad nebo podsyp ze štěrkopísku ŠP tl 40 mm</t>
  </si>
  <si>
    <t>441890720</t>
  </si>
  <si>
    <t>Podklad nebo podsyp ze štěrkopísku ŠP s rozprostřením, vlhčením a zhutněním, po zhutnění tl. 40 mm</t>
  </si>
  <si>
    <t>564752111</t>
  </si>
  <si>
    <t>Podklad z vibrovaného štěrku VŠ tl 150 mm</t>
  </si>
  <si>
    <t>-147599161</t>
  </si>
  <si>
    <t>Podklad nebo kryt z vibrovaného štěrku VŠ s rozprostřením, vlhčením a zhutněním, po zhutnění tl. 150 mm</t>
  </si>
  <si>
    <t>564861111</t>
  </si>
  <si>
    <t>Podklad ze štěrkodrtě ŠD tl 200 mm</t>
  </si>
  <si>
    <t>825859508</t>
  </si>
  <si>
    <t>Podklad ze štěrkodrti ŠD s rozprostřením a zhutněním, po zhutnění tl. 200 mm</t>
  </si>
  <si>
    <t>569903311</t>
  </si>
  <si>
    <t>Zřízení zemních krajnic se zhutněním</t>
  </si>
  <si>
    <t>1788459363</t>
  </si>
  <si>
    <t>Zřízení zemních krajnic z hornin jakékoliv třídy se zhutněním</t>
  </si>
  <si>
    <t>577144221</t>
  </si>
  <si>
    <t>Asfaltový beton vrstva obrusná ACO 11 (ABS) tř. II tl 50 mm š přes 3 m z nemodifikovaného asfaltu</t>
  </si>
  <si>
    <t>974223994</t>
  </si>
  <si>
    <t>Asfaltový beton vrstva obrusná ACO 11 (ABS) s rozprostřením a se zhutněním z nemodifikovaného asfaltu v pruhu šířky přes 3 m tř. II, po zhutnění tl. 50 mm</t>
  </si>
  <si>
    <t>564911511</t>
  </si>
  <si>
    <t>Podklad z R-materiálu tl 50 mm</t>
  </si>
  <si>
    <t>-1660381847</t>
  </si>
  <si>
    <t>Podklad nebo podsyp z R-materiálu s rozprostřením a zhutněním, po zhutnění tl. 50 mm</t>
  </si>
  <si>
    <t>564861111R</t>
  </si>
  <si>
    <t>Podklad ze štěrkodrtě ŠDa tl 200 mm</t>
  </si>
  <si>
    <t>1508607575</t>
  </si>
  <si>
    <t>Podklad ze štěrkodrti ŠDa s rozprostřením a zhutněním, po zhutnění tl. 200 mm</t>
  </si>
  <si>
    <t>594511111</t>
  </si>
  <si>
    <t>Dlažba z lomového kamene s provedením lože z betonu</t>
  </si>
  <si>
    <t>-1145770678</t>
  </si>
  <si>
    <t>Dlažba nebo přídlažba z lomového kamene lomařsky upraveného rigolového v ploše vodorovné nebo ve sklonu tl. do 250 mm, bez vyplnění spár, s provedením lože tl. 50 mm z betonu</t>
  </si>
  <si>
    <t>"propustek"</t>
  </si>
  <si>
    <t>1,0*2,0+2,25*2,0</t>
  </si>
  <si>
    <t>599632111</t>
  </si>
  <si>
    <t>Vyplnění spár dlažby z lomového kamene MC se zatřením</t>
  </si>
  <si>
    <t>519445478</t>
  </si>
  <si>
    <t>Vyplnění spár dlažby (přídlažby) z lomového kamene v jakémkoliv sklonu plochy a jakékoliv tloušťky cementovou maltou se zatřením</t>
  </si>
  <si>
    <t>912111112</t>
  </si>
  <si>
    <t>Montáž zábrany parkovací sloupku v do 800 mm se zabetonovanou patkou</t>
  </si>
  <si>
    <t>1999185427</t>
  </si>
  <si>
    <t>Montáž zábrany parkovací tvaru sloupku do výšky 800 mm se zabetonovanou patkou</t>
  </si>
  <si>
    <t>74910161</t>
  </si>
  <si>
    <t>sloupek parkovací sklopný 500x800x350mm uzamykatelný komaxit 3 nohy</t>
  </si>
  <si>
    <t>-827504324</t>
  </si>
  <si>
    <t>914111111</t>
  </si>
  <si>
    <t>Montáž svislé dopravní značky do velikosti 1 m2 objímkami na sloupek nebo konzolu</t>
  </si>
  <si>
    <t>1008294569</t>
  </si>
  <si>
    <t>Montáž svislé dopravní značky základní velikosti do 1 m2 objímkami na sloupky nebo konzoly</t>
  </si>
  <si>
    <t>40445517</t>
  </si>
  <si>
    <t>značka dopravní svislá retroreflexní fólie tř 1 FeZn-Al rám D 700mm</t>
  </si>
  <si>
    <t>2128902400</t>
  </si>
  <si>
    <t>Poznámka k položce:
- značky C9a, C9b</t>
  </si>
  <si>
    <t>919511112</t>
  </si>
  <si>
    <t>Čela propustků z lomového kamene</t>
  </si>
  <si>
    <t>-2068385023</t>
  </si>
  <si>
    <t>Čela propustků z lomového kamene upraveného, na maltu cementovou</t>
  </si>
  <si>
    <t>(1,5*2,0+2,25*2,0)*0,2</t>
  </si>
  <si>
    <t>919551013</t>
  </si>
  <si>
    <t>Zřízení propustků z trub plastových DN 500</t>
  </si>
  <si>
    <t>1269738172</t>
  </si>
  <si>
    <t>Zřízení propustků a hospodářských přejezdů z trub plastových do DN 500</t>
  </si>
  <si>
    <t>2*9,8</t>
  </si>
  <si>
    <t>28617048</t>
  </si>
  <si>
    <t>trubka kanalizační PP korugovaná DN 500x6000 mm SN 10</t>
  </si>
  <si>
    <t>-1955032489</t>
  </si>
  <si>
    <t>936561111</t>
  </si>
  <si>
    <t>Podkladní a krycí vrstvy trubních propustků nebo překopů cest z kameniva</t>
  </si>
  <si>
    <t>-1285407278</t>
  </si>
  <si>
    <t>Podkladní a krycí vrstvy trubních propustků nebo překopů cest z kameniva drceného</t>
  </si>
  <si>
    <t>"lože ŠP"</t>
  </si>
  <si>
    <t>9,8*2,0*0,1</t>
  </si>
  <si>
    <t>962022391</t>
  </si>
  <si>
    <t>Bourání zdiva nadzákladového kamenného na MV nebo MVC přes 1 m3</t>
  </si>
  <si>
    <t>-318350188</t>
  </si>
  <si>
    <t>Bourání zdiva nadzákladového kamenného nebo smíšeného kamenného na maltu vápennou nebo vápenocementovou, objemu přes 1 m3</t>
  </si>
  <si>
    <t>"ubourání kamenné zídky na výšku 378,023 - půdorysná plocha odečtena z AutoCadu"</t>
  </si>
  <si>
    <t>6,85*2,65</t>
  </si>
  <si>
    <t>Bourání konstrukcí</t>
  </si>
  <si>
    <t>960321271</t>
  </si>
  <si>
    <t>Bourání vodních staveb ze železobetonu, z vodní hladiny</t>
  </si>
  <si>
    <t>-1785606672</t>
  </si>
  <si>
    <t>Bourání konstrukcí vodních staveb z hladiny, s naložením vybouraných hmot a suti na dopravní prostředek nebo s odklizením na hromady do vzdálenosti 20 m ze železobetonu</t>
  </si>
  <si>
    <t>"původní mostní pilíř - plocha odečtena z AutoCadu"</t>
  </si>
  <si>
    <t>17,5*1,7</t>
  </si>
  <si>
    <t>962051111</t>
  </si>
  <si>
    <t>Bourání mostních zdí a pilířů z ŽB</t>
  </si>
  <si>
    <t>740008919</t>
  </si>
  <si>
    <t>Bourání mostních konstrukcí zdiva a pilířů ze železového betonu</t>
  </si>
  <si>
    <t>17,5*2,35</t>
  </si>
  <si>
    <t>1,465*5,965*1,0</t>
  </si>
  <si>
    <t>997</t>
  </si>
  <si>
    <t>Přesun sutě</t>
  </si>
  <si>
    <t>997013501</t>
  </si>
  <si>
    <t>Odvoz suti a vybouraných hmot na skládku nebo meziskládku do 1 km se složením</t>
  </si>
  <si>
    <t>-1456293954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</si>
  <si>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</si>
  <si>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</si>
  <si>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</si>
  <si>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1466394028</t>
  </si>
  <si>
    <t>Odvoz suti a vybouraných hmot na skládku nebo meziskládku se složením, na vzdálenost Příplatek k ceně za každý další i započatý 1 km přes 1 km</t>
  </si>
  <si>
    <t>997013802</t>
  </si>
  <si>
    <t>Poplatek za uložení na skládce (skládkovné) stavebního odpadu železobetonového kód odpadu 170 101</t>
  </si>
  <si>
    <t>1689016873</t>
  </si>
  <si>
    <t>Poplatek za uložení stavebního odpadu na skládce (skládkovné) z armovaného betonu zatříděného do Katalogu odpadů pod kódem 170 101</t>
  </si>
  <si>
    <t>"bouraný pilíř"   6,069</t>
  </si>
  <si>
    <t>997223855</t>
  </si>
  <si>
    <t>Poplatek za uložení na skládce (skládkovné) zeminy a kameniva kód odpadu 170 504</t>
  </si>
  <si>
    <t>-67922616</t>
  </si>
  <si>
    <t>45,383-6,069</t>
  </si>
  <si>
    <t>998225111</t>
  </si>
  <si>
    <t>Přesun hmot pro pozemní komunikace s krytem z kamene, monolitickým betonovým nebo živičným</t>
  </si>
  <si>
    <t>2117713988</t>
  </si>
  <si>
    <t>Přesun hmot pro komunikace s krytem z kameniva, monolitickým betonovým nebo živičným dopravní vzdálenost do 200 m jakékoliv délky objektu</t>
  </si>
  <si>
    <t>VON - Vedlejší a ostatní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</si>
  <si>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</si>
  <si>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</si>
  <si>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</si>
  <si>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</si>
  <si>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</si>
  <si>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</si>
  <si>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012103000</t>
  </si>
  <si>
    <t>Geodetické práce před výstavbou</t>
  </si>
  <si>
    <t>soubor</t>
  </si>
  <si>
    <t>1741058927</t>
  </si>
  <si>
    <t>Poznámka k položce:
Vytyčení stavby dle projektu v souřadnicích S-JTKS, včetně vytyčovacího náčrtu a zápisu o předání vytyčených bodů</t>
  </si>
  <si>
    <t>012103001</t>
  </si>
  <si>
    <t>Vytyčení stávajících inženýrských sítí</t>
  </si>
  <si>
    <t>1087429132</t>
  </si>
  <si>
    <t>Geodetické práce před výstavbou-vytyčení stávajících inženýrských sítí</t>
  </si>
  <si>
    <t>012203000</t>
  </si>
  <si>
    <t>Geodetické práce při provádění stavby</t>
  </si>
  <si>
    <t>1744798104</t>
  </si>
  <si>
    <t>012303000</t>
  </si>
  <si>
    <t>Geodetické práce po výstavbě</t>
  </si>
  <si>
    <t>-724626107</t>
  </si>
  <si>
    <t>013254000</t>
  </si>
  <si>
    <t>Dokumentace skutečného provedení stavby</t>
  </si>
  <si>
    <t>-1934034474</t>
  </si>
  <si>
    <t>VRN3</t>
  </si>
  <si>
    <t>Zařízení staveniště</t>
  </si>
  <si>
    <t>030001000</t>
  </si>
  <si>
    <t>-1564301596</t>
  </si>
  <si>
    <t xml:space="preserve">Poznámka k položce:
V rámci nákladů na zařízení staveniště stanoví zhotovitel veškeré náklady spojené s vybudováním, provozem a odstraněním zařízení staveniště.
Náklady s případným vypracováním projektové dokumentace zařízení staveniště, zřízením přípojek energií k objektům zařízení staveniště, případné zajištění elektrocentrály, vybudování případných měřících odběrných míst a zařízení, případná příprava území pro objekty zařízení staveniště a vlastní vybudování objektů zařízení staveniště.
Náklady na vybavení objektů zařízení staveniště, náklady na energie spotřebované dodavatelem v rámci provozu zařízení staveniště, přeúčtování spotřeby el. energie dodavateli, náklady na potřebný úklid v prostorách zařízení staveniště, náklady na nutnou údržbu a opravy na objektech zařízení staveniště a na přípojkách energií.
Náklady na odstranění objektů zařízení staveniště včetně přípojek energií a jejich odvoz. Položka zahrnuje i náklady na úpravu povrchů po odstranění zařízení staveniště a úklid ploch, na kterých bylo zařízení staveniště provozováno.
</t>
  </si>
  <si>
    <t>VRN4</t>
  </si>
  <si>
    <t>Inženýrská činnost</t>
  </si>
  <si>
    <t>041002000R1</t>
  </si>
  <si>
    <t>Dozory - geotechnický dozor při provádění mikropilot</t>
  </si>
  <si>
    <t>572046379</t>
  </si>
  <si>
    <t>043203000R</t>
  </si>
  <si>
    <t>Tenzometrické měření</t>
  </si>
  <si>
    <t>-589502944</t>
  </si>
  <si>
    <t>VRN9</t>
  </si>
  <si>
    <t>Ostatní náklady</t>
  </si>
  <si>
    <t>090001000</t>
  </si>
  <si>
    <t>-944536808</t>
  </si>
  <si>
    <t>Poznámka k položce:
Náklady na předání stavby, kolaudaci, pořízení fotodokumentace a ostatní náklady vyplývající z obchodních podmínek jinde neuvedené</t>
  </si>
  <si>
    <t>091002000</t>
  </si>
  <si>
    <t>Ostatní náklady související s objektem</t>
  </si>
  <si>
    <t>1831024204</t>
  </si>
  <si>
    <t>Poznámka k položce:
Vypracování mostního listu</t>
  </si>
  <si>
    <t>094002000</t>
  </si>
  <si>
    <t>Ostatní náklady související s výstavbou</t>
  </si>
  <si>
    <t>-1613557688</t>
  </si>
  <si>
    <t>Poznámka k položce:
Včetně povinných prvků publicity, informace o projektu a financování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</si>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</sst>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421875" style="1" customWidth="1"/>
    <col min="43" max="43" width="13.421875" style="1" customWidth="1"/>
    <col min="44" max="44" width="11.7109375" style="1" customWidth="1"/>
    <col min="45" max="47" width="22.140625" style="1" hidden="1" customWidth="1"/>
    <col min="48" max="49" width="18.421875" style="1" hidden="1" customWidth="1"/>
    <col min="50" max="51" width="21.421875" style="1" hidden="1" customWidth="1"/>
    <col min="52" max="52" width="18.421875" style="1" hidden="1" customWidth="1"/>
    <col min="53" max="53" width="16.421875" style="1" hidden="1" customWidth="1"/>
    <col min="54" max="54" width="21.421875" style="1" hidden="1" customWidth="1"/>
    <col min="55" max="55" width="18.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41" t="s">
        <v>14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2"/>
      <c r="AQ5" s="22"/>
      <c r="AR5" s="20"/>
      <c r="BE5" s="32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43" t="s">
        <v>17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2"/>
      <c r="AQ6" s="22"/>
      <c r="AR6" s="20"/>
      <c r="BE6" s="32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21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2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21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21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2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21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21"/>
      <c r="BS13" s="17" t="s">
        <v>6</v>
      </c>
    </row>
    <row r="14" spans="2:71" ht="12.75">
      <c r="B14" s="21"/>
      <c r="C14" s="22"/>
      <c r="D14" s="22"/>
      <c r="E14" s="344" t="s">
        <v>30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2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21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21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2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21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21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2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21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21"/>
    </row>
    <row r="23" spans="2:57" s="1" customFormat="1" ht="60" customHeight="1">
      <c r="B23" s="21"/>
      <c r="C23" s="22"/>
      <c r="D23" s="22"/>
      <c r="E23" s="346" t="s">
        <v>37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22"/>
      <c r="AP23" s="22"/>
      <c r="AQ23" s="22"/>
      <c r="AR23" s="20"/>
      <c r="BE23" s="32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2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21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3">
        <f>ROUND(AG54,2)</f>
        <v>0</v>
      </c>
      <c r="AL26" s="324"/>
      <c r="AM26" s="324"/>
      <c r="AN26" s="324"/>
      <c r="AO26" s="324"/>
      <c r="AP26" s="36"/>
      <c r="AQ26" s="36"/>
      <c r="AR26" s="39"/>
      <c r="BE26" s="32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2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47" t="s">
        <v>39</v>
      </c>
      <c r="M28" s="347"/>
      <c r="N28" s="347"/>
      <c r="O28" s="347"/>
      <c r="P28" s="347"/>
      <c r="Q28" s="36"/>
      <c r="R28" s="36"/>
      <c r="S28" s="36"/>
      <c r="T28" s="36"/>
      <c r="U28" s="36"/>
      <c r="V28" s="36"/>
      <c r="W28" s="347" t="s">
        <v>40</v>
      </c>
      <c r="X28" s="347"/>
      <c r="Y28" s="347"/>
      <c r="Z28" s="347"/>
      <c r="AA28" s="347"/>
      <c r="AB28" s="347"/>
      <c r="AC28" s="347"/>
      <c r="AD28" s="347"/>
      <c r="AE28" s="347"/>
      <c r="AF28" s="36"/>
      <c r="AG28" s="36"/>
      <c r="AH28" s="36"/>
      <c r="AI28" s="36"/>
      <c r="AJ28" s="36"/>
      <c r="AK28" s="347" t="s">
        <v>41</v>
      </c>
      <c r="AL28" s="347"/>
      <c r="AM28" s="347"/>
      <c r="AN28" s="347"/>
      <c r="AO28" s="347"/>
      <c r="AP28" s="36"/>
      <c r="AQ28" s="36"/>
      <c r="AR28" s="39"/>
      <c r="BE28" s="321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348">
        <v>0.21</v>
      </c>
      <c r="M29" s="319"/>
      <c r="N29" s="319"/>
      <c r="O29" s="319"/>
      <c r="P29" s="319"/>
      <c r="Q29" s="41"/>
      <c r="R29" s="41"/>
      <c r="S29" s="41"/>
      <c r="T29" s="41"/>
      <c r="U29" s="41"/>
      <c r="V29" s="41"/>
      <c r="W29" s="318">
        <f>ROUND(AZ54,2)</f>
        <v>0</v>
      </c>
      <c r="X29" s="319"/>
      <c r="Y29" s="319"/>
      <c r="Z29" s="319"/>
      <c r="AA29" s="319"/>
      <c r="AB29" s="319"/>
      <c r="AC29" s="319"/>
      <c r="AD29" s="319"/>
      <c r="AE29" s="319"/>
      <c r="AF29" s="41"/>
      <c r="AG29" s="41"/>
      <c r="AH29" s="41"/>
      <c r="AI29" s="41"/>
      <c r="AJ29" s="41"/>
      <c r="AK29" s="318">
        <f>ROUND(AV54,2)</f>
        <v>0</v>
      </c>
      <c r="AL29" s="319"/>
      <c r="AM29" s="319"/>
      <c r="AN29" s="319"/>
      <c r="AO29" s="319"/>
      <c r="AP29" s="41"/>
      <c r="AQ29" s="41"/>
      <c r="AR29" s="42"/>
      <c r="BE29" s="322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348">
        <v>0.15</v>
      </c>
      <c r="M30" s="319"/>
      <c r="N30" s="319"/>
      <c r="O30" s="319"/>
      <c r="P30" s="319"/>
      <c r="Q30" s="41"/>
      <c r="R30" s="41"/>
      <c r="S30" s="41"/>
      <c r="T30" s="41"/>
      <c r="U30" s="41"/>
      <c r="V30" s="41"/>
      <c r="W30" s="318">
        <f>ROUND(BA54,2)</f>
        <v>0</v>
      </c>
      <c r="X30" s="319"/>
      <c r="Y30" s="319"/>
      <c r="Z30" s="319"/>
      <c r="AA30" s="319"/>
      <c r="AB30" s="319"/>
      <c r="AC30" s="319"/>
      <c r="AD30" s="319"/>
      <c r="AE30" s="319"/>
      <c r="AF30" s="41"/>
      <c r="AG30" s="41"/>
      <c r="AH30" s="41"/>
      <c r="AI30" s="41"/>
      <c r="AJ30" s="41"/>
      <c r="AK30" s="318">
        <f>ROUND(AW54,2)</f>
        <v>0</v>
      </c>
      <c r="AL30" s="319"/>
      <c r="AM30" s="319"/>
      <c r="AN30" s="319"/>
      <c r="AO30" s="319"/>
      <c r="AP30" s="41"/>
      <c r="AQ30" s="41"/>
      <c r="AR30" s="42"/>
      <c r="BE30" s="322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348">
        <v>0.21</v>
      </c>
      <c r="M31" s="319"/>
      <c r="N31" s="319"/>
      <c r="O31" s="319"/>
      <c r="P31" s="319"/>
      <c r="Q31" s="41"/>
      <c r="R31" s="41"/>
      <c r="S31" s="41"/>
      <c r="T31" s="41"/>
      <c r="U31" s="41"/>
      <c r="V31" s="41"/>
      <c r="W31" s="318">
        <f>ROUND(BB54,2)</f>
        <v>0</v>
      </c>
      <c r="X31" s="319"/>
      <c r="Y31" s="319"/>
      <c r="Z31" s="319"/>
      <c r="AA31" s="319"/>
      <c r="AB31" s="319"/>
      <c r="AC31" s="319"/>
      <c r="AD31" s="319"/>
      <c r="AE31" s="319"/>
      <c r="AF31" s="41"/>
      <c r="AG31" s="41"/>
      <c r="AH31" s="41"/>
      <c r="AI31" s="41"/>
      <c r="AJ31" s="41"/>
      <c r="AK31" s="318">
        <v>0</v>
      </c>
      <c r="AL31" s="319"/>
      <c r="AM31" s="319"/>
      <c r="AN31" s="319"/>
      <c r="AO31" s="319"/>
      <c r="AP31" s="41"/>
      <c r="AQ31" s="41"/>
      <c r="AR31" s="42"/>
      <c r="BE31" s="322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348">
        <v>0.15</v>
      </c>
      <c r="M32" s="319"/>
      <c r="N32" s="319"/>
      <c r="O32" s="319"/>
      <c r="P32" s="319"/>
      <c r="Q32" s="41"/>
      <c r="R32" s="41"/>
      <c r="S32" s="41"/>
      <c r="T32" s="41"/>
      <c r="U32" s="41"/>
      <c r="V32" s="41"/>
      <c r="W32" s="318">
        <f>ROUND(BC54,2)</f>
        <v>0</v>
      </c>
      <c r="X32" s="319"/>
      <c r="Y32" s="319"/>
      <c r="Z32" s="319"/>
      <c r="AA32" s="319"/>
      <c r="AB32" s="319"/>
      <c r="AC32" s="319"/>
      <c r="AD32" s="319"/>
      <c r="AE32" s="319"/>
      <c r="AF32" s="41"/>
      <c r="AG32" s="41"/>
      <c r="AH32" s="41"/>
      <c r="AI32" s="41"/>
      <c r="AJ32" s="41"/>
      <c r="AK32" s="318">
        <v>0</v>
      </c>
      <c r="AL32" s="319"/>
      <c r="AM32" s="319"/>
      <c r="AN32" s="319"/>
      <c r="AO32" s="319"/>
      <c r="AP32" s="41"/>
      <c r="AQ32" s="41"/>
      <c r="AR32" s="42"/>
      <c r="BE32" s="322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348">
        <v>0</v>
      </c>
      <c r="M33" s="319"/>
      <c r="N33" s="319"/>
      <c r="O33" s="319"/>
      <c r="P33" s="319"/>
      <c r="Q33" s="41"/>
      <c r="R33" s="41"/>
      <c r="S33" s="41"/>
      <c r="T33" s="41"/>
      <c r="U33" s="41"/>
      <c r="V33" s="41"/>
      <c r="W33" s="318">
        <f>ROUND(BD54,2)</f>
        <v>0</v>
      </c>
      <c r="X33" s="319"/>
      <c r="Y33" s="319"/>
      <c r="Z33" s="319"/>
      <c r="AA33" s="319"/>
      <c r="AB33" s="319"/>
      <c r="AC33" s="319"/>
      <c r="AD33" s="319"/>
      <c r="AE33" s="319"/>
      <c r="AF33" s="41"/>
      <c r="AG33" s="41"/>
      <c r="AH33" s="41"/>
      <c r="AI33" s="41"/>
      <c r="AJ33" s="41"/>
      <c r="AK33" s="318">
        <v>0</v>
      </c>
      <c r="AL33" s="319"/>
      <c r="AM33" s="319"/>
      <c r="AN33" s="319"/>
      <c r="AO33" s="319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325" t="s">
        <v>50</v>
      </c>
      <c r="Y35" s="326"/>
      <c r="Z35" s="326"/>
      <c r="AA35" s="326"/>
      <c r="AB35" s="326"/>
      <c r="AC35" s="45"/>
      <c r="AD35" s="45"/>
      <c r="AE35" s="45"/>
      <c r="AF35" s="45"/>
      <c r="AG35" s="45"/>
      <c r="AH35" s="45"/>
      <c r="AI35" s="45"/>
      <c r="AJ35" s="45"/>
      <c r="AK35" s="327">
        <f>SUM(AK26:AK33)</f>
        <v>0</v>
      </c>
      <c r="AL35" s="326"/>
      <c r="AM35" s="326"/>
      <c r="AN35" s="326"/>
      <c r="AO35" s="32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2019-39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38" t="str">
        <f>K6</f>
        <v>Lávka přes řeku Ohři ve Svatošských skalách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Loket - Svatošské skály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40" t="str">
        <f>IF(AN8="","",AN8)</f>
        <v>11. 7. 2019</v>
      </c>
      <c r="AN47" s="340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26.45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Karlovarský kraj, Závodní 353/88, K.Vary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336" t="str">
        <f>IF(E17="","",E17)</f>
        <v>PONTIKA s.r.o., Sportovní 4, K.Vary</v>
      </c>
      <c r="AN49" s="337"/>
      <c r="AO49" s="337"/>
      <c r="AP49" s="337"/>
      <c r="AQ49" s="36"/>
      <c r="AR49" s="39"/>
      <c r="AS49" s="330" t="s">
        <v>52</v>
      </c>
      <c r="AT49" s="331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336" t="str">
        <f>IF(E20="","",E20)</f>
        <v>Ing. C. Janoušová</v>
      </c>
      <c r="AN50" s="337"/>
      <c r="AO50" s="337"/>
      <c r="AP50" s="337"/>
      <c r="AQ50" s="36"/>
      <c r="AR50" s="39"/>
      <c r="AS50" s="332"/>
      <c r="AT50" s="333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4"/>
      <c r="AT51" s="335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56" t="s">
        <v>53</v>
      </c>
      <c r="D52" s="350"/>
      <c r="E52" s="350"/>
      <c r="F52" s="350"/>
      <c r="G52" s="350"/>
      <c r="H52" s="66"/>
      <c r="I52" s="349" t="s">
        <v>54</v>
      </c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1" t="s">
        <v>55</v>
      </c>
      <c r="AH52" s="350"/>
      <c r="AI52" s="350"/>
      <c r="AJ52" s="350"/>
      <c r="AK52" s="350"/>
      <c r="AL52" s="350"/>
      <c r="AM52" s="350"/>
      <c r="AN52" s="349" t="s">
        <v>56</v>
      </c>
      <c r="AO52" s="350"/>
      <c r="AP52" s="350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54">
        <f>ROUND(SUM(AG55:AG57),2)</f>
        <v>0</v>
      </c>
      <c r="AH54" s="354"/>
      <c r="AI54" s="354"/>
      <c r="AJ54" s="354"/>
      <c r="AK54" s="354"/>
      <c r="AL54" s="354"/>
      <c r="AM54" s="354"/>
      <c r="AN54" s="355">
        <f>SUM(AG54,AT54)</f>
        <v>0</v>
      </c>
      <c r="AO54" s="355"/>
      <c r="AP54" s="355"/>
      <c r="AQ54" s="78" t="s">
        <v>19</v>
      </c>
      <c r="AR54" s="79"/>
      <c r="AS54" s="80">
        <f>ROUND(SUM(AS55:AS57),2)</f>
        <v>0</v>
      </c>
      <c r="AT54" s="81">
        <f>ROUND(SUM(AV54:AW54),2)</f>
        <v>0</v>
      </c>
      <c r="AU54" s="82">
        <f>ROUND(SUM(AU55:AU57),5)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ROUND(SUM(AZ55:AZ57),2)</f>
        <v>0</v>
      </c>
      <c r="BA54" s="81">
        <f>ROUND(SUM(BA55:BA57),2)</f>
        <v>0</v>
      </c>
      <c r="BB54" s="81">
        <f>ROUND(SUM(BB55:BB57),2)</f>
        <v>0</v>
      </c>
      <c r="BC54" s="81">
        <f>ROUND(SUM(BC55:BC57),2)</f>
        <v>0</v>
      </c>
      <c r="BD54" s="83">
        <f>ROUND(SUM(BD55:BD57),2)</f>
        <v>0</v>
      </c>
      <c r="BS54" s="84" t="s">
        <v>71</v>
      </c>
      <c r="BT54" s="84" t="s">
        <v>72</v>
      </c>
      <c r="BU54" s="85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1" s="7" customFormat="1" ht="14.45" customHeight="1">
      <c r="A55" s="86" t="s">
        <v>76</v>
      </c>
      <c r="B55" s="87"/>
      <c r="C55" s="88"/>
      <c r="D55" s="357" t="s">
        <v>77</v>
      </c>
      <c r="E55" s="357"/>
      <c r="F55" s="357"/>
      <c r="G55" s="357"/>
      <c r="H55" s="357"/>
      <c r="I55" s="89"/>
      <c r="J55" s="357" t="s">
        <v>78</v>
      </c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2">
        <f>'SO201 - Lávka'!J30</f>
        <v>0</v>
      </c>
      <c r="AH55" s="353"/>
      <c r="AI55" s="353"/>
      <c r="AJ55" s="353"/>
      <c r="AK55" s="353"/>
      <c r="AL55" s="353"/>
      <c r="AM55" s="353"/>
      <c r="AN55" s="352">
        <f>SUM(AG55,AT55)</f>
        <v>0</v>
      </c>
      <c r="AO55" s="353"/>
      <c r="AP55" s="353"/>
      <c r="AQ55" s="90" t="s">
        <v>79</v>
      </c>
      <c r="AR55" s="91"/>
      <c r="AS55" s="92">
        <v>0</v>
      </c>
      <c r="AT55" s="93">
        <f>ROUND(SUM(AV55:AW55),2)</f>
        <v>0</v>
      </c>
      <c r="AU55" s="94">
        <f>'SO201 - Lávka'!P93</f>
        <v>0</v>
      </c>
      <c r="AV55" s="93">
        <f>'SO201 - Lávka'!J33</f>
        <v>0</v>
      </c>
      <c r="AW55" s="93">
        <f>'SO201 - Lávka'!J34</f>
        <v>0</v>
      </c>
      <c r="AX55" s="93">
        <f>'SO201 - Lávka'!J35</f>
        <v>0</v>
      </c>
      <c r="AY55" s="93">
        <f>'SO201 - Lávka'!J36</f>
        <v>0</v>
      </c>
      <c r="AZ55" s="93">
        <f>'SO201 - Lávka'!F33</f>
        <v>0</v>
      </c>
      <c r="BA55" s="93">
        <f>'SO201 - Lávka'!F34</f>
        <v>0</v>
      </c>
      <c r="BB55" s="93">
        <f>'SO201 - Lávka'!F35</f>
        <v>0</v>
      </c>
      <c r="BC55" s="93">
        <f>'SO201 - Lávka'!F36</f>
        <v>0</v>
      </c>
      <c r="BD55" s="95">
        <f>'SO201 - Lávka'!F37</f>
        <v>0</v>
      </c>
      <c r="BT55" s="96" t="s">
        <v>80</v>
      </c>
      <c r="BV55" s="96" t="s">
        <v>74</v>
      </c>
      <c r="BW55" s="96" t="s">
        <v>81</v>
      </c>
      <c r="BX55" s="96" t="s">
        <v>5</v>
      </c>
      <c r="CL55" s="96" t="s">
        <v>19</v>
      </c>
      <c r="CM55" s="96" t="s">
        <v>82</v>
      </c>
    </row>
    <row r="56" spans="1:91" s="7" customFormat="1" ht="14.45" customHeight="1">
      <c r="A56" s="86" t="s">
        <v>76</v>
      </c>
      <c r="B56" s="87"/>
      <c r="C56" s="88"/>
      <c r="D56" s="357" t="s">
        <v>83</v>
      </c>
      <c r="E56" s="357"/>
      <c r="F56" s="357"/>
      <c r="G56" s="357"/>
      <c r="H56" s="357"/>
      <c r="I56" s="89"/>
      <c r="J56" s="357" t="s">
        <v>84</v>
      </c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2">
        <f>'SO101 - Cyklostezka'!J30</f>
        <v>0</v>
      </c>
      <c r="AH56" s="353"/>
      <c r="AI56" s="353"/>
      <c r="AJ56" s="353"/>
      <c r="AK56" s="353"/>
      <c r="AL56" s="353"/>
      <c r="AM56" s="353"/>
      <c r="AN56" s="352">
        <f>SUM(AG56,AT56)</f>
        <v>0</v>
      </c>
      <c r="AO56" s="353"/>
      <c r="AP56" s="353"/>
      <c r="AQ56" s="90" t="s">
        <v>79</v>
      </c>
      <c r="AR56" s="91"/>
      <c r="AS56" s="92">
        <v>0</v>
      </c>
      <c r="AT56" s="93">
        <f>ROUND(SUM(AV56:AW56),2)</f>
        <v>0</v>
      </c>
      <c r="AU56" s="94">
        <f>'SO101 - Cyklostezka'!P89</f>
        <v>0</v>
      </c>
      <c r="AV56" s="93">
        <f>'SO101 - Cyklostezka'!J33</f>
        <v>0</v>
      </c>
      <c r="AW56" s="93">
        <f>'SO101 - Cyklostezka'!J34</f>
        <v>0</v>
      </c>
      <c r="AX56" s="93">
        <f>'SO101 - Cyklostezka'!J35</f>
        <v>0</v>
      </c>
      <c r="AY56" s="93">
        <f>'SO101 - Cyklostezka'!J36</f>
        <v>0</v>
      </c>
      <c r="AZ56" s="93">
        <f>'SO101 - Cyklostezka'!F33</f>
        <v>0</v>
      </c>
      <c r="BA56" s="93">
        <f>'SO101 - Cyklostezka'!F34</f>
        <v>0</v>
      </c>
      <c r="BB56" s="93">
        <f>'SO101 - Cyklostezka'!F35</f>
        <v>0</v>
      </c>
      <c r="BC56" s="93">
        <f>'SO101 - Cyklostezka'!F36</f>
        <v>0</v>
      </c>
      <c r="BD56" s="95">
        <f>'SO101 - Cyklostezka'!F37</f>
        <v>0</v>
      </c>
      <c r="BT56" s="96" t="s">
        <v>80</v>
      </c>
      <c r="BV56" s="96" t="s">
        <v>74</v>
      </c>
      <c r="BW56" s="96" t="s">
        <v>85</v>
      </c>
      <c r="BX56" s="96" t="s">
        <v>5</v>
      </c>
      <c r="CL56" s="96" t="s">
        <v>19</v>
      </c>
      <c r="CM56" s="96" t="s">
        <v>82</v>
      </c>
    </row>
    <row r="57" spans="1:91" s="7" customFormat="1" ht="14.45" customHeight="1">
      <c r="A57" s="86" t="s">
        <v>76</v>
      </c>
      <c r="B57" s="87"/>
      <c r="C57" s="88"/>
      <c r="D57" s="357" t="s">
        <v>86</v>
      </c>
      <c r="E57" s="357"/>
      <c r="F57" s="357"/>
      <c r="G57" s="357"/>
      <c r="H57" s="357"/>
      <c r="I57" s="89"/>
      <c r="J57" s="357" t="s">
        <v>87</v>
      </c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2">
        <f>'VON - Vedlejší a ostatní ...'!J30</f>
        <v>0</v>
      </c>
      <c r="AH57" s="353"/>
      <c r="AI57" s="353"/>
      <c r="AJ57" s="353"/>
      <c r="AK57" s="353"/>
      <c r="AL57" s="353"/>
      <c r="AM57" s="353"/>
      <c r="AN57" s="352">
        <f>SUM(AG57,AT57)</f>
        <v>0</v>
      </c>
      <c r="AO57" s="353"/>
      <c r="AP57" s="353"/>
      <c r="AQ57" s="90" t="s">
        <v>79</v>
      </c>
      <c r="AR57" s="91"/>
      <c r="AS57" s="97">
        <v>0</v>
      </c>
      <c r="AT57" s="98">
        <f>ROUND(SUM(AV57:AW57),2)</f>
        <v>0</v>
      </c>
      <c r="AU57" s="99">
        <f>'VON - Vedlejší a ostatní ...'!P84</f>
        <v>0</v>
      </c>
      <c r="AV57" s="98">
        <f>'VON - Vedlejší a ostatní ...'!J33</f>
        <v>0</v>
      </c>
      <c r="AW57" s="98">
        <f>'VON - Vedlejší a ostatní ...'!J34</f>
        <v>0</v>
      </c>
      <c r="AX57" s="98">
        <f>'VON - Vedlejší a ostatní ...'!J35</f>
        <v>0</v>
      </c>
      <c r="AY57" s="98">
        <f>'VON - Vedlejší a ostatní ...'!J36</f>
        <v>0</v>
      </c>
      <c r="AZ57" s="98">
        <f>'VON - Vedlejší a ostatní ...'!F33</f>
        <v>0</v>
      </c>
      <c r="BA57" s="98">
        <f>'VON - Vedlejší a ostatní ...'!F34</f>
        <v>0</v>
      </c>
      <c r="BB57" s="98">
        <f>'VON - Vedlejší a ostatní ...'!F35</f>
        <v>0</v>
      </c>
      <c r="BC57" s="98">
        <f>'VON - Vedlejší a ostatní ...'!F36</f>
        <v>0</v>
      </c>
      <c r="BD57" s="100">
        <f>'VON - Vedlejší a ostatní ...'!F37</f>
        <v>0</v>
      </c>
      <c r="BT57" s="96" t="s">
        <v>80</v>
      </c>
      <c r="BV57" s="96" t="s">
        <v>74</v>
      </c>
      <c r="BW57" s="96" t="s">
        <v>88</v>
      </c>
      <c r="BX57" s="96" t="s">
        <v>5</v>
      </c>
      <c r="CL57" s="96" t="s">
        <v>19</v>
      </c>
      <c r="CM57" s="96" t="s">
        <v>82</v>
      </c>
    </row>
    <row r="58" spans="1:57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sheetProtection algorithmName="SHA-512" hashValue="0L9g02Fkp0NWnjIwgDk1IGCGLesbczBw+2YpTt4Bdcwz7bPrhsiONk+W1+ztzpsTyPFMGOQv/baaoYI1XkthEA==" saltValue="1aW+MD8CLRMVjyYyJt42QfGL/Q7zKAm+RpZA/8qRM9Sa/TMxQLxHFRT+ogE+nVvBAj8zkTgVx+qSXj6w1y6yNg==" spinCount="100000" sheet="1" objects="1" scenarios="1" formatColumns="0" formatRows="0"/>
  <mergeCells count="50">
    <mergeCell ref="D57:H57"/>
    <mergeCell ref="J57:AF57"/>
    <mergeCell ref="C52:G52"/>
    <mergeCell ref="I52:AF52"/>
    <mergeCell ref="D55:H55"/>
    <mergeCell ref="J55:AF55"/>
    <mergeCell ref="D56:H56"/>
    <mergeCell ref="J56:AF56"/>
    <mergeCell ref="AN56:AP56"/>
    <mergeCell ref="AG56:AM56"/>
    <mergeCell ref="AN57:AP57"/>
    <mergeCell ref="AG57:AM57"/>
    <mergeCell ref="AG54:AM54"/>
    <mergeCell ref="AN54:AP54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SO201 - Lávka'!C2" display="/"/>
    <hyperlink ref="A56" location="'SO101 - Cyklostezka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6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1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1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81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82</v>
      </c>
    </row>
    <row r="4" spans="2:46" s="1" customFormat="1" ht="24.95" customHeight="1">
      <c r="B4" s="20"/>
      <c r="D4" s="105" t="s">
        <v>89</v>
      </c>
      <c r="I4" s="101"/>
      <c r="L4" s="20"/>
      <c r="M4" s="106" t="s">
        <v>10</v>
      </c>
      <c r="AT4" s="17" t="s">
        <v>4</v>
      </c>
    </row>
    <row r="5" spans="2:12" s="1" customFormat="1" ht="6.95" customHeight="1">
      <c r="B5" s="20"/>
      <c r="I5" s="101"/>
      <c r="L5" s="20"/>
    </row>
    <row r="6" spans="2:12" s="1" customFormat="1" ht="12" customHeight="1">
      <c r="B6" s="20"/>
      <c r="D6" s="107" t="s">
        <v>16</v>
      </c>
      <c r="I6" s="101"/>
      <c r="L6" s="20"/>
    </row>
    <row r="7" spans="2:12" s="1" customFormat="1" ht="14.45" customHeight="1">
      <c r="B7" s="20"/>
      <c r="E7" s="358" t="str">
        <f>'Rekapitulace stavby'!K6</f>
        <v>Lávka přes řeku Ohři ve Svatošských skalách</v>
      </c>
      <c r="F7" s="359"/>
      <c r="G7" s="359"/>
      <c r="H7" s="359"/>
      <c r="I7" s="101"/>
      <c r="L7" s="20"/>
    </row>
    <row r="8" spans="1:31" s="2" customFormat="1" ht="12" customHeight="1">
      <c r="A8" s="34"/>
      <c r="B8" s="39"/>
      <c r="C8" s="34"/>
      <c r="D8" s="107" t="s">
        <v>90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4.45" customHeight="1">
      <c r="A9" s="34"/>
      <c r="B9" s="39"/>
      <c r="C9" s="34"/>
      <c r="D9" s="34"/>
      <c r="E9" s="360" t="s">
        <v>91</v>
      </c>
      <c r="F9" s="361"/>
      <c r="G9" s="361"/>
      <c r="H9" s="361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11. 7. 2019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11" t="s">
        <v>28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31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34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35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36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3"/>
      <c r="B27" s="114"/>
      <c r="C27" s="113"/>
      <c r="D27" s="113"/>
      <c r="E27" s="364" t="s">
        <v>19</v>
      </c>
      <c r="F27" s="364"/>
      <c r="G27" s="364"/>
      <c r="H27" s="364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38</v>
      </c>
      <c r="E30" s="34"/>
      <c r="F30" s="34"/>
      <c r="G30" s="34"/>
      <c r="H30" s="34"/>
      <c r="I30" s="108"/>
      <c r="J30" s="120">
        <f>ROUND(J93,2)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40</v>
      </c>
      <c r="G32" s="34"/>
      <c r="H32" s="34"/>
      <c r="I32" s="122" t="s">
        <v>39</v>
      </c>
      <c r="J32" s="121" t="s">
        <v>41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42</v>
      </c>
      <c r="E33" s="107" t="s">
        <v>43</v>
      </c>
      <c r="F33" s="124">
        <f>ROUND((SUM(BE93:BE759)),2)</f>
        <v>0</v>
      </c>
      <c r="G33" s="34"/>
      <c r="H33" s="34"/>
      <c r="I33" s="125">
        <v>0.21</v>
      </c>
      <c r="J33" s="124">
        <f>ROUND(((SUM(BE93:BE759))*I33),2)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7" t="s">
        <v>44</v>
      </c>
      <c r="F34" s="124">
        <f>ROUND((SUM(BF93:BF759)),2)</f>
        <v>0</v>
      </c>
      <c r="G34" s="34"/>
      <c r="H34" s="34"/>
      <c r="I34" s="125">
        <v>0.15</v>
      </c>
      <c r="J34" s="124">
        <f>ROUND(((SUM(BF93:BF759))*I34),2)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45</v>
      </c>
      <c r="F35" s="124">
        <f>ROUND((SUM(BG93:BG759)),2)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7" t="s">
        <v>46</v>
      </c>
      <c r="F36" s="124">
        <f>ROUND((SUM(BH93:BH759)),2)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7" t="s">
        <v>47</v>
      </c>
      <c r="F37" s="124">
        <f>ROUND((SUM(BI93:BI759)),2)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48</v>
      </c>
      <c r="E39" s="128"/>
      <c r="F39" s="128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92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65" t="str">
        <f>E7</f>
        <v>Lávka přes řeku Ohři ve Svatošských skalách</v>
      </c>
      <c r="F48" s="366"/>
      <c r="G48" s="366"/>
      <c r="H48" s="366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90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4.45" customHeight="1">
      <c r="A50" s="34"/>
      <c r="B50" s="35"/>
      <c r="C50" s="36"/>
      <c r="D50" s="36"/>
      <c r="E50" s="338" t="str">
        <f>E9</f>
        <v>SO201 - Lávka</v>
      </c>
      <c r="F50" s="367"/>
      <c r="G50" s="367"/>
      <c r="H50" s="367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Loket - Svatošské skály</v>
      </c>
      <c r="G52" s="36"/>
      <c r="H52" s="36"/>
      <c r="I52" s="111" t="s">
        <v>23</v>
      </c>
      <c r="J52" s="59" t="str">
        <f>IF(J12="","",J12)</f>
        <v>11. 7. 2019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55.15" customHeight="1">
      <c r="A54" s="34"/>
      <c r="B54" s="35"/>
      <c r="C54" s="29" t="s">
        <v>25</v>
      </c>
      <c r="D54" s="36"/>
      <c r="E54" s="36"/>
      <c r="F54" s="27" t="str">
        <f>E15</f>
        <v>Karlovarský kraj, Závodní 353/88, K.Vary</v>
      </c>
      <c r="G54" s="36"/>
      <c r="H54" s="36"/>
      <c r="I54" s="111" t="s">
        <v>31</v>
      </c>
      <c r="J54" s="32" t="str">
        <f>E21</f>
        <v>PONTIKA s.r.o., Sportovní 4, K.Vary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111" t="s">
        <v>34</v>
      </c>
      <c r="J55" s="32" t="str">
        <f>E24</f>
        <v>Ing. C. Janoušová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0" t="s">
        <v>93</v>
      </c>
      <c r="D57" s="141"/>
      <c r="E57" s="141"/>
      <c r="F57" s="141"/>
      <c r="G57" s="141"/>
      <c r="H57" s="141"/>
      <c r="I57" s="142"/>
      <c r="J57" s="143" t="s">
        <v>94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4" t="s">
        <v>70</v>
      </c>
      <c r="D59" s="36"/>
      <c r="E59" s="36"/>
      <c r="F59" s="36"/>
      <c r="G59" s="36"/>
      <c r="H59" s="36"/>
      <c r="I59" s="108"/>
      <c r="J59" s="77">
        <f>J93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95</v>
      </c>
    </row>
    <row r="60" spans="2:12" s="9" customFormat="1" ht="24.95" customHeight="1">
      <c r="B60" s="145"/>
      <c r="C60" s="146"/>
      <c r="D60" s="147" t="s">
        <v>96</v>
      </c>
      <c r="E60" s="148"/>
      <c r="F60" s="148"/>
      <c r="G60" s="148"/>
      <c r="H60" s="148"/>
      <c r="I60" s="149"/>
      <c r="J60" s="150">
        <f>J94</f>
        <v>0</v>
      </c>
      <c r="K60" s="146"/>
      <c r="L60" s="151"/>
    </row>
    <row r="61" spans="2:12" s="10" customFormat="1" ht="19.9" customHeight="1">
      <c r="B61" s="152"/>
      <c r="C61" s="153"/>
      <c r="D61" s="154" t="s">
        <v>97</v>
      </c>
      <c r="E61" s="155"/>
      <c r="F61" s="155"/>
      <c r="G61" s="155"/>
      <c r="H61" s="155"/>
      <c r="I61" s="156"/>
      <c r="J61" s="157">
        <f>J95</f>
        <v>0</v>
      </c>
      <c r="K61" s="153"/>
      <c r="L61" s="158"/>
    </row>
    <row r="62" spans="2:12" s="10" customFormat="1" ht="19.9" customHeight="1">
      <c r="B62" s="152"/>
      <c r="C62" s="153"/>
      <c r="D62" s="154" t="s">
        <v>98</v>
      </c>
      <c r="E62" s="155"/>
      <c r="F62" s="155"/>
      <c r="G62" s="155"/>
      <c r="H62" s="155"/>
      <c r="I62" s="156"/>
      <c r="J62" s="157">
        <f>J96</f>
        <v>0</v>
      </c>
      <c r="K62" s="153"/>
      <c r="L62" s="158"/>
    </row>
    <row r="63" spans="2:12" s="10" customFormat="1" ht="19.9" customHeight="1">
      <c r="B63" s="152"/>
      <c r="C63" s="153"/>
      <c r="D63" s="154" t="s">
        <v>99</v>
      </c>
      <c r="E63" s="155"/>
      <c r="F63" s="155"/>
      <c r="G63" s="155"/>
      <c r="H63" s="155"/>
      <c r="I63" s="156"/>
      <c r="J63" s="157">
        <f>J124</f>
        <v>0</v>
      </c>
      <c r="K63" s="153"/>
      <c r="L63" s="158"/>
    </row>
    <row r="64" spans="2:12" s="10" customFormat="1" ht="19.9" customHeight="1">
      <c r="B64" s="152"/>
      <c r="C64" s="153"/>
      <c r="D64" s="154" t="s">
        <v>100</v>
      </c>
      <c r="E64" s="155"/>
      <c r="F64" s="155"/>
      <c r="G64" s="155"/>
      <c r="H64" s="155"/>
      <c r="I64" s="156"/>
      <c r="J64" s="157">
        <f>J175</f>
        <v>0</v>
      </c>
      <c r="K64" s="153"/>
      <c r="L64" s="158"/>
    </row>
    <row r="65" spans="2:12" s="10" customFormat="1" ht="19.9" customHeight="1">
      <c r="B65" s="152"/>
      <c r="C65" s="153"/>
      <c r="D65" s="154" t="s">
        <v>101</v>
      </c>
      <c r="E65" s="155"/>
      <c r="F65" s="155"/>
      <c r="G65" s="155"/>
      <c r="H65" s="155"/>
      <c r="I65" s="156"/>
      <c r="J65" s="157">
        <f>J306</f>
        <v>0</v>
      </c>
      <c r="K65" s="153"/>
      <c r="L65" s="158"/>
    </row>
    <row r="66" spans="2:12" s="10" customFormat="1" ht="19.9" customHeight="1">
      <c r="B66" s="152"/>
      <c r="C66" s="153"/>
      <c r="D66" s="154" t="s">
        <v>102</v>
      </c>
      <c r="E66" s="155"/>
      <c r="F66" s="155"/>
      <c r="G66" s="155"/>
      <c r="H66" s="155"/>
      <c r="I66" s="156"/>
      <c r="J66" s="157">
        <f>J525</f>
        <v>0</v>
      </c>
      <c r="K66" s="153"/>
      <c r="L66" s="158"/>
    </row>
    <row r="67" spans="2:12" s="10" customFormat="1" ht="19.9" customHeight="1">
      <c r="B67" s="152"/>
      <c r="C67" s="153"/>
      <c r="D67" s="154" t="s">
        <v>103</v>
      </c>
      <c r="E67" s="155"/>
      <c r="F67" s="155"/>
      <c r="G67" s="155"/>
      <c r="H67" s="155"/>
      <c r="I67" s="156"/>
      <c r="J67" s="157">
        <f>J635</f>
        <v>0</v>
      </c>
      <c r="K67" s="153"/>
      <c r="L67" s="158"/>
    </row>
    <row r="68" spans="2:12" s="9" customFormat="1" ht="24.95" customHeight="1">
      <c r="B68" s="145"/>
      <c r="C68" s="146"/>
      <c r="D68" s="147" t="s">
        <v>104</v>
      </c>
      <c r="E68" s="148"/>
      <c r="F68" s="148"/>
      <c r="G68" s="148"/>
      <c r="H68" s="148"/>
      <c r="I68" s="149"/>
      <c r="J68" s="150">
        <f>J640</f>
        <v>0</v>
      </c>
      <c r="K68" s="146"/>
      <c r="L68" s="151"/>
    </row>
    <row r="69" spans="2:12" s="10" customFormat="1" ht="19.9" customHeight="1">
      <c r="B69" s="152"/>
      <c r="C69" s="153"/>
      <c r="D69" s="154" t="s">
        <v>105</v>
      </c>
      <c r="E69" s="155"/>
      <c r="F69" s="155"/>
      <c r="G69" s="155"/>
      <c r="H69" s="155"/>
      <c r="I69" s="156"/>
      <c r="J69" s="157">
        <f>J641</f>
        <v>0</v>
      </c>
      <c r="K69" s="153"/>
      <c r="L69" s="158"/>
    </row>
    <row r="70" spans="2:12" s="10" customFormat="1" ht="19.9" customHeight="1">
      <c r="B70" s="152"/>
      <c r="C70" s="153"/>
      <c r="D70" s="154" t="s">
        <v>106</v>
      </c>
      <c r="E70" s="155"/>
      <c r="F70" s="155"/>
      <c r="G70" s="155"/>
      <c r="H70" s="155"/>
      <c r="I70" s="156"/>
      <c r="J70" s="157">
        <f>J668</f>
        <v>0</v>
      </c>
      <c r="K70" s="153"/>
      <c r="L70" s="158"/>
    </row>
    <row r="71" spans="2:12" s="10" customFormat="1" ht="19.9" customHeight="1">
      <c r="B71" s="152"/>
      <c r="C71" s="153"/>
      <c r="D71" s="154" t="s">
        <v>107</v>
      </c>
      <c r="E71" s="155"/>
      <c r="F71" s="155"/>
      <c r="G71" s="155"/>
      <c r="H71" s="155"/>
      <c r="I71" s="156"/>
      <c r="J71" s="157">
        <f>J696</f>
        <v>0</v>
      </c>
      <c r="K71" s="153"/>
      <c r="L71" s="158"/>
    </row>
    <row r="72" spans="2:12" s="9" customFormat="1" ht="24.95" customHeight="1">
      <c r="B72" s="145"/>
      <c r="C72" s="146"/>
      <c r="D72" s="147" t="s">
        <v>108</v>
      </c>
      <c r="E72" s="148"/>
      <c r="F72" s="148"/>
      <c r="G72" s="148"/>
      <c r="H72" s="148"/>
      <c r="I72" s="149"/>
      <c r="J72" s="150">
        <f>J755</f>
        <v>0</v>
      </c>
      <c r="K72" s="146"/>
      <c r="L72" s="151"/>
    </row>
    <row r="73" spans="2:12" s="10" customFormat="1" ht="19.9" customHeight="1">
      <c r="B73" s="152"/>
      <c r="C73" s="153"/>
      <c r="D73" s="154" t="s">
        <v>109</v>
      </c>
      <c r="E73" s="155"/>
      <c r="F73" s="155"/>
      <c r="G73" s="155"/>
      <c r="H73" s="155"/>
      <c r="I73" s="156"/>
      <c r="J73" s="157">
        <f>J756</f>
        <v>0</v>
      </c>
      <c r="K73" s="153"/>
      <c r="L73" s="158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136"/>
      <c r="J75" s="48"/>
      <c r="K75" s="48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139"/>
      <c r="J79" s="50"/>
      <c r="K79" s="50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110</v>
      </c>
      <c r="D80" s="36"/>
      <c r="E80" s="36"/>
      <c r="F80" s="36"/>
      <c r="G80" s="36"/>
      <c r="H80" s="36"/>
      <c r="I80" s="108"/>
      <c r="J80" s="36"/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108"/>
      <c r="J82" s="36"/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4.45" customHeight="1">
      <c r="A83" s="34"/>
      <c r="B83" s="35"/>
      <c r="C83" s="36"/>
      <c r="D83" s="36"/>
      <c r="E83" s="365" t="str">
        <f>E7</f>
        <v>Lávka přes řeku Ohři ve Svatošských skalách</v>
      </c>
      <c r="F83" s="366"/>
      <c r="G83" s="366"/>
      <c r="H83" s="366"/>
      <c r="I83" s="108"/>
      <c r="J83" s="36"/>
      <c r="K83" s="36"/>
      <c r="L83" s="10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90</v>
      </c>
      <c r="D84" s="36"/>
      <c r="E84" s="36"/>
      <c r="F84" s="36"/>
      <c r="G84" s="36"/>
      <c r="H84" s="36"/>
      <c r="I84" s="108"/>
      <c r="J84" s="36"/>
      <c r="K84" s="36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38" t="str">
        <f>E9</f>
        <v>SO201 - Lávka</v>
      </c>
      <c r="F85" s="367"/>
      <c r="G85" s="367"/>
      <c r="H85" s="367"/>
      <c r="I85" s="108"/>
      <c r="J85" s="36"/>
      <c r="K85" s="36"/>
      <c r="L85" s="10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08"/>
      <c r="J86" s="36"/>
      <c r="K86" s="36"/>
      <c r="L86" s="10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21</v>
      </c>
      <c r="D87" s="36"/>
      <c r="E87" s="36"/>
      <c r="F87" s="27" t="str">
        <f>F12</f>
        <v>Loket - Svatošské skály</v>
      </c>
      <c r="G87" s="36"/>
      <c r="H87" s="36"/>
      <c r="I87" s="111" t="s">
        <v>23</v>
      </c>
      <c r="J87" s="59" t="str">
        <f>IF(J12="","",J12)</f>
        <v>11. 7. 2019</v>
      </c>
      <c r="K87" s="36"/>
      <c r="L87" s="10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08"/>
      <c r="J88" s="36"/>
      <c r="K88" s="36"/>
      <c r="L88" s="10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55.15" customHeight="1">
      <c r="A89" s="34"/>
      <c r="B89" s="35"/>
      <c r="C89" s="29" t="s">
        <v>25</v>
      </c>
      <c r="D89" s="36"/>
      <c r="E89" s="36"/>
      <c r="F89" s="27" t="str">
        <f>E15</f>
        <v>Karlovarský kraj, Závodní 353/88, K.Vary</v>
      </c>
      <c r="G89" s="36"/>
      <c r="H89" s="36"/>
      <c r="I89" s="111" t="s">
        <v>31</v>
      </c>
      <c r="J89" s="32" t="str">
        <f>E21</f>
        <v>PONTIKA s.r.o., Sportovní 4, K.Vary</v>
      </c>
      <c r="K89" s="36"/>
      <c r="L89" s="10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26.45" customHeight="1">
      <c r="A90" s="34"/>
      <c r="B90" s="35"/>
      <c r="C90" s="29" t="s">
        <v>29</v>
      </c>
      <c r="D90" s="36"/>
      <c r="E90" s="36"/>
      <c r="F90" s="27" t="str">
        <f>IF(E18="","",E18)</f>
        <v>Vyplň údaj</v>
      </c>
      <c r="G90" s="36"/>
      <c r="H90" s="36"/>
      <c r="I90" s="111" t="s">
        <v>34</v>
      </c>
      <c r="J90" s="32" t="str">
        <f>E24</f>
        <v>Ing. C. Janoušová</v>
      </c>
      <c r="K90" s="36"/>
      <c r="L90" s="10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08"/>
      <c r="J91" s="36"/>
      <c r="K91" s="36"/>
      <c r="L91" s="10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59"/>
      <c r="B92" s="160"/>
      <c r="C92" s="161" t="s">
        <v>111</v>
      </c>
      <c r="D92" s="162" t="s">
        <v>57</v>
      </c>
      <c r="E92" s="162" t="s">
        <v>53</v>
      </c>
      <c r="F92" s="162" t="s">
        <v>54</v>
      </c>
      <c r="G92" s="162" t="s">
        <v>112</v>
      </c>
      <c r="H92" s="162" t="s">
        <v>113</v>
      </c>
      <c r="I92" s="163" t="s">
        <v>114</v>
      </c>
      <c r="J92" s="162" t="s">
        <v>94</v>
      </c>
      <c r="K92" s="164" t="s">
        <v>115</v>
      </c>
      <c r="L92" s="165"/>
      <c r="M92" s="68" t="s">
        <v>19</v>
      </c>
      <c r="N92" s="69" t="s">
        <v>42</v>
      </c>
      <c r="O92" s="69" t="s">
        <v>116</v>
      </c>
      <c r="P92" s="69" t="s">
        <v>117</v>
      </c>
      <c r="Q92" s="69" t="s">
        <v>118</v>
      </c>
      <c r="R92" s="69" t="s">
        <v>119</v>
      </c>
      <c r="S92" s="69" t="s">
        <v>120</v>
      </c>
      <c r="T92" s="70" t="s">
        <v>121</v>
      </c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</row>
    <row r="93" spans="1:63" s="2" customFormat="1" ht="22.9" customHeight="1">
      <c r="A93" s="34"/>
      <c r="B93" s="35"/>
      <c r="C93" s="75" t="s">
        <v>122</v>
      </c>
      <c r="D93" s="36"/>
      <c r="E93" s="36"/>
      <c r="F93" s="36"/>
      <c r="G93" s="36"/>
      <c r="H93" s="36"/>
      <c r="I93" s="108"/>
      <c r="J93" s="166">
        <f>BK93</f>
        <v>0</v>
      </c>
      <c r="K93" s="36"/>
      <c r="L93" s="39"/>
      <c r="M93" s="71"/>
      <c r="N93" s="167"/>
      <c r="O93" s="72"/>
      <c r="P93" s="168">
        <f>P94+P640+P755</f>
        <v>0</v>
      </c>
      <c r="Q93" s="72"/>
      <c r="R93" s="168">
        <f>R94+R640+R755</f>
        <v>232.40515541000005</v>
      </c>
      <c r="S93" s="72"/>
      <c r="T93" s="169">
        <f>T94+T640+T755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71</v>
      </c>
      <c r="AU93" s="17" t="s">
        <v>95</v>
      </c>
      <c r="BK93" s="170">
        <f>BK94+BK640+BK755</f>
        <v>0</v>
      </c>
    </row>
    <row r="94" spans="2:63" s="12" customFormat="1" ht="25.9" customHeight="1">
      <c r="B94" s="171"/>
      <c r="C94" s="172"/>
      <c r="D94" s="173" t="s">
        <v>71</v>
      </c>
      <c r="E94" s="174" t="s">
        <v>123</v>
      </c>
      <c r="F94" s="174" t="s">
        <v>124</v>
      </c>
      <c r="G94" s="172"/>
      <c r="H94" s="172"/>
      <c r="I94" s="175"/>
      <c r="J94" s="176">
        <f>BK94</f>
        <v>0</v>
      </c>
      <c r="K94" s="172"/>
      <c r="L94" s="177"/>
      <c r="M94" s="178"/>
      <c r="N94" s="179"/>
      <c r="O94" s="179"/>
      <c r="P94" s="180">
        <f>P95+P96+P124+P175+P306+P525+P635</f>
        <v>0</v>
      </c>
      <c r="Q94" s="179"/>
      <c r="R94" s="180">
        <f>R95+R96+R124+R175+R306+R525+R635</f>
        <v>229.83593025000005</v>
      </c>
      <c r="S94" s="179"/>
      <c r="T94" s="181">
        <f>T95+T96+T124+T175+T306+T525+T635</f>
        <v>0</v>
      </c>
      <c r="AR94" s="182" t="s">
        <v>80</v>
      </c>
      <c r="AT94" s="183" t="s">
        <v>71</v>
      </c>
      <c r="AU94" s="183" t="s">
        <v>72</v>
      </c>
      <c r="AY94" s="182" t="s">
        <v>125</v>
      </c>
      <c r="BK94" s="184">
        <f>BK95+BK96+BK124+BK175+BK306+BK525+BK635</f>
        <v>0</v>
      </c>
    </row>
    <row r="95" spans="2:63" s="12" customFormat="1" ht="22.9" customHeight="1">
      <c r="B95" s="171"/>
      <c r="C95" s="172"/>
      <c r="D95" s="173" t="s">
        <v>71</v>
      </c>
      <c r="E95" s="185" t="s">
        <v>82</v>
      </c>
      <c r="F95" s="185" t="s">
        <v>126</v>
      </c>
      <c r="G95" s="172"/>
      <c r="H95" s="172"/>
      <c r="I95" s="175"/>
      <c r="J95" s="186">
        <f>BK95</f>
        <v>0</v>
      </c>
      <c r="K95" s="172"/>
      <c r="L95" s="177"/>
      <c r="M95" s="178"/>
      <c r="N95" s="179"/>
      <c r="O95" s="179"/>
      <c r="P95" s="180">
        <v>0</v>
      </c>
      <c r="Q95" s="179"/>
      <c r="R95" s="180">
        <v>0</v>
      </c>
      <c r="S95" s="179"/>
      <c r="T95" s="181">
        <v>0</v>
      </c>
      <c r="AR95" s="182" t="s">
        <v>80</v>
      </c>
      <c r="AT95" s="183" t="s">
        <v>71</v>
      </c>
      <c r="AU95" s="183" t="s">
        <v>80</v>
      </c>
      <c r="AY95" s="182" t="s">
        <v>125</v>
      </c>
      <c r="BK95" s="184">
        <v>0</v>
      </c>
    </row>
    <row r="96" spans="2:63" s="12" customFormat="1" ht="22.9" customHeight="1">
      <c r="B96" s="171"/>
      <c r="C96" s="172"/>
      <c r="D96" s="173" t="s">
        <v>71</v>
      </c>
      <c r="E96" s="185" t="s">
        <v>127</v>
      </c>
      <c r="F96" s="185" t="s">
        <v>128</v>
      </c>
      <c r="G96" s="172"/>
      <c r="H96" s="172"/>
      <c r="I96" s="175"/>
      <c r="J96" s="186">
        <f>BK96</f>
        <v>0</v>
      </c>
      <c r="K96" s="172"/>
      <c r="L96" s="177"/>
      <c r="M96" s="178"/>
      <c r="N96" s="179"/>
      <c r="O96" s="179"/>
      <c r="P96" s="180">
        <f>SUM(P97:P123)</f>
        <v>0</v>
      </c>
      <c r="Q96" s="179"/>
      <c r="R96" s="180">
        <f>SUM(R97:R123)</f>
        <v>10.90867376</v>
      </c>
      <c r="S96" s="179"/>
      <c r="T96" s="181">
        <f>SUM(T97:T123)</f>
        <v>0</v>
      </c>
      <c r="AR96" s="182" t="s">
        <v>80</v>
      </c>
      <c r="AT96" s="183" t="s">
        <v>71</v>
      </c>
      <c r="AU96" s="183" t="s">
        <v>80</v>
      </c>
      <c r="AY96" s="182" t="s">
        <v>125</v>
      </c>
      <c r="BK96" s="184">
        <f>SUM(BK97:BK123)</f>
        <v>0</v>
      </c>
    </row>
    <row r="97" spans="1:65" s="2" customFormat="1" ht="14.45" customHeight="1">
      <c r="A97" s="34"/>
      <c r="B97" s="35"/>
      <c r="C97" s="187" t="s">
        <v>80</v>
      </c>
      <c r="D97" s="187" t="s">
        <v>129</v>
      </c>
      <c r="E97" s="188" t="s">
        <v>130</v>
      </c>
      <c r="F97" s="189" t="s">
        <v>131</v>
      </c>
      <c r="G97" s="190" t="s">
        <v>132</v>
      </c>
      <c r="H97" s="191">
        <v>13.8</v>
      </c>
      <c r="I97" s="192"/>
      <c r="J97" s="193">
        <f>ROUND(I97*H97,2)</f>
        <v>0</v>
      </c>
      <c r="K97" s="189" t="s">
        <v>133</v>
      </c>
      <c r="L97" s="39"/>
      <c r="M97" s="194" t="s">
        <v>19</v>
      </c>
      <c r="N97" s="195" t="s">
        <v>43</v>
      </c>
      <c r="O97" s="64"/>
      <c r="P97" s="196">
        <f>O97*H97</f>
        <v>0</v>
      </c>
      <c r="Q97" s="196">
        <v>0</v>
      </c>
      <c r="R97" s="196">
        <f>Q97*H97</f>
        <v>0</v>
      </c>
      <c r="S97" s="196">
        <v>0</v>
      </c>
      <c r="T97" s="19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98" t="s">
        <v>134</v>
      </c>
      <c r="AT97" s="198" t="s">
        <v>129</v>
      </c>
      <c r="AU97" s="198" t="s">
        <v>82</v>
      </c>
      <c r="AY97" s="17" t="s">
        <v>125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7" t="s">
        <v>80</v>
      </c>
      <c r="BK97" s="199">
        <f>ROUND(I97*H97,2)</f>
        <v>0</v>
      </c>
      <c r="BL97" s="17" t="s">
        <v>134</v>
      </c>
      <c r="BM97" s="198" t="s">
        <v>135</v>
      </c>
    </row>
    <row r="98" spans="1:47" s="2" customFormat="1" ht="11.25">
      <c r="A98" s="34"/>
      <c r="B98" s="35"/>
      <c r="C98" s="36"/>
      <c r="D98" s="200" t="s">
        <v>136</v>
      </c>
      <c r="E98" s="36"/>
      <c r="F98" s="201" t="s">
        <v>137</v>
      </c>
      <c r="G98" s="36"/>
      <c r="H98" s="36"/>
      <c r="I98" s="108"/>
      <c r="J98" s="36"/>
      <c r="K98" s="36"/>
      <c r="L98" s="39"/>
      <c r="M98" s="202"/>
      <c r="N98" s="203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136</v>
      </c>
      <c r="AU98" s="17" t="s">
        <v>82</v>
      </c>
    </row>
    <row r="99" spans="1:47" s="2" customFormat="1" ht="19.5">
      <c r="A99" s="34"/>
      <c r="B99" s="35"/>
      <c r="C99" s="36"/>
      <c r="D99" s="200" t="s">
        <v>138</v>
      </c>
      <c r="E99" s="36"/>
      <c r="F99" s="204" t="s">
        <v>139</v>
      </c>
      <c r="G99" s="36"/>
      <c r="H99" s="36"/>
      <c r="I99" s="108"/>
      <c r="J99" s="36"/>
      <c r="K99" s="36"/>
      <c r="L99" s="39"/>
      <c r="M99" s="202"/>
      <c r="N99" s="203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138</v>
      </c>
      <c r="AU99" s="17" t="s">
        <v>82</v>
      </c>
    </row>
    <row r="100" spans="2:51" s="13" customFormat="1" ht="11.25">
      <c r="B100" s="205"/>
      <c r="C100" s="206"/>
      <c r="D100" s="200" t="s">
        <v>140</v>
      </c>
      <c r="E100" s="207" t="s">
        <v>19</v>
      </c>
      <c r="F100" s="208" t="s">
        <v>141</v>
      </c>
      <c r="G100" s="206"/>
      <c r="H100" s="209">
        <v>4.8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140</v>
      </c>
      <c r="AU100" s="215" t="s">
        <v>82</v>
      </c>
      <c r="AV100" s="13" t="s">
        <v>82</v>
      </c>
      <c r="AW100" s="13" t="s">
        <v>33</v>
      </c>
      <c r="AX100" s="13" t="s">
        <v>72</v>
      </c>
      <c r="AY100" s="215" t="s">
        <v>125</v>
      </c>
    </row>
    <row r="101" spans="2:51" s="13" customFormat="1" ht="11.25">
      <c r="B101" s="205"/>
      <c r="C101" s="206"/>
      <c r="D101" s="200" t="s">
        <v>140</v>
      </c>
      <c r="E101" s="207" t="s">
        <v>19</v>
      </c>
      <c r="F101" s="208" t="s">
        <v>142</v>
      </c>
      <c r="G101" s="206"/>
      <c r="H101" s="209">
        <v>9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140</v>
      </c>
      <c r="AU101" s="215" t="s">
        <v>82</v>
      </c>
      <c r="AV101" s="13" t="s">
        <v>82</v>
      </c>
      <c r="AW101" s="13" t="s">
        <v>33</v>
      </c>
      <c r="AX101" s="13" t="s">
        <v>72</v>
      </c>
      <c r="AY101" s="215" t="s">
        <v>125</v>
      </c>
    </row>
    <row r="102" spans="1:65" s="2" customFormat="1" ht="14.45" customHeight="1">
      <c r="A102" s="34"/>
      <c r="B102" s="35"/>
      <c r="C102" s="187" t="s">
        <v>82</v>
      </c>
      <c r="D102" s="187" t="s">
        <v>129</v>
      </c>
      <c r="E102" s="188" t="s">
        <v>143</v>
      </c>
      <c r="F102" s="189" t="s">
        <v>144</v>
      </c>
      <c r="G102" s="190" t="s">
        <v>132</v>
      </c>
      <c r="H102" s="191">
        <v>57.2</v>
      </c>
      <c r="I102" s="192"/>
      <c r="J102" s="193">
        <f>ROUND(I102*H102,2)</f>
        <v>0</v>
      </c>
      <c r="K102" s="189" t="s">
        <v>133</v>
      </c>
      <c r="L102" s="39"/>
      <c r="M102" s="194" t="s">
        <v>19</v>
      </c>
      <c r="N102" s="195" t="s">
        <v>43</v>
      </c>
      <c r="O102" s="64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98" t="s">
        <v>134</v>
      </c>
      <c r="AT102" s="198" t="s">
        <v>129</v>
      </c>
      <c r="AU102" s="198" t="s">
        <v>82</v>
      </c>
      <c r="AY102" s="17" t="s">
        <v>125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7" t="s">
        <v>80</v>
      </c>
      <c r="BK102" s="199">
        <f>ROUND(I102*H102,2)</f>
        <v>0</v>
      </c>
      <c r="BL102" s="17" t="s">
        <v>134</v>
      </c>
      <c r="BM102" s="198" t="s">
        <v>145</v>
      </c>
    </row>
    <row r="103" spans="1:47" s="2" customFormat="1" ht="11.25">
      <c r="A103" s="34"/>
      <c r="B103" s="35"/>
      <c r="C103" s="36"/>
      <c r="D103" s="200" t="s">
        <v>136</v>
      </c>
      <c r="E103" s="36"/>
      <c r="F103" s="201" t="s">
        <v>146</v>
      </c>
      <c r="G103" s="36"/>
      <c r="H103" s="36"/>
      <c r="I103" s="108"/>
      <c r="J103" s="36"/>
      <c r="K103" s="36"/>
      <c r="L103" s="39"/>
      <c r="M103" s="202"/>
      <c r="N103" s="203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136</v>
      </c>
      <c r="AU103" s="17" t="s">
        <v>82</v>
      </c>
    </row>
    <row r="104" spans="1:47" s="2" customFormat="1" ht="29.25">
      <c r="A104" s="34"/>
      <c r="B104" s="35"/>
      <c r="C104" s="36"/>
      <c r="D104" s="200" t="s">
        <v>138</v>
      </c>
      <c r="E104" s="36"/>
      <c r="F104" s="204" t="s">
        <v>147</v>
      </c>
      <c r="G104" s="36"/>
      <c r="H104" s="36"/>
      <c r="I104" s="108"/>
      <c r="J104" s="36"/>
      <c r="K104" s="36"/>
      <c r="L104" s="39"/>
      <c r="M104" s="202"/>
      <c r="N104" s="203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138</v>
      </c>
      <c r="AU104" s="17" t="s">
        <v>82</v>
      </c>
    </row>
    <row r="105" spans="2:51" s="13" customFormat="1" ht="11.25">
      <c r="B105" s="205"/>
      <c r="C105" s="206"/>
      <c r="D105" s="200" t="s">
        <v>140</v>
      </c>
      <c r="E105" s="207" t="s">
        <v>19</v>
      </c>
      <c r="F105" s="208" t="s">
        <v>148</v>
      </c>
      <c r="G105" s="206"/>
      <c r="H105" s="209">
        <v>20.2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140</v>
      </c>
      <c r="AU105" s="215" t="s">
        <v>82</v>
      </c>
      <c r="AV105" s="13" t="s">
        <v>82</v>
      </c>
      <c r="AW105" s="13" t="s">
        <v>33</v>
      </c>
      <c r="AX105" s="13" t="s">
        <v>72</v>
      </c>
      <c r="AY105" s="215" t="s">
        <v>125</v>
      </c>
    </row>
    <row r="106" spans="2:51" s="13" customFormat="1" ht="11.25">
      <c r="B106" s="205"/>
      <c r="C106" s="206"/>
      <c r="D106" s="200" t="s">
        <v>140</v>
      </c>
      <c r="E106" s="207" t="s">
        <v>19</v>
      </c>
      <c r="F106" s="208" t="s">
        <v>149</v>
      </c>
      <c r="G106" s="206"/>
      <c r="H106" s="209">
        <v>37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140</v>
      </c>
      <c r="AU106" s="215" t="s">
        <v>82</v>
      </c>
      <c r="AV106" s="13" t="s">
        <v>82</v>
      </c>
      <c r="AW106" s="13" t="s">
        <v>33</v>
      </c>
      <c r="AX106" s="13" t="s">
        <v>72</v>
      </c>
      <c r="AY106" s="215" t="s">
        <v>125</v>
      </c>
    </row>
    <row r="107" spans="1:65" s="2" customFormat="1" ht="14.45" customHeight="1">
      <c r="A107" s="34"/>
      <c r="B107" s="35"/>
      <c r="C107" s="187" t="s">
        <v>150</v>
      </c>
      <c r="D107" s="187" t="s">
        <v>129</v>
      </c>
      <c r="E107" s="188" t="s">
        <v>151</v>
      </c>
      <c r="F107" s="189" t="s">
        <v>152</v>
      </c>
      <c r="G107" s="190" t="s">
        <v>153</v>
      </c>
      <c r="H107" s="191">
        <v>53.768</v>
      </c>
      <c r="I107" s="192"/>
      <c r="J107" s="193">
        <f>ROUND(I107*H107,2)</f>
        <v>0</v>
      </c>
      <c r="K107" s="189" t="s">
        <v>133</v>
      </c>
      <c r="L107" s="39"/>
      <c r="M107" s="194" t="s">
        <v>19</v>
      </c>
      <c r="N107" s="195" t="s">
        <v>43</v>
      </c>
      <c r="O107" s="64"/>
      <c r="P107" s="196">
        <f>O107*H107</f>
        <v>0</v>
      </c>
      <c r="Q107" s="196">
        <v>0.00144</v>
      </c>
      <c r="R107" s="196">
        <f>Q107*H107</f>
        <v>0.07742592000000001</v>
      </c>
      <c r="S107" s="196">
        <v>0</v>
      </c>
      <c r="T107" s="197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98" t="s">
        <v>134</v>
      </c>
      <c r="AT107" s="198" t="s">
        <v>129</v>
      </c>
      <c r="AU107" s="198" t="s">
        <v>82</v>
      </c>
      <c r="AY107" s="17" t="s">
        <v>125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7" t="s">
        <v>80</v>
      </c>
      <c r="BK107" s="199">
        <f>ROUND(I107*H107,2)</f>
        <v>0</v>
      </c>
      <c r="BL107" s="17" t="s">
        <v>134</v>
      </c>
      <c r="BM107" s="198" t="s">
        <v>154</v>
      </c>
    </row>
    <row r="108" spans="1:47" s="2" customFormat="1" ht="11.25">
      <c r="A108" s="34"/>
      <c r="B108" s="35"/>
      <c r="C108" s="36"/>
      <c r="D108" s="200" t="s">
        <v>136</v>
      </c>
      <c r="E108" s="36"/>
      <c r="F108" s="201" t="s">
        <v>155</v>
      </c>
      <c r="G108" s="36"/>
      <c r="H108" s="36"/>
      <c r="I108" s="108"/>
      <c r="J108" s="36"/>
      <c r="K108" s="36"/>
      <c r="L108" s="39"/>
      <c r="M108" s="202"/>
      <c r="N108" s="203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136</v>
      </c>
      <c r="AU108" s="17" t="s">
        <v>82</v>
      </c>
    </row>
    <row r="109" spans="1:47" s="2" customFormat="1" ht="29.25">
      <c r="A109" s="34"/>
      <c r="B109" s="35"/>
      <c r="C109" s="36"/>
      <c r="D109" s="200" t="s">
        <v>138</v>
      </c>
      <c r="E109" s="36"/>
      <c r="F109" s="204" t="s">
        <v>156</v>
      </c>
      <c r="G109" s="36"/>
      <c r="H109" s="36"/>
      <c r="I109" s="108"/>
      <c r="J109" s="36"/>
      <c r="K109" s="36"/>
      <c r="L109" s="39"/>
      <c r="M109" s="202"/>
      <c r="N109" s="203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138</v>
      </c>
      <c r="AU109" s="17" t="s">
        <v>82</v>
      </c>
    </row>
    <row r="110" spans="2:51" s="14" customFormat="1" ht="11.25">
      <c r="B110" s="216"/>
      <c r="C110" s="217"/>
      <c r="D110" s="200" t="s">
        <v>140</v>
      </c>
      <c r="E110" s="218" t="s">
        <v>19</v>
      </c>
      <c r="F110" s="219" t="s">
        <v>157</v>
      </c>
      <c r="G110" s="217"/>
      <c r="H110" s="218" t="s">
        <v>19</v>
      </c>
      <c r="I110" s="220"/>
      <c r="J110" s="217"/>
      <c r="K110" s="217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140</v>
      </c>
      <c r="AU110" s="225" t="s">
        <v>82</v>
      </c>
      <c r="AV110" s="14" t="s">
        <v>80</v>
      </c>
      <c r="AW110" s="14" t="s">
        <v>33</v>
      </c>
      <c r="AX110" s="14" t="s">
        <v>72</v>
      </c>
      <c r="AY110" s="225" t="s">
        <v>125</v>
      </c>
    </row>
    <row r="111" spans="2:51" s="13" customFormat="1" ht="11.25">
      <c r="B111" s="205"/>
      <c r="C111" s="206"/>
      <c r="D111" s="200" t="s">
        <v>140</v>
      </c>
      <c r="E111" s="207" t="s">
        <v>19</v>
      </c>
      <c r="F111" s="208" t="s">
        <v>158</v>
      </c>
      <c r="G111" s="206"/>
      <c r="H111" s="209">
        <v>25.488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140</v>
      </c>
      <c r="AU111" s="215" t="s">
        <v>82</v>
      </c>
      <c r="AV111" s="13" t="s">
        <v>82</v>
      </c>
      <c r="AW111" s="13" t="s">
        <v>33</v>
      </c>
      <c r="AX111" s="13" t="s">
        <v>72</v>
      </c>
      <c r="AY111" s="215" t="s">
        <v>125</v>
      </c>
    </row>
    <row r="112" spans="2:51" s="14" customFormat="1" ht="11.25">
      <c r="B112" s="216"/>
      <c r="C112" s="217"/>
      <c r="D112" s="200" t="s">
        <v>140</v>
      </c>
      <c r="E112" s="218" t="s">
        <v>19</v>
      </c>
      <c r="F112" s="219" t="s">
        <v>159</v>
      </c>
      <c r="G112" s="217"/>
      <c r="H112" s="218" t="s">
        <v>19</v>
      </c>
      <c r="I112" s="220"/>
      <c r="J112" s="217"/>
      <c r="K112" s="217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140</v>
      </c>
      <c r="AU112" s="225" t="s">
        <v>82</v>
      </c>
      <c r="AV112" s="14" t="s">
        <v>80</v>
      </c>
      <c r="AW112" s="14" t="s">
        <v>33</v>
      </c>
      <c r="AX112" s="14" t="s">
        <v>72</v>
      </c>
      <c r="AY112" s="225" t="s">
        <v>125</v>
      </c>
    </row>
    <row r="113" spans="2:51" s="13" customFormat="1" ht="11.25">
      <c r="B113" s="205"/>
      <c r="C113" s="206"/>
      <c r="D113" s="200" t="s">
        <v>140</v>
      </c>
      <c r="E113" s="207" t="s">
        <v>19</v>
      </c>
      <c r="F113" s="208" t="s">
        <v>160</v>
      </c>
      <c r="G113" s="206"/>
      <c r="H113" s="209">
        <v>28.28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140</v>
      </c>
      <c r="AU113" s="215" t="s">
        <v>82</v>
      </c>
      <c r="AV113" s="13" t="s">
        <v>82</v>
      </c>
      <c r="AW113" s="13" t="s">
        <v>33</v>
      </c>
      <c r="AX113" s="13" t="s">
        <v>72</v>
      </c>
      <c r="AY113" s="215" t="s">
        <v>125</v>
      </c>
    </row>
    <row r="114" spans="1:65" s="2" customFormat="1" ht="14.45" customHeight="1">
      <c r="A114" s="34"/>
      <c r="B114" s="35"/>
      <c r="C114" s="187" t="s">
        <v>134</v>
      </c>
      <c r="D114" s="187" t="s">
        <v>129</v>
      </c>
      <c r="E114" s="188" t="s">
        <v>161</v>
      </c>
      <c r="F114" s="189" t="s">
        <v>162</v>
      </c>
      <c r="G114" s="190" t="s">
        <v>153</v>
      </c>
      <c r="H114" s="191">
        <v>53.768</v>
      </c>
      <c r="I114" s="192"/>
      <c r="J114" s="193">
        <f>ROUND(I114*H114,2)</f>
        <v>0</v>
      </c>
      <c r="K114" s="189" t="s">
        <v>133</v>
      </c>
      <c r="L114" s="39"/>
      <c r="M114" s="194" t="s">
        <v>19</v>
      </c>
      <c r="N114" s="195" t="s">
        <v>43</v>
      </c>
      <c r="O114" s="64"/>
      <c r="P114" s="196">
        <f>O114*H114</f>
        <v>0</v>
      </c>
      <c r="Q114" s="196">
        <v>4E-05</v>
      </c>
      <c r="R114" s="196">
        <f>Q114*H114</f>
        <v>0.00215072</v>
      </c>
      <c r="S114" s="196">
        <v>0</v>
      </c>
      <c r="T114" s="197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98" t="s">
        <v>134</v>
      </c>
      <c r="AT114" s="198" t="s">
        <v>129</v>
      </c>
      <c r="AU114" s="198" t="s">
        <v>82</v>
      </c>
      <c r="AY114" s="17" t="s">
        <v>125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7" t="s">
        <v>80</v>
      </c>
      <c r="BK114" s="199">
        <f>ROUND(I114*H114,2)</f>
        <v>0</v>
      </c>
      <c r="BL114" s="17" t="s">
        <v>134</v>
      </c>
      <c r="BM114" s="198" t="s">
        <v>163</v>
      </c>
    </row>
    <row r="115" spans="1:47" s="2" customFormat="1" ht="11.25">
      <c r="A115" s="34"/>
      <c r="B115" s="35"/>
      <c r="C115" s="36"/>
      <c r="D115" s="200" t="s">
        <v>136</v>
      </c>
      <c r="E115" s="36"/>
      <c r="F115" s="201" t="s">
        <v>164</v>
      </c>
      <c r="G115" s="36"/>
      <c r="H115" s="36"/>
      <c r="I115" s="108"/>
      <c r="J115" s="36"/>
      <c r="K115" s="36"/>
      <c r="L115" s="39"/>
      <c r="M115" s="202"/>
      <c r="N115" s="203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136</v>
      </c>
      <c r="AU115" s="17" t="s">
        <v>82</v>
      </c>
    </row>
    <row r="116" spans="1:65" s="2" customFormat="1" ht="14.45" customHeight="1">
      <c r="A116" s="34"/>
      <c r="B116" s="35"/>
      <c r="C116" s="187" t="s">
        <v>165</v>
      </c>
      <c r="D116" s="187" t="s">
        <v>129</v>
      </c>
      <c r="E116" s="188" t="s">
        <v>166</v>
      </c>
      <c r="F116" s="189" t="s">
        <v>167</v>
      </c>
      <c r="G116" s="190" t="s">
        <v>168</v>
      </c>
      <c r="H116" s="191">
        <v>10.296</v>
      </c>
      <c r="I116" s="192"/>
      <c r="J116" s="193">
        <f>ROUND(I116*H116,2)</f>
        <v>0</v>
      </c>
      <c r="K116" s="189" t="s">
        <v>133</v>
      </c>
      <c r="L116" s="39"/>
      <c r="M116" s="194" t="s">
        <v>19</v>
      </c>
      <c r="N116" s="195" t="s">
        <v>43</v>
      </c>
      <c r="O116" s="64"/>
      <c r="P116" s="196">
        <f>O116*H116</f>
        <v>0</v>
      </c>
      <c r="Q116" s="196">
        <v>1.03822</v>
      </c>
      <c r="R116" s="196">
        <f>Q116*H116</f>
        <v>10.689513119999999</v>
      </c>
      <c r="S116" s="196">
        <v>0</v>
      </c>
      <c r="T116" s="197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98" t="s">
        <v>134</v>
      </c>
      <c r="AT116" s="198" t="s">
        <v>129</v>
      </c>
      <c r="AU116" s="198" t="s">
        <v>82</v>
      </c>
      <c r="AY116" s="17" t="s">
        <v>125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7" t="s">
        <v>80</v>
      </c>
      <c r="BK116" s="199">
        <f>ROUND(I116*H116,2)</f>
        <v>0</v>
      </c>
      <c r="BL116" s="17" t="s">
        <v>134</v>
      </c>
      <c r="BM116" s="198" t="s">
        <v>169</v>
      </c>
    </row>
    <row r="117" spans="1:47" s="2" customFormat="1" ht="11.25">
      <c r="A117" s="34"/>
      <c r="B117" s="35"/>
      <c r="C117" s="36"/>
      <c r="D117" s="200" t="s">
        <v>136</v>
      </c>
      <c r="E117" s="36"/>
      <c r="F117" s="201" t="s">
        <v>170</v>
      </c>
      <c r="G117" s="36"/>
      <c r="H117" s="36"/>
      <c r="I117" s="108"/>
      <c r="J117" s="36"/>
      <c r="K117" s="36"/>
      <c r="L117" s="39"/>
      <c r="M117" s="202"/>
      <c r="N117" s="203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136</v>
      </c>
      <c r="AU117" s="17" t="s">
        <v>82</v>
      </c>
    </row>
    <row r="118" spans="2:51" s="14" customFormat="1" ht="11.25">
      <c r="B118" s="216"/>
      <c r="C118" s="217"/>
      <c r="D118" s="200" t="s">
        <v>140</v>
      </c>
      <c r="E118" s="218" t="s">
        <v>19</v>
      </c>
      <c r="F118" s="219" t="s">
        <v>171</v>
      </c>
      <c r="G118" s="217"/>
      <c r="H118" s="218" t="s">
        <v>19</v>
      </c>
      <c r="I118" s="220"/>
      <c r="J118" s="217"/>
      <c r="K118" s="217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140</v>
      </c>
      <c r="AU118" s="225" t="s">
        <v>82</v>
      </c>
      <c r="AV118" s="14" t="s">
        <v>80</v>
      </c>
      <c r="AW118" s="14" t="s">
        <v>33</v>
      </c>
      <c r="AX118" s="14" t="s">
        <v>72</v>
      </c>
      <c r="AY118" s="225" t="s">
        <v>125</v>
      </c>
    </row>
    <row r="119" spans="2:51" s="13" customFormat="1" ht="11.25">
      <c r="B119" s="205"/>
      <c r="C119" s="206"/>
      <c r="D119" s="200" t="s">
        <v>140</v>
      </c>
      <c r="E119" s="207" t="s">
        <v>19</v>
      </c>
      <c r="F119" s="208" t="s">
        <v>172</v>
      </c>
      <c r="G119" s="206"/>
      <c r="H119" s="209">
        <v>3.636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140</v>
      </c>
      <c r="AU119" s="215" t="s">
        <v>82</v>
      </c>
      <c r="AV119" s="13" t="s">
        <v>82</v>
      </c>
      <c r="AW119" s="13" t="s">
        <v>33</v>
      </c>
      <c r="AX119" s="13" t="s">
        <v>72</v>
      </c>
      <c r="AY119" s="215" t="s">
        <v>125</v>
      </c>
    </row>
    <row r="120" spans="2:51" s="13" customFormat="1" ht="11.25">
      <c r="B120" s="205"/>
      <c r="C120" s="206"/>
      <c r="D120" s="200" t="s">
        <v>140</v>
      </c>
      <c r="E120" s="207" t="s">
        <v>19</v>
      </c>
      <c r="F120" s="208" t="s">
        <v>173</v>
      </c>
      <c r="G120" s="206"/>
      <c r="H120" s="209">
        <v>6.66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140</v>
      </c>
      <c r="AU120" s="215" t="s">
        <v>82</v>
      </c>
      <c r="AV120" s="13" t="s">
        <v>82</v>
      </c>
      <c r="AW120" s="13" t="s">
        <v>33</v>
      </c>
      <c r="AX120" s="13" t="s">
        <v>72</v>
      </c>
      <c r="AY120" s="215" t="s">
        <v>125</v>
      </c>
    </row>
    <row r="121" spans="1:65" s="2" customFormat="1" ht="14.45" customHeight="1">
      <c r="A121" s="34"/>
      <c r="B121" s="35"/>
      <c r="C121" s="187" t="s">
        <v>174</v>
      </c>
      <c r="D121" s="187" t="s">
        <v>129</v>
      </c>
      <c r="E121" s="188" t="s">
        <v>175</v>
      </c>
      <c r="F121" s="189" t="s">
        <v>176</v>
      </c>
      <c r="G121" s="190" t="s">
        <v>177</v>
      </c>
      <c r="H121" s="191">
        <v>9.6</v>
      </c>
      <c r="I121" s="192"/>
      <c r="J121" s="193">
        <f>ROUND(I121*H121,2)</f>
        <v>0</v>
      </c>
      <c r="K121" s="189" t="s">
        <v>133</v>
      </c>
      <c r="L121" s="39"/>
      <c r="M121" s="194" t="s">
        <v>19</v>
      </c>
      <c r="N121" s="195" t="s">
        <v>43</v>
      </c>
      <c r="O121" s="64"/>
      <c r="P121" s="196">
        <f>O121*H121</f>
        <v>0</v>
      </c>
      <c r="Q121" s="196">
        <v>0.01454</v>
      </c>
      <c r="R121" s="196">
        <f>Q121*H121</f>
        <v>0.139584</v>
      </c>
      <c r="S121" s="196">
        <v>0</v>
      </c>
      <c r="T121" s="197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8" t="s">
        <v>134</v>
      </c>
      <c r="AT121" s="198" t="s">
        <v>129</v>
      </c>
      <c r="AU121" s="198" t="s">
        <v>82</v>
      </c>
      <c r="AY121" s="17" t="s">
        <v>125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7" t="s">
        <v>80</v>
      </c>
      <c r="BK121" s="199">
        <f>ROUND(I121*H121,2)</f>
        <v>0</v>
      </c>
      <c r="BL121" s="17" t="s">
        <v>134</v>
      </c>
      <c r="BM121" s="198" t="s">
        <v>178</v>
      </c>
    </row>
    <row r="122" spans="1:47" s="2" customFormat="1" ht="11.25">
      <c r="A122" s="34"/>
      <c r="B122" s="35"/>
      <c r="C122" s="36"/>
      <c r="D122" s="200" t="s">
        <v>136</v>
      </c>
      <c r="E122" s="36"/>
      <c r="F122" s="201" t="s">
        <v>179</v>
      </c>
      <c r="G122" s="36"/>
      <c r="H122" s="36"/>
      <c r="I122" s="108"/>
      <c r="J122" s="36"/>
      <c r="K122" s="36"/>
      <c r="L122" s="39"/>
      <c r="M122" s="202"/>
      <c r="N122" s="203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136</v>
      </c>
      <c r="AU122" s="17" t="s">
        <v>82</v>
      </c>
    </row>
    <row r="123" spans="2:51" s="13" customFormat="1" ht="11.25">
      <c r="B123" s="205"/>
      <c r="C123" s="206"/>
      <c r="D123" s="200" t="s">
        <v>140</v>
      </c>
      <c r="E123" s="207" t="s">
        <v>19</v>
      </c>
      <c r="F123" s="208" t="s">
        <v>180</v>
      </c>
      <c r="G123" s="206"/>
      <c r="H123" s="209">
        <v>9.6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140</v>
      </c>
      <c r="AU123" s="215" t="s">
        <v>82</v>
      </c>
      <c r="AV123" s="13" t="s">
        <v>82</v>
      </c>
      <c r="AW123" s="13" t="s">
        <v>33</v>
      </c>
      <c r="AX123" s="13" t="s">
        <v>72</v>
      </c>
      <c r="AY123" s="215" t="s">
        <v>125</v>
      </c>
    </row>
    <row r="124" spans="2:63" s="12" customFormat="1" ht="22.9" customHeight="1">
      <c r="B124" s="171"/>
      <c r="C124" s="172"/>
      <c r="D124" s="173" t="s">
        <v>71</v>
      </c>
      <c r="E124" s="185" t="s">
        <v>181</v>
      </c>
      <c r="F124" s="185" t="s">
        <v>182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SUM(P125:P174)</f>
        <v>0</v>
      </c>
      <c r="Q124" s="179"/>
      <c r="R124" s="180">
        <f>SUM(R125:R174)</f>
        <v>81.948822</v>
      </c>
      <c r="S124" s="179"/>
      <c r="T124" s="181">
        <f>SUM(T125:T174)</f>
        <v>0</v>
      </c>
      <c r="AR124" s="182" t="s">
        <v>80</v>
      </c>
      <c r="AT124" s="183" t="s">
        <v>71</v>
      </c>
      <c r="AU124" s="183" t="s">
        <v>80</v>
      </c>
      <c r="AY124" s="182" t="s">
        <v>125</v>
      </c>
      <c r="BK124" s="184">
        <f>SUM(BK125:BK174)</f>
        <v>0</v>
      </c>
    </row>
    <row r="125" spans="1:65" s="2" customFormat="1" ht="14.45" customHeight="1">
      <c r="A125" s="34"/>
      <c r="B125" s="35"/>
      <c r="C125" s="187" t="s">
        <v>183</v>
      </c>
      <c r="D125" s="187" t="s">
        <v>129</v>
      </c>
      <c r="E125" s="188" t="s">
        <v>184</v>
      </c>
      <c r="F125" s="189" t="s">
        <v>185</v>
      </c>
      <c r="G125" s="190" t="s">
        <v>177</v>
      </c>
      <c r="H125" s="191">
        <v>236.4</v>
      </c>
      <c r="I125" s="192"/>
      <c r="J125" s="193">
        <f>ROUND(I125*H125,2)</f>
        <v>0</v>
      </c>
      <c r="K125" s="189" t="s">
        <v>133</v>
      </c>
      <c r="L125" s="39"/>
      <c r="M125" s="194" t="s">
        <v>19</v>
      </c>
      <c r="N125" s="195" t="s">
        <v>43</v>
      </c>
      <c r="O125" s="64"/>
      <c r="P125" s="196">
        <f>O125*H125</f>
        <v>0</v>
      </c>
      <c r="Q125" s="196">
        <v>0.00078</v>
      </c>
      <c r="R125" s="196">
        <f>Q125*H125</f>
        <v>0.184392</v>
      </c>
      <c r="S125" s="196">
        <v>0</v>
      </c>
      <c r="T125" s="19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8" t="s">
        <v>134</v>
      </c>
      <c r="AT125" s="198" t="s">
        <v>129</v>
      </c>
      <c r="AU125" s="198" t="s">
        <v>82</v>
      </c>
      <c r="AY125" s="17" t="s">
        <v>125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7" t="s">
        <v>80</v>
      </c>
      <c r="BK125" s="199">
        <f>ROUND(I125*H125,2)</f>
        <v>0</v>
      </c>
      <c r="BL125" s="17" t="s">
        <v>134</v>
      </c>
      <c r="BM125" s="198" t="s">
        <v>186</v>
      </c>
    </row>
    <row r="126" spans="1:47" s="2" customFormat="1" ht="11.25">
      <c r="A126" s="34"/>
      <c r="B126" s="35"/>
      <c r="C126" s="36"/>
      <c r="D126" s="200" t="s">
        <v>136</v>
      </c>
      <c r="E126" s="36"/>
      <c r="F126" s="201" t="s">
        <v>187</v>
      </c>
      <c r="G126" s="36"/>
      <c r="H126" s="36"/>
      <c r="I126" s="108"/>
      <c r="J126" s="36"/>
      <c r="K126" s="36"/>
      <c r="L126" s="39"/>
      <c r="M126" s="202"/>
      <c r="N126" s="203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136</v>
      </c>
      <c r="AU126" s="17" t="s">
        <v>82</v>
      </c>
    </row>
    <row r="127" spans="1:47" s="2" customFormat="1" ht="19.5">
      <c r="A127" s="34"/>
      <c r="B127" s="35"/>
      <c r="C127" s="36"/>
      <c r="D127" s="200" t="s">
        <v>138</v>
      </c>
      <c r="E127" s="36"/>
      <c r="F127" s="204" t="s">
        <v>188</v>
      </c>
      <c r="G127" s="36"/>
      <c r="H127" s="36"/>
      <c r="I127" s="108"/>
      <c r="J127" s="36"/>
      <c r="K127" s="36"/>
      <c r="L127" s="39"/>
      <c r="M127" s="202"/>
      <c r="N127" s="203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138</v>
      </c>
      <c r="AU127" s="17" t="s">
        <v>82</v>
      </c>
    </row>
    <row r="128" spans="2:51" s="13" customFormat="1" ht="11.25">
      <c r="B128" s="205"/>
      <c r="C128" s="206"/>
      <c r="D128" s="200" t="s">
        <v>140</v>
      </c>
      <c r="E128" s="207" t="s">
        <v>19</v>
      </c>
      <c r="F128" s="208" t="s">
        <v>189</v>
      </c>
      <c r="G128" s="206"/>
      <c r="H128" s="209">
        <v>112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140</v>
      </c>
      <c r="AU128" s="215" t="s">
        <v>82</v>
      </c>
      <c r="AV128" s="13" t="s">
        <v>82</v>
      </c>
      <c r="AW128" s="13" t="s">
        <v>33</v>
      </c>
      <c r="AX128" s="13" t="s">
        <v>72</v>
      </c>
      <c r="AY128" s="215" t="s">
        <v>125</v>
      </c>
    </row>
    <row r="129" spans="2:51" s="13" customFormat="1" ht="11.25">
      <c r="B129" s="205"/>
      <c r="C129" s="206"/>
      <c r="D129" s="200" t="s">
        <v>140</v>
      </c>
      <c r="E129" s="207" t="s">
        <v>19</v>
      </c>
      <c r="F129" s="208" t="s">
        <v>190</v>
      </c>
      <c r="G129" s="206"/>
      <c r="H129" s="209">
        <v>360.8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140</v>
      </c>
      <c r="AU129" s="215" t="s">
        <v>82</v>
      </c>
      <c r="AV129" s="13" t="s">
        <v>82</v>
      </c>
      <c r="AW129" s="13" t="s">
        <v>33</v>
      </c>
      <c r="AX129" s="13" t="s">
        <v>72</v>
      </c>
      <c r="AY129" s="215" t="s">
        <v>125</v>
      </c>
    </row>
    <row r="130" spans="2:51" s="13" customFormat="1" ht="11.25">
      <c r="B130" s="205"/>
      <c r="C130" s="206"/>
      <c r="D130" s="200" t="s">
        <v>140</v>
      </c>
      <c r="E130" s="206"/>
      <c r="F130" s="208" t="s">
        <v>191</v>
      </c>
      <c r="G130" s="206"/>
      <c r="H130" s="209">
        <v>236.4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140</v>
      </c>
      <c r="AU130" s="215" t="s">
        <v>82</v>
      </c>
      <c r="AV130" s="13" t="s">
        <v>82</v>
      </c>
      <c r="AW130" s="13" t="s">
        <v>4</v>
      </c>
      <c r="AX130" s="13" t="s">
        <v>80</v>
      </c>
      <c r="AY130" s="215" t="s">
        <v>125</v>
      </c>
    </row>
    <row r="131" spans="1:65" s="2" customFormat="1" ht="14.45" customHeight="1">
      <c r="A131" s="34"/>
      <c r="B131" s="35"/>
      <c r="C131" s="187" t="s">
        <v>192</v>
      </c>
      <c r="D131" s="187" t="s">
        <v>129</v>
      </c>
      <c r="E131" s="188" t="s">
        <v>193</v>
      </c>
      <c r="F131" s="189" t="s">
        <v>194</v>
      </c>
      <c r="G131" s="190" t="s">
        <v>177</v>
      </c>
      <c r="H131" s="191">
        <v>236.4</v>
      </c>
      <c r="I131" s="192"/>
      <c r="J131" s="193">
        <f>ROUND(I131*H131,2)</f>
        <v>0</v>
      </c>
      <c r="K131" s="189" t="s">
        <v>133</v>
      </c>
      <c r="L131" s="39"/>
      <c r="M131" s="194" t="s">
        <v>19</v>
      </c>
      <c r="N131" s="195" t="s">
        <v>43</v>
      </c>
      <c r="O131" s="64"/>
      <c r="P131" s="196">
        <f>O131*H131</f>
        <v>0</v>
      </c>
      <c r="Q131" s="196">
        <v>0.0009</v>
      </c>
      <c r="R131" s="196">
        <f>Q131*H131</f>
        <v>0.21276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134</v>
      </c>
      <c r="AT131" s="198" t="s">
        <v>129</v>
      </c>
      <c r="AU131" s="198" t="s">
        <v>82</v>
      </c>
      <c r="AY131" s="17" t="s">
        <v>125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80</v>
      </c>
      <c r="BK131" s="199">
        <f>ROUND(I131*H131,2)</f>
        <v>0</v>
      </c>
      <c r="BL131" s="17" t="s">
        <v>134</v>
      </c>
      <c r="BM131" s="198" t="s">
        <v>195</v>
      </c>
    </row>
    <row r="132" spans="1:47" s="2" customFormat="1" ht="11.25">
      <c r="A132" s="34"/>
      <c r="B132" s="35"/>
      <c r="C132" s="36"/>
      <c r="D132" s="200" t="s">
        <v>136</v>
      </c>
      <c r="E132" s="36"/>
      <c r="F132" s="201" t="s">
        <v>196</v>
      </c>
      <c r="G132" s="36"/>
      <c r="H132" s="36"/>
      <c r="I132" s="108"/>
      <c r="J132" s="36"/>
      <c r="K132" s="36"/>
      <c r="L132" s="39"/>
      <c r="M132" s="202"/>
      <c r="N132" s="203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136</v>
      </c>
      <c r="AU132" s="17" t="s">
        <v>82</v>
      </c>
    </row>
    <row r="133" spans="1:47" s="2" customFormat="1" ht="19.5">
      <c r="A133" s="34"/>
      <c r="B133" s="35"/>
      <c r="C133" s="36"/>
      <c r="D133" s="200" t="s">
        <v>138</v>
      </c>
      <c r="E133" s="36"/>
      <c r="F133" s="204" t="s">
        <v>197</v>
      </c>
      <c r="G133" s="36"/>
      <c r="H133" s="36"/>
      <c r="I133" s="108"/>
      <c r="J133" s="36"/>
      <c r="K133" s="36"/>
      <c r="L133" s="39"/>
      <c r="M133" s="202"/>
      <c r="N133" s="203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138</v>
      </c>
      <c r="AU133" s="17" t="s">
        <v>82</v>
      </c>
    </row>
    <row r="134" spans="2:51" s="13" customFormat="1" ht="11.25">
      <c r="B134" s="205"/>
      <c r="C134" s="206"/>
      <c r="D134" s="200" t="s">
        <v>140</v>
      </c>
      <c r="E134" s="207" t="s">
        <v>19</v>
      </c>
      <c r="F134" s="208" t="s">
        <v>189</v>
      </c>
      <c r="G134" s="206"/>
      <c r="H134" s="209">
        <v>112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140</v>
      </c>
      <c r="AU134" s="215" t="s">
        <v>82</v>
      </c>
      <c r="AV134" s="13" t="s">
        <v>82</v>
      </c>
      <c r="AW134" s="13" t="s">
        <v>33</v>
      </c>
      <c r="AX134" s="13" t="s">
        <v>72</v>
      </c>
      <c r="AY134" s="215" t="s">
        <v>125</v>
      </c>
    </row>
    <row r="135" spans="2:51" s="13" customFormat="1" ht="11.25">
      <c r="B135" s="205"/>
      <c r="C135" s="206"/>
      <c r="D135" s="200" t="s">
        <v>140</v>
      </c>
      <c r="E135" s="207" t="s">
        <v>19</v>
      </c>
      <c r="F135" s="208" t="s">
        <v>190</v>
      </c>
      <c r="G135" s="206"/>
      <c r="H135" s="209">
        <v>360.8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140</v>
      </c>
      <c r="AU135" s="215" t="s">
        <v>82</v>
      </c>
      <c r="AV135" s="13" t="s">
        <v>82</v>
      </c>
      <c r="AW135" s="13" t="s">
        <v>33</v>
      </c>
      <c r="AX135" s="13" t="s">
        <v>72</v>
      </c>
      <c r="AY135" s="215" t="s">
        <v>125</v>
      </c>
    </row>
    <row r="136" spans="2:51" s="13" customFormat="1" ht="11.25">
      <c r="B136" s="205"/>
      <c r="C136" s="206"/>
      <c r="D136" s="200" t="s">
        <v>140</v>
      </c>
      <c r="E136" s="206"/>
      <c r="F136" s="208" t="s">
        <v>191</v>
      </c>
      <c r="G136" s="206"/>
      <c r="H136" s="209">
        <v>236.4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140</v>
      </c>
      <c r="AU136" s="215" t="s">
        <v>82</v>
      </c>
      <c r="AV136" s="13" t="s">
        <v>82</v>
      </c>
      <c r="AW136" s="13" t="s">
        <v>4</v>
      </c>
      <c r="AX136" s="13" t="s">
        <v>80</v>
      </c>
      <c r="AY136" s="215" t="s">
        <v>125</v>
      </c>
    </row>
    <row r="137" spans="1:65" s="2" customFormat="1" ht="14.45" customHeight="1">
      <c r="A137" s="34"/>
      <c r="B137" s="35"/>
      <c r="C137" s="187" t="s">
        <v>198</v>
      </c>
      <c r="D137" s="187" t="s">
        <v>129</v>
      </c>
      <c r="E137" s="188" t="s">
        <v>199</v>
      </c>
      <c r="F137" s="189" t="s">
        <v>200</v>
      </c>
      <c r="G137" s="190" t="s">
        <v>177</v>
      </c>
      <c r="H137" s="191">
        <v>385</v>
      </c>
      <c r="I137" s="192"/>
      <c r="J137" s="193">
        <f>ROUND(I137*H137,2)</f>
        <v>0</v>
      </c>
      <c r="K137" s="189" t="s">
        <v>133</v>
      </c>
      <c r="L137" s="39"/>
      <c r="M137" s="194" t="s">
        <v>19</v>
      </c>
      <c r="N137" s="195" t="s">
        <v>43</v>
      </c>
      <c r="O137" s="64"/>
      <c r="P137" s="196">
        <f>O137*H137</f>
        <v>0</v>
      </c>
      <c r="Q137" s="196">
        <v>0.03739</v>
      </c>
      <c r="R137" s="196">
        <f>Q137*H137</f>
        <v>14.39515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134</v>
      </c>
      <c r="AT137" s="198" t="s">
        <v>129</v>
      </c>
      <c r="AU137" s="198" t="s">
        <v>82</v>
      </c>
      <c r="AY137" s="17" t="s">
        <v>125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80</v>
      </c>
      <c r="BK137" s="199">
        <f>ROUND(I137*H137,2)</f>
        <v>0</v>
      </c>
      <c r="BL137" s="17" t="s">
        <v>134</v>
      </c>
      <c r="BM137" s="198" t="s">
        <v>201</v>
      </c>
    </row>
    <row r="138" spans="1:47" s="2" customFormat="1" ht="19.5">
      <c r="A138" s="34"/>
      <c r="B138" s="35"/>
      <c r="C138" s="36"/>
      <c r="D138" s="200" t="s">
        <v>136</v>
      </c>
      <c r="E138" s="36"/>
      <c r="F138" s="201" t="s">
        <v>202</v>
      </c>
      <c r="G138" s="36"/>
      <c r="H138" s="36"/>
      <c r="I138" s="108"/>
      <c r="J138" s="36"/>
      <c r="K138" s="36"/>
      <c r="L138" s="39"/>
      <c r="M138" s="202"/>
      <c r="N138" s="203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136</v>
      </c>
      <c r="AU138" s="17" t="s">
        <v>82</v>
      </c>
    </row>
    <row r="139" spans="2:51" s="13" customFormat="1" ht="11.25">
      <c r="B139" s="205"/>
      <c r="C139" s="206"/>
      <c r="D139" s="200" t="s">
        <v>140</v>
      </c>
      <c r="E139" s="207" t="s">
        <v>19</v>
      </c>
      <c r="F139" s="208" t="s">
        <v>203</v>
      </c>
      <c r="G139" s="206"/>
      <c r="H139" s="209">
        <v>385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140</v>
      </c>
      <c r="AU139" s="215" t="s">
        <v>82</v>
      </c>
      <c r="AV139" s="13" t="s">
        <v>82</v>
      </c>
      <c r="AW139" s="13" t="s">
        <v>33</v>
      </c>
      <c r="AX139" s="13" t="s">
        <v>72</v>
      </c>
      <c r="AY139" s="215" t="s">
        <v>125</v>
      </c>
    </row>
    <row r="140" spans="1:65" s="2" customFormat="1" ht="14.45" customHeight="1">
      <c r="A140" s="34"/>
      <c r="B140" s="35"/>
      <c r="C140" s="226" t="s">
        <v>204</v>
      </c>
      <c r="D140" s="226" t="s">
        <v>205</v>
      </c>
      <c r="E140" s="227" t="s">
        <v>206</v>
      </c>
      <c r="F140" s="228" t="s">
        <v>207</v>
      </c>
      <c r="G140" s="229" t="s">
        <v>177</v>
      </c>
      <c r="H140" s="230">
        <v>385</v>
      </c>
      <c r="I140" s="231"/>
      <c r="J140" s="232">
        <f>ROUND(I140*H140,2)</f>
        <v>0</v>
      </c>
      <c r="K140" s="228" t="s">
        <v>19</v>
      </c>
      <c r="L140" s="233"/>
      <c r="M140" s="234" t="s">
        <v>19</v>
      </c>
      <c r="N140" s="235" t="s">
        <v>43</v>
      </c>
      <c r="O140" s="64"/>
      <c r="P140" s="196">
        <f>O140*H140</f>
        <v>0</v>
      </c>
      <c r="Q140" s="196">
        <v>0.0434</v>
      </c>
      <c r="R140" s="196">
        <f>Q140*H140</f>
        <v>16.709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192</v>
      </c>
      <c r="AT140" s="198" t="s">
        <v>205</v>
      </c>
      <c r="AU140" s="198" t="s">
        <v>82</v>
      </c>
      <c r="AY140" s="17" t="s">
        <v>125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80</v>
      </c>
      <c r="BK140" s="199">
        <f>ROUND(I140*H140,2)</f>
        <v>0</v>
      </c>
      <c r="BL140" s="17" t="s">
        <v>134</v>
      </c>
      <c r="BM140" s="198" t="s">
        <v>208</v>
      </c>
    </row>
    <row r="141" spans="1:47" s="2" customFormat="1" ht="11.25">
      <c r="A141" s="34"/>
      <c r="B141" s="35"/>
      <c r="C141" s="36"/>
      <c r="D141" s="200" t="s">
        <v>136</v>
      </c>
      <c r="E141" s="36"/>
      <c r="F141" s="201" t="s">
        <v>207</v>
      </c>
      <c r="G141" s="36"/>
      <c r="H141" s="36"/>
      <c r="I141" s="108"/>
      <c r="J141" s="36"/>
      <c r="K141" s="36"/>
      <c r="L141" s="39"/>
      <c r="M141" s="202"/>
      <c r="N141" s="203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136</v>
      </c>
      <c r="AU141" s="17" t="s">
        <v>82</v>
      </c>
    </row>
    <row r="142" spans="1:65" s="2" customFormat="1" ht="14.45" customHeight="1">
      <c r="A142" s="34"/>
      <c r="B142" s="35"/>
      <c r="C142" s="187" t="s">
        <v>209</v>
      </c>
      <c r="D142" s="187" t="s">
        <v>129</v>
      </c>
      <c r="E142" s="188" t="s">
        <v>210</v>
      </c>
      <c r="F142" s="189" t="s">
        <v>211</v>
      </c>
      <c r="G142" s="190" t="s">
        <v>212</v>
      </c>
      <c r="H142" s="191">
        <v>44</v>
      </c>
      <c r="I142" s="192"/>
      <c r="J142" s="193">
        <f>ROUND(I142*H142,2)</f>
        <v>0</v>
      </c>
      <c r="K142" s="189" t="s">
        <v>133</v>
      </c>
      <c r="L142" s="39"/>
      <c r="M142" s="194" t="s">
        <v>19</v>
      </c>
      <c r="N142" s="195" t="s">
        <v>43</v>
      </c>
      <c r="O142" s="64"/>
      <c r="P142" s="196">
        <f>O142*H142</f>
        <v>0</v>
      </c>
      <c r="Q142" s="196">
        <v>0.00071</v>
      </c>
      <c r="R142" s="196">
        <f>Q142*H142</f>
        <v>0.03124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134</v>
      </c>
      <c r="AT142" s="198" t="s">
        <v>129</v>
      </c>
      <c r="AU142" s="198" t="s">
        <v>82</v>
      </c>
      <c r="AY142" s="17" t="s">
        <v>125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80</v>
      </c>
      <c r="BK142" s="199">
        <f>ROUND(I142*H142,2)</f>
        <v>0</v>
      </c>
      <c r="BL142" s="17" t="s">
        <v>134</v>
      </c>
      <c r="BM142" s="198" t="s">
        <v>213</v>
      </c>
    </row>
    <row r="143" spans="1:47" s="2" customFormat="1" ht="11.25">
      <c r="A143" s="34"/>
      <c r="B143" s="35"/>
      <c r="C143" s="36"/>
      <c r="D143" s="200" t="s">
        <v>136</v>
      </c>
      <c r="E143" s="36"/>
      <c r="F143" s="201" t="s">
        <v>214</v>
      </c>
      <c r="G143" s="36"/>
      <c r="H143" s="36"/>
      <c r="I143" s="108"/>
      <c r="J143" s="36"/>
      <c r="K143" s="36"/>
      <c r="L143" s="39"/>
      <c r="M143" s="202"/>
      <c r="N143" s="203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136</v>
      </c>
      <c r="AU143" s="17" t="s">
        <v>82</v>
      </c>
    </row>
    <row r="144" spans="2:51" s="13" customFormat="1" ht="11.25">
      <c r="B144" s="205"/>
      <c r="C144" s="206"/>
      <c r="D144" s="200" t="s">
        <v>140</v>
      </c>
      <c r="E144" s="207" t="s">
        <v>19</v>
      </c>
      <c r="F144" s="208" t="s">
        <v>215</v>
      </c>
      <c r="G144" s="206"/>
      <c r="H144" s="209">
        <v>44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140</v>
      </c>
      <c r="AU144" s="215" t="s">
        <v>82</v>
      </c>
      <c r="AV144" s="13" t="s">
        <v>82</v>
      </c>
      <c r="AW144" s="13" t="s">
        <v>33</v>
      </c>
      <c r="AX144" s="13" t="s">
        <v>72</v>
      </c>
      <c r="AY144" s="215" t="s">
        <v>125</v>
      </c>
    </row>
    <row r="145" spans="1:65" s="2" customFormat="1" ht="14.45" customHeight="1">
      <c r="A145" s="34"/>
      <c r="B145" s="35"/>
      <c r="C145" s="226" t="s">
        <v>216</v>
      </c>
      <c r="D145" s="226" t="s">
        <v>205</v>
      </c>
      <c r="E145" s="227" t="s">
        <v>217</v>
      </c>
      <c r="F145" s="228" t="s">
        <v>218</v>
      </c>
      <c r="G145" s="229" t="s">
        <v>212</v>
      </c>
      <c r="H145" s="230">
        <v>44</v>
      </c>
      <c r="I145" s="231"/>
      <c r="J145" s="232">
        <f>ROUND(I145*H145,2)</f>
        <v>0</v>
      </c>
      <c r="K145" s="228" t="s">
        <v>19</v>
      </c>
      <c r="L145" s="233"/>
      <c r="M145" s="234" t="s">
        <v>19</v>
      </c>
      <c r="N145" s="235" t="s">
        <v>43</v>
      </c>
      <c r="O145" s="64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192</v>
      </c>
      <c r="AT145" s="198" t="s">
        <v>205</v>
      </c>
      <c r="AU145" s="198" t="s">
        <v>82</v>
      </c>
      <c r="AY145" s="17" t="s">
        <v>125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80</v>
      </c>
      <c r="BK145" s="199">
        <f>ROUND(I145*H145,2)</f>
        <v>0</v>
      </c>
      <c r="BL145" s="17" t="s">
        <v>134</v>
      </c>
      <c r="BM145" s="198" t="s">
        <v>219</v>
      </c>
    </row>
    <row r="146" spans="1:47" s="2" customFormat="1" ht="11.25">
      <c r="A146" s="34"/>
      <c r="B146" s="35"/>
      <c r="C146" s="36"/>
      <c r="D146" s="200" t="s">
        <v>136</v>
      </c>
      <c r="E146" s="36"/>
      <c r="F146" s="201" t="s">
        <v>218</v>
      </c>
      <c r="G146" s="36"/>
      <c r="H146" s="36"/>
      <c r="I146" s="108"/>
      <c r="J146" s="36"/>
      <c r="K146" s="36"/>
      <c r="L146" s="39"/>
      <c r="M146" s="202"/>
      <c r="N146" s="203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136</v>
      </c>
      <c r="AU146" s="17" t="s">
        <v>82</v>
      </c>
    </row>
    <row r="147" spans="1:65" s="2" customFormat="1" ht="21.6" customHeight="1">
      <c r="A147" s="34"/>
      <c r="B147" s="35"/>
      <c r="C147" s="187" t="s">
        <v>220</v>
      </c>
      <c r="D147" s="187" t="s">
        <v>129</v>
      </c>
      <c r="E147" s="188" t="s">
        <v>221</v>
      </c>
      <c r="F147" s="189" t="s">
        <v>222</v>
      </c>
      <c r="G147" s="190" t="s">
        <v>223</v>
      </c>
      <c r="H147" s="191">
        <v>60</v>
      </c>
      <c r="I147" s="192"/>
      <c r="J147" s="193">
        <f>ROUND(I147*H147,2)</f>
        <v>0</v>
      </c>
      <c r="K147" s="189" t="s">
        <v>133</v>
      </c>
      <c r="L147" s="39"/>
      <c r="M147" s="194" t="s">
        <v>19</v>
      </c>
      <c r="N147" s="195" t="s">
        <v>43</v>
      </c>
      <c r="O147" s="64"/>
      <c r="P147" s="196">
        <f>O147*H147</f>
        <v>0</v>
      </c>
      <c r="Q147" s="196">
        <v>0.00015</v>
      </c>
      <c r="R147" s="196">
        <f>Q147*H147</f>
        <v>0.009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134</v>
      </c>
      <c r="AT147" s="198" t="s">
        <v>129</v>
      </c>
      <c r="AU147" s="198" t="s">
        <v>82</v>
      </c>
      <c r="AY147" s="17" t="s">
        <v>125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80</v>
      </c>
      <c r="BK147" s="199">
        <f>ROUND(I147*H147,2)</f>
        <v>0</v>
      </c>
      <c r="BL147" s="17" t="s">
        <v>134</v>
      </c>
      <c r="BM147" s="198" t="s">
        <v>224</v>
      </c>
    </row>
    <row r="148" spans="1:47" s="2" customFormat="1" ht="11.25">
      <c r="A148" s="34"/>
      <c r="B148" s="35"/>
      <c r="C148" s="36"/>
      <c r="D148" s="200" t="s">
        <v>136</v>
      </c>
      <c r="E148" s="36"/>
      <c r="F148" s="201" t="s">
        <v>225</v>
      </c>
      <c r="G148" s="36"/>
      <c r="H148" s="36"/>
      <c r="I148" s="108"/>
      <c r="J148" s="36"/>
      <c r="K148" s="36"/>
      <c r="L148" s="39"/>
      <c r="M148" s="202"/>
      <c r="N148" s="203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136</v>
      </c>
      <c r="AU148" s="17" t="s">
        <v>82</v>
      </c>
    </row>
    <row r="149" spans="2:51" s="14" customFormat="1" ht="11.25">
      <c r="B149" s="216"/>
      <c r="C149" s="217"/>
      <c r="D149" s="200" t="s">
        <v>140</v>
      </c>
      <c r="E149" s="218" t="s">
        <v>19</v>
      </c>
      <c r="F149" s="219" t="s">
        <v>226</v>
      </c>
      <c r="G149" s="217"/>
      <c r="H149" s="218" t="s">
        <v>19</v>
      </c>
      <c r="I149" s="220"/>
      <c r="J149" s="217"/>
      <c r="K149" s="217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140</v>
      </c>
      <c r="AU149" s="225" t="s">
        <v>82</v>
      </c>
      <c r="AV149" s="14" t="s">
        <v>80</v>
      </c>
      <c r="AW149" s="14" t="s">
        <v>33</v>
      </c>
      <c r="AX149" s="14" t="s">
        <v>72</v>
      </c>
      <c r="AY149" s="225" t="s">
        <v>125</v>
      </c>
    </row>
    <row r="150" spans="2:51" s="13" customFormat="1" ht="11.25">
      <c r="B150" s="205"/>
      <c r="C150" s="206"/>
      <c r="D150" s="200" t="s">
        <v>140</v>
      </c>
      <c r="E150" s="207" t="s">
        <v>19</v>
      </c>
      <c r="F150" s="208" t="s">
        <v>227</v>
      </c>
      <c r="G150" s="206"/>
      <c r="H150" s="209">
        <v>44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140</v>
      </c>
      <c r="AU150" s="215" t="s">
        <v>82</v>
      </c>
      <c r="AV150" s="13" t="s">
        <v>82</v>
      </c>
      <c r="AW150" s="13" t="s">
        <v>33</v>
      </c>
      <c r="AX150" s="13" t="s">
        <v>72</v>
      </c>
      <c r="AY150" s="215" t="s">
        <v>125</v>
      </c>
    </row>
    <row r="151" spans="2:51" s="14" customFormat="1" ht="11.25">
      <c r="B151" s="216"/>
      <c r="C151" s="217"/>
      <c r="D151" s="200" t="s">
        <v>140</v>
      </c>
      <c r="E151" s="218" t="s">
        <v>19</v>
      </c>
      <c r="F151" s="219" t="s">
        <v>228</v>
      </c>
      <c r="G151" s="217"/>
      <c r="H151" s="218" t="s">
        <v>19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140</v>
      </c>
      <c r="AU151" s="225" t="s">
        <v>82</v>
      </c>
      <c r="AV151" s="14" t="s">
        <v>80</v>
      </c>
      <c r="AW151" s="14" t="s">
        <v>33</v>
      </c>
      <c r="AX151" s="14" t="s">
        <v>72</v>
      </c>
      <c r="AY151" s="225" t="s">
        <v>125</v>
      </c>
    </row>
    <row r="152" spans="2:51" s="13" customFormat="1" ht="11.25">
      <c r="B152" s="205"/>
      <c r="C152" s="206"/>
      <c r="D152" s="200" t="s">
        <v>140</v>
      </c>
      <c r="E152" s="207" t="s">
        <v>19</v>
      </c>
      <c r="F152" s="208" t="s">
        <v>229</v>
      </c>
      <c r="G152" s="206"/>
      <c r="H152" s="209">
        <v>16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140</v>
      </c>
      <c r="AU152" s="215" t="s">
        <v>82</v>
      </c>
      <c r="AV152" s="13" t="s">
        <v>82</v>
      </c>
      <c r="AW152" s="13" t="s">
        <v>33</v>
      </c>
      <c r="AX152" s="13" t="s">
        <v>72</v>
      </c>
      <c r="AY152" s="215" t="s">
        <v>125</v>
      </c>
    </row>
    <row r="153" spans="1:65" s="2" customFormat="1" ht="14.45" customHeight="1">
      <c r="A153" s="34"/>
      <c r="B153" s="35"/>
      <c r="C153" s="226" t="s">
        <v>230</v>
      </c>
      <c r="D153" s="226" t="s">
        <v>205</v>
      </c>
      <c r="E153" s="227" t="s">
        <v>231</v>
      </c>
      <c r="F153" s="228" t="s">
        <v>232</v>
      </c>
      <c r="G153" s="229" t="s">
        <v>168</v>
      </c>
      <c r="H153" s="230">
        <v>48</v>
      </c>
      <c r="I153" s="231"/>
      <c r="J153" s="232">
        <f>ROUND(I153*H153,2)</f>
        <v>0</v>
      </c>
      <c r="K153" s="228" t="s">
        <v>133</v>
      </c>
      <c r="L153" s="233"/>
      <c r="M153" s="234" t="s">
        <v>19</v>
      </c>
      <c r="N153" s="235" t="s">
        <v>43</v>
      </c>
      <c r="O153" s="64"/>
      <c r="P153" s="196">
        <f>O153*H153</f>
        <v>0</v>
      </c>
      <c r="Q153" s="196">
        <v>1</v>
      </c>
      <c r="R153" s="196">
        <f>Q153*H153</f>
        <v>48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192</v>
      </c>
      <c r="AT153" s="198" t="s">
        <v>205</v>
      </c>
      <c r="AU153" s="198" t="s">
        <v>82</v>
      </c>
      <c r="AY153" s="17" t="s">
        <v>125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80</v>
      </c>
      <c r="BK153" s="199">
        <f>ROUND(I153*H153,2)</f>
        <v>0</v>
      </c>
      <c r="BL153" s="17" t="s">
        <v>134</v>
      </c>
      <c r="BM153" s="198" t="s">
        <v>233</v>
      </c>
    </row>
    <row r="154" spans="1:47" s="2" customFormat="1" ht="11.25">
      <c r="A154" s="34"/>
      <c r="B154" s="35"/>
      <c r="C154" s="36"/>
      <c r="D154" s="200" t="s">
        <v>136</v>
      </c>
      <c r="E154" s="36"/>
      <c r="F154" s="201" t="s">
        <v>232</v>
      </c>
      <c r="G154" s="36"/>
      <c r="H154" s="36"/>
      <c r="I154" s="108"/>
      <c r="J154" s="36"/>
      <c r="K154" s="36"/>
      <c r="L154" s="39"/>
      <c r="M154" s="202"/>
      <c r="N154" s="203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136</v>
      </c>
      <c r="AU154" s="17" t="s">
        <v>82</v>
      </c>
    </row>
    <row r="155" spans="2:51" s="14" customFormat="1" ht="11.25">
      <c r="B155" s="216"/>
      <c r="C155" s="217"/>
      <c r="D155" s="200" t="s">
        <v>140</v>
      </c>
      <c r="E155" s="218" t="s">
        <v>19</v>
      </c>
      <c r="F155" s="219" t="s">
        <v>226</v>
      </c>
      <c r="G155" s="217"/>
      <c r="H155" s="218" t="s">
        <v>19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140</v>
      </c>
      <c r="AU155" s="225" t="s">
        <v>82</v>
      </c>
      <c r="AV155" s="14" t="s">
        <v>80</v>
      </c>
      <c r="AW155" s="14" t="s">
        <v>33</v>
      </c>
      <c r="AX155" s="14" t="s">
        <v>72</v>
      </c>
      <c r="AY155" s="225" t="s">
        <v>125</v>
      </c>
    </row>
    <row r="156" spans="2:51" s="13" customFormat="1" ht="11.25">
      <c r="B156" s="205"/>
      <c r="C156" s="206"/>
      <c r="D156" s="200" t="s">
        <v>140</v>
      </c>
      <c r="E156" s="207" t="s">
        <v>19</v>
      </c>
      <c r="F156" s="208" t="s">
        <v>234</v>
      </c>
      <c r="G156" s="206"/>
      <c r="H156" s="209">
        <v>35.2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140</v>
      </c>
      <c r="AU156" s="215" t="s">
        <v>82</v>
      </c>
      <c r="AV156" s="13" t="s">
        <v>82</v>
      </c>
      <c r="AW156" s="13" t="s">
        <v>33</v>
      </c>
      <c r="AX156" s="13" t="s">
        <v>72</v>
      </c>
      <c r="AY156" s="215" t="s">
        <v>125</v>
      </c>
    </row>
    <row r="157" spans="2:51" s="14" customFormat="1" ht="11.25">
      <c r="B157" s="216"/>
      <c r="C157" s="217"/>
      <c r="D157" s="200" t="s">
        <v>140</v>
      </c>
      <c r="E157" s="218" t="s">
        <v>19</v>
      </c>
      <c r="F157" s="219" t="s">
        <v>228</v>
      </c>
      <c r="G157" s="217"/>
      <c r="H157" s="218" t="s">
        <v>19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140</v>
      </c>
      <c r="AU157" s="225" t="s">
        <v>82</v>
      </c>
      <c r="AV157" s="14" t="s">
        <v>80</v>
      </c>
      <c r="AW157" s="14" t="s">
        <v>33</v>
      </c>
      <c r="AX157" s="14" t="s">
        <v>72</v>
      </c>
      <c r="AY157" s="225" t="s">
        <v>125</v>
      </c>
    </row>
    <row r="158" spans="2:51" s="13" customFormat="1" ht="11.25">
      <c r="B158" s="205"/>
      <c r="C158" s="206"/>
      <c r="D158" s="200" t="s">
        <v>140</v>
      </c>
      <c r="E158" s="207" t="s">
        <v>19</v>
      </c>
      <c r="F158" s="208" t="s">
        <v>235</v>
      </c>
      <c r="G158" s="206"/>
      <c r="H158" s="209">
        <v>12.8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140</v>
      </c>
      <c r="AU158" s="215" t="s">
        <v>82</v>
      </c>
      <c r="AV158" s="13" t="s">
        <v>82</v>
      </c>
      <c r="AW158" s="13" t="s">
        <v>33</v>
      </c>
      <c r="AX158" s="13" t="s">
        <v>72</v>
      </c>
      <c r="AY158" s="215" t="s">
        <v>125</v>
      </c>
    </row>
    <row r="159" spans="1:65" s="2" customFormat="1" ht="14.45" customHeight="1">
      <c r="A159" s="34"/>
      <c r="B159" s="35"/>
      <c r="C159" s="187" t="s">
        <v>8</v>
      </c>
      <c r="D159" s="187" t="s">
        <v>129</v>
      </c>
      <c r="E159" s="188" t="s">
        <v>236</v>
      </c>
      <c r="F159" s="189" t="s">
        <v>237</v>
      </c>
      <c r="G159" s="190" t="s">
        <v>177</v>
      </c>
      <c r="H159" s="191">
        <v>136</v>
      </c>
      <c r="I159" s="192"/>
      <c r="J159" s="193">
        <f>ROUND(I159*H159,2)</f>
        <v>0</v>
      </c>
      <c r="K159" s="189" t="s">
        <v>133</v>
      </c>
      <c r="L159" s="39"/>
      <c r="M159" s="194" t="s">
        <v>19</v>
      </c>
      <c r="N159" s="195" t="s">
        <v>43</v>
      </c>
      <c r="O159" s="64"/>
      <c r="P159" s="196">
        <f>O159*H159</f>
        <v>0</v>
      </c>
      <c r="Q159" s="196">
        <v>0.00552</v>
      </c>
      <c r="R159" s="196">
        <f>Q159*H159</f>
        <v>0.7507199999999999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134</v>
      </c>
      <c r="AT159" s="198" t="s">
        <v>129</v>
      </c>
      <c r="AU159" s="198" t="s">
        <v>82</v>
      </c>
      <c r="AY159" s="17" t="s">
        <v>125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80</v>
      </c>
      <c r="BK159" s="199">
        <f>ROUND(I159*H159,2)</f>
        <v>0</v>
      </c>
      <c r="BL159" s="17" t="s">
        <v>134</v>
      </c>
      <c r="BM159" s="198" t="s">
        <v>238</v>
      </c>
    </row>
    <row r="160" spans="1:47" s="2" customFormat="1" ht="11.25">
      <c r="A160" s="34"/>
      <c r="B160" s="35"/>
      <c r="C160" s="36"/>
      <c r="D160" s="200" t="s">
        <v>136</v>
      </c>
      <c r="E160" s="36"/>
      <c r="F160" s="201" t="s">
        <v>239</v>
      </c>
      <c r="G160" s="36"/>
      <c r="H160" s="36"/>
      <c r="I160" s="108"/>
      <c r="J160" s="36"/>
      <c r="K160" s="36"/>
      <c r="L160" s="39"/>
      <c r="M160" s="202"/>
      <c r="N160" s="203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136</v>
      </c>
      <c r="AU160" s="17" t="s">
        <v>82</v>
      </c>
    </row>
    <row r="161" spans="2:51" s="13" customFormat="1" ht="11.25">
      <c r="B161" s="205"/>
      <c r="C161" s="206"/>
      <c r="D161" s="200" t="s">
        <v>140</v>
      </c>
      <c r="E161" s="207" t="s">
        <v>19</v>
      </c>
      <c r="F161" s="208" t="s">
        <v>240</v>
      </c>
      <c r="G161" s="206"/>
      <c r="H161" s="209">
        <v>136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140</v>
      </c>
      <c r="AU161" s="215" t="s">
        <v>82</v>
      </c>
      <c r="AV161" s="13" t="s">
        <v>82</v>
      </c>
      <c r="AW161" s="13" t="s">
        <v>33</v>
      </c>
      <c r="AX161" s="13" t="s">
        <v>72</v>
      </c>
      <c r="AY161" s="215" t="s">
        <v>125</v>
      </c>
    </row>
    <row r="162" spans="1:65" s="2" customFormat="1" ht="14.45" customHeight="1">
      <c r="A162" s="34"/>
      <c r="B162" s="35"/>
      <c r="C162" s="226" t="s">
        <v>241</v>
      </c>
      <c r="D162" s="226" t="s">
        <v>205</v>
      </c>
      <c r="E162" s="227" t="s">
        <v>242</v>
      </c>
      <c r="F162" s="228" t="s">
        <v>243</v>
      </c>
      <c r="G162" s="229" t="s">
        <v>177</v>
      </c>
      <c r="H162" s="230">
        <v>136</v>
      </c>
      <c r="I162" s="231"/>
      <c r="J162" s="232">
        <f>ROUND(I162*H162,2)</f>
        <v>0</v>
      </c>
      <c r="K162" s="228" t="s">
        <v>19</v>
      </c>
      <c r="L162" s="233"/>
      <c r="M162" s="234" t="s">
        <v>19</v>
      </c>
      <c r="N162" s="235" t="s">
        <v>43</v>
      </c>
      <c r="O162" s="64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192</v>
      </c>
      <c r="AT162" s="198" t="s">
        <v>205</v>
      </c>
      <c r="AU162" s="198" t="s">
        <v>82</v>
      </c>
      <c r="AY162" s="17" t="s">
        <v>125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80</v>
      </c>
      <c r="BK162" s="199">
        <f>ROUND(I162*H162,2)</f>
        <v>0</v>
      </c>
      <c r="BL162" s="17" t="s">
        <v>134</v>
      </c>
      <c r="BM162" s="198" t="s">
        <v>244</v>
      </c>
    </row>
    <row r="163" spans="1:47" s="2" customFormat="1" ht="11.25">
      <c r="A163" s="34"/>
      <c r="B163" s="35"/>
      <c r="C163" s="36"/>
      <c r="D163" s="200" t="s">
        <v>136</v>
      </c>
      <c r="E163" s="36"/>
      <c r="F163" s="201" t="s">
        <v>243</v>
      </c>
      <c r="G163" s="36"/>
      <c r="H163" s="36"/>
      <c r="I163" s="108"/>
      <c r="J163" s="36"/>
      <c r="K163" s="36"/>
      <c r="L163" s="39"/>
      <c r="M163" s="202"/>
      <c r="N163" s="203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136</v>
      </c>
      <c r="AU163" s="17" t="s">
        <v>82</v>
      </c>
    </row>
    <row r="164" spans="1:65" s="2" customFormat="1" ht="14.45" customHeight="1">
      <c r="A164" s="34"/>
      <c r="B164" s="35"/>
      <c r="C164" s="187" t="s">
        <v>245</v>
      </c>
      <c r="D164" s="187" t="s">
        <v>129</v>
      </c>
      <c r="E164" s="188" t="s">
        <v>246</v>
      </c>
      <c r="F164" s="189" t="s">
        <v>247</v>
      </c>
      <c r="G164" s="190" t="s">
        <v>177</v>
      </c>
      <c r="H164" s="191">
        <v>136</v>
      </c>
      <c r="I164" s="192"/>
      <c r="J164" s="193">
        <f>ROUND(I164*H164,2)</f>
        <v>0</v>
      </c>
      <c r="K164" s="189" t="s">
        <v>133</v>
      </c>
      <c r="L164" s="39"/>
      <c r="M164" s="194" t="s">
        <v>19</v>
      </c>
      <c r="N164" s="195" t="s">
        <v>43</v>
      </c>
      <c r="O164" s="64"/>
      <c r="P164" s="196">
        <f>O164*H164</f>
        <v>0</v>
      </c>
      <c r="Q164" s="196">
        <v>0.00449</v>
      </c>
      <c r="R164" s="196">
        <f>Q164*H164</f>
        <v>0.61064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134</v>
      </c>
      <c r="AT164" s="198" t="s">
        <v>129</v>
      </c>
      <c r="AU164" s="198" t="s">
        <v>82</v>
      </c>
      <c r="AY164" s="17" t="s">
        <v>125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80</v>
      </c>
      <c r="BK164" s="199">
        <f>ROUND(I164*H164,2)</f>
        <v>0</v>
      </c>
      <c r="BL164" s="17" t="s">
        <v>134</v>
      </c>
      <c r="BM164" s="198" t="s">
        <v>248</v>
      </c>
    </row>
    <row r="165" spans="1:47" s="2" customFormat="1" ht="19.5">
      <c r="A165" s="34"/>
      <c r="B165" s="35"/>
      <c r="C165" s="36"/>
      <c r="D165" s="200" t="s">
        <v>136</v>
      </c>
      <c r="E165" s="36"/>
      <c r="F165" s="201" t="s">
        <v>249</v>
      </c>
      <c r="G165" s="36"/>
      <c r="H165" s="36"/>
      <c r="I165" s="108"/>
      <c r="J165" s="36"/>
      <c r="K165" s="36"/>
      <c r="L165" s="39"/>
      <c r="M165" s="202"/>
      <c r="N165" s="203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136</v>
      </c>
      <c r="AU165" s="17" t="s">
        <v>82</v>
      </c>
    </row>
    <row r="166" spans="1:65" s="2" customFormat="1" ht="14.45" customHeight="1">
      <c r="A166" s="34"/>
      <c r="B166" s="35"/>
      <c r="C166" s="187" t="s">
        <v>250</v>
      </c>
      <c r="D166" s="187" t="s">
        <v>129</v>
      </c>
      <c r="E166" s="188" t="s">
        <v>251</v>
      </c>
      <c r="F166" s="189" t="s">
        <v>252</v>
      </c>
      <c r="G166" s="190" t="s">
        <v>212</v>
      </c>
      <c r="H166" s="191">
        <v>8</v>
      </c>
      <c r="I166" s="192"/>
      <c r="J166" s="193">
        <f>ROUND(I166*H166,2)</f>
        <v>0</v>
      </c>
      <c r="K166" s="189" t="s">
        <v>133</v>
      </c>
      <c r="L166" s="39"/>
      <c r="M166" s="194" t="s">
        <v>19</v>
      </c>
      <c r="N166" s="195" t="s">
        <v>43</v>
      </c>
      <c r="O166" s="64"/>
      <c r="P166" s="196">
        <f>O166*H166</f>
        <v>0</v>
      </c>
      <c r="Q166" s="196">
        <v>0.00406</v>
      </c>
      <c r="R166" s="196">
        <f>Q166*H166</f>
        <v>0.03248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134</v>
      </c>
      <c r="AT166" s="198" t="s">
        <v>129</v>
      </c>
      <c r="AU166" s="198" t="s">
        <v>82</v>
      </c>
      <c r="AY166" s="17" t="s">
        <v>125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80</v>
      </c>
      <c r="BK166" s="199">
        <f>ROUND(I166*H166,2)</f>
        <v>0</v>
      </c>
      <c r="BL166" s="17" t="s">
        <v>134</v>
      </c>
      <c r="BM166" s="198" t="s">
        <v>253</v>
      </c>
    </row>
    <row r="167" spans="1:47" s="2" customFormat="1" ht="11.25">
      <c r="A167" s="34"/>
      <c r="B167" s="35"/>
      <c r="C167" s="36"/>
      <c r="D167" s="200" t="s">
        <v>136</v>
      </c>
      <c r="E167" s="36"/>
      <c r="F167" s="201" t="s">
        <v>254</v>
      </c>
      <c r="G167" s="36"/>
      <c r="H167" s="36"/>
      <c r="I167" s="108"/>
      <c r="J167" s="36"/>
      <c r="K167" s="36"/>
      <c r="L167" s="39"/>
      <c r="M167" s="202"/>
      <c r="N167" s="203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136</v>
      </c>
      <c r="AU167" s="17" t="s">
        <v>82</v>
      </c>
    </row>
    <row r="168" spans="2:51" s="13" customFormat="1" ht="11.25">
      <c r="B168" s="205"/>
      <c r="C168" s="206"/>
      <c r="D168" s="200" t="s">
        <v>140</v>
      </c>
      <c r="E168" s="207" t="s">
        <v>19</v>
      </c>
      <c r="F168" s="208" t="s">
        <v>255</v>
      </c>
      <c r="G168" s="206"/>
      <c r="H168" s="209">
        <v>8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140</v>
      </c>
      <c r="AU168" s="215" t="s">
        <v>82</v>
      </c>
      <c r="AV168" s="13" t="s">
        <v>82</v>
      </c>
      <c r="AW168" s="13" t="s">
        <v>33</v>
      </c>
      <c r="AX168" s="13" t="s">
        <v>72</v>
      </c>
      <c r="AY168" s="215" t="s">
        <v>125</v>
      </c>
    </row>
    <row r="169" spans="1:65" s="2" customFormat="1" ht="14.45" customHeight="1">
      <c r="A169" s="34"/>
      <c r="B169" s="35"/>
      <c r="C169" s="187" t="s">
        <v>256</v>
      </c>
      <c r="D169" s="187" t="s">
        <v>129</v>
      </c>
      <c r="E169" s="188" t="s">
        <v>257</v>
      </c>
      <c r="F169" s="189" t="s">
        <v>258</v>
      </c>
      <c r="G169" s="190" t="s">
        <v>212</v>
      </c>
      <c r="H169" s="191">
        <v>8</v>
      </c>
      <c r="I169" s="192"/>
      <c r="J169" s="193">
        <f>ROUND(I169*H169,2)</f>
        <v>0</v>
      </c>
      <c r="K169" s="189" t="s">
        <v>133</v>
      </c>
      <c r="L169" s="39"/>
      <c r="M169" s="194" t="s">
        <v>19</v>
      </c>
      <c r="N169" s="195" t="s">
        <v>43</v>
      </c>
      <c r="O169" s="64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134</v>
      </c>
      <c r="AT169" s="198" t="s">
        <v>129</v>
      </c>
      <c r="AU169" s="198" t="s">
        <v>82</v>
      </c>
      <c r="AY169" s="17" t="s">
        <v>125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7" t="s">
        <v>80</v>
      </c>
      <c r="BK169" s="199">
        <f>ROUND(I169*H169,2)</f>
        <v>0</v>
      </c>
      <c r="BL169" s="17" t="s">
        <v>134</v>
      </c>
      <c r="BM169" s="198" t="s">
        <v>259</v>
      </c>
    </row>
    <row r="170" spans="1:47" s="2" customFormat="1" ht="11.25">
      <c r="A170" s="34"/>
      <c r="B170" s="35"/>
      <c r="C170" s="36"/>
      <c r="D170" s="200" t="s">
        <v>136</v>
      </c>
      <c r="E170" s="36"/>
      <c r="F170" s="201" t="s">
        <v>260</v>
      </c>
      <c r="G170" s="36"/>
      <c r="H170" s="36"/>
      <c r="I170" s="108"/>
      <c r="J170" s="36"/>
      <c r="K170" s="36"/>
      <c r="L170" s="39"/>
      <c r="M170" s="202"/>
      <c r="N170" s="203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136</v>
      </c>
      <c r="AU170" s="17" t="s">
        <v>82</v>
      </c>
    </row>
    <row r="171" spans="2:51" s="13" customFormat="1" ht="11.25">
      <c r="B171" s="205"/>
      <c r="C171" s="206"/>
      <c r="D171" s="200" t="s">
        <v>140</v>
      </c>
      <c r="E171" s="207" t="s">
        <v>19</v>
      </c>
      <c r="F171" s="208" t="s">
        <v>255</v>
      </c>
      <c r="G171" s="206"/>
      <c r="H171" s="209">
        <v>8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140</v>
      </c>
      <c r="AU171" s="215" t="s">
        <v>82</v>
      </c>
      <c r="AV171" s="13" t="s">
        <v>82</v>
      </c>
      <c r="AW171" s="13" t="s">
        <v>33</v>
      </c>
      <c r="AX171" s="13" t="s">
        <v>72</v>
      </c>
      <c r="AY171" s="215" t="s">
        <v>125</v>
      </c>
    </row>
    <row r="172" spans="1:65" s="2" customFormat="1" ht="14.45" customHeight="1">
      <c r="A172" s="34"/>
      <c r="B172" s="35"/>
      <c r="C172" s="187" t="s">
        <v>261</v>
      </c>
      <c r="D172" s="187" t="s">
        <v>129</v>
      </c>
      <c r="E172" s="188" t="s">
        <v>262</v>
      </c>
      <c r="F172" s="189" t="s">
        <v>263</v>
      </c>
      <c r="G172" s="190" t="s">
        <v>212</v>
      </c>
      <c r="H172" s="191">
        <v>8</v>
      </c>
      <c r="I172" s="192"/>
      <c r="J172" s="193">
        <f>ROUND(I172*H172,2)</f>
        <v>0</v>
      </c>
      <c r="K172" s="189" t="s">
        <v>133</v>
      </c>
      <c r="L172" s="39"/>
      <c r="M172" s="194" t="s">
        <v>19</v>
      </c>
      <c r="N172" s="195" t="s">
        <v>43</v>
      </c>
      <c r="O172" s="64"/>
      <c r="P172" s="196">
        <f>O172*H172</f>
        <v>0</v>
      </c>
      <c r="Q172" s="196">
        <v>0.12668</v>
      </c>
      <c r="R172" s="196">
        <f>Q172*H172</f>
        <v>1.01344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134</v>
      </c>
      <c r="AT172" s="198" t="s">
        <v>129</v>
      </c>
      <c r="AU172" s="198" t="s">
        <v>82</v>
      </c>
      <c r="AY172" s="17" t="s">
        <v>125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80</v>
      </c>
      <c r="BK172" s="199">
        <f>ROUND(I172*H172,2)</f>
        <v>0</v>
      </c>
      <c r="BL172" s="17" t="s">
        <v>134</v>
      </c>
      <c r="BM172" s="198" t="s">
        <v>264</v>
      </c>
    </row>
    <row r="173" spans="1:47" s="2" customFormat="1" ht="11.25">
      <c r="A173" s="34"/>
      <c r="B173" s="35"/>
      <c r="C173" s="36"/>
      <c r="D173" s="200" t="s">
        <v>136</v>
      </c>
      <c r="E173" s="36"/>
      <c r="F173" s="201" t="s">
        <v>265</v>
      </c>
      <c r="G173" s="36"/>
      <c r="H173" s="36"/>
      <c r="I173" s="108"/>
      <c r="J173" s="36"/>
      <c r="K173" s="36"/>
      <c r="L173" s="39"/>
      <c r="M173" s="202"/>
      <c r="N173" s="203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136</v>
      </c>
      <c r="AU173" s="17" t="s">
        <v>82</v>
      </c>
    </row>
    <row r="174" spans="2:51" s="13" customFormat="1" ht="11.25">
      <c r="B174" s="205"/>
      <c r="C174" s="206"/>
      <c r="D174" s="200" t="s">
        <v>140</v>
      </c>
      <c r="E174" s="207" t="s">
        <v>19</v>
      </c>
      <c r="F174" s="208" t="s">
        <v>266</v>
      </c>
      <c r="G174" s="206"/>
      <c r="H174" s="209">
        <v>8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140</v>
      </c>
      <c r="AU174" s="215" t="s">
        <v>82</v>
      </c>
      <c r="AV174" s="13" t="s">
        <v>82</v>
      </c>
      <c r="AW174" s="13" t="s">
        <v>33</v>
      </c>
      <c r="AX174" s="13" t="s">
        <v>72</v>
      </c>
      <c r="AY174" s="215" t="s">
        <v>125</v>
      </c>
    </row>
    <row r="175" spans="2:63" s="12" customFormat="1" ht="22.9" customHeight="1">
      <c r="B175" s="171"/>
      <c r="C175" s="172"/>
      <c r="D175" s="173" t="s">
        <v>71</v>
      </c>
      <c r="E175" s="185" t="s">
        <v>150</v>
      </c>
      <c r="F175" s="185" t="s">
        <v>267</v>
      </c>
      <c r="G175" s="172"/>
      <c r="H175" s="172"/>
      <c r="I175" s="175"/>
      <c r="J175" s="186">
        <f>BK175</f>
        <v>0</v>
      </c>
      <c r="K175" s="172"/>
      <c r="L175" s="177"/>
      <c r="M175" s="178"/>
      <c r="N175" s="179"/>
      <c r="O175" s="179"/>
      <c r="P175" s="180">
        <f>SUM(P176:P305)</f>
        <v>0</v>
      </c>
      <c r="Q175" s="179"/>
      <c r="R175" s="180">
        <f>SUM(R176:R305)</f>
        <v>80.32461711</v>
      </c>
      <c r="S175" s="179"/>
      <c r="T175" s="181">
        <f>SUM(T176:T305)</f>
        <v>0</v>
      </c>
      <c r="AR175" s="182" t="s">
        <v>80</v>
      </c>
      <c r="AT175" s="183" t="s">
        <v>71</v>
      </c>
      <c r="AU175" s="183" t="s">
        <v>80</v>
      </c>
      <c r="AY175" s="182" t="s">
        <v>125</v>
      </c>
      <c r="BK175" s="184">
        <f>SUM(BK176:BK305)</f>
        <v>0</v>
      </c>
    </row>
    <row r="176" spans="1:65" s="2" customFormat="1" ht="14.45" customHeight="1">
      <c r="A176" s="34"/>
      <c r="B176" s="35"/>
      <c r="C176" s="187" t="s">
        <v>7</v>
      </c>
      <c r="D176" s="187" t="s">
        <v>129</v>
      </c>
      <c r="E176" s="188" t="s">
        <v>268</v>
      </c>
      <c r="F176" s="189" t="s">
        <v>269</v>
      </c>
      <c r="G176" s="190" t="s">
        <v>132</v>
      </c>
      <c r="H176" s="191">
        <v>0.378</v>
      </c>
      <c r="I176" s="192"/>
      <c r="J176" s="193">
        <f>ROUND(I176*H176,2)</f>
        <v>0</v>
      </c>
      <c r="K176" s="189" t="s">
        <v>133</v>
      </c>
      <c r="L176" s="39"/>
      <c r="M176" s="194" t="s">
        <v>19</v>
      </c>
      <c r="N176" s="195" t="s">
        <v>43</v>
      </c>
      <c r="O176" s="64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134</v>
      </c>
      <c r="AT176" s="198" t="s">
        <v>129</v>
      </c>
      <c r="AU176" s="198" t="s">
        <v>82</v>
      </c>
      <c r="AY176" s="17" t="s">
        <v>125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80</v>
      </c>
      <c r="BK176" s="199">
        <f>ROUND(I176*H176,2)</f>
        <v>0</v>
      </c>
      <c r="BL176" s="17" t="s">
        <v>134</v>
      </c>
      <c r="BM176" s="198" t="s">
        <v>270</v>
      </c>
    </row>
    <row r="177" spans="1:47" s="2" customFormat="1" ht="11.25">
      <c r="A177" s="34"/>
      <c r="B177" s="35"/>
      <c r="C177" s="36"/>
      <c r="D177" s="200" t="s">
        <v>136</v>
      </c>
      <c r="E177" s="36"/>
      <c r="F177" s="201" t="s">
        <v>271</v>
      </c>
      <c r="G177" s="36"/>
      <c r="H177" s="36"/>
      <c r="I177" s="108"/>
      <c r="J177" s="36"/>
      <c r="K177" s="36"/>
      <c r="L177" s="39"/>
      <c r="M177" s="202"/>
      <c r="N177" s="203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136</v>
      </c>
      <c r="AU177" s="17" t="s">
        <v>82</v>
      </c>
    </row>
    <row r="178" spans="2:51" s="14" customFormat="1" ht="11.25">
      <c r="B178" s="216"/>
      <c r="C178" s="217"/>
      <c r="D178" s="200" t="s">
        <v>140</v>
      </c>
      <c r="E178" s="218" t="s">
        <v>19</v>
      </c>
      <c r="F178" s="219" t="s">
        <v>272</v>
      </c>
      <c r="G178" s="217"/>
      <c r="H178" s="218" t="s">
        <v>19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140</v>
      </c>
      <c r="AU178" s="225" t="s">
        <v>82</v>
      </c>
      <c r="AV178" s="14" t="s">
        <v>80</v>
      </c>
      <c r="AW178" s="14" t="s">
        <v>33</v>
      </c>
      <c r="AX178" s="14" t="s">
        <v>72</v>
      </c>
      <c r="AY178" s="225" t="s">
        <v>125</v>
      </c>
    </row>
    <row r="179" spans="2:51" s="13" customFormat="1" ht="11.25">
      <c r="B179" s="205"/>
      <c r="C179" s="206"/>
      <c r="D179" s="200" t="s">
        <v>140</v>
      </c>
      <c r="E179" s="207" t="s">
        <v>19</v>
      </c>
      <c r="F179" s="208" t="s">
        <v>273</v>
      </c>
      <c r="G179" s="206"/>
      <c r="H179" s="209">
        <v>0.378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140</v>
      </c>
      <c r="AU179" s="215" t="s">
        <v>82</v>
      </c>
      <c r="AV179" s="13" t="s">
        <v>82</v>
      </c>
      <c r="AW179" s="13" t="s">
        <v>33</v>
      </c>
      <c r="AX179" s="13" t="s">
        <v>72</v>
      </c>
      <c r="AY179" s="215" t="s">
        <v>125</v>
      </c>
    </row>
    <row r="180" spans="1:65" s="2" customFormat="1" ht="14.45" customHeight="1">
      <c r="A180" s="34"/>
      <c r="B180" s="35"/>
      <c r="C180" s="187" t="s">
        <v>274</v>
      </c>
      <c r="D180" s="187" t="s">
        <v>129</v>
      </c>
      <c r="E180" s="188" t="s">
        <v>275</v>
      </c>
      <c r="F180" s="189" t="s">
        <v>276</v>
      </c>
      <c r="G180" s="190" t="s">
        <v>153</v>
      </c>
      <c r="H180" s="191">
        <v>2.543</v>
      </c>
      <c r="I180" s="192"/>
      <c r="J180" s="193">
        <f>ROUND(I180*H180,2)</f>
        <v>0</v>
      </c>
      <c r="K180" s="189" t="s">
        <v>133</v>
      </c>
      <c r="L180" s="39"/>
      <c r="M180" s="194" t="s">
        <v>19</v>
      </c>
      <c r="N180" s="195" t="s">
        <v>43</v>
      </c>
      <c r="O180" s="64"/>
      <c r="P180" s="196">
        <f>O180*H180</f>
        <v>0</v>
      </c>
      <c r="Q180" s="196">
        <v>0.02519</v>
      </c>
      <c r="R180" s="196">
        <f>Q180*H180</f>
        <v>0.06405817000000001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134</v>
      </c>
      <c r="AT180" s="198" t="s">
        <v>129</v>
      </c>
      <c r="AU180" s="198" t="s">
        <v>82</v>
      </c>
      <c r="AY180" s="17" t="s">
        <v>125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7" t="s">
        <v>80</v>
      </c>
      <c r="BK180" s="199">
        <f>ROUND(I180*H180,2)</f>
        <v>0</v>
      </c>
      <c r="BL180" s="17" t="s">
        <v>134</v>
      </c>
      <c r="BM180" s="198" t="s">
        <v>277</v>
      </c>
    </row>
    <row r="181" spans="1:47" s="2" customFormat="1" ht="11.25">
      <c r="A181" s="34"/>
      <c r="B181" s="35"/>
      <c r="C181" s="36"/>
      <c r="D181" s="200" t="s">
        <v>136</v>
      </c>
      <c r="E181" s="36"/>
      <c r="F181" s="201" t="s">
        <v>278</v>
      </c>
      <c r="G181" s="36"/>
      <c r="H181" s="36"/>
      <c r="I181" s="108"/>
      <c r="J181" s="36"/>
      <c r="K181" s="36"/>
      <c r="L181" s="39"/>
      <c r="M181" s="202"/>
      <c r="N181" s="203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136</v>
      </c>
      <c r="AU181" s="17" t="s">
        <v>82</v>
      </c>
    </row>
    <row r="182" spans="2:51" s="14" customFormat="1" ht="11.25">
      <c r="B182" s="216"/>
      <c r="C182" s="217"/>
      <c r="D182" s="200" t="s">
        <v>140</v>
      </c>
      <c r="E182" s="218" t="s">
        <v>19</v>
      </c>
      <c r="F182" s="219" t="s">
        <v>272</v>
      </c>
      <c r="G182" s="217"/>
      <c r="H182" s="218" t="s">
        <v>19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140</v>
      </c>
      <c r="AU182" s="225" t="s">
        <v>82</v>
      </c>
      <c r="AV182" s="14" t="s">
        <v>80</v>
      </c>
      <c r="AW182" s="14" t="s">
        <v>33</v>
      </c>
      <c r="AX182" s="14" t="s">
        <v>72</v>
      </c>
      <c r="AY182" s="225" t="s">
        <v>125</v>
      </c>
    </row>
    <row r="183" spans="2:51" s="13" customFormat="1" ht="11.25">
      <c r="B183" s="205"/>
      <c r="C183" s="206"/>
      <c r="D183" s="200" t="s">
        <v>140</v>
      </c>
      <c r="E183" s="207" t="s">
        <v>19</v>
      </c>
      <c r="F183" s="208" t="s">
        <v>279</v>
      </c>
      <c r="G183" s="206"/>
      <c r="H183" s="209">
        <v>2.543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140</v>
      </c>
      <c r="AU183" s="215" t="s">
        <v>82</v>
      </c>
      <c r="AV183" s="13" t="s">
        <v>82</v>
      </c>
      <c r="AW183" s="13" t="s">
        <v>33</v>
      </c>
      <c r="AX183" s="13" t="s">
        <v>72</v>
      </c>
      <c r="AY183" s="215" t="s">
        <v>125</v>
      </c>
    </row>
    <row r="184" spans="1:65" s="2" customFormat="1" ht="14.45" customHeight="1">
      <c r="A184" s="34"/>
      <c r="B184" s="35"/>
      <c r="C184" s="187" t="s">
        <v>280</v>
      </c>
      <c r="D184" s="187" t="s">
        <v>129</v>
      </c>
      <c r="E184" s="188" t="s">
        <v>281</v>
      </c>
      <c r="F184" s="189" t="s">
        <v>282</v>
      </c>
      <c r="G184" s="190" t="s">
        <v>153</v>
      </c>
      <c r="H184" s="191">
        <v>2.543</v>
      </c>
      <c r="I184" s="192"/>
      <c r="J184" s="193">
        <f>ROUND(I184*H184,2)</f>
        <v>0</v>
      </c>
      <c r="K184" s="189" t="s">
        <v>133</v>
      </c>
      <c r="L184" s="39"/>
      <c r="M184" s="194" t="s">
        <v>19</v>
      </c>
      <c r="N184" s="195" t="s">
        <v>43</v>
      </c>
      <c r="O184" s="64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134</v>
      </c>
      <c r="AT184" s="198" t="s">
        <v>129</v>
      </c>
      <c r="AU184" s="198" t="s">
        <v>82</v>
      </c>
      <c r="AY184" s="17" t="s">
        <v>125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80</v>
      </c>
      <c r="BK184" s="199">
        <f>ROUND(I184*H184,2)</f>
        <v>0</v>
      </c>
      <c r="BL184" s="17" t="s">
        <v>134</v>
      </c>
      <c r="BM184" s="198" t="s">
        <v>283</v>
      </c>
    </row>
    <row r="185" spans="1:47" s="2" customFormat="1" ht="11.25">
      <c r="A185" s="34"/>
      <c r="B185" s="35"/>
      <c r="C185" s="36"/>
      <c r="D185" s="200" t="s">
        <v>136</v>
      </c>
      <c r="E185" s="36"/>
      <c r="F185" s="201" t="s">
        <v>284</v>
      </c>
      <c r="G185" s="36"/>
      <c r="H185" s="36"/>
      <c r="I185" s="108"/>
      <c r="J185" s="36"/>
      <c r="K185" s="36"/>
      <c r="L185" s="39"/>
      <c r="M185" s="202"/>
      <c r="N185" s="203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136</v>
      </c>
      <c r="AU185" s="17" t="s">
        <v>82</v>
      </c>
    </row>
    <row r="186" spans="1:65" s="2" customFormat="1" ht="14.45" customHeight="1">
      <c r="A186" s="34"/>
      <c r="B186" s="35"/>
      <c r="C186" s="187" t="s">
        <v>285</v>
      </c>
      <c r="D186" s="187" t="s">
        <v>129</v>
      </c>
      <c r="E186" s="188" t="s">
        <v>286</v>
      </c>
      <c r="F186" s="189" t="s">
        <v>287</v>
      </c>
      <c r="G186" s="190" t="s">
        <v>168</v>
      </c>
      <c r="H186" s="191">
        <v>0.068</v>
      </c>
      <c r="I186" s="192"/>
      <c r="J186" s="193">
        <f>ROUND(I186*H186,2)</f>
        <v>0</v>
      </c>
      <c r="K186" s="189" t="s">
        <v>133</v>
      </c>
      <c r="L186" s="39"/>
      <c r="M186" s="194" t="s">
        <v>19</v>
      </c>
      <c r="N186" s="195" t="s">
        <v>43</v>
      </c>
      <c r="O186" s="64"/>
      <c r="P186" s="196">
        <f>O186*H186</f>
        <v>0</v>
      </c>
      <c r="Q186" s="196">
        <v>1.04711</v>
      </c>
      <c r="R186" s="196">
        <f>Q186*H186</f>
        <v>0.07120348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134</v>
      </c>
      <c r="AT186" s="198" t="s">
        <v>129</v>
      </c>
      <c r="AU186" s="198" t="s">
        <v>82</v>
      </c>
      <c r="AY186" s="17" t="s">
        <v>125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80</v>
      </c>
      <c r="BK186" s="199">
        <f>ROUND(I186*H186,2)</f>
        <v>0</v>
      </c>
      <c r="BL186" s="17" t="s">
        <v>134</v>
      </c>
      <c r="BM186" s="198" t="s">
        <v>288</v>
      </c>
    </row>
    <row r="187" spans="1:47" s="2" customFormat="1" ht="11.25">
      <c r="A187" s="34"/>
      <c r="B187" s="35"/>
      <c r="C187" s="36"/>
      <c r="D187" s="200" t="s">
        <v>136</v>
      </c>
      <c r="E187" s="36"/>
      <c r="F187" s="201" t="s">
        <v>289</v>
      </c>
      <c r="G187" s="36"/>
      <c r="H187" s="36"/>
      <c r="I187" s="108"/>
      <c r="J187" s="36"/>
      <c r="K187" s="36"/>
      <c r="L187" s="39"/>
      <c r="M187" s="202"/>
      <c r="N187" s="203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136</v>
      </c>
      <c r="AU187" s="17" t="s">
        <v>82</v>
      </c>
    </row>
    <row r="188" spans="2:51" s="14" customFormat="1" ht="11.25">
      <c r="B188" s="216"/>
      <c r="C188" s="217"/>
      <c r="D188" s="200" t="s">
        <v>140</v>
      </c>
      <c r="E188" s="218" t="s">
        <v>19</v>
      </c>
      <c r="F188" s="219" t="s">
        <v>290</v>
      </c>
      <c r="G188" s="217"/>
      <c r="H188" s="218" t="s">
        <v>19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140</v>
      </c>
      <c r="AU188" s="225" t="s">
        <v>82</v>
      </c>
      <c r="AV188" s="14" t="s">
        <v>80</v>
      </c>
      <c r="AW188" s="14" t="s">
        <v>33</v>
      </c>
      <c r="AX188" s="14" t="s">
        <v>72</v>
      </c>
      <c r="AY188" s="225" t="s">
        <v>125</v>
      </c>
    </row>
    <row r="189" spans="2:51" s="13" customFormat="1" ht="11.25">
      <c r="B189" s="205"/>
      <c r="C189" s="206"/>
      <c r="D189" s="200" t="s">
        <v>140</v>
      </c>
      <c r="E189" s="207" t="s">
        <v>19</v>
      </c>
      <c r="F189" s="208" t="s">
        <v>291</v>
      </c>
      <c r="G189" s="206"/>
      <c r="H189" s="209">
        <v>0.068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140</v>
      </c>
      <c r="AU189" s="215" t="s">
        <v>82</v>
      </c>
      <c r="AV189" s="13" t="s">
        <v>82</v>
      </c>
      <c r="AW189" s="13" t="s">
        <v>33</v>
      </c>
      <c r="AX189" s="13" t="s">
        <v>72</v>
      </c>
      <c r="AY189" s="215" t="s">
        <v>125</v>
      </c>
    </row>
    <row r="190" spans="1:65" s="2" customFormat="1" ht="14.45" customHeight="1">
      <c r="A190" s="34"/>
      <c r="B190" s="35"/>
      <c r="C190" s="187" t="s">
        <v>292</v>
      </c>
      <c r="D190" s="187" t="s">
        <v>129</v>
      </c>
      <c r="E190" s="188" t="s">
        <v>293</v>
      </c>
      <c r="F190" s="189" t="s">
        <v>294</v>
      </c>
      <c r="G190" s="190" t="s">
        <v>132</v>
      </c>
      <c r="H190" s="191">
        <v>0.392</v>
      </c>
      <c r="I190" s="192"/>
      <c r="J190" s="193">
        <f>ROUND(I190*H190,2)</f>
        <v>0</v>
      </c>
      <c r="K190" s="189" t="s">
        <v>133</v>
      </c>
      <c r="L190" s="39"/>
      <c r="M190" s="194" t="s">
        <v>19</v>
      </c>
      <c r="N190" s="195" t="s">
        <v>43</v>
      </c>
      <c r="O190" s="64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134</v>
      </c>
      <c r="AT190" s="198" t="s">
        <v>129</v>
      </c>
      <c r="AU190" s="198" t="s">
        <v>82</v>
      </c>
      <c r="AY190" s="17" t="s">
        <v>125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80</v>
      </c>
      <c r="BK190" s="199">
        <f>ROUND(I190*H190,2)</f>
        <v>0</v>
      </c>
      <c r="BL190" s="17" t="s">
        <v>134</v>
      </c>
      <c r="BM190" s="198" t="s">
        <v>295</v>
      </c>
    </row>
    <row r="191" spans="1:47" s="2" customFormat="1" ht="11.25">
      <c r="A191" s="34"/>
      <c r="B191" s="35"/>
      <c r="C191" s="36"/>
      <c r="D191" s="200" t="s">
        <v>136</v>
      </c>
      <c r="E191" s="36"/>
      <c r="F191" s="201" t="s">
        <v>296</v>
      </c>
      <c r="G191" s="36"/>
      <c r="H191" s="36"/>
      <c r="I191" s="108"/>
      <c r="J191" s="36"/>
      <c r="K191" s="36"/>
      <c r="L191" s="39"/>
      <c r="M191" s="202"/>
      <c r="N191" s="203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136</v>
      </c>
      <c r="AU191" s="17" t="s">
        <v>82</v>
      </c>
    </row>
    <row r="192" spans="2:51" s="14" customFormat="1" ht="11.25">
      <c r="B192" s="216"/>
      <c r="C192" s="217"/>
      <c r="D192" s="200" t="s">
        <v>140</v>
      </c>
      <c r="E192" s="218" t="s">
        <v>19</v>
      </c>
      <c r="F192" s="219" t="s">
        <v>297</v>
      </c>
      <c r="G192" s="217"/>
      <c r="H192" s="218" t="s">
        <v>19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140</v>
      </c>
      <c r="AU192" s="225" t="s">
        <v>82</v>
      </c>
      <c r="AV192" s="14" t="s">
        <v>80</v>
      </c>
      <c r="AW192" s="14" t="s">
        <v>33</v>
      </c>
      <c r="AX192" s="14" t="s">
        <v>72</v>
      </c>
      <c r="AY192" s="225" t="s">
        <v>125</v>
      </c>
    </row>
    <row r="193" spans="2:51" s="13" customFormat="1" ht="11.25">
      <c r="B193" s="205"/>
      <c r="C193" s="206"/>
      <c r="D193" s="200" t="s">
        <v>140</v>
      </c>
      <c r="E193" s="207" t="s">
        <v>19</v>
      </c>
      <c r="F193" s="208" t="s">
        <v>298</v>
      </c>
      <c r="G193" s="206"/>
      <c r="H193" s="209">
        <v>0.392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140</v>
      </c>
      <c r="AU193" s="215" t="s">
        <v>82</v>
      </c>
      <c r="AV193" s="13" t="s">
        <v>82</v>
      </c>
      <c r="AW193" s="13" t="s">
        <v>33</v>
      </c>
      <c r="AX193" s="13" t="s">
        <v>72</v>
      </c>
      <c r="AY193" s="215" t="s">
        <v>125</v>
      </c>
    </row>
    <row r="194" spans="1:65" s="2" customFormat="1" ht="14.45" customHeight="1">
      <c r="A194" s="34"/>
      <c r="B194" s="35"/>
      <c r="C194" s="187" t="s">
        <v>299</v>
      </c>
      <c r="D194" s="187" t="s">
        <v>129</v>
      </c>
      <c r="E194" s="188" t="s">
        <v>300</v>
      </c>
      <c r="F194" s="189" t="s">
        <v>301</v>
      </c>
      <c r="G194" s="190" t="s">
        <v>132</v>
      </c>
      <c r="H194" s="191">
        <v>2.45</v>
      </c>
      <c r="I194" s="192"/>
      <c r="J194" s="193">
        <f>ROUND(I194*H194,2)</f>
        <v>0</v>
      </c>
      <c r="K194" s="189" t="s">
        <v>133</v>
      </c>
      <c r="L194" s="39"/>
      <c r="M194" s="194" t="s">
        <v>19</v>
      </c>
      <c r="N194" s="195" t="s">
        <v>43</v>
      </c>
      <c r="O194" s="64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134</v>
      </c>
      <c r="AT194" s="198" t="s">
        <v>129</v>
      </c>
      <c r="AU194" s="198" t="s">
        <v>82</v>
      </c>
      <c r="AY194" s="17" t="s">
        <v>125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80</v>
      </c>
      <c r="BK194" s="199">
        <f>ROUND(I194*H194,2)</f>
        <v>0</v>
      </c>
      <c r="BL194" s="17" t="s">
        <v>134</v>
      </c>
      <c r="BM194" s="198" t="s">
        <v>302</v>
      </c>
    </row>
    <row r="195" spans="1:47" s="2" customFormat="1" ht="11.25">
      <c r="A195" s="34"/>
      <c r="B195" s="35"/>
      <c r="C195" s="36"/>
      <c r="D195" s="200" t="s">
        <v>136</v>
      </c>
      <c r="E195" s="36"/>
      <c r="F195" s="201" t="s">
        <v>303</v>
      </c>
      <c r="G195" s="36"/>
      <c r="H195" s="36"/>
      <c r="I195" s="108"/>
      <c r="J195" s="36"/>
      <c r="K195" s="36"/>
      <c r="L195" s="39"/>
      <c r="M195" s="202"/>
      <c r="N195" s="203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136</v>
      </c>
      <c r="AU195" s="17" t="s">
        <v>82</v>
      </c>
    </row>
    <row r="196" spans="2:51" s="14" customFormat="1" ht="11.25">
      <c r="B196" s="216"/>
      <c r="C196" s="217"/>
      <c r="D196" s="200" t="s">
        <v>140</v>
      </c>
      <c r="E196" s="218" t="s">
        <v>19</v>
      </c>
      <c r="F196" s="219" t="s">
        <v>272</v>
      </c>
      <c r="G196" s="217"/>
      <c r="H196" s="218" t="s">
        <v>19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140</v>
      </c>
      <c r="AU196" s="225" t="s">
        <v>82</v>
      </c>
      <c r="AV196" s="14" t="s">
        <v>80</v>
      </c>
      <c r="AW196" s="14" t="s">
        <v>33</v>
      </c>
      <c r="AX196" s="14" t="s">
        <v>72</v>
      </c>
      <c r="AY196" s="225" t="s">
        <v>125</v>
      </c>
    </row>
    <row r="197" spans="2:51" s="13" customFormat="1" ht="11.25">
      <c r="B197" s="205"/>
      <c r="C197" s="206"/>
      <c r="D197" s="200" t="s">
        <v>140</v>
      </c>
      <c r="E197" s="207" t="s">
        <v>19</v>
      </c>
      <c r="F197" s="208" t="s">
        <v>304</v>
      </c>
      <c r="G197" s="206"/>
      <c r="H197" s="209">
        <v>2.45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140</v>
      </c>
      <c r="AU197" s="215" t="s">
        <v>82</v>
      </c>
      <c r="AV197" s="13" t="s">
        <v>82</v>
      </c>
      <c r="AW197" s="13" t="s">
        <v>33</v>
      </c>
      <c r="AX197" s="13" t="s">
        <v>72</v>
      </c>
      <c r="AY197" s="215" t="s">
        <v>125</v>
      </c>
    </row>
    <row r="198" spans="1:65" s="2" customFormat="1" ht="14.45" customHeight="1">
      <c r="A198" s="34"/>
      <c r="B198" s="35"/>
      <c r="C198" s="187" t="s">
        <v>305</v>
      </c>
      <c r="D198" s="187" t="s">
        <v>129</v>
      </c>
      <c r="E198" s="188" t="s">
        <v>306</v>
      </c>
      <c r="F198" s="189" t="s">
        <v>307</v>
      </c>
      <c r="G198" s="190" t="s">
        <v>153</v>
      </c>
      <c r="H198" s="191">
        <v>9.835</v>
      </c>
      <c r="I198" s="192"/>
      <c r="J198" s="193">
        <f>ROUND(I198*H198,2)</f>
        <v>0</v>
      </c>
      <c r="K198" s="189" t="s">
        <v>133</v>
      </c>
      <c r="L198" s="39"/>
      <c r="M198" s="194" t="s">
        <v>19</v>
      </c>
      <c r="N198" s="195" t="s">
        <v>43</v>
      </c>
      <c r="O198" s="64"/>
      <c r="P198" s="196">
        <f>O198*H198</f>
        <v>0</v>
      </c>
      <c r="Q198" s="196">
        <v>0.00237</v>
      </c>
      <c r="R198" s="196">
        <f>Q198*H198</f>
        <v>0.023308950000000002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134</v>
      </c>
      <c r="AT198" s="198" t="s">
        <v>129</v>
      </c>
      <c r="AU198" s="198" t="s">
        <v>82</v>
      </c>
      <c r="AY198" s="17" t="s">
        <v>125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80</v>
      </c>
      <c r="BK198" s="199">
        <f>ROUND(I198*H198,2)</f>
        <v>0</v>
      </c>
      <c r="BL198" s="17" t="s">
        <v>134</v>
      </c>
      <c r="BM198" s="198" t="s">
        <v>308</v>
      </c>
    </row>
    <row r="199" spans="1:47" s="2" customFormat="1" ht="11.25">
      <c r="A199" s="34"/>
      <c r="B199" s="35"/>
      <c r="C199" s="36"/>
      <c r="D199" s="200" t="s">
        <v>136</v>
      </c>
      <c r="E199" s="36"/>
      <c r="F199" s="201" t="s">
        <v>309</v>
      </c>
      <c r="G199" s="36"/>
      <c r="H199" s="36"/>
      <c r="I199" s="108"/>
      <c r="J199" s="36"/>
      <c r="K199" s="36"/>
      <c r="L199" s="39"/>
      <c r="M199" s="202"/>
      <c r="N199" s="203"/>
      <c r="O199" s="64"/>
      <c r="P199" s="64"/>
      <c r="Q199" s="64"/>
      <c r="R199" s="64"/>
      <c r="S199" s="64"/>
      <c r="T199" s="65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136</v>
      </c>
      <c r="AU199" s="17" t="s">
        <v>82</v>
      </c>
    </row>
    <row r="200" spans="2:51" s="14" customFormat="1" ht="11.25">
      <c r="B200" s="216"/>
      <c r="C200" s="217"/>
      <c r="D200" s="200" t="s">
        <v>140</v>
      </c>
      <c r="E200" s="218" t="s">
        <v>19</v>
      </c>
      <c r="F200" s="219" t="s">
        <v>272</v>
      </c>
      <c r="G200" s="217"/>
      <c r="H200" s="218" t="s">
        <v>19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140</v>
      </c>
      <c r="AU200" s="225" t="s">
        <v>82</v>
      </c>
      <c r="AV200" s="14" t="s">
        <v>80</v>
      </c>
      <c r="AW200" s="14" t="s">
        <v>33</v>
      </c>
      <c r="AX200" s="14" t="s">
        <v>72</v>
      </c>
      <c r="AY200" s="225" t="s">
        <v>125</v>
      </c>
    </row>
    <row r="201" spans="2:51" s="13" customFormat="1" ht="11.25">
      <c r="B201" s="205"/>
      <c r="C201" s="206"/>
      <c r="D201" s="200" t="s">
        <v>140</v>
      </c>
      <c r="E201" s="207" t="s">
        <v>19</v>
      </c>
      <c r="F201" s="208" t="s">
        <v>310</v>
      </c>
      <c r="G201" s="206"/>
      <c r="H201" s="209">
        <v>9.835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140</v>
      </c>
      <c r="AU201" s="215" t="s">
        <v>82</v>
      </c>
      <c r="AV201" s="13" t="s">
        <v>82</v>
      </c>
      <c r="AW201" s="13" t="s">
        <v>33</v>
      </c>
      <c r="AX201" s="13" t="s">
        <v>72</v>
      </c>
      <c r="AY201" s="215" t="s">
        <v>125</v>
      </c>
    </row>
    <row r="202" spans="1:65" s="2" customFormat="1" ht="14.45" customHeight="1">
      <c r="A202" s="34"/>
      <c r="B202" s="35"/>
      <c r="C202" s="187" t="s">
        <v>311</v>
      </c>
      <c r="D202" s="187" t="s">
        <v>129</v>
      </c>
      <c r="E202" s="188" t="s">
        <v>312</v>
      </c>
      <c r="F202" s="189" t="s">
        <v>313</v>
      </c>
      <c r="G202" s="190" t="s">
        <v>153</v>
      </c>
      <c r="H202" s="191">
        <v>9.835</v>
      </c>
      <c r="I202" s="192"/>
      <c r="J202" s="193">
        <f>ROUND(I202*H202,2)</f>
        <v>0</v>
      </c>
      <c r="K202" s="189" t="s">
        <v>133</v>
      </c>
      <c r="L202" s="39"/>
      <c r="M202" s="194" t="s">
        <v>19</v>
      </c>
      <c r="N202" s="195" t="s">
        <v>43</v>
      </c>
      <c r="O202" s="64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134</v>
      </c>
      <c r="AT202" s="198" t="s">
        <v>129</v>
      </c>
      <c r="AU202" s="198" t="s">
        <v>82</v>
      </c>
      <c r="AY202" s="17" t="s">
        <v>125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7" t="s">
        <v>80</v>
      </c>
      <c r="BK202" s="199">
        <f>ROUND(I202*H202,2)</f>
        <v>0</v>
      </c>
      <c r="BL202" s="17" t="s">
        <v>134</v>
      </c>
      <c r="BM202" s="198" t="s">
        <v>314</v>
      </c>
    </row>
    <row r="203" spans="1:47" s="2" customFormat="1" ht="11.25">
      <c r="A203" s="34"/>
      <c r="B203" s="35"/>
      <c r="C203" s="36"/>
      <c r="D203" s="200" t="s">
        <v>136</v>
      </c>
      <c r="E203" s="36"/>
      <c r="F203" s="201" t="s">
        <v>315</v>
      </c>
      <c r="G203" s="36"/>
      <c r="H203" s="36"/>
      <c r="I203" s="108"/>
      <c r="J203" s="36"/>
      <c r="K203" s="36"/>
      <c r="L203" s="39"/>
      <c r="M203" s="202"/>
      <c r="N203" s="203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136</v>
      </c>
      <c r="AU203" s="17" t="s">
        <v>82</v>
      </c>
    </row>
    <row r="204" spans="1:65" s="2" customFormat="1" ht="14.45" customHeight="1">
      <c r="A204" s="34"/>
      <c r="B204" s="35"/>
      <c r="C204" s="187" t="s">
        <v>316</v>
      </c>
      <c r="D204" s="187" t="s">
        <v>129</v>
      </c>
      <c r="E204" s="188" t="s">
        <v>317</v>
      </c>
      <c r="F204" s="189" t="s">
        <v>318</v>
      </c>
      <c r="G204" s="190" t="s">
        <v>168</v>
      </c>
      <c r="H204" s="191">
        <v>0.441</v>
      </c>
      <c r="I204" s="192"/>
      <c r="J204" s="193">
        <f>ROUND(I204*H204,2)</f>
        <v>0</v>
      </c>
      <c r="K204" s="189" t="s">
        <v>133</v>
      </c>
      <c r="L204" s="39"/>
      <c r="M204" s="194" t="s">
        <v>19</v>
      </c>
      <c r="N204" s="195" t="s">
        <v>43</v>
      </c>
      <c r="O204" s="64"/>
      <c r="P204" s="196">
        <f>O204*H204</f>
        <v>0</v>
      </c>
      <c r="Q204" s="196">
        <v>1.05388</v>
      </c>
      <c r="R204" s="196">
        <f>Q204*H204</f>
        <v>0.46476108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134</v>
      </c>
      <c r="AT204" s="198" t="s">
        <v>129</v>
      </c>
      <c r="AU204" s="198" t="s">
        <v>82</v>
      </c>
      <c r="AY204" s="17" t="s">
        <v>125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7" t="s">
        <v>80</v>
      </c>
      <c r="BK204" s="199">
        <f>ROUND(I204*H204,2)</f>
        <v>0</v>
      </c>
      <c r="BL204" s="17" t="s">
        <v>134</v>
      </c>
      <c r="BM204" s="198" t="s">
        <v>319</v>
      </c>
    </row>
    <row r="205" spans="1:47" s="2" customFormat="1" ht="11.25">
      <c r="A205" s="34"/>
      <c r="B205" s="35"/>
      <c r="C205" s="36"/>
      <c r="D205" s="200" t="s">
        <v>136</v>
      </c>
      <c r="E205" s="36"/>
      <c r="F205" s="201" t="s">
        <v>320</v>
      </c>
      <c r="G205" s="36"/>
      <c r="H205" s="36"/>
      <c r="I205" s="108"/>
      <c r="J205" s="36"/>
      <c r="K205" s="36"/>
      <c r="L205" s="39"/>
      <c r="M205" s="202"/>
      <c r="N205" s="203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136</v>
      </c>
      <c r="AU205" s="17" t="s">
        <v>82</v>
      </c>
    </row>
    <row r="206" spans="2:51" s="14" customFormat="1" ht="11.25">
      <c r="B206" s="216"/>
      <c r="C206" s="217"/>
      <c r="D206" s="200" t="s">
        <v>140</v>
      </c>
      <c r="E206" s="218" t="s">
        <v>19</v>
      </c>
      <c r="F206" s="219" t="s">
        <v>290</v>
      </c>
      <c r="G206" s="217"/>
      <c r="H206" s="218" t="s">
        <v>19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140</v>
      </c>
      <c r="AU206" s="225" t="s">
        <v>82</v>
      </c>
      <c r="AV206" s="14" t="s">
        <v>80</v>
      </c>
      <c r="AW206" s="14" t="s">
        <v>33</v>
      </c>
      <c r="AX206" s="14" t="s">
        <v>72</v>
      </c>
      <c r="AY206" s="225" t="s">
        <v>125</v>
      </c>
    </row>
    <row r="207" spans="2:51" s="13" customFormat="1" ht="11.25">
      <c r="B207" s="205"/>
      <c r="C207" s="206"/>
      <c r="D207" s="200" t="s">
        <v>140</v>
      </c>
      <c r="E207" s="207" t="s">
        <v>19</v>
      </c>
      <c r="F207" s="208" t="s">
        <v>321</v>
      </c>
      <c r="G207" s="206"/>
      <c r="H207" s="209">
        <v>0.441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140</v>
      </c>
      <c r="AU207" s="215" t="s">
        <v>82</v>
      </c>
      <c r="AV207" s="13" t="s">
        <v>82</v>
      </c>
      <c r="AW207" s="13" t="s">
        <v>33</v>
      </c>
      <c r="AX207" s="13" t="s">
        <v>72</v>
      </c>
      <c r="AY207" s="215" t="s">
        <v>125</v>
      </c>
    </row>
    <row r="208" spans="1:65" s="2" customFormat="1" ht="14.45" customHeight="1">
      <c r="A208" s="34"/>
      <c r="B208" s="35"/>
      <c r="C208" s="187" t="s">
        <v>322</v>
      </c>
      <c r="D208" s="187" t="s">
        <v>129</v>
      </c>
      <c r="E208" s="188" t="s">
        <v>323</v>
      </c>
      <c r="F208" s="189" t="s">
        <v>324</v>
      </c>
      <c r="G208" s="190" t="s">
        <v>132</v>
      </c>
      <c r="H208" s="191">
        <v>12.628</v>
      </c>
      <c r="I208" s="192"/>
      <c r="J208" s="193">
        <f>ROUND(I208*H208,2)</f>
        <v>0</v>
      </c>
      <c r="K208" s="189" t="s">
        <v>133</v>
      </c>
      <c r="L208" s="39"/>
      <c r="M208" s="194" t="s">
        <v>19</v>
      </c>
      <c r="N208" s="195" t="s">
        <v>43</v>
      </c>
      <c r="O208" s="64"/>
      <c r="P208" s="196">
        <f>O208*H208</f>
        <v>0</v>
      </c>
      <c r="Q208" s="196">
        <v>2.90139</v>
      </c>
      <c r="R208" s="196">
        <f>Q208*H208</f>
        <v>36.63875292</v>
      </c>
      <c r="S208" s="196">
        <v>0</v>
      </c>
      <c r="T208" s="19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134</v>
      </c>
      <c r="AT208" s="198" t="s">
        <v>129</v>
      </c>
      <c r="AU208" s="198" t="s">
        <v>82</v>
      </c>
      <c r="AY208" s="17" t="s">
        <v>125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7" t="s">
        <v>80</v>
      </c>
      <c r="BK208" s="199">
        <f>ROUND(I208*H208,2)</f>
        <v>0</v>
      </c>
      <c r="BL208" s="17" t="s">
        <v>134</v>
      </c>
      <c r="BM208" s="198" t="s">
        <v>325</v>
      </c>
    </row>
    <row r="209" spans="1:47" s="2" customFormat="1" ht="19.5">
      <c r="A209" s="34"/>
      <c r="B209" s="35"/>
      <c r="C209" s="36"/>
      <c r="D209" s="200" t="s">
        <v>136</v>
      </c>
      <c r="E209" s="36"/>
      <c r="F209" s="201" t="s">
        <v>326</v>
      </c>
      <c r="G209" s="36"/>
      <c r="H209" s="36"/>
      <c r="I209" s="108"/>
      <c r="J209" s="36"/>
      <c r="K209" s="36"/>
      <c r="L209" s="39"/>
      <c r="M209" s="202"/>
      <c r="N209" s="203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136</v>
      </c>
      <c r="AU209" s="17" t="s">
        <v>82</v>
      </c>
    </row>
    <row r="210" spans="1:47" s="2" customFormat="1" ht="19.5">
      <c r="A210" s="34"/>
      <c r="B210" s="35"/>
      <c r="C210" s="36"/>
      <c r="D210" s="200" t="s">
        <v>138</v>
      </c>
      <c r="E210" s="36"/>
      <c r="F210" s="204" t="s">
        <v>327</v>
      </c>
      <c r="G210" s="36"/>
      <c r="H210" s="36"/>
      <c r="I210" s="108"/>
      <c r="J210" s="36"/>
      <c r="K210" s="36"/>
      <c r="L210" s="39"/>
      <c r="M210" s="202"/>
      <c r="N210" s="203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138</v>
      </c>
      <c r="AU210" s="17" t="s">
        <v>82</v>
      </c>
    </row>
    <row r="211" spans="2:51" s="14" customFormat="1" ht="11.25">
      <c r="B211" s="216"/>
      <c r="C211" s="217"/>
      <c r="D211" s="200" t="s">
        <v>140</v>
      </c>
      <c r="E211" s="218" t="s">
        <v>19</v>
      </c>
      <c r="F211" s="219" t="s">
        <v>328</v>
      </c>
      <c r="G211" s="217"/>
      <c r="H211" s="218" t="s">
        <v>19</v>
      </c>
      <c r="I211" s="220"/>
      <c r="J211" s="217"/>
      <c r="K211" s="217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140</v>
      </c>
      <c r="AU211" s="225" t="s">
        <v>82</v>
      </c>
      <c r="AV211" s="14" t="s">
        <v>80</v>
      </c>
      <c r="AW211" s="14" t="s">
        <v>33</v>
      </c>
      <c r="AX211" s="14" t="s">
        <v>72</v>
      </c>
      <c r="AY211" s="225" t="s">
        <v>125</v>
      </c>
    </row>
    <row r="212" spans="2:51" s="13" customFormat="1" ht="11.25">
      <c r="B212" s="205"/>
      <c r="C212" s="206"/>
      <c r="D212" s="200" t="s">
        <v>140</v>
      </c>
      <c r="E212" s="207" t="s">
        <v>19</v>
      </c>
      <c r="F212" s="208" t="s">
        <v>329</v>
      </c>
      <c r="G212" s="206"/>
      <c r="H212" s="209">
        <v>11.956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140</v>
      </c>
      <c r="AU212" s="215" t="s">
        <v>82</v>
      </c>
      <c r="AV212" s="13" t="s">
        <v>82</v>
      </c>
      <c r="AW212" s="13" t="s">
        <v>33</v>
      </c>
      <c r="AX212" s="13" t="s">
        <v>72</v>
      </c>
      <c r="AY212" s="215" t="s">
        <v>125</v>
      </c>
    </row>
    <row r="213" spans="2:51" s="14" customFormat="1" ht="11.25">
      <c r="B213" s="216"/>
      <c r="C213" s="217"/>
      <c r="D213" s="200" t="s">
        <v>140</v>
      </c>
      <c r="E213" s="218" t="s">
        <v>19</v>
      </c>
      <c r="F213" s="219" t="s">
        <v>330</v>
      </c>
      <c r="G213" s="217"/>
      <c r="H213" s="218" t="s">
        <v>19</v>
      </c>
      <c r="I213" s="220"/>
      <c r="J213" s="217"/>
      <c r="K213" s="217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140</v>
      </c>
      <c r="AU213" s="225" t="s">
        <v>82</v>
      </c>
      <c r="AV213" s="14" t="s">
        <v>80</v>
      </c>
      <c r="AW213" s="14" t="s">
        <v>33</v>
      </c>
      <c r="AX213" s="14" t="s">
        <v>72</v>
      </c>
      <c r="AY213" s="225" t="s">
        <v>125</v>
      </c>
    </row>
    <row r="214" spans="2:51" s="13" customFormat="1" ht="11.25">
      <c r="B214" s="205"/>
      <c r="C214" s="206"/>
      <c r="D214" s="200" t="s">
        <v>140</v>
      </c>
      <c r="E214" s="207" t="s">
        <v>19</v>
      </c>
      <c r="F214" s="208" t="s">
        <v>331</v>
      </c>
      <c r="G214" s="206"/>
      <c r="H214" s="209">
        <v>0.672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140</v>
      </c>
      <c r="AU214" s="215" t="s">
        <v>82</v>
      </c>
      <c r="AV214" s="13" t="s">
        <v>82</v>
      </c>
      <c r="AW214" s="13" t="s">
        <v>33</v>
      </c>
      <c r="AX214" s="13" t="s">
        <v>72</v>
      </c>
      <c r="AY214" s="215" t="s">
        <v>125</v>
      </c>
    </row>
    <row r="215" spans="1:65" s="2" customFormat="1" ht="14.45" customHeight="1">
      <c r="A215" s="34"/>
      <c r="B215" s="35"/>
      <c r="C215" s="187" t="s">
        <v>332</v>
      </c>
      <c r="D215" s="187" t="s">
        <v>129</v>
      </c>
      <c r="E215" s="188" t="s">
        <v>333</v>
      </c>
      <c r="F215" s="189" t="s">
        <v>334</v>
      </c>
      <c r="G215" s="190" t="s">
        <v>132</v>
      </c>
      <c r="H215" s="191">
        <v>12.628</v>
      </c>
      <c r="I215" s="192"/>
      <c r="J215" s="193">
        <f>ROUND(I215*H215,2)</f>
        <v>0</v>
      </c>
      <c r="K215" s="189" t="s">
        <v>133</v>
      </c>
      <c r="L215" s="39"/>
      <c r="M215" s="194" t="s">
        <v>19</v>
      </c>
      <c r="N215" s="195" t="s">
        <v>43</v>
      </c>
      <c r="O215" s="64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134</v>
      </c>
      <c r="AT215" s="198" t="s">
        <v>129</v>
      </c>
      <c r="AU215" s="198" t="s">
        <v>82</v>
      </c>
      <c r="AY215" s="17" t="s">
        <v>125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7" t="s">
        <v>80</v>
      </c>
      <c r="BK215" s="199">
        <f>ROUND(I215*H215,2)</f>
        <v>0</v>
      </c>
      <c r="BL215" s="17" t="s">
        <v>134</v>
      </c>
      <c r="BM215" s="198" t="s">
        <v>335</v>
      </c>
    </row>
    <row r="216" spans="1:47" s="2" customFormat="1" ht="19.5">
      <c r="A216" s="34"/>
      <c r="B216" s="35"/>
      <c r="C216" s="36"/>
      <c r="D216" s="200" t="s">
        <v>136</v>
      </c>
      <c r="E216" s="36"/>
      <c r="F216" s="201" t="s">
        <v>336</v>
      </c>
      <c r="G216" s="36"/>
      <c r="H216" s="36"/>
      <c r="I216" s="108"/>
      <c r="J216" s="36"/>
      <c r="K216" s="36"/>
      <c r="L216" s="39"/>
      <c r="M216" s="202"/>
      <c r="N216" s="203"/>
      <c r="O216" s="64"/>
      <c r="P216" s="64"/>
      <c r="Q216" s="64"/>
      <c r="R216" s="64"/>
      <c r="S216" s="64"/>
      <c r="T216" s="6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136</v>
      </c>
      <c r="AU216" s="17" t="s">
        <v>82</v>
      </c>
    </row>
    <row r="217" spans="1:65" s="2" customFormat="1" ht="14.45" customHeight="1">
      <c r="A217" s="34"/>
      <c r="B217" s="35"/>
      <c r="C217" s="187" t="s">
        <v>337</v>
      </c>
      <c r="D217" s="187" t="s">
        <v>129</v>
      </c>
      <c r="E217" s="188" t="s">
        <v>338</v>
      </c>
      <c r="F217" s="189" t="s">
        <v>339</v>
      </c>
      <c r="G217" s="190" t="s">
        <v>153</v>
      </c>
      <c r="H217" s="191">
        <v>50.513</v>
      </c>
      <c r="I217" s="192"/>
      <c r="J217" s="193">
        <f>ROUND(I217*H217,2)</f>
        <v>0</v>
      </c>
      <c r="K217" s="189" t="s">
        <v>133</v>
      </c>
      <c r="L217" s="39"/>
      <c r="M217" s="194" t="s">
        <v>19</v>
      </c>
      <c r="N217" s="195" t="s">
        <v>43</v>
      </c>
      <c r="O217" s="64"/>
      <c r="P217" s="196">
        <f>O217*H217</f>
        <v>0</v>
      </c>
      <c r="Q217" s="196">
        <v>0.00531</v>
      </c>
      <c r="R217" s="196">
        <f>Q217*H217</f>
        <v>0.26822402999999995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134</v>
      </c>
      <c r="AT217" s="198" t="s">
        <v>129</v>
      </c>
      <c r="AU217" s="198" t="s">
        <v>82</v>
      </c>
      <c r="AY217" s="17" t="s">
        <v>125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7" t="s">
        <v>80</v>
      </c>
      <c r="BK217" s="199">
        <f>ROUND(I217*H217,2)</f>
        <v>0</v>
      </c>
      <c r="BL217" s="17" t="s">
        <v>134</v>
      </c>
      <c r="BM217" s="198" t="s">
        <v>340</v>
      </c>
    </row>
    <row r="218" spans="1:47" s="2" customFormat="1" ht="11.25">
      <c r="A218" s="34"/>
      <c r="B218" s="35"/>
      <c r="C218" s="36"/>
      <c r="D218" s="200" t="s">
        <v>136</v>
      </c>
      <c r="E218" s="36"/>
      <c r="F218" s="201" t="s">
        <v>341</v>
      </c>
      <c r="G218" s="36"/>
      <c r="H218" s="36"/>
      <c r="I218" s="108"/>
      <c r="J218" s="36"/>
      <c r="K218" s="36"/>
      <c r="L218" s="39"/>
      <c r="M218" s="202"/>
      <c r="N218" s="203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136</v>
      </c>
      <c r="AU218" s="17" t="s">
        <v>82</v>
      </c>
    </row>
    <row r="219" spans="2:51" s="14" customFormat="1" ht="11.25">
      <c r="B219" s="216"/>
      <c r="C219" s="217"/>
      <c r="D219" s="200" t="s">
        <v>140</v>
      </c>
      <c r="E219" s="218" t="s">
        <v>19</v>
      </c>
      <c r="F219" s="219" t="s">
        <v>328</v>
      </c>
      <c r="G219" s="217"/>
      <c r="H219" s="218" t="s">
        <v>19</v>
      </c>
      <c r="I219" s="220"/>
      <c r="J219" s="217"/>
      <c r="K219" s="217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140</v>
      </c>
      <c r="AU219" s="225" t="s">
        <v>82</v>
      </c>
      <c r="AV219" s="14" t="s">
        <v>80</v>
      </c>
      <c r="AW219" s="14" t="s">
        <v>33</v>
      </c>
      <c r="AX219" s="14" t="s">
        <v>72</v>
      </c>
      <c r="AY219" s="225" t="s">
        <v>125</v>
      </c>
    </row>
    <row r="220" spans="2:51" s="13" customFormat="1" ht="11.25">
      <c r="B220" s="205"/>
      <c r="C220" s="206"/>
      <c r="D220" s="200" t="s">
        <v>140</v>
      </c>
      <c r="E220" s="207" t="s">
        <v>19</v>
      </c>
      <c r="F220" s="208" t="s">
        <v>342</v>
      </c>
      <c r="G220" s="206"/>
      <c r="H220" s="209">
        <v>47.825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140</v>
      </c>
      <c r="AU220" s="215" t="s">
        <v>82</v>
      </c>
      <c r="AV220" s="13" t="s">
        <v>82</v>
      </c>
      <c r="AW220" s="13" t="s">
        <v>33</v>
      </c>
      <c r="AX220" s="13" t="s">
        <v>72</v>
      </c>
      <c r="AY220" s="215" t="s">
        <v>125</v>
      </c>
    </row>
    <row r="221" spans="2:51" s="14" customFormat="1" ht="11.25">
      <c r="B221" s="216"/>
      <c r="C221" s="217"/>
      <c r="D221" s="200" t="s">
        <v>140</v>
      </c>
      <c r="E221" s="218" t="s">
        <v>19</v>
      </c>
      <c r="F221" s="219" t="s">
        <v>330</v>
      </c>
      <c r="G221" s="217"/>
      <c r="H221" s="218" t="s">
        <v>19</v>
      </c>
      <c r="I221" s="220"/>
      <c r="J221" s="217"/>
      <c r="K221" s="217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140</v>
      </c>
      <c r="AU221" s="225" t="s">
        <v>82</v>
      </c>
      <c r="AV221" s="14" t="s">
        <v>80</v>
      </c>
      <c r="AW221" s="14" t="s">
        <v>33</v>
      </c>
      <c r="AX221" s="14" t="s">
        <v>72</v>
      </c>
      <c r="AY221" s="225" t="s">
        <v>125</v>
      </c>
    </row>
    <row r="222" spans="2:51" s="13" customFormat="1" ht="11.25">
      <c r="B222" s="205"/>
      <c r="C222" s="206"/>
      <c r="D222" s="200" t="s">
        <v>140</v>
      </c>
      <c r="E222" s="207" t="s">
        <v>19</v>
      </c>
      <c r="F222" s="208" t="s">
        <v>343</v>
      </c>
      <c r="G222" s="206"/>
      <c r="H222" s="209">
        <v>2.688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140</v>
      </c>
      <c r="AU222" s="215" t="s">
        <v>82</v>
      </c>
      <c r="AV222" s="13" t="s">
        <v>82</v>
      </c>
      <c r="AW222" s="13" t="s">
        <v>33</v>
      </c>
      <c r="AX222" s="13" t="s">
        <v>72</v>
      </c>
      <c r="AY222" s="215" t="s">
        <v>125</v>
      </c>
    </row>
    <row r="223" spans="1:65" s="2" customFormat="1" ht="14.45" customHeight="1">
      <c r="A223" s="34"/>
      <c r="B223" s="35"/>
      <c r="C223" s="187" t="s">
        <v>344</v>
      </c>
      <c r="D223" s="187" t="s">
        <v>129</v>
      </c>
      <c r="E223" s="188" t="s">
        <v>345</v>
      </c>
      <c r="F223" s="189" t="s">
        <v>346</v>
      </c>
      <c r="G223" s="190" t="s">
        <v>132</v>
      </c>
      <c r="H223" s="191">
        <v>48.8</v>
      </c>
      <c r="I223" s="192"/>
      <c r="J223" s="193">
        <f>ROUND(I223*H223,2)</f>
        <v>0</v>
      </c>
      <c r="K223" s="189" t="s">
        <v>133</v>
      </c>
      <c r="L223" s="39"/>
      <c r="M223" s="194" t="s">
        <v>19</v>
      </c>
      <c r="N223" s="195" t="s">
        <v>43</v>
      </c>
      <c r="O223" s="64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134</v>
      </c>
      <c r="AT223" s="198" t="s">
        <v>129</v>
      </c>
      <c r="AU223" s="198" t="s">
        <v>82</v>
      </c>
      <c r="AY223" s="17" t="s">
        <v>125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7" t="s">
        <v>80</v>
      </c>
      <c r="BK223" s="199">
        <f>ROUND(I223*H223,2)</f>
        <v>0</v>
      </c>
      <c r="BL223" s="17" t="s">
        <v>134</v>
      </c>
      <c r="BM223" s="198" t="s">
        <v>347</v>
      </c>
    </row>
    <row r="224" spans="1:47" s="2" customFormat="1" ht="11.25">
      <c r="A224" s="34"/>
      <c r="B224" s="35"/>
      <c r="C224" s="36"/>
      <c r="D224" s="200" t="s">
        <v>136</v>
      </c>
      <c r="E224" s="36"/>
      <c r="F224" s="201" t="s">
        <v>348</v>
      </c>
      <c r="G224" s="36"/>
      <c r="H224" s="36"/>
      <c r="I224" s="108"/>
      <c r="J224" s="36"/>
      <c r="K224" s="36"/>
      <c r="L224" s="39"/>
      <c r="M224" s="202"/>
      <c r="N224" s="203"/>
      <c r="O224" s="64"/>
      <c r="P224" s="64"/>
      <c r="Q224" s="64"/>
      <c r="R224" s="64"/>
      <c r="S224" s="64"/>
      <c r="T224" s="65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136</v>
      </c>
      <c r="AU224" s="17" t="s">
        <v>82</v>
      </c>
    </row>
    <row r="225" spans="1:47" s="2" customFormat="1" ht="29.25">
      <c r="A225" s="34"/>
      <c r="B225" s="35"/>
      <c r="C225" s="36"/>
      <c r="D225" s="200" t="s">
        <v>138</v>
      </c>
      <c r="E225" s="36"/>
      <c r="F225" s="204" t="s">
        <v>349</v>
      </c>
      <c r="G225" s="36"/>
      <c r="H225" s="36"/>
      <c r="I225" s="108"/>
      <c r="J225" s="36"/>
      <c r="K225" s="36"/>
      <c r="L225" s="39"/>
      <c r="M225" s="202"/>
      <c r="N225" s="203"/>
      <c r="O225" s="64"/>
      <c r="P225" s="64"/>
      <c r="Q225" s="64"/>
      <c r="R225" s="64"/>
      <c r="S225" s="64"/>
      <c r="T225" s="6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138</v>
      </c>
      <c r="AU225" s="17" t="s">
        <v>82</v>
      </c>
    </row>
    <row r="226" spans="2:51" s="13" customFormat="1" ht="11.25">
      <c r="B226" s="205"/>
      <c r="C226" s="206"/>
      <c r="D226" s="200" t="s">
        <v>140</v>
      </c>
      <c r="E226" s="207" t="s">
        <v>19</v>
      </c>
      <c r="F226" s="208" t="s">
        <v>350</v>
      </c>
      <c r="G226" s="206"/>
      <c r="H226" s="209">
        <v>5.2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140</v>
      </c>
      <c r="AU226" s="215" t="s">
        <v>82</v>
      </c>
      <c r="AV226" s="13" t="s">
        <v>82</v>
      </c>
      <c r="AW226" s="13" t="s">
        <v>33</v>
      </c>
      <c r="AX226" s="13" t="s">
        <v>72</v>
      </c>
      <c r="AY226" s="215" t="s">
        <v>125</v>
      </c>
    </row>
    <row r="227" spans="2:51" s="13" customFormat="1" ht="11.25">
      <c r="B227" s="205"/>
      <c r="C227" s="206"/>
      <c r="D227" s="200" t="s">
        <v>140</v>
      </c>
      <c r="E227" s="207" t="s">
        <v>19</v>
      </c>
      <c r="F227" s="208" t="s">
        <v>351</v>
      </c>
      <c r="G227" s="206"/>
      <c r="H227" s="209">
        <v>43.6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140</v>
      </c>
      <c r="AU227" s="215" t="s">
        <v>82</v>
      </c>
      <c r="AV227" s="13" t="s">
        <v>82</v>
      </c>
      <c r="AW227" s="13" t="s">
        <v>33</v>
      </c>
      <c r="AX227" s="13" t="s">
        <v>72</v>
      </c>
      <c r="AY227" s="215" t="s">
        <v>125</v>
      </c>
    </row>
    <row r="228" spans="1:65" s="2" customFormat="1" ht="14.45" customHeight="1">
      <c r="A228" s="34"/>
      <c r="B228" s="35"/>
      <c r="C228" s="187" t="s">
        <v>352</v>
      </c>
      <c r="D228" s="187" t="s">
        <v>129</v>
      </c>
      <c r="E228" s="188" t="s">
        <v>353</v>
      </c>
      <c r="F228" s="189" t="s">
        <v>354</v>
      </c>
      <c r="G228" s="190" t="s">
        <v>153</v>
      </c>
      <c r="H228" s="191">
        <v>150.584</v>
      </c>
      <c r="I228" s="192"/>
      <c r="J228" s="193">
        <f>ROUND(I228*H228,2)</f>
        <v>0</v>
      </c>
      <c r="K228" s="189" t="s">
        <v>133</v>
      </c>
      <c r="L228" s="39"/>
      <c r="M228" s="194" t="s">
        <v>19</v>
      </c>
      <c r="N228" s="195" t="s">
        <v>43</v>
      </c>
      <c r="O228" s="64"/>
      <c r="P228" s="196">
        <f>O228*H228</f>
        <v>0</v>
      </c>
      <c r="Q228" s="196">
        <v>0.00387</v>
      </c>
      <c r="R228" s="196">
        <f>Q228*H228</f>
        <v>0.58276008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134</v>
      </c>
      <c r="AT228" s="198" t="s">
        <v>129</v>
      </c>
      <c r="AU228" s="198" t="s">
        <v>82</v>
      </c>
      <c r="AY228" s="17" t="s">
        <v>125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7" t="s">
        <v>80</v>
      </c>
      <c r="BK228" s="199">
        <f>ROUND(I228*H228,2)</f>
        <v>0</v>
      </c>
      <c r="BL228" s="17" t="s">
        <v>134</v>
      </c>
      <c r="BM228" s="198" t="s">
        <v>355</v>
      </c>
    </row>
    <row r="229" spans="1:47" s="2" customFormat="1" ht="11.25">
      <c r="A229" s="34"/>
      <c r="B229" s="35"/>
      <c r="C229" s="36"/>
      <c r="D229" s="200" t="s">
        <v>136</v>
      </c>
      <c r="E229" s="36"/>
      <c r="F229" s="201" t="s">
        <v>356</v>
      </c>
      <c r="G229" s="36"/>
      <c r="H229" s="36"/>
      <c r="I229" s="108"/>
      <c r="J229" s="36"/>
      <c r="K229" s="36"/>
      <c r="L229" s="39"/>
      <c r="M229" s="202"/>
      <c r="N229" s="203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136</v>
      </c>
      <c r="AU229" s="17" t="s">
        <v>82</v>
      </c>
    </row>
    <row r="230" spans="1:47" s="2" customFormat="1" ht="29.25">
      <c r="A230" s="34"/>
      <c r="B230" s="35"/>
      <c r="C230" s="36"/>
      <c r="D230" s="200" t="s">
        <v>138</v>
      </c>
      <c r="E230" s="36"/>
      <c r="F230" s="204" t="s">
        <v>156</v>
      </c>
      <c r="G230" s="36"/>
      <c r="H230" s="36"/>
      <c r="I230" s="108"/>
      <c r="J230" s="36"/>
      <c r="K230" s="36"/>
      <c r="L230" s="39"/>
      <c r="M230" s="202"/>
      <c r="N230" s="203"/>
      <c r="O230" s="64"/>
      <c r="P230" s="64"/>
      <c r="Q230" s="64"/>
      <c r="R230" s="64"/>
      <c r="S230" s="64"/>
      <c r="T230" s="6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138</v>
      </c>
      <c r="AU230" s="17" t="s">
        <v>82</v>
      </c>
    </row>
    <row r="231" spans="2:51" s="14" customFormat="1" ht="11.25">
      <c r="B231" s="216"/>
      <c r="C231" s="217"/>
      <c r="D231" s="200" t="s">
        <v>140</v>
      </c>
      <c r="E231" s="218" t="s">
        <v>19</v>
      </c>
      <c r="F231" s="219" t="s">
        <v>357</v>
      </c>
      <c r="G231" s="217"/>
      <c r="H231" s="218" t="s">
        <v>19</v>
      </c>
      <c r="I231" s="220"/>
      <c r="J231" s="217"/>
      <c r="K231" s="217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140</v>
      </c>
      <c r="AU231" s="225" t="s">
        <v>82</v>
      </c>
      <c r="AV231" s="14" t="s">
        <v>80</v>
      </c>
      <c r="AW231" s="14" t="s">
        <v>33</v>
      </c>
      <c r="AX231" s="14" t="s">
        <v>72</v>
      </c>
      <c r="AY231" s="225" t="s">
        <v>125</v>
      </c>
    </row>
    <row r="232" spans="2:51" s="13" customFormat="1" ht="11.25">
      <c r="B232" s="205"/>
      <c r="C232" s="206"/>
      <c r="D232" s="200" t="s">
        <v>140</v>
      </c>
      <c r="E232" s="207" t="s">
        <v>19</v>
      </c>
      <c r="F232" s="208" t="s">
        <v>358</v>
      </c>
      <c r="G232" s="206"/>
      <c r="H232" s="209">
        <v>17.36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140</v>
      </c>
      <c r="AU232" s="215" t="s">
        <v>82</v>
      </c>
      <c r="AV232" s="13" t="s">
        <v>82</v>
      </c>
      <c r="AW232" s="13" t="s">
        <v>33</v>
      </c>
      <c r="AX232" s="13" t="s">
        <v>72</v>
      </c>
      <c r="AY232" s="215" t="s">
        <v>125</v>
      </c>
    </row>
    <row r="233" spans="2:51" s="14" customFormat="1" ht="11.25">
      <c r="B233" s="216"/>
      <c r="C233" s="217"/>
      <c r="D233" s="200" t="s">
        <v>140</v>
      </c>
      <c r="E233" s="218" t="s">
        <v>19</v>
      </c>
      <c r="F233" s="219" t="s">
        <v>359</v>
      </c>
      <c r="G233" s="217"/>
      <c r="H233" s="218" t="s">
        <v>19</v>
      </c>
      <c r="I233" s="220"/>
      <c r="J233" s="217"/>
      <c r="K233" s="217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140</v>
      </c>
      <c r="AU233" s="225" t="s">
        <v>82</v>
      </c>
      <c r="AV233" s="14" t="s">
        <v>80</v>
      </c>
      <c r="AW233" s="14" t="s">
        <v>33</v>
      </c>
      <c r="AX233" s="14" t="s">
        <v>72</v>
      </c>
      <c r="AY233" s="225" t="s">
        <v>125</v>
      </c>
    </row>
    <row r="234" spans="2:51" s="13" customFormat="1" ht="11.25">
      <c r="B234" s="205"/>
      <c r="C234" s="206"/>
      <c r="D234" s="200" t="s">
        <v>140</v>
      </c>
      <c r="E234" s="207" t="s">
        <v>19</v>
      </c>
      <c r="F234" s="208" t="s">
        <v>360</v>
      </c>
      <c r="G234" s="206"/>
      <c r="H234" s="209">
        <v>133.224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140</v>
      </c>
      <c r="AU234" s="215" t="s">
        <v>82</v>
      </c>
      <c r="AV234" s="13" t="s">
        <v>82</v>
      </c>
      <c r="AW234" s="13" t="s">
        <v>33</v>
      </c>
      <c r="AX234" s="13" t="s">
        <v>72</v>
      </c>
      <c r="AY234" s="215" t="s">
        <v>125</v>
      </c>
    </row>
    <row r="235" spans="1:65" s="2" customFormat="1" ht="14.45" customHeight="1">
      <c r="A235" s="34"/>
      <c r="B235" s="35"/>
      <c r="C235" s="187" t="s">
        <v>361</v>
      </c>
      <c r="D235" s="187" t="s">
        <v>129</v>
      </c>
      <c r="E235" s="188" t="s">
        <v>362</v>
      </c>
      <c r="F235" s="189" t="s">
        <v>363</v>
      </c>
      <c r="G235" s="190" t="s">
        <v>177</v>
      </c>
      <c r="H235" s="191">
        <v>3.32</v>
      </c>
      <c r="I235" s="192"/>
      <c r="J235" s="193">
        <f>ROUND(I235*H235,2)</f>
        <v>0</v>
      </c>
      <c r="K235" s="189" t="s">
        <v>133</v>
      </c>
      <c r="L235" s="39"/>
      <c r="M235" s="194" t="s">
        <v>19</v>
      </c>
      <c r="N235" s="195" t="s">
        <v>43</v>
      </c>
      <c r="O235" s="64"/>
      <c r="P235" s="196">
        <f>O235*H235</f>
        <v>0</v>
      </c>
      <c r="Q235" s="196">
        <v>0.00048</v>
      </c>
      <c r="R235" s="196">
        <f>Q235*H235</f>
        <v>0.0015936</v>
      </c>
      <c r="S235" s="196">
        <v>0</v>
      </c>
      <c r="T235" s="197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8" t="s">
        <v>134</v>
      </c>
      <c r="AT235" s="198" t="s">
        <v>129</v>
      </c>
      <c r="AU235" s="198" t="s">
        <v>82</v>
      </c>
      <c r="AY235" s="17" t="s">
        <v>125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7" t="s">
        <v>80</v>
      </c>
      <c r="BK235" s="199">
        <f>ROUND(I235*H235,2)</f>
        <v>0</v>
      </c>
      <c r="BL235" s="17" t="s">
        <v>134</v>
      </c>
      <c r="BM235" s="198" t="s">
        <v>364</v>
      </c>
    </row>
    <row r="236" spans="1:47" s="2" customFormat="1" ht="19.5">
      <c r="A236" s="34"/>
      <c r="B236" s="35"/>
      <c r="C236" s="36"/>
      <c r="D236" s="200" t="s">
        <v>136</v>
      </c>
      <c r="E236" s="36"/>
      <c r="F236" s="201" t="s">
        <v>365</v>
      </c>
      <c r="G236" s="36"/>
      <c r="H236" s="36"/>
      <c r="I236" s="108"/>
      <c r="J236" s="36"/>
      <c r="K236" s="36"/>
      <c r="L236" s="39"/>
      <c r="M236" s="202"/>
      <c r="N236" s="203"/>
      <c r="O236" s="64"/>
      <c r="P236" s="64"/>
      <c r="Q236" s="64"/>
      <c r="R236" s="64"/>
      <c r="S236" s="64"/>
      <c r="T236" s="6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136</v>
      </c>
      <c r="AU236" s="17" t="s">
        <v>82</v>
      </c>
    </row>
    <row r="237" spans="2:51" s="14" customFormat="1" ht="11.25">
      <c r="B237" s="216"/>
      <c r="C237" s="217"/>
      <c r="D237" s="200" t="s">
        <v>140</v>
      </c>
      <c r="E237" s="218" t="s">
        <v>19</v>
      </c>
      <c r="F237" s="219" t="s">
        <v>366</v>
      </c>
      <c r="G237" s="217"/>
      <c r="H237" s="218" t="s">
        <v>19</v>
      </c>
      <c r="I237" s="220"/>
      <c r="J237" s="217"/>
      <c r="K237" s="217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140</v>
      </c>
      <c r="AU237" s="225" t="s">
        <v>82</v>
      </c>
      <c r="AV237" s="14" t="s">
        <v>80</v>
      </c>
      <c r="AW237" s="14" t="s">
        <v>33</v>
      </c>
      <c r="AX237" s="14" t="s">
        <v>72</v>
      </c>
      <c r="AY237" s="225" t="s">
        <v>125</v>
      </c>
    </row>
    <row r="238" spans="2:51" s="13" customFormat="1" ht="11.25">
      <c r="B238" s="205"/>
      <c r="C238" s="206"/>
      <c r="D238" s="200" t="s">
        <v>140</v>
      </c>
      <c r="E238" s="207" t="s">
        <v>19</v>
      </c>
      <c r="F238" s="208" t="s">
        <v>367</v>
      </c>
      <c r="G238" s="206"/>
      <c r="H238" s="209">
        <v>3.32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140</v>
      </c>
      <c r="AU238" s="215" t="s">
        <v>82</v>
      </c>
      <c r="AV238" s="13" t="s">
        <v>82</v>
      </c>
      <c r="AW238" s="13" t="s">
        <v>33</v>
      </c>
      <c r="AX238" s="13" t="s">
        <v>72</v>
      </c>
      <c r="AY238" s="215" t="s">
        <v>125</v>
      </c>
    </row>
    <row r="239" spans="1:65" s="2" customFormat="1" ht="14.45" customHeight="1">
      <c r="A239" s="34"/>
      <c r="B239" s="35"/>
      <c r="C239" s="187" t="s">
        <v>368</v>
      </c>
      <c r="D239" s="187" t="s">
        <v>129</v>
      </c>
      <c r="E239" s="188" t="s">
        <v>369</v>
      </c>
      <c r="F239" s="189" t="s">
        <v>370</v>
      </c>
      <c r="G239" s="190" t="s">
        <v>153</v>
      </c>
      <c r="H239" s="191">
        <v>150.584</v>
      </c>
      <c r="I239" s="192"/>
      <c r="J239" s="193">
        <f>ROUND(I239*H239,2)</f>
        <v>0</v>
      </c>
      <c r="K239" s="189" t="s">
        <v>133</v>
      </c>
      <c r="L239" s="39"/>
      <c r="M239" s="194" t="s">
        <v>19</v>
      </c>
      <c r="N239" s="195" t="s">
        <v>43</v>
      </c>
      <c r="O239" s="64"/>
      <c r="P239" s="196">
        <f>O239*H239</f>
        <v>0</v>
      </c>
      <c r="Q239" s="196">
        <v>4E-05</v>
      </c>
      <c r="R239" s="196">
        <f>Q239*H239</f>
        <v>0.006023360000000001</v>
      </c>
      <c r="S239" s="196">
        <v>0</v>
      </c>
      <c r="T239" s="197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134</v>
      </c>
      <c r="AT239" s="198" t="s">
        <v>129</v>
      </c>
      <c r="AU239" s="198" t="s">
        <v>82</v>
      </c>
      <c r="AY239" s="17" t="s">
        <v>125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7" t="s">
        <v>80</v>
      </c>
      <c r="BK239" s="199">
        <f>ROUND(I239*H239,2)</f>
        <v>0</v>
      </c>
      <c r="BL239" s="17" t="s">
        <v>134</v>
      </c>
      <c r="BM239" s="198" t="s">
        <v>371</v>
      </c>
    </row>
    <row r="240" spans="1:47" s="2" customFormat="1" ht="11.25">
      <c r="A240" s="34"/>
      <c r="B240" s="35"/>
      <c r="C240" s="36"/>
      <c r="D240" s="200" t="s">
        <v>136</v>
      </c>
      <c r="E240" s="36"/>
      <c r="F240" s="201" t="s">
        <v>372</v>
      </c>
      <c r="G240" s="36"/>
      <c r="H240" s="36"/>
      <c r="I240" s="108"/>
      <c r="J240" s="36"/>
      <c r="K240" s="36"/>
      <c r="L240" s="39"/>
      <c r="M240" s="202"/>
      <c r="N240" s="203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136</v>
      </c>
      <c r="AU240" s="17" t="s">
        <v>82</v>
      </c>
    </row>
    <row r="241" spans="1:65" s="2" customFormat="1" ht="14.45" customHeight="1">
      <c r="A241" s="34"/>
      <c r="B241" s="35"/>
      <c r="C241" s="187" t="s">
        <v>373</v>
      </c>
      <c r="D241" s="187" t="s">
        <v>129</v>
      </c>
      <c r="E241" s="188" t="s">
        <v>374</v>
      </c>
      <c r="F241" s="189" t="s">
        <v>375</v>
      </c>
      <c r="G241" s="190" t="s">
        <v>153</v>
      </c>
      <c r="H241" s="191">
        <v>17.36</v>
      </c>
      <c r="I241" s="192"/>
      <c r="J241" s="193">
        <f>ROUND(I241*H241,2)</f>
        <v>0</v>
      </c>
      <c r="K241" s="189" t="s">
        <v>133</v>
      </c>
      <c r="L241" s="39"/>
      <c r="M241" s="194" t="s">
        <v>19</v>
      </c>
      <c r="N241" s="195" t="s">
        <v>43</v>
      </c>
      <c r="O241" s="64"/>
      <c r="P241" s="196">
        <f>O241*H241</f>
        <v>0</v>
      </c>
      <c r="Q241" s="196">
        <v>0.00137</v>
      </c>
      <c r="R241" s="196">
        <f>Q241*H241</f>
        <v>0.023783199999999997</v>
      </c>
      <c r="S241" s="196">
        <v>0</v>
      </c>
      <c r="T241" s="197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8" t="s">
        <v>134</v>
      </c>
      <c r="AT241" s="198" t="s">
        <v>129</v>
      </c>
      <c r="AU241" s="198" t="s">
        <v>82</v>
      </c>
      <c r="AY241" s="17" t="s">
        <v>125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7" t="s">
        <v>80</v>
      </c>
      <c r="BK241" s="199">
        <f>ROUND(I241*H241,2)</f>
        <v>0</v>
      </c>
      <c r="BL241" s="17" t="s">
        <v>134</v>
      </c>
      <c r="BM241" s="198" t="s">
        <v>376</v>
      </c>
    </row>
    <row r="242" spans="1:47" s="2" customFormat="1" ht="11.25">
      <c r="A242" s="34"/>
      <c r="B242" s="35"/>
      <c r="C242" s="36"/>
      <c r="D242" s="200" t="s">
        <v>136</v>
      </c>
      <c r="E242" s="36"/>
      <c r="F242" s="201" t="s">
        <v>377</v>
      </c>
      <c r="G242" s="36"/>
      <c r="H242" s="36"/>
      <c r="I242" s="108"/>
      <c r="J242" s="36"/>
      <c r="K242" s="36"/>
      <c r="L242" s="39"/>
      <c r="M242" s="202"/>
      <c r="N242" s="203"/>
      <c r="O242" s="64"/>
      <c r="P242" s="64"/>
      <c r="Q242" s="64"/>
      <c r="R242" s="64"/>
      <c r="S242" s="64"/>
      <c r="T242" s="65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136</v>
      </c>
      <c r="AU242" s="17" t="s">
        <v>82</v>
      </c>
    </row>
    <row r="243" spans="2:51" s="14" customFormat="1" ht="11.25">
      <c r="B243" s="216"/>
      <c r="C243" s="217"/>
      <c r="D243" s="200" t="s">
        <v>140</v>
      </c>
      <c r="E243" s="218" t="s">
        <v>19</v>
      </c>
      <c r="F243" s="219" t="s">
        <v>357</v>
      </c>
      <c r="G243" s="217"/>
      <c r="H243" s="218" t="s">
        <v>19</v>
      </c>
      <c r="I243" s="220"/>
      <c r="J243" s="217"/>
      <c r="K243" s="217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140</v>
      </c>
      <c r="AU243" s="225" t="s">
        <v>82</v>
      </c>
      <c r="AV243" s="14" t="s">
        <v>80</v>
      </c>
      <c r="AW243" s="14" t="s">
        <v>33</v>
      </c>
      <c r="AX243" s="14" t="s">
        <v>72</v>
      </c>
      <c r="AY243" s="225" t="s">
        <v>125</v>
      </c>
    </row>
    <row r="244" spans="2:51" s="13" customFormat="1" ht="11.25">
      <c r="B244" s="205"/>
      <c r="C244" s="206"/>
      <c r="D244" s="200" t="s">
        <v>140</v>
      </c>
      <c r="E244" s="207" t="s">
        <v>19</v>
      </c>
      <c r="F244" s="208" t="s">
        <v>358</v>
      </c>
      <c r="G244" s="206"/>
      <c r="H244" s="209">
        <v>17.36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140</v>
      </c>
      <c r="AU244" s="215" t="s">
        <v>82</v>
      </c>
      <c r="AV244" s="13" t="s">
        <v>82</v>
      </c>
      <c r="AW244" s="13" t="s">
        <v>33</v>
      </c>
      <c r="AX244" s="13" t="s">
        <v>72</v>
      </c>
      <c r="AY244" s="215" t="s">
        <v>125</v>
      </c>
    </row>
    <row r="245" spans="1:65" s="2" customFormat="1" ht="14.45" customHeight="1">
      <c r="A245" s="34"/>
      <c r="B245" s="35"/>
      <c r="C245" s="187" t="s">
        <v>378</v>
      </c>
      <c r="D245" s="187" t="s">
        <v>129</v>
      </c>
      <c r="E245" s="188" t="s">
        <v>379</v>
      </c>
      <c r="F245" s="189" t="s">
        <v>380</v>
      </c>
      <c r="G245" s="190" t="s">
        <v>153</v>
      </c>
      <c r="H245" s="191">
        <v>133.224</v>
      </c>
      <c r="I245" s="192"/>
      <c r="J245" s="193">
        <f>ROUND(I245*H245,2)</f>
        <v>0</v>
      </c>
      <c r="K245" s="189" t="s">
        <v>133</v>
      </c>
      <c r="L245" s="39"/>
      <c r="M245" s="194" t="s">
        <v>19</v>
      </c>
      <c r="N245" s="195" t="s">
        <v>43</v>
      </c>
      <c r="O245" s="64"/>
      <c r="P245" s="196">
        <f>O245*H245</f>
        <v>0</v>
      </c>
      <c r="Q245" s="196">
        <v>0.00966</v>
      </c>
      <c r="R245" s="196">
        <f>Q245*H245</f>
        <v>1.28694384</v>
      </c>
      <c r="S245" s="196">
        <v>0</v>
      </c>
      <c r="T245" s="197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8" t="s">
        <v>134</v>
      </c>
      <c r="AT245" s="198" t="s">
        <v>129</v>
      </c>
      <c r="AU245" s="198" t="s">
        <v>82</v>
      </c>
      <c r="AY245" s="17" t="s">
        <v>125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7" t="s">
        <v>80</v>
      </c>
      <c r="BK245" s="199">
        <f>ROUND(I245*H245,2)</f>
        <v>0</v>
      </c>
      <c r="BL245" s="17" t="s">
        <v>134</v>
      </c>
      <c r="BM245" s="198" t="s">
        <v>381</v>
      </c>
    </row>
    <row r="246" spans="1:47" s="2" customFormat="1" ht="11.25">
      <c r="A246" s="34"/>
      <c r="B246" s="35"/>
      <c r="C246" s="36"/>
      <c r="D246" s="200" t="s">
        <v>136</v>
      </c>
      <c r="E246" s="36"/>
      <c r="F246" s="201" t="s">
        <v>382</v>
      </c>
      <c r="G246" s="36"/>
      <c r="H246" s="36"/>
      <c r="I246" s="108"/>
      <c r="J246" s="36"/>
      <c r="K246" s="36"/>
      <c r="L246" s="39"/>
      <c r="M246" s="202"/>
      <c r="N246" s="203"/>
      <c r="O246" s="64"/>
      <c r="P246" s="64"/>
      <c r="Q246" s="64"/>
      <c r="R246" s="64"/>
      <c r="S246" s="64"/>
      <c r="T246" s="6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136</v>
      </c>
      <c r="AU246" s="17" t="s">
        <v>82</v>
      </c>
    </row>
    <row r="247" spans="2:51" s="14" customFormat="1" ht="11.25">
      <c r="B247" s="216"/>
      <c r="C247" s="217"/>
      <c r="D247" s="200" t="s">
        <v>140</v>
      </c>
      <c r="E247" s="218" t="s">
        <v>19</v>
      </c>
      <c r="F247" s="219" t="s">
        <v>359</v>
      </c>
      <c r="G247" s="217"/>
      <c r="H247" s="218" t="s">
        <v>19</v>
      </c>
      <c r="I247" s="220"/>
      <c r="J247" s="217"/>
      <c r="K247" s="217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140</v>
      </c>
      <c r="AU247" s="225" t="s">
        <v>82</v>
      </c>
      <c r="AV247" s="14" t="s">
        <v>80</v>
      </c>
      <c r="AW247" s="14" t="s">
        <v>33</v>
      </c>
      <c r="AX247" s="14" t="s">
        <v>72</v>
      </c>
      <c r="AY247" s="225" t="s">
        <v>125</v>
      </c>
    </row>
    <row r="248" spans="2:51" s="13" customFormat="1" ht="11.25">
      <c r="B248" s="205"/>
      <c r="C248" s="206"/>
      <c r="D248" s="200" t="s">
        <v>140</v>
      </c>
      <c r="E248" s="207" t="s">
        <v>19</v>
      </c>
      <c r="F248" s="208" t="s">
        <v>360</v>
      </c>
      <c r="G248" s="206"/>
      <c r="H248" s="209">
        <v>133.224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140</v>
      </c>
      <c r="AU248" s="215" t="s">
        <v>82</v>
      </c>
      <c r="AV248" s="13" t="s">
        <v>82</v>
      </c>
      <c r="AW248" s="13" t="s">
        <v>33</v>
      </c>
      <c r="AX248" s="13" t="s">
        <v>72</v>
      </c>
      <c r="AY248" s="215" t="s">
        <v>125</v>
      </c>
    </row>
    <row r="249" spans="1:65" s="2" customFormat="1" ht="14.45" customHeight="1">
      <c r="A249" s="34"/>
      <c r="B249" s="35"/>
      <c r="C249" s="187" t="s">
        <v>383</v>
      </c>
      <c r="D249" s="187" t="s">
        <v>129</v>
      </c>
      <c r="E249" s="188" t="s">
        <v>384</v>
      </c>
      <c r="F249" s="189" t="s">
        <v>385</v>
      </c>
      <c r="G249" s="190" t="s">
        <v>168</v>
      </c>
      <c r="H249" s="191">
        <v>8.784</v>
      </c>
      <c r="I249" s="192"/>
      <c r="J249" s="193">
        <f>ROUND(I249*H249,2)</f>
        <v>0</v>
      </c>
      <c r="K249" s="189" t="s">
        <v>386</v>
      </c>
      <c r="L249" s="39"/>
      <c r="M249" s="194" t="s">
        <v>19</v>
      </c>
      <c r="N249" s="195" t="s">
        <v>43</v>
      </c>
      <c r="O249" s="64"/>
      <c r="P249" s="196">
        <f>O249*H249</f>
        <v>0</v>
      </c>
      <c r="Q249" s="196">
        <v>1.0383</v>
      </c>
      <c r="R249" s="196">
        <f>Q249*H249</f>
        <v>9.1204272</v>
      </c>
      <c r="S249" s="196">
        <v>0</v>
      </c>
      <c r="T249" s="197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134</v>
      </c>
      <c r="AT249" s="198" t="s">
        <v>129</v>
      </c>
      <c r="AU249" s="198" t="s">
        <v>82</v>
      </c>
      <c r="AY249" s="17" t="s">
        <v>125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7" t="s">
        <v>80</v>
      </c>
      <c r="BK249" s="199">
        <f>ROUND(I249*H249,2)</f>
        <v>0</v>
      </c>
      <c r="BL249" s="17" t="s">
        <v>134</v>
      </c>
      <c r="BM249" s="198" t="s">
        <v>387</v>
      </c>
    </row>
    <row r="250" spans="1:47" s="2" customFormat="1" ht="19.5">
      <c r="A250" s="34"/>
      <c r="B250" s="35"/>
      <c r="C250" s="36"/>
      <c r="D250" s="200" t="s">
        <v>136</v>
      </c>
      <c r="E250" s="36"/>
      <c r="F250" s="201" t="s">
        <v>388</v>
      </c>
      <c r="G250" s="36"/>
      <c r="H250" s="36"/>
      <c r="I250" s="108"/>
      <c r="J250" s="36"/>
      <c r="K250" s="36"/>
      <c r="L250" s="39"/>
      <c r="M250" s="202"/>
      <c r="N250" s="203"/>
      <c r="O250" s="64"/>
      <c r="P250" s="64"/>
      <c r="Q250" s="64"/>
      <c r="R250" s="64"/>
      <c r="S250" s="64"/>
      <c r="T250" s="65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136</v>
      </c>
      <c r="AU250" s="17" t="s">
        <v>82</v>
      </c>
    </row>
    <row r="251" spans="2:51" s="14" customFormat="1" ht="11.25">
      <c r="B251" s="216"/>
      <c r="C251" s="217"/>
      <c r="D251" s="200" t="s">
        <v>140</v>
      </c>
      <c r="E251" s="218" t="s">
        <v>19</v>
      </c>
      <c r="F251" s="219" t="s">
        <v>171</v>
      </c>
      <c r="G251" s="217"/>
      <c r="H251" s="218" t="s">
        <v>19</v>
      </c>
      <c r="I251" s="220"/>
      <c r="J251" s="217"/>
      <c r="K251" s="217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140</v>
      </c>
      <c r="AU251" s="225" t="s">
        <v>82</v>
      </c>
      <c r="AV251" s="14" t="s">
        <v>80</v>
      </c>
      <c r="AW251" s="14" t="s">
        <v>33</v>
      </c>
      <c r="AX251" s="14" t="s">
        <v>72</v>
      </c>
      <c r="AY251" s="225" t="s">
        <v>125</v>
      </c>
    </row>
    <row r="252" spans="2:51" s="13" customFormat="1" ht="11.25">
      <c r="B252" s="205"/>
      <c r="C252" s="206"/>
      <c r="D252" s="200" t="s">
        <v>140</v>
      </c>
      <c r="E252" s="207" t="s">
        <v>19</v>
      </c>
      <c r="F252" s="208" t="s">
        <v>389</v>
      </c>
      <c r="G252" s="206"/>
      <c r="H252" s="209">
        <v>0.936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140</v>
      </c>
      <c r="AU252" s="215" t="s">
        <v>82</v>
      </c>
      <c r="AV252" s="13" t="s">
        <v>82</v>
      </c>
      <c r="AW252" s="13" t="s">
        <v>33</v>
      </c>
      <c r="AX252" s="13" t="s">
        <v>72</v>
      </c>
      <c r="AY252" s="215" t="s">
        <v>125</v>
      </c>
    </row>
    <row r="253" spans="2:51" s="13" customFormat="1" ht="11.25">
      <c r="B253" s="205"/>
      <c r="C253" s="206"/>
      <c r="D253" s="200" t="s">
        <v>140</v>
      </c>
      <c r="E253" s="207" t="s">
        <v>19</v>
      </c>
      <c r="F253" s="208" t="s">
        <v>390</v>
      </c>
      <c r="G253" s="206"/>
      <c r="H253" s="209">
        <v>7.848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140</v>
      </c>
      <c r="AU253" s="215" t="s">
        <v>82</v>
      </c>
      <c r="AV253" s="13" t="s">
        <v>82</v>
      </c>
      <c r="AW253" s="13" t="s">
        <v>33</v>
      </c>
      <c r="AX253" s="13" t="s">
        <v>72</v>
      </c>
      <c r="AY253" s="215" t="s">
        <v>125</v>
      </c>
    </row>
    <row r="254" spans="1:65" s="2" customFormat="1" ht="14.45" customHeight="1">
      <c r="A254" s="34"/>
      <c r="B254" s="35"/>
      <c r="C254" s="187" t="s">
        <v>391</v>
      </c>
      <c r="D254" s="187" t="s">
        <v>129</v>
      </c>
      <c r="E254" s="188" t="s">
        <v>392</v>
      </c>
      <c r="F254" s="189" t="s">
        <v>393</v>
      </c>
      <c r="G254" s="190" t="s">
        <v>177</v>
      </c>
      <c r="H254" s="191">
        <v>2</v>
      </c>
      <c r="I254" s="192"/>
      <c r="J254" s="193">
        <f>ROUND(I254*H254,2)</f>
        <v>0</v>
      </c>
      <c r="K254" s="189" t="s">
        <v>133</v>
      </c>
      <c r="L254" s="39"/>
      <c r="M254" s="194" t="s">
        <v>19</v>
      </c>
      <c r="N254" s="195" t="s">
        <v>43</v>
      </c>
      <c r="O254" s="64"/>
      <c r="P254" s="196">
        <f>O254*H254</f>
        <v>0</v>
      </c>
      <c r="Q254" s="196">
        <v>0.00463</v>
      </c>
      <c r="R254" s="196">
        <f>Q254*H254</f>
        <v>0.00926</v>
      </c>
      <c r="S254" s="196">
        <v>0</v>
      </c>
      <c r="T254" s="197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8" t="s">
        <v>134</v>
      </c>
      <c r="AT254" s="198" t="s">
        <v>129</v>
      </c>
      <c r="AU254" s="198" t="s">
        <v>82</v>
      </c>
      <c r="AY254" s="17" t="s">
        <v>125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7" t="s">
        <v>80</v>
      </c>
      <c r="BK254" s="199">
        <f>ROUND(I254*H254,2)</f>
        <v>0</v>
      </c>
      <c r="BL254" s="17" t="s">
        <v>134</v>
      </c>
      <c r="BM254" s="198" t="s">
        <v>394</v>
      </c>
    </row>
    <row r="255" spans="1:47" s="2" customFormat="1" ht="11.25">
      <c r="A255" s="34"/>
      <c r="B255" s="35"/>
      <c r="C255" s="36"/>
      <c r="D255" s="200" t="s">
        <v>136</v>
      </c>
      <c r="E255" s="36"/>
      <c r="F255" s="201" t="s">
        <v>395</v>
      </c>
      <c r="G255" s="36"/>
      <c r="H255" s="36"/>
      <c r="I255" s="108"/>
      <c r="J255" s="36"/>
      <c r="K255" s="36"/>
      <c r="L255" s="39"/>
      <c r="M255" s="202"/>
      <c r="N255" s="203"/>
      <c r="O255" s="64"/>
      <c r="P255" s="64"/>
      <c r="Q255" s="64"/>
      <c r="R255" s="64"/>
      <c r="S255" s="64"/>
      <c r="T255" s="65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136</v>
      </c>
      <c r="AU255" s="17" t="s">
        <v>82</v>
      </c>
    </row>
    <row r="256" spans="2:51" s="13" customFormat="1" ht="11.25">
      <c r="B256" s="205"/>
      <c r="C256" s="206"/>
      <c r="D256" s="200" t="s">
        <v>140</v>
      </c>
      <c r="E256" s="207" t="s">
        <v>19</v>
      </c>
      <c r="F256" s="208" t="s">
        <v>396</v>
      </c>
      <c r="G256" s="206"/>
      <c r="H256" s="209">
        <v>2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140</v>
      </c>
      <c r="AU256" s="215" t="s">
        <v>82</v>
      </c>
      <c r="AV256" s="13" t="s">
        <v>82</v>
      </c>
      <c r="AW256" s="13" t="s">
        <v>33</v>
      </c>
      <c r="AX256" s="13" t="s">
        <v>72</v>
      </c>
      <c r="AY256" s="215" t="s">
        <v>125</v>
      </c>
    </row>
    <row r="257" spans="1:65" s="2" customFormat="1" ht="14.45" customHeight="1">
      <c r="A257" s="34"/>
      <c r="B257" s="35"/>
      <c r="C257" s="187" t="s">
        <v>397</v>
      </c>
      <c r="D257" s="187" t="s">
        <v>129</v>
      </c>
      <c r="E257" s="188" t="s">
        <v>398</v>
      </c>
      <c r="F257" s="189" t="s">
        <v>399</v>
      </c>
      <c r="G257" s="190" t="s">
        <v>177</v>
      </c>
      <c r="H257" s="191">
        <v>155.24</v>
      </c>
      <c r="I257" s="192"/>
      <c r="J257" s="193">
        <f>ROUND(I257*H257,2)</f>
        <v>0</v>
      </c>
      <c r="K257" s="189" t="s">
        <v>133</v>
      </c>
      <c r="L257" s="39"/>
      <c r="M257" s="194" t="s">
        <v>19</v>
      </c>
      <c r="N257" s="195" t="s">
        <v>43</v>
      </c>
      <c r="O257" s="64"/>
      <c r="P257" s="196">
        <f>O257*H257</f>
        <v>0</v>
      </c>
      <c r="Q257" s="196">
        <v>0.17016</v>
      </c>
      <c r="R257" s="196">
        <f>Q257*H257</f>
        <v>26.415638400000002</v>
      </c>
      <c r="S257" s="196">
        <v>0</v>
      </c>
      <c r="T257" s="197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134</v>
      </c>
      <c r="AT257" s="198" t="s">
        <v>129</v>
      </c>
      <c r="AU257" s="198" t="s">
        <v>82</v>
      </c>
      <c r="AY257" s="17" t="s">
        <v>125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7" t="s">
        <v>80</v>
      </c>
      <c r="BK257" s="199">
        <f>ROUND(I257*H257,2)</f>
        <v>0</v>
      </c>
      <c r="BL257" s="17" t="s">
        <v>134</v>
      </c>
      <c r="BM257" s="198" t="s">
        <v>400</v>
      </c>
    </row>
    <row r="258" spans="1:47" s="2" customFormat="1" ht="19.5">
      <c r="A258" s="34"/>
      <c r="B258" s="35"/>
      <c r="C258" s="36"/>
      <c r="D258" s="200" t="s">
        <v>136</v>
      </c>
      <c r="E258" s="36"/>
      <c r="F258" s="201" t="s">
        <v>401</v>
      </c>
      <c r="G258" s="36"/>
      <c r="H258" s="36"/>
      <c r="I258" s="108"/>
      <c r="J258" s="36"/>
      <c r="K258" s="36"/>
      <c r="L258" s="39"/>
      <c r="M258" s="202"/>
      <c r="N258" s="203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136</v>
      </c>
      <c r="AU258" s="17" t="s">
        <v>82</v>
      </c>
    </row>
    <row r="259" spans="2:51" s="13" customFormat="1" ht="11.25">
      <c r="B259" s="205"/>
      <c r="C259" s="206"/>
      <c r="D259" s="200" t="s">
        <v>140</v>
      </c>
      <c r="E259" s="207" t="s">
        <v>19</v>
      </c>
      <c r="F259" s="208" t="s">
        <v>402</v>
      </c>
      <c r="G259" s="206"/>
      <c r="H259" s="209">
        <v>99.6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140</v>
      </c>
      <c r="AU259" s="215" t="s">
        <v>82</v>
      </c>
      <c r="AV259" s="13" t="s">
        <v>82</v>
      </c>
      <c r="AW259" s="13" t="s">
        <v>33</v>
      </c>
      <c r="AX259" s="13" t="s">
        <v>72</v>
      </c>
      <c r="AY259" s="215" t="s">
        <v>125</v>
      </c>
    </row>
    <row r="260" spans="2:51" s="13" customFormat="1" ht="11.25">
      <c r="B260" s="205"/>
      <c r="C260" s="206"/>
      <c r="D260" s="200" t="s">
        <v>140</v>
      </c>
      <c r="E260" s="207" t="s">
        <v>19</v>
      </c>
      <c r="F260" s="208" t="s">
        <v>403</v>
      </c>
      <c r="G260" s="206"/>
      <c r="H260" s="209">
        <v>26.28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140</v>
      </c>
      <c r="AU260" s="215" t="s">
        <v>82</v>
      </c>
      <c r="AV260" s="13" t="s">
        <v>82</v>
      </c>
      <c r="AW260" s="13" t="s">
        <v>33</v>
      </c>
      <c r="AX260" s="13" t="s">
        <v>72</v>
      </c>
      <c r="AY260" s="215" t="s">
        <v>125</v>
      </c>
    </row>
    <row r="261" spans="2:51" s="13" customFormat="1" ht="11.25">
      <c r="B261" s="205"/>
      <c r="C261" s="206"/>
      <c r="D261" s="200" t="s">
        <v>140</v>
      </c>
      <c r="E261" s="207" t="s">
        <v>19</v>
      </c>
      <c r="F261" s="208" t="s">
        <v>404</v>
      </c>
      <c r="G261" s="206"/>
      <c r="H261" s="209">
        <v>7.82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140</v>
      </c>
      <c r="AU261" s="215" t="s">
        <v>82</v>
      </c>
      <c r="AV261" s="13" t="s">
        <v>82</v>
      </c>
      <c r="AW261" s="13" t="s">
        <v>33</v>
      </c>
      <c r="AX261" s="13" t="s">
        <v>72</v>
      </c>
      <c r="AY261" s="215" t="s">
        <v>125</v>
      </c>
    </row>
    <row r="262" spans="2:51" s="13" customFormat="1" ht="11.25">
      <c r="B262" s="205"/>
      <c r="C262" s="206"/>
      <c r="D262" s="200" t="s">
        <v>140</v>
      </c>
      <c r="E262" s="207" t="s">
        <v>19</v>
      </c>
      <c r="F262" s="208" t="s">
        <v>405</v>
      </c>
      <c r="G262" s="206"/>
      <c r="H262" s="209">
        <v>12.85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140</v>
      </c>
      <c r="AU262" s="215" t="s">
        <v>82</v>
      </c>
      <c r="AV262" s="13" t="s">
        <v>82</v>
      </c>
      <c r="AW262" s="13" t="s">
        <v>33</v>
      </c>
      <c r="AX262" s="13" t="s">
        <v>72</v>
      </c>
      <c r="AY262" s="215" t="s">
        <v>125</v>
      </c>
    </row>
    <row r="263" spans="2:51" s="13" customFormat="1" ht="11.25">
      <c r="B263" s="205"/>
      <c r="C263" s="206"/>
      <c r="D263" s="200" t="s">
        <v>140</v>
      </c>
      <c r="E263" s="207" t="s">
        <v>19</v>
      </c>
      <c r="F263" s="208" t="s">
        <v>406</v>
      </c>
      <c r="G263" s="206"/>
      <c r="H263" s="209">
        <v>8.69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140</v>
      </c>
      <c r="AU263" s="215" t="s">
        <v>82</v>
      </c>
      <c r="AV263" s="13" t="s">
        <v>82</v>
      </c>
      <c r="AW263" s="13" t="s">
        <v>33</v>
      </c>
      <c r="AX263" s="13" t="s">
        <v>72</v>
      </c>
      <c r="AY263" s="215" t="s">
        <v>125</v>
      </c>
    </row>
    <row r="264" spans="1:65" s="2" customFormat="1" ht="14.45" customHeight="1">
      <c r="A264" s="34"/>
      <c r="B264" s="35"/>
      <c r="C264" s="226" t="s">
        <v>407</v>
      </c>
      <c r="D264" s="226" t="s">
        <v>205</v>
      </c>
      <c r="E264" s="227" t="s">
        <v>408</v>
      </c>
      <c r="F264" s="228" t="s">
        <v>409</v>
      </c>
      <c r="G264" s="229" t="s">
        <v>132</v>
      </c>
      <c r="H264" s="230">
        <v>7.38</v>
      </c>
      <c r="I264" s="231"/>
      <c r="J264" s="232">
        <f>ROUND(I264*H264,2)</f>
        <v>0</v>
      </c>
      <c r="K264" s="228" t="s">
        <v>19</v>
      </c>
      <c r="L264" s="233"/>
      <c r="M264" s="234" t="s">
        <v>19</v>
      </c>
      <c r="N264" s="235" t="s">
        <v>43</v>
      </c>
      <c r="O264" s="64"/>
      <c r="P264" s="196">
        <f>O264*H264</f>
        <v>0</v>
      </c>
      <c r="Q264" s="196">
        <v>0.55</v>
      </c>
      <c r="R264" s="196">
        <f>Q264*H264</f>
        <v>4.059</v>
      </c>
      <c r="S264" s="196">
        <v>0</v>
      </c>
      <c r="T264" s="197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8" t="s">
        <v>192</v>
      </c>
      <c r="AT264" s="198" t="s">
        <v>205</v>
      </c>
      <c r="AU264" s="198" t="s">
        <v>82</v>
      </c>
      <c r="AY264" s="17" t="s">
        <v>125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7" t="s">
        <v>80</v>
      </c>
      <c r="BK264" s="199">
        <f>ROUND(I264*H264,2)</f>
        <v>0</v>
      </c>
      <c r="BL264" s="17" t="s">
        <v>134</v>
      </c>
      <c r="BM264" s="198" t="s">
        <v>410</v>
      </c>
    </row>
    <row r="265" spans="1:47" s="2" customFormat="1" ht="11.25">
      <c r="A265" s="34"/>
      <c r="B265" s="35"/>
      <c r="C265" s="36"/>
      <c r="D265" s="200" t="s">
        <v>136</v>
      </c>
      <c r="E265" s="36"/>
      <c r="F265" s="201" t="s">
        <v>409</v>
      </c>
      <c r="G265" s="36"/>
      <c r="H265" s="36"/>
      <c r="I265" s="108"/>
      <c r="J265" s="36"/>
      <c r="K265" s="36"/>
      <c r="L265" s="39"/>
      <c r="M265" s="202"/>
      <c r="N265" s="203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136</v>
      </c>
      <c r="AU265" s="17" t="s">
        <v>82</v>
      </c>
    </row>
    <row r="266" spans="1:47" s="2" customFormat="1" ht="19.5">
      <c r="A266" s="34"/>
      <c r="B266" s="35"/>
      <c r="C266" s="36"/>
      <c r="D266" s="200" t="s">
        <v>138</v>
      </c>
      <c r="E266" s="36"/>
      <c r="F266" s="204" t="s">
        <v>411</v>
      </c>
      <c r="G266" s="36"/>
      <c r="H266" s="36"/>
      <c r="I266" s="108"/>
      <c r="J266" s="36"/>
      <c r="K266" s="36"/>
      <c r="L266" s="39"/>
      <c r="M266" s="202"/>
      <c r="N266" s="203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138</v>
      </c>
      <c r="AU266" s="17" t="s">
        <v>82</v>
      </c>
    </row>
    <row r="267" spans="2:51" s="13" customFormat="1" ht="11.25">
      <c r="B267" s="205"/>
      <c r="C267" s="206"/>
      <c r="D267" s="200" t="s">
        <v>140</v>
      </c>
      <c r="E267" s="207" t="s">
        <v>19</v>
      </c>
      <c r="F267" s="208" t="s">
        <v>412</v>
      </c>
      <c r="G267" s="206"/>
      <c r="H267" s="209">
        <v>4.79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140</v>
      </c>
      <c r="AU267" s="215" t="s">
        <v>82</v>
      </c>
      <c r="AV267" s="13" t="s">
        <v>82</v>
      </c>
      <c r="AW267" s="13" t="s">
        <v>33</v>
      </c>
      <c r="AX267" s="13" t="s">
        <v>72</v>
      </c>
      <c r="AY267" s="215" t="s">
        <v>125</v>
      </c>
    </row>
    <row r="268" spans="2:51" s="13" customFormat="1" ht="11.25">
      <c r="B268" s="205"/>
      <c r="C268" s="206"/>
      <c r="D268" s="200" t="s">
        <v>140</v>
      </c>
      <c r="E268" s="207" t="s">
        <v>19</v>
      </c>
      <c r="F268" s="208" t="s">
        <v>413</v>
      </c>
      <c r="G268" s="206"/>
      <c r="H268" s="209">
        <v>1.25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140</v>
      </c>
      <c r="AU268" s="215" t="s">
        <v>82</v>
      </c>
      <c r="AV268" s="13" t="s">
        <v>82</v>
      </c>
      <c r="AW268" s="13" t="s">
        <v>33</v>
      </c>
      <c r="AX268" s="13" t="s">
        <v>72</v>
      </c>
      <c r="AY268" s="215" t="s">
        <v>125</v>
      </c>
    </row>
    <row r="269" spans="2:51" s="13" customFormat="1" ht="11.25">
      <c r="B269" s="205"/>
      <c r="C269" s="206"/>
      <c r="D269" s="200" t="s">
        <v>140</v>
      </c>
      <c r="E269" s="207" t="s">
        <v>19</v>
      </c>
      <c r="F269" s="208" t="s">
        <v>414</v>
      </c>
      <c r="G269" s="206"/>
      <c r="H269" s="209">
        <v>0.26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140</v>
      </c>
      <c r="AU269" s="215" t="s">
        <v>82</v>
      </c>
      <c r="AV269" s="13" t="s">
        <v>82</v>
      </c>
      <c r="AW269" s="13" t="s">
        <v>33</v>
      </c>
      <c r="AX269" s="13" t="s">
        <v>72</v>
      </c>
      <c r="AY269" s="215" t="s">
        <v>125</v>
      </c>
    </row>
    <row r="270" spans="2:51" s="13" customFormat="1" ht="11.25">
      <c r="B270" s="205"/>
      <c r="C270" s="206"/>
      <c r="D270" s="200" t="s">
        <v>140</v>
      </c>
      <c r="E270" s="207" t="s">
        <v>19</v>
      </c>
      <c r="F270" s="208" t="s">
        <v>415</v>
      </c>
      <c r="G270" s="206"/>
      <c r="H270" s="209">
        <v>0.68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140</v>
      </c>
      <c r="AU270" s="215" t="s">
        <v>82</v>
      </c>
      <c r="AV270" s="13" t="s">
        <v>82</v>
      </c>
      <c r="AW270" s="13" t="s">
        <v>33</v>
      </c>
      <c r="AX270" s="13" t="s">
        <v>72</v>
      </c>
      <c r="AY270" s="215" t="s">
        <v>125</v>
      </c>
    </row>
    <row r="271" spans="2:51" s="13" customFormat="1" ht="11.25">
      <c r="B271" s="205"/>
      <c r="C271" s="206"/>
      <c r="D271" s="200" t="s">
        <v>140</v>
      </c>
      <c r="E271" s="207" t="s">
        <v>19</v>
      </c>
      <c r="F271" s="208" t="s">
        <v>416</v>
      </c>
      <c r="G271" s="206"/>
      <c r="H271" s="209">
        <v>0.4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140</v>
      </c>
      <c r="AU271" s="215" t="s">
        <v>82</v>
      </c>
      <c r="AV271" s="13" t="s">
        <v>82</v>
      </c>
      <c r="AW271" s="13" t="s">
        <v>33</v>
      </c>
      <c r="AX271" s="13" t="s">
        <v>72</v>
      </c>
      <c r="AY271" s="215" t="s">
        <v>125</v>
      </c>
    </row>
    <row r="272" spans="1:65" s="2" customFormat="1" ht="14.45" customHeight="1">
      <c r="A272" s="34"/>
      <c r="B272" s="35"/>
      <c r="C272" s="226" t="s">
        <v>417</v>
      </c>
      <c r="D272" s="226" t="s">
        <v>205</v>
      </c>
      <c r="E272" s="227" t="s">
        <v>418</v>
      </c>
      <c r="F272" s="228" t="s">
        <v>419</v>
      </c>
      <c r="G272" s="229" t="s">
        <v>132</v>
      </c>
      <c r="H272" s="230">
        <v>2.06</v>
      </c>
      <c r="I272" s="231"/>
      <c r="J272" s="232">
        <f>ROUND(I272*H272,2)</f>
        <v>0</v>
      </c>
      <c r="K272" s="228" t="s">
        <v>19</v>
      </c>
      <c r="L272" s="233"/>
      <c r="M272" s="234" t="s">
        <v>19</v>
      </c>
      <c r="N272" s="235" t="s">
        <v>43</v>
      </c>
      <c r="O272" s="64"/>
      <c r="P272" s="196">
        <f>O272*H272</f>
        <v>0</v>
      </c>
      <c r="Q272" s="196">
        <v>0.55</v>
      </c>
      <c r="R272" s="196">
        <f>Q272*H272</f>
        <v>1.1330000000000002</v>
      </c>
      <c r="S272" s="196">
        <v>0</v>
      </c>
      <c r="T272" s="197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8" t="s">
        <v>192</v>
      </c>
      <c r="AT272" s="198" t="s">
        <v>205</v>
      </c>
      <c r="AU272" s="198" t="s">
        <v>82</v>
      </c>
      <c r="AY272" s="17" t="s">
        <v>125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7" t="s">
        <v>80</v>
      </c>
      <c r="BK272" s="199">
        <f>ROUND(I272*H272,2)</f>
        <v>0</v>
      </c>
      <c r="BL272" s="17" t="s">
        <v>134</v>
      </c>
      <c r="BM272" s="198" t="s">
        <v>420</v>
      </c>
    </row>
    <row r="273" spans="1:47" s="2" customFormat="1" ht="11.25">
      <c r="A273" s="34"/>
      <c r="B273" s="35"/>
      <c r="C273" s="36"/>
      <c r="D273" s="200" t="s">
        <v>136</v>
      </c>
      <c r="E273" s="36"/>
      <c r="F273" s="201" t="s">
        <v>419</v>
      </c>
      <c r="G273" s="36"/>
      <c r="H273" s="36"/>
      <c r="I273" s="108"/>
      <c r="J273" s="36"/>
      <c r="K273" s="36"/>
      <c r="L273" s="39"/>
      <c r="M273" s="202"/>
      <c r="N273" s="203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136</v>
      </c>
      <c r="AU273" s="17" t="s">
        <v>82</v>
      </c>
    </row>
    <row r="274" spans="1:47" s="2" customFormat="1" ht="19.5">
      <c r="A274" s="34"/>
      <c r="B274" s="35"/>
      <c r="C274" s="36"/>
      <c r="D274" s="200" t="s">
        <v>138</v>
      </c>
      <c r="E274" s="36"/>
      <c r="F274" s="204" t="s">
        <v>411</v>
      </c>
      <c r="G274" s="36"/>
      <c r="H274" s="36"/>
      <c r="I274" s="108"/>
      <c r="J274" s="36"/>
      <c r="K274" s="36"/>
      <c r="L274" s="39"/>
      <c r="M274" s="202"/>
      <c r="N274" s="203"/>
      <c r="O274" s="64"/>
      <c r="P274" s="64"/>
      <c r="Q274" s="64"/>
      <c r="R274" s="64"/>
      <c r="S274" s="64"/>
      <c r="T274" s="65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138</v>
      </c>
      <c r="AU274" s="17" t="s">
        <v>82</v>
      </c>
    </row>
    <row r="275" spans="2:51" s="13" customFormat="1" ht="11.25">
      <c r="B275" s="205"/>
      <c r="C275" s="206"/>
      <c r="D275" s="200" t="s">
        <v>140</v>
      </c>
      <c r="E275" s="207" t="s">
        <v>19</v>
      </c>
      <c r="F275" s="208" t="s">
        <v>421</v>
      </c>
      <c r="G275" s="206"/>
      <c r="H275" s="209">
        <v>1.31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140</v>
      </c>
      <c r="AU275" s="215" t="s">
        <v>82</v>
      </c>
      <c r="AV275" s="13" t="s">
        <v>82</v>
      </c>
      <c r="AW275" s="13" t="s">
        <v>33</v>
      </c>
      <c r="AX275" s="13" t="s">
        <v>72</v>
      </c>
      <c r="AY275" s="215" t="s">
        <v>125</v>
      </c>
    </row>
    <row r="276" spans="2:51" s="13" customFormat="1" ht="11.25">
      <c r="B276" s="205"/>
      <c r="C276" s="206"/>
      <c r="D276" s="200" t="s">
        <v>140</v>
      </c>
      <c r="E276" s="207" t="s">
        <v>19</v>
      </c>
      <c r="F276" s="208" t="s">
        <v>422</v>
      </c>
      <c r="G276" s="206"/>
      <c r="H276" s="209">
        <v>0.35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140</v>
      </c>
      <c r="AU276" s="215" t="s">
        <v>82</v>
      </c>
      <c r="AV276" s="13" t="s">
        <v>82</v>
      </c>
      <c r="AW276" s="13" t="s">
        <v>33</v>
      </c>
      <c r="AX276" s="13" t="s">
        <v>72</v>
      </c>
      <c r="AY276" s="215" t="s">
        <v>125</v>
      </c>
    </row>
    <row r="277" spans="2:51" s="13" customFormat="1" ht="11.25">
      <c r="B277" s="205"/>
      <c r="C277" s="206"/>
      <c r="D277" s="200" t="s">
        <v>140</v>
      </c>
      <c r="E277" s="207" t="s">
        <v>19</v>
      </c>
      <c r="F277" s="208" t="s">
        <v>423</v>
      </c>
      <c r="G277" s="206"/>
      <c r="H277" s="209">
        <v>0.1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140</v>
      </c>
      <c r="AU277" s="215" t="s">
        <v>82</v>
      </c>
      <c r="AV277" s="13" t="s">
        <v>82</v>
      </c>
      <c r="AW277" s="13" t="s">
        <v>33</v>
      </c>
      <c r="AX277" s="13" t="s">
        <v>72</v>
      </c>
      <c r="AY277" s="215" t="s">
        <v>125</v>
      </c>
    </row>
    <row r="278" spans="2:51" s="13" customFormat="1" ht="11.25">
      <c r="B278" s="205"/>
      <c r="C278" s="206"/>
      <c r="D278" s="200" t="s">
        <v>140</v>
      </c>
      <c r="E278" s="207" t="s">
        <v>19</v>
      </c>
      <c r="F278" s="208" t="s">
        <v>424</v>
      </c>
      <c r="G278" s="206"/>
      <c r="H278" s="209">
        <v>0.19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140</v>
      </c>
      <c r="AU278" s="215" t="s">
        <v>82</v>
      </c>
      <c r="AV278" s="13" t="s">
        <v>82</v>
      </c>
      <c r="AW278" s="13" t="s">
        <v>33</v>
      </c>
      <c r="AX278" s="13" t="s">
        <v>72</v>
      </c>
      <c r="AY278" s="215" t="s">
        <v>125</v>
      </c>
    </row>
    <row r="279" spans="2:51" s="13" customFormat="1" ht="11.25">
      <c r="B279" s="205"/>
      <c r="C279" s="206"/>
      <c r="D279" s="200" t="s">
        <v>140</v>
      </c>
      <c r="E279" s="207" t="s">
        <v>19</v>
      </c>
      <c r="F279" s="208" t="s">
        <v>425</v>
      </c>
      <c r="G279" s="206"/>
      <c r="H279" s="209">
        <v>0.11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140</v>
      </c>
      <c r="AU279" s="215" t="s">
        <v>82</v>
      </c>
      <c r="AV279" s="13" t="s">
        <v>82</v>
      </c>
      <c r="AW279" s="13" t="s">
        <v>33</v>
      </c>
      <c r="AX279" s="13" t="s">
        <v>72</v>
      </c>
      <c r="AY279" s="215" t="s">
        <v>125</v>
      </c>
    </row>
    <row r="280" spans="1:65" s="2" customFormat="1" ht="14.45" customHeight="1">
      <c r="A280" s="34"/>
      <c r="B280" s="35"/>
      <c r="C280" s="187" t="s">
        <v>426</v>
      </c>
      <c r="D280" s="187" t="s">
        <v>129</v>
      </c>
      <c r="E280" s="188" t="s">
        <v>427</v>
      </c>
      <c r="F280" s="189" t="s">
        <v>428</v>
      </c>
      <c r="G280" s="190" t="s">
        <v>177</v>
      </c>
      <c r="H280" s="191">
        <v>155.24</v>
      </c>
      <c r="I280" s="192"/>
      <c r="J280" s="193">
        <f>ROUND(I280*H280,2)</f>
        <v>0</v>
      </c>
      <c r="K280" s="189" t="s">
        <v>133</v>
      </c>
      <c r="L280" s="39"/>
      <c r="M280" s="194" t="s">
        <v>19</v>
      </c>
      <c r="N280" s="195" t="s">
        <v>43</v>
      </c>
      <c r="O280" s="64"/>
      <c r="P280" s="196">
        <f>O280*H280</f>
        <v>0</v>
      </c>
      <c r="Q280" s="196">
        <v>0.00056</v>
      </c>
      <c r="R280" s="196">
        <f>Q280*H280</f>
        <v>0.0869344</v>
      </c>
      <c r="S280" s="196">
        <v>0</v>
      </c>
      <c r="T280" s="197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8" t="s">
        <v>134</v>
      </c>
      <c r="AT280" s="198" t="s">
        <v>129</v>
      </c>
      <c r="AU280" s="198" t="s">
        <v>82</v>
      </c>
      <c r="AY280" s="17" t="s">
        <v>125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7" t="s">
        <v>80</v>
      </c>
      <c r="BK280" s="199">
        <f>ROUND(I280*H280,2)</f>
        <v>0</v>
      </c>
      <c r="BL280" s="17" t="s">
        <v>134</v>
      </c>
      <c r="BM280" s="198" t="s">
        <v>429</v>
      </c>
    </row>
    <row r="281" spans="1:47" s="2" customFormat="1" ht="19.5">
      <c r="A281" s="34"/>
      <c r="B281" s="35"/>
      <c r="C281" s="36"/>
      <c r="D281" s="200" t="s">
        <v>136</v>
      </c>
      <c r="E281" s="36"/>
      <c r="F281" s="201" t="s">
        <v>430</v>
      </c>
      <c r="G281" s="36"/>
      <c r="H281" s="36"/>
      <c r="I281" s="108"/>
      <c r="J281" s="36"/>
      <c r="K281" s="36"/>
      <c r="L281" s="39"/>
      <c r="M281" s="202"/>
      <c r="N281" s="203"/>
      <c r="O281" s="64"/>
      <c r="P281" s="64"/>
      <c r="Q281" s="64"/>
      <c r="R281" s="64"/>
      <c r="S281" s="64"/>
      <c r="T281" s="65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136</v>
      </c>
      <c r="AU281" s="17" t="s">
        <v>82</v>
      </c>
    </row>
    <row r="282" spans="1:47" s="2" customFormat="1" ht="19.5">
      <c r="A282" s="34"/>
      <c r="B282" s="35"/>
      <c r="C282" s="36"/>
      <c r="D282" s="200" t="s">
        <v>138</v>
      </c>
      <c r="E282" s="36"/>
      <c r="F282" s="204" t="s">
        <v>431</v>
      </c>
      <c r="G282" s="36"/>
      <c r="H282" s="36"/>
      <c r="I282" s="108"/>
      <c r="J282" s="36"/>
      <c r="K282" s="36"/>
      <c r="L282" s="39"/>
      <c r="M282" s="202"/>
      <c r="N282" s="203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138</v>
      </c>
      <c r="AU282" s="17" t="s">
        <v>82</v>
      </c>
    </row>
    <row r="283" spans="1:65" s="2" customFormat="1" ht="14.45" customHeight="1">
      <c r="A283" s="34"/>
      <c r="B283" s="35"/>
      <c r="C283" s="226" t="s">
        <v>432</v>
      </c>
      <c r="D283" s="226" t="s">
        <v>205</v>
      </c>
      <c r="E283" s="227" t="s">
        <v>433</v>
      </c>
      <c r="F283" s="228" t="s">
        <v>434</v>
      </c>
      <c r="G283" s="229" t="s">
        <v>435</v>
      </c>
      <c r="H283" s="230">
        <v>2.56</v>
      </c>
      <c r="I283" s="231"/>
      <c r="J283" s="232">
        <f>ROUND(I283*H283,2)</f>
        <v>0</v>
      </c>
      <c r="K283" s="228" t="s">
        <v>133</v>
      </c>
      <c r="L283" s="233"/>
      <c r="M283" s="234" t="s">
        <v>19</v>
      </c>
      <c r="N283" s="235" t="s">
        <v>43</v>
      </c>
      <c r="O283" s="64"/>
      <c r="P283" s="196">
        <f>O283*H283</f>
        <v>0</v>
      </c>
      <c r="Q283" s="196">
        <v>0.00173</v>
      </c>
      <c r="R283" s="196">
        <f>Q283*H283</f>
        <v>0.0044288</v>
      </c>
      <c r="S283" s="196">
        <v>0</v>
      </c>
      <c r="T283" s="197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8" t="s">
        <v>192</v>
      </c>
      <c r="AT283" s="198" t="s">
        <v>205</v>
      </c>
      <c r="AU283" s="198" t="s">
        <v>82</v>
      </c>
      <c r="AY283" s="17" t="s">
        <v>125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7" t="s">
        <v>80</v>
      </c>
      <c r="BK283" s="199">
        <f>ROUND(I283*H283,2)</f>
        <v>0</v>
      </c>
      <c r="BL283" s="17" t="s">
        <v>134</v>
      </c>
      <c r="BM283" s="198" t="s">
        <v>436</v>
      </c>
    </row>
    <row r="284" spans="1:47" s="2" customFormat="1" ht="11.25">
      <c r="A284" s="34"/>
      <c r="B284" s="35"/>
      <c r="C284" s="36"/>
      <c r="D284" s="200" t="s">
        <v>136</v>
      </c>
      <c r="E284" s="36"/>
      <c r="F284" s="201" t="s">
        <v>434</v>
      </c>
      <c r="G284" s="36"/>
      <c r="H284" s="36"/>
      <c r="I284" s="108"/>
      <c r="J284" s="36"/>
      <c r="K284" s="36"/>
      <c r="L284" s="39"/>
      <c r="M284" s="202"/>
      <c r="N284" s="203"/>
      <c r="O284" s="64"/>
      <c r="P284" s="64"/>
      <c r="Q284" s="64"/>
      <c r="R284" s="64"/>
      <c r="S284" s="64"/>
      <c r="T284" s="65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136</v>
      </c>
      <c r="AU284" s="17" t="s">
        <v>82</v>
      </c>
    </row>
    <row r="285" spans="2:51" s="13" customFormat="1" ht="11.25">
      <c r="B285" s="205"/>
      <c r="C285" s="206"/>
      <c r="D285" s="200" t="s">
        <v>140</v>
      </c>
      <c r="E285" s="207" t="s">
        <v>19</v>
      </c>
      <c r="F285" s="208" t="s">
        <v>437</v>
      </c>
      <c r="G285" s="206"/>
      <c r="H285" s="209">
        <v>2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140</v>
      </c>
      <c r="AU285" s="215" t="s">
        <v>82</v>
      </c>
      <c r="AV285" s="13" t="s">
        <v>82</v>
      </c>
      <c r="AW285" s="13" t="s">
        <v>33</v>
      </c>
      <c r="AX285" s="13" t="s">
        <v>72</v>
      </c>
      <c r="AY285" s="215" t="s">
        <v>125</v>
      </c>
    </row>
    <row r="286" spans="2:51" s="13" customFormat="1" ht="11.25">
      <c r="B286" s="205"/>
      <c r="C286" s="206"/>
      <c r="D286" s="200" t="s">
        <v>140</v>
      </c>
      <c r="E286" s="207" t="s">
        <v>19</v>
      </c>
      <c r="F286" s="208" t="s">
        <v>438</v>
      </c>
      <c r="G286" s="206"/>
      <c r="H286" s="209">
        <v>0.56</v>
      </c>
      <c r="I286" s="210"/>
      <c r="J286" s="206"/>
      <c r="K286" s="206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140</v>
      </c>
      <c r="AU286" s="215" t="s">
        <v>82</v>
      </c>
      <c r="AV286" s="13" t="s">
        <v>82</v>
      </c>
      <c r="AW286" s="13" t="s">
        <v>33</v>
      </c>
      <c r="AX286" s="13" t="s">
        <v>72</v>
      </c>
      <c r="AY286" s="215" t="s">
        <v>125</v>
      </c>
    </row>
    <row r="287" spans="1:65" s="2" customFormat="1" ht="14.45" customHeight="1">
      <c r="A287" s="34"/>
      <c r="B287" s="35"/>
      <c r="C287" s="226" t="s">
        <v>439</v>
      </c>
      <c r="D287" s="226" t="s">
        <v>205</v>
      </c>
      <c r="E287" s="227" t="s">
        <v>440</v>
      </c>
      <c r="F287" s="228" t="s">
        <v>441</v>
      </c>
      <c r="G287" s="229" t="s">
        <v>435</v>
      </c>
      <c r="H287" s="230">
        <v>2</v>
      </c>
      <c r="I287" s="231"/>
      <c r="J287" s="232">
        <f>ROUND(I287*H287,2)</f>
        <v>0</v>
      </c>
      <c r="K287" s="228" t="s">
        <v>19</v>
      </c>
      <c r="L287" s="233"/>
      <c r="M287" s="234" t="s">
        <v>19</v>
      </c>
      <c r="N287" s="235" t="s">
        <v>43</v>
      </c>
      <c r="O287" s="64"/>
      <c r="P287" s="196">
        <f>O287*H287</f>
        <v>0</v>
      </c>
      <c r="Q287" s="196">
        <v>0.0118</v>
      </c>
      <c r="R287" s="196">
        <f>Q287*H287</f>
        <v>0.0236</v>
      </c>
      <c r="S287" s="196">
        <v>0</v>
      </c>
      <c r="T287" s="197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8" t="s">
        <v>192</v>
      </c>
      <c r="AT287" s="198" t="s">
        <v>205</v>
      </c>
      <c r="AU287" s="198" t="s">
        <v>82</v>
      </c>
      <c r="AY287" s="17" t="s">
        <v>125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7" t="s">
        <v>80</v>
      </c>
      <c r="BK287" s="199">
        <f>ROUND(I287*H287,2)</f>
        <v>0</v>
      </c>
      <c r="BL287" s="17" t="s">
        <v>134</v>
      </c>
      <c r="BM287" s="198" t="s">
        <v>442</v>
      </c>
    </row>
    <row r="288" spans="1:47" s="2" customFormat="1" ht="11.25">
      <c r="A288" s="34"/>
      <c r="B288" s="35"/>
      <c r="C288" s="36"/>
      <c r="D288" s="200" t="s">
        <v>136</v>
      </c>
      <c r="E288" s="36"/>
      <c r="F288" s="201" t="s">
        <v>441</v>
      </c>
      <c r="G288" s="36"/>
      <c r="H288" s="36"/>
      <c r="I288" s="108"/>
      <c r="J288" s="36"/>
      <c r="K288" s="36"/>
      <c r="L288" s="39"/>
      <c r="M288" s="202"/>
      <c r="N288" s="203"/>
      <c r="O288" s="64"/>
      <c r="P288" s="64"/>
      <c r="Q288" s="64"/>
      <c r="R288" s="64"/>
      <c r="S288" s="64"/>
      <c r="T288" s="65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136</v>
      </c>
      <c r="AU288" s="17" t="s">
        <v>82</v>
      </c>
    </row>
    <row r="289" spans="2:51" s="13" customFormat="1" ht="11.25">
      <c r="B289" s="205"/>
      <c r="C289" s="206"/>
      <c r="D289" s="200" t="s">
        <v>140</v>
      </c>
      <c r="E289" s="207" t="s">
        <v>19</v>
      </c>
      <c r="F289" s="208" t="s">
        <v>437</v>
      </c>
      <c r="G289" s="206"/>
      <c r="H289" s="209">
        <v>2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140</v>
      </c>
      <c r="AU289" s="215" t="s">
        <v>82</v>
      </c>
      <c r="AV289" s="13" t="s">
        <v>82</v>
      </c>
      <c r="AW289" s="13" t="s">
        <v>33</v>
      </c>
      <c r="AX289" s="13" t="s">
        <v>72</v>
      </c>
      <c r="AY289" s="215" t="s">
        <v>125</v>
      </c>
    </row>
    <row r="290" spans="1:65" s="2" customFormat="1" ht="14.45" customHeight="1">
      <c r="A290" s="34"/>
      <c r="B290" s="35"/>
      <c r="C290" s="226" t="s">
        <v>443</v>
      </c>
      <c r="D290" s="226" t="s">
        <v>205</v>
      </c>
      <c r="E290" s="227" t="s">
        <v>444</v>
      </c>
      <c r="F290" s="228" t="s">
        <v>445</v>
      </c>
      <c r="G290" s="229" t="s">
        <v>435</v>
      </c>
      <c r="H290" s="230">
        <v>0.56</v>
      </c>
      <c r="I290" s="231"/>
      <c r="J290" s="232">
        <f>ROUND(I290*H290,2)</f>
        <v>0</v>
      </c>
      <c r="K290" s="228" t="s">
        <v>19</v>
      </c>
      <c r="L290" s="233"/>
      <c r="M290" s="234" t="s">
        <v>19</v>
      </c>
      <c r="N290" s="235" t="s">
        <v>43</v>
      </c>
      <c r="O290" s="64"/>
      <c r="P290" s="196">
        <f>O290*H290</f>
        <v>0</v>
      </c>
      <c r="Q290" s="196">
        <v>0.0118</v>
      </c>
      <c r="R290" s="196">
        <f>Q290*H290</f>
        <v>0.006608</v>
      </c>
      <c r="S290" s="196">
        <v>0</v>
      </c>
      <c r="T290" s="197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8" t="s">
        <v>192</v>
      </c>
      <c r="AT290" s="198" t="s">
        <v>205</v>
      </c>
      <c r="AU290" s="198" t="s">
        <v>82</v>
      </c>
      <c r="AY290" s="17" t="s">
        <v>125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7" t="s">
        <v>80</v>
      </c>
      <c r="BK290" s="199">
        <f>ROUND(I290*H290,2)</f>
        <v>0</v>
      </c>
      <c r="BL290" s="17" t="s">
        <v>134</v>
      </c>
      <c r="BM290" s="198" t="s">
        <v>446</v>
      </c>
    </row>
    <row r="291" spans="1:47" s="2" customFormat="1" ht="11.25">
      <c r="A291" s="34"/>
      <c r="B291" s="35"/>
      <c r="C291" s="36"/>
      <c r="D291" s="200" t="s">
        <v>136</v>
      </c>
      <c r="E291" s="36"/>
      <c r="F291" s="201" t="s">
        <v>445</v>
      </c>
      <c r="G291" s="36"/>
      <c r="H291" s="36"/>
      <c r="I291" s="108"/>
      <c r="J291" s="36"/>
      <c r="K291" s="36"/>
      <c r="L291" s="39"/>
      <c r="M291" s="202"/>
      <c r="N291" s="203"/>
      <c r="O291" s="64"/>
      <c r="P291" s="64"/>
      <c r="Q291" s="64"/>
      <c r="R291" s="64"/>
      <c r="S291" s="64"/>
      <c r="T291" s="65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136</v>
      </c>
      <c r="AU291" s="17" t="s">
        <v>82</v>
      </c>
    </row>
    <row r="292" spans="2:51" s="13" customFormat="1" ht="11.25">
      <c r="B292" s="205"/>
      <c r="C292" s="206"/>
      <c r="D292" s="200" t="s">
        <v>140</v>
      </c>
      <c r="E292" s="207" t="s">
        <v>19</v>
      </c>
      <c r="F292" s="208" t="s">
        <v>438</v>
      </c>
      <c r="G292" s="206"/>
      <c r="H292" s="209">
        <v>0.56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140</v>
      </c>
      <c r="AU292" s="215" t="s">
        <v>82</v>
      </c>
      <c r="AV292" s="13" t="s">
        <v>82</v>
      </c>
      <c r="AW292" s="13" t="s">
        <v>33</v>
      </c>
      <c r="AX292" s="13" t="s">
        <v>72</v>
      </c>
      <c r="AY292" s="215" t="s">
        <v>125</v>
      </c>
    </row>
    <row r="293" spans="1:65" s="2" customFormat="1" ht="14.45" customHeight="1">
      <c r="A293" s="34"/>
      <c r="B293" s="35"/>
      <c r="C293" s="226" t="s">
        <v>447</v>
      </c>
      <c r="D293" s="226" t="s">
        <v>205</v>
      </c>
      <c r="E293" s="227" t="s">
        <v>448</v>
      </c>
      <c r="F293" s="228" t="s">
        <v>449</v>
      </c>
      <c r="G293" s="229" t="s">
        <v>435</v>
      </c>
      <c r="H293" s="230">
        <v>5.12</v>
      </c>
      <c r="I293" s="231"/>
      <c r="J293" s="232">
        <f>ROUND(I293*H293,2)</f>
        <v>0</v>
      </c>
      <c r="K293" s="228" t="s">
        <v>133</v>
      </c>
      <c r="L293" s="233"/>
      <c r="M293" s="234" t="s">
        <v>19</v>
      </c>
      <c r="N293" s="235" t="s">
        <v>43</v>
      </c>
      <c r="O293" s="64"/>
      <c r="P293" s="196">
        <f>O293*H293</f>
        <v>0</v>
      </c>
      <c r="Q293" s="196">
        <v>0.00433</v>
      </c>
      <c r="R293" s="196">
        <f>Q293*H293</f>
        <v>0.022169599999999998</v>
      </c>
      <c r="S293" s="196">
        <v>0</v>
      </c>
      <c r="T293" s="197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8" t="s">
        <v>192</v>
      </c>
      <c r="AT293" s="198" t="s">
        <v>205</v>
      </c>
      <c r="AU293" s="198" t="s">
        <v>82</v>
      </c>
      <c r="AY293" s="17" t="s">
        <v>125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7" t="s">
        <v>80</v>
      </c>
      <c r="BK293" s="199">
        <f>ROUND(I293*H293,2)</f>
        <v>0</v>
      </c>
      <c r="BL293" s="17" t="s">
        <v>134</v>
      </c>
      <c r="BM293" s="198" t="s">
        <v>450</v>
      </c>
    </row>
    <row r="294" spans="1:47" s="2" customFormat="1" ht="11.25">
      <c r="A294" s="34"/>
      <c r="B294" s="35"/>
      <c r="C294" s="36"/>
      <c r="D294" s="200" t="s">
        <v>136</v>
      </c>
      <c r="E294" s="36"/>
      <c r="F294" s="201" t="s">
        <v>449</v>
      </c>
      <c r="G294" s="36"/>
      <c r="H294" s="36"/>
      <c r="I294" s="108"/>
      <c r="J294" s="36"/>
      <c r="K294" s="36"/>
      <c r="L294" s="39"/>
      <c r="M294" s="202"/>
      <c r="N294" s="203"/>
      <c r="O294" s="64"/>
      <c r="P294" s="64"/>
      <c r="Q294" s="64"/>
      <c r="R294" s="64"/>
      <c r="S294" s="64"/>
      <c r="T294" s="65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136</v>
      </c>
      <c r="AU294" s="17" t="s">
        <v>82</v>
      </c>
    </row>
    <row r="295" spans="2:51" s="13" customFormat="1" ht="11.25">
      <c r="B295" s="205"/>
      <c r="C295" s="206"/>
      <c r="D295" s="200" t="s">
        <v>140</v>
      </c>
      <c r="E295" s="207" t="s">
        <v>19</v>
      </c>
      <c r="F295" s="208" t="s">
        <v>451</v>
      </c>
      <c r="G295" s="206"/>
      <c r="H295" s="209">
        <v>4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140</v>
      </c>
      <c r="AU295" s="215" t="s">
        <v>82</v>
      </c>
      <c r="AV295" s="13" t="s">
        <v>82</v>
      </c>
      <c r="AW295" s="13" t="s">
        <v>33</v>
      </c>
      <c r="AX295" s="13" t="s">
        <v>72</v>
      </c>
      <c r="AY295" s="215" t="s">
        <v>125</v>
      </c>
    </row>
    <row r="296" spans="2:51" s="13" customFormat="1" ht="11.25">
      <c r="B296" s="205"/>
      <c r="C296" s="206"/>
      <c r="D296" s="200" t="s">
        <v>140</v>
      </c>
      <c r="E296" s="207" t="s">
        <v>19</v>
      </c>
      <c r="F296" s="208" t="s">
        <v>452</v>
      </c>
      <c r="G296" s="206"/>
      <c r="H296" s="209">
        <v>1.12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140</v>
      </c>
      <c r="AU296" s="215" t="s">
        <v>82</v>
      </c>
      <c r="AV296" s="13" t="s">
        <v>82</v>
      </c>
      <c r="AW296" s="13" t="s">
        <v>33</v>
      </c>
      <c r="AX296" s="13" t="s">
        <v>72</v>
      </c>
      <c r="AY296" s="215" t="s">
        <v>125</v>
      </c>
    </row>
    <row r="297" spans="1:65" s="2" customFormat="1" ht="14.45" customHeight="1">
      <c r="A297" s="34"/>
      <c r="B297" s="35"/>
      <c r="C297" s="226" t="s">
        <v>453</v>
      </c>
      <c r="D297" s="226" t="s">
        <v>205</v>
      </c>
      <c r="E297" s="227" t="s">
        <v>454</v>
      </c>
      <c r="F297" s="228" t="s">
        <v>455</v>
      </c>
      <c r="G297" s="229" t="s">
        <v>177</v>
      </c>
      <c r="H297" s="230">
        <v>13.02</v>
      </c>
      <c r="I297" s="231"/>
      <c r="J297" s="232">
        <f>ROUND(I297*H297,2)</f>
        <v>0</v>
      </c>
      <c r="K297" s="228" t="s">
        <v>133</v>
      </c>
      <c r="L297" s="233"/>
      <c r="M297" s="234" t="s">
        <v>19</v>
      </c>
      <c r="N297" s="235" t="s">
        <v>43</v>
      </c>
      <c r="O297" s="64"/>
      <c r="P297" s="196">
        <f>O297*H297</f>
        <v>0</v>
      </c>
      <c r="Q297" s="196">
        <v>0.00078</v>
      </c>
      <c r="R297" s="196">
        <f>Q297*H297</f>
        <v>0.010155599999999999</v>
      </c>
      <c r="S297" s="196">
        <v>0</v>
      </c>
      <c r="T297" s="197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8" t="s">
        <v>192</v>
      </c>
      <c r="AT297" s="198" t="s">
        <v>205</v>
      </c>
      <c r="AU297" s="198" t="s">
        <v>82</v>
      </c>
      <c r="AY297" s="17" t="s">
        <v>125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7" t="s">
        <v>80</v>
      </c>
      <c r="BK297" s="199">
        <f>ROUND(I297*H297,2)</f>
        <v>0</v>
      </c>
      <c r="BL297" s="17" t="s">
        <v>134</v>
      </c>
      <c r="BM297" s="198" t="s">
        <v>456</v>
      </c>
    </row>
    <row r="298" spans="1:47" s="2" customFormat="1" ht="11.25">
      <c r="A298" s="34"/>
      <c r="B298" s="35"/>
      <c r="C298" s="36"/>
      <c r="D298" s="200" t="s">
        <v>136</v>
      </c>
      <c r="E298" s="36"/>
      <c r="F298" s="201" t="s">
        <v>455</v>
      </c>
      <c r="G298" s="36"/>
      <c r="H298" s="36"/>
      <c r="I298" s="108"/>
      <c r="J298" s="36"/>
      <c r="K298" s="36"/>
      <c r="L298" s="39"/>
      <c r="M298" s="202"/>
      <c r="N298" s="203"/>
      <c r="O298" s="64"/>
      <c r="P298" s="64"/>
      <c r="Q298" s="64"/>
      <c r="R298" s="64"/>
      <c r="S298" s="64"/>
      <c r="T298" s="65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136</v>
      </c>
      <c r="AU298" s="17" t="s">
        <v>82</v>
      </c>
    </row>
    <row r="299" spans="2:51" s="13" customFormat="1" ht="11.25">
      <c r="B299" s="205"/>
      <c r="C299" s="206"/>
      <c r="D299" s="200" t="s">
        <v>140</v>
      </c>
      <c r="E299" s="207" t="s">
        <v>19</v>
      </c>
      <c r="F299" s="208" t="s">
        <v>457</v>
      </c>
      <c r="G299" s="206"/>
      <c r="H299" s="209">
        <v>13.02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140</v>
      </c>
      <c r="AU299" s="215" t="s">
        <v>82</v>
      </c>
      <c r="AV299" s="13" t="s">
        <v>82</v>
      </c>
      <c r="AW299" s="13" t="s">
        <v>33</v>
      </c>
      <c r="AX299" s="13" t="s">
        <v>72</v>
      </c>
      <c r="AY299" s="215" t="s">
        <v>125</v>
      </c>
    </row>
    <row r="300" spans="1:65" s="2" customFormat="1" ht="14.45" customHeight="1">
      <c r="A300" s="34"/>
      <c r="B300" s="35"/>
      <c r="C300" s="226" t="s">
        <v>458</v>
      </c>
      <c r="D300" s="226" t="s">
        <v>205</v>
      </c>
      <c r="E300" s="227" t="s">
        <v>459</v>
      </c>
      <c r="F300" s="228" t="s">
        <v>460</v>
      </c>
      <c r="G300" s="229" t="s">
        <v>435</v>
      </c>
      <c r="H300" s="230">
        <v>0.84</v>
      </c>
      <c r="I300" s="231"/>
      <c r="J300" s="232">
        <f>ROUND(I300*H300,2)</f>
        <v>0</v>
      </c>
      <c r="K300" s="228" t="s">
        <v>133</v>
      </c>
      <c r="L300" s="233"/>
      <c r="M300" s="234" t="s">
        <v>19</v>
      </c>
      <c r="N300" s="235" t="s">
        <v>43</v>
      </c>
      <c r="O300" s="64"/>
      <c r="P300" s="196">
        <f>O300*H300</f>
        <v>0</v>
      </c>
      <c r="Q300" s="196">
        <v>0.00063</v>
      </c>
      <c r="R300" s="196">
        <f>Q300*H300</f>
        <v>0.0005292</v>
      </c>
      <c r="S300" s="196">
        <v>0</v>
      </c>
      <c r="T300" s="197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8" t="s">
        <v>192</v>
      </c>
      <c r="AT300" s="198" t="s">
        <v>205</v>
      </c>
      <c r="AU300" s="198" t="s">
        <v>82</v>
      </c>
      <c r="AY300" s="17" t="s">
        <v>125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7" t="s">
        <v>80</v>
      </c>
      <c r="BK300" s="199">
        <f>ROUND(I300*H300,2)</f>
        <v>0</v>
      </c>
      <c r="BL300" s="17" t="s">
        <v>134</v>
      </c>
      <c r="BM300" s="198" t="s">
        <v>461</v>
      </c>
    </row>
    <row r="301" spans="1:47" s="2" customFormat="1" ht="11.25">
      <c r="A301" s="34"/>
      <c r="B301" s="35"/>
      <c r="C301" s="36"/>
      <c r="D301" s="200" t="s">
        <v>136</v>
      </c>
      <c r="E301" s="36"/>
      <c r="F301" s="201" t="s">
        <v>460</v>
      </c>
      <c r="G301" s="36"/>
      <c r="H301" s="36"/>
      <c r="I301" s="108"/>
      <c r="J301" s="36"/>
      <c r="K301" s="36"/>
      <c r="L301" s="39"/>
      <c r="M301" s="202"/>
      <c r="N301" s="203"/>
      <c r="O301" s="64"/>
      <c r="P301" s="64"/>
      <c r="Q301" s="64"/>
      <c r="R301" s="64"/>
      <c r="S301" s="64"/>
      <c r="T301" s="65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136</v>
      </c>
      <c r="AU301" s="17" t="s">
        <v>82</v>
      </c>
    </row>
    <row r="302" spans="2:51" s="13" customFormat="1" ht="11.25">
      <c r="B302" s="205"/>
      <c r="C302" s="206"/>
      <c r="D302" s="200" t="s">
        <v>140</v>
      </c>
      <c r="E302" s="207" t="s">
        <v>19</v>
      </c>
      <c r="F302" s="208" t="s">
        <v>462</v>
      </c>
      <c r="G302" s="206"/>
      <c r="H302" s="209">
        <v>0.84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140</v>
      </c>
      <c r="AU302" s="215" t="s">
        <v>82</v>
      </c>
      <c r="AV302" s="13" t="s">
        <v>82</v>
      </c>
      <c r="AW302" s="13" t="s">
        <v>33</v>
      </c>
      <c r="AX302" s="13" t="s">
        <v>72</v>
      </c>
      <c r="AY302" s="215" t="s">
        <v>125</v>
      </c>
    </row>
    <row r="303" spans="1:65" s="2" customFormat="1" ht="14.45" customHeight="1">
      <c r="A303" s="34"/>
      <c r="B303" s="35"/>
      <c r="C303" s="226" t="s">
        <v>463</v>
      </c>
      <c r="D303" s="226" t="s">
        <v>205</v>
      </c>
      <c r="E303" s="227" t="s">
        <v>464</v>
      </c>
      <c r="F303" s="228" t="s">
        <v>465</v>
      </c>
      <c r="G303" s="229" t="s">
        <v>435</v>
      </c>
      <c r="H303" s="230">
        <v>0.84</v>
      </c>
      <c r="I303" s="231"/>
      <c r="J303" s="232">
        <f>ROUND(I303*H303,2)</f>
        <v>0</v>
      </c>
      <c r="K303" s="228" t="s">
        <v>19</v>
      </c>
      <c r="L303" s="233"/>
      <c r="M303" s="234" t="s">
        <v>19</v>
      </c>
      <c r="N303" s="235" t="s">
        <v>43</v>
      </c>
      <c r="O303" s="64"/>
      <c r="P303" s="196">
        <f>O303*H303</f>
        <v>0</v>
      </c>
      <c r="Q303" s="196">
        <v>0.00173</v>
      </c>
      <c r="R303" s="196">
        <f>Q303*H303</f>
        <v>0.0014532</v>
      </c>
      <c r="S303" s="196">
        <v>0</v>
      </c>
      <c r="T303" s="197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8" t="s">
        <v>192</v>
      </c>
      <c r="AT303" s="198" t="s">
        <v>205</v>
      </c>
      <c r="AU303" s="198" t="s">
        <v>82</v>
      </c>
      <c r="AY303" s="17" t="s">
        <v>125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17" t="s">
        <v>80</v>
      </c>
      <c r="BK303" s="199">
        <f>ROUND(I303*H303,2)</f>
        <v>0</v>
      </c>
      <c r="BL303" s="17" t="s">
        <v>134</v>
      </c>
      <c r="BM303" s="198" t="s">
        <v>466</v>
      </c>
    </row>
    <row r="304" spans="1:47" s="2" customFormat="1" ht="11.25">
      <c r="A304" s="34"/>
      <c r="B304" s="35"/>
      <c r="C304" s="36"/>
      <c r="D304" s="200" t="s">
        <v>136</v>
      </c>
      <c r="E304" s="36"/>
      <c r="F304" s="201" t="s">
        <v>465</v>
      </c>
      <c r="G304" s="36"/>
      <c r="H304" s="36"/>
      <c r="I304" s="108"/>
      <c r="J304" s="36"/>
      <c r="K304" s="36"/>
      <c r="L304" s="39"/>
      <c r="M304" s="202"/>
      <c r="N304" s="203"/>
      <c r="O304" s="64"/>
      <c r="P304" s="64"/>
      <c r="Q304" s="64"/>
      <c r="R304" s="64"/>
      <c r="S304" s="64"/>
      <c r="T304" s="6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136</v>
      </c>
      <c r="AU304" s="17" t="s">
        <v>82</v>
      </c>
    </row>
    <row r="305" spans="2:51" s="13" customFormat="1" ht="11.25">
      <c r="B305" s="205"/>
      <c r="C305" s="206"/>
      <c r="D305" s="200" t="s">
        <v>140</v>
      </c>
      <c r="E305" s="207" t="s">
        <v>19</v>
      </c>
      <c r="F305" s="208" t="s">
        <v>462</v>
      </c>
      <c r="G305" s="206"/>
      <c r="H305" s="209">
        <v>0.84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140</v>
      </c>
      <c r="AU305" s="215" t="s">
        <v>82</v>
      </c>
      <c r="AV305" s="13" t="s">
        <v>82</v>
      </c>
      <c r="AW305" s="13" t="s">
        <v>33</v>
      </c>
      <c r="AX305" s="13" t="s">
        <v>72</v>
      </c>
      <c r="AY305" s="215" t="s">
        <v>125</v>
      </c>
    </row>
    <row r="306" spans="2:63" s="12" customFormat="1" ht="22.9" customHeight="1">
      <c r="B306" s="171"/>
      <c r="C306" s="172"/>
      <c r="D306" s="173" t="s">
        <v>71</v>
      </c>
      <c r="E306" s="185" t="s">
        <v>134</v>
      </c>
      <c r="F306" s="185" t="s">
        <v>467</v>
      </c>
      <c r="G306" s="172"/>
      <c r="H306" s="172"/>
      <c r="I306" s="175"/>
      <c r="J306" s="186">
        <f>BK306</f>
        <v>0</v>
      </c>
      <c r="K306" s="172"/>
      <c r="L306" s="177"/>
      <c r="M306" s="178"/>
      <c r="N306" s="179"/>
      <c r="O306" s="179"/>
      <c r="P306" s="180">
        <f>SUM(P307:P524)</f>
        <v>0</v>
      </c>
      <c r="Q306" s="179"/>
      <c r="R306" s="180">
        <f>SUM(R307:R524)</f>
        <v>54.50071338</v>
      </c>
      <c r="S306" s="179"/>
      <c r="T306" s="181">
        <f>SUM(T307:T524)</f>
        <v>0</v>
      </c>
      <c r="AR306" s="182" t="s">
        <v>80</v>
      </c>
      <c r="AT306" s="183" t="s">
        <v>71</v>
      </c>
      <c r="AU306" s="183" t="s">
        <v>80</v>
      </c>
      <c r="AY306" s="182" t="s">
        <v>125</v>
      </c>
      <c r="BK306" s="184">
        <f>SUM(BK307:BK524)</f>
        <v>0</v>
      </c>
    </row>
    <row r="307" spans="1:65" s="2" customFormat="1" ht="21.6" customHeight="1">
      <c r="A307" s="34"/>
      <c r="B307" s="35"/>
      <c r="C307" s="187" t="s">
        <v>468</v>
      </c>
      <c r="D307" s="187" t="s">
        <v>129</v>
      </c>
      <c r="E307" s="188" t="s">
        <v>469</v>
      </c>
      <c r="F307" s="189" t="s">
        <v>470</v>
      </c>
      <c r="G307" s="190" t="s">
        <v>153</v>
      </c>
      <c r="H307" s="191">
        <v>210</v>
      </c>
      <c r="I307" s="192"/>
      <c r="J307" s="193">
        <f>ROUND(I307*H307,2)</f>
        <v>0</v>
      </c>
      <c r="K307" s="189" t="s">
        <v>19</v>
      </c>
      <c r="L307" s="39"/>
      <c r="M307" s="194" t="s">
        <v>19</v>
      </c>
      <c r="N307" s="195" t="s">
        <v>43</v>
      </c>
      <c r="O307" s="64"/>
      <c r="P307" s="196">
        <f>O307*H307</f>
        <v>0</v>
      </c>
      <c r="Q307" s="196">
        <v>0.0702976</v>
      </c>
      <c r="R307" s="196">
        <f>Q307*H307</f>
        <v>14.762496</v>
      </c>
      <c r="S307" s="196">
        <v>0</v>
      </c>
      <c r="T307" s="197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8" t="s">
        <v>134</v>
      </c>
      <c r="AT307" s="198" t="s">
        <v>129</v>
      </c>
      <c r="AU307" s="198" t="s">
        <v>82</v>
      </c>
      <c r="AY307" s="17" t="s">
        <v>125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7" t="s">
        <v>80</v>
      </c>
      <c r="BK307" s="199">
        <f>ROUND(I307*H307,2)</f>
        <v>0</v>
      </c>
      <c r="BL307" s="17" t="s">
        <v>134</v>
      </c>
      <c r="BM307" s="198" t="s">
        <v>471</v>
      </c>
    </row>
    <row r="308" spans="1:47" s="2" customFormat="1" ht="11.25">
      <c r="A308" s="34"/>
      <c r="B308" s="35"/>
      <c r="C308" s="36"/>
      <c r="D308" s="200" t="s">
        <v>136</v>
      </c>
      <c r="E308" s="36"/>
      <c r="F308" s="201" t="s">
        <v>470</v>
      </c>
      <c r="G308" s="36"/>
      <c r="H308" s="36"/>
      <c r="I308" s="108"/>
      <c r="J308" s="36"/>
      <c r="K308" s="36"/>
      <c r="L308" s="39"/>
      <c r="M308" s="202"/>
      <c r="N308" s="203"/>
      <c r="O308" s="64"/>
      <c r="P308" s="64"/>
      <c r="Q308" s="64"/>
      <c r="R308" s="64"/>
      <c r="S308" s="64"/>
      <c r="T308" s="6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136</v>
      </c>
      <c r="AU308" s="17" t="s">
        <v>82</v>
      </c>
    </row>
    <row r="309" spans="1:47" s="2" customFormat="1" ht="39">
      <c r="A309" s="34"/>
      <c r="B309" s="35"/>
      <c r="C309" s="36"/>
      <c r="D309" s="200" t="s">
        <v>138</v>
      </c>
      <c r="E309" s="36"/>
      <c r="F309" s="204" t="s">
        <v>472</v>
      </c>
      <c r="G309" s="36"/>
      <c r="H309" s="36"/>
      <c r="I309" s="108"/>
      <c r="J309" s="36"/>
      <c r="K309" s="36"/>
      <c r="L309" s="39"/>
      <c r="M309" s="202"/>
      <c r="N309" s="203"/>
      <c r="O309" s="64"/>
      <c r="P309" s="64"/>
      <c r="Q309" s="64"/>
      <c r="R309" s="64"/>
      <c r="S309" s="64"/>
      <c r="T309" s="65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138</v>
      </c>
      <c r="AU309" s="17" t="s">
        <v>82</v>
      </c>
    </row>
    <row r="310" spans="2:51" s="13" customFormat="1" ht="11.25">
      <c r="B310" s="205"/>
      <c r="C310" s="206"/>
      <c r="D310" s="200" t="s">
        <v>140</v>
      </c>
      <c r="E310" s="207" t="s">
        <v>19</v>
      </c>
      <c r="F310" s="208" t="s">
        <v>473</v>
      </c>
      <c r="G310" s="206"/>
      <c r="H310" s="209">
        <v>210</v>
      </c>
      <c r="I310" s="210"/>
      <c r="J310" s="206"/>
      <c r="K310" s="206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140</v>
      </c>
      <c r="AU310" s="215" t="s">
        <v>82</v>
      </c>
      <c r="AV310" s="13" t="s">
        <v>82</v>
      </c>
      <c r="AW310" s="13" t="s">
        <v>33</v>
      </c>
      <c r="AX310" s="13" t="s">
        <v>72</v>
      </c>
      <c r="AY310" s="215" t="s">
        <v>125</v>
      </c>
    </row>
    <row r="311" spans="1:65" s="2" customFormat="1" ht="14.45" customHeight="1">
      <c r="A311" s="34"/>
      <c r="B311" s="35"/>
      <c r="C311" s="187" t="s">
        <v>474</v>
      </c>
      <c r="D311" s="187" t="s">
        <v>129</v>
      </c>
      <c r="E311" s="188" t="s">
        <v>475</v>
      </c>
      <c r="F311" s="189" t="s">
        <v>476</v>
      </c>
      <c r="G311" s="190" t="s">
        <v>153</v>
      </c>
      <c r="H311" s="191">
        <v>210</v>
      </c>
      <c r="I311" s="192"/>
      <c r="J311" s="193">
        <f>ROUND(I311*H311,2)</f>
        <v>0</v>
      </c>
      <c r="K311" s="189" t="s">
        <v>133</v>
      </c>
      <c r="L311" s="39"/>
      <c r="M311" s="194" t="s">
        <v>19</v>
      </c>
      <c r="N311" s="195" t="s">
        <v>43</v>
      </c>
      <c r="O311" s="64"/>
      <c r="P311" s="196">
        <f>O311*H311</f>
        <v>0</v>
      </c>
      <c r="Q311" s="196">
        <v>0.00013</v>
      </c>
      <c r="R311" s="196">
        <f>Q311*H311</f>
        <v>0.027299999999999998</v>
      </c>
      <c r="S311" s="196">
        <v>0</v>
      </c>
      <c r="T311" s="197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8" t="s">
        <v>134</v>
      </c>
      <c r="AT311" s="198" t="s">
        <v>129</v>
      </c>
      <c r="AU311" s="198" t="s">
        <v>82</v>
      </c>
      <c r="AY311" s="17" t="s">
        <v>125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7" t="s">
        <v>80</v>
      </c>
      <c r="BK311" s="199">
        <f>ROUND(I311*H311,2)</f>
        <v>0</v>
      </c>
      <c r="BL311" s="17" t="s">
        <v>134</v>
      </c>
      <c r="BM311" s="198" t="s">
        <v>477</v>
      </c>
    </row>
    <row r="312" spans="1:47" s="2" customFormat="1" ht="11.25">
      <c r="A312" s="34"/>
      <c r="B312" s="35"/>
      <c r="C312" s="36"/>
      <c r="D312" s="200" t="s">
        <v>136</v>
      </c>
      <c r="E312" s="36"/>
      <c r="F312" s="201" t="s">
        <v>478</v>
      </c>
      <c r="G312" s="36"/>
      <c r="H312" s="36"/>
      <c r="I312" s="108"/>
      <c r="J312" s="36"/>
      <c r="K312" s="36"/>
      <c r="L312" s="39"/>
      <c r="M312" s="202"/>
      <c r="N312" s="203"/>
      <c r="O312" s="64"/>
      <c r="P312" s="64"/>
      <c r="Q312" s="64"/>
      <c r="R312" s="64"/>
      <c r="S312" s="64"/>
      <c r="T312" s="6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136</v>
      </c>
      <c r="AU312" s="17" t="s">
        <v>82</v>
      </c>
    </row>
    <row r="313" spans="2:51" s="13" customFormat="1" ht="11.25">
      <c r="B313" s="205"/>
      <c r="C313" s="206"/>
      <c r="D313" s="200" t="s">
        <v>140</v>
      </c>
      <c r="E313" s="207" t="s">
        <v>19</v>
      </c>
      <c r="F313" s="208" t="s">
        <v>473</v>
      </c>
      <c r="G313" s="206"/>
      <c r="H313" s="209">
        <v>210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140</v>
      </c>
      <c r="AU313" s="215" t="s">
        <v>82</v>
      </c>
      <c r="AV313" s="13" t="s">
        <v>82</v>
      </c>
      <c r="AW313" s="13" t="s">
        <v>33</v>
      </c>
      <c r="AX313" s="13" t="s">
        <v>72</v>
      </c>
      <c r="AY313" s="215" t="s">
        <v>125</v>
      </c>
    </row>
    <row r="314" spans="1:65" s="2" customFormat="1" ht="21.6" customHeight="1">
      <c r="A314" s="34"/>
      <c r="B314" s="35"/>
      <c r="C314" s="187" t="s">
        <v>479</v>
      </c>
      <c r="D314" s="187" t="s">
        <v>129</v>
      </c>
      <c r="E314" s="188" t="s">
        <v>480</v>
      </c>
      <c r="F314" s="189" t="s">
        <v>481</v>
      </c>
      <c r="G314" s="190" t="s">
        <v>168</v>
      </c>
      <c r="H314" s="191">
        <v>17.374</v>
      </c>
      <c r="I314" s="192"/>
      <c r="J314" s="193">
        <f>ROUND(I314*H314,2)</f>
        <v>0</v>
      </c>
      <c r="K314" s="189" t="s">
        <v>133</v>
      </c>
      <c r="L314" s="39"/>
      <c r="M314" s="194" t="s">
        <v>19</v>
      </c>
      <c r="N314" s="195" t="s">
        <v>43</v>
      </c>
      <c r="O314" s="64"/>
      <c r="P314" s="196">
        <f>O314*H314</f>
        <v>0</v>
      </c>
      <c r="Q314" s="196">
        <v>0.05779</v>
      </c>
      <c r="R314" s="196">
        <f>Q314*H314</f>
        <v>1.0040434599999999</v>
      </c>
      <c r="S314" s="196">
        <v>0</v>
      </c>
      <c r="T314" s="197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8" t="s">
        <v>134</v>
      </c>
      <c r="AT314" s="198" t="s">
        <v>129</v>
      </c>
      <c r="AU314" s="198" t="s">
        <v>82</v>
      </c>
      <c r="AY314" s="17" t="s">
        <v>125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7" t="s">
        <v>80</v>
      </c>
      <c r="BK314" s="199">
        <f>ROUND(I314*H314,2)</f>
        <v>0</v>
      </c>
      <c r="BL314" s="17" t="s">
        <v>134</v>
      </c>
      <c r="BM314" s="198" t="s">
        <v>482</v>
      </c>
    </row>
    <row r="315" spans="1:47" s="2" customFormat="1" ht="19.5">
      <c r="A315" s="34"/>
      <c r="B315" s="35"/>
      <c r="C315" s="36"/>
      <c r="D315" s="200" t="s">
        <v>136</v>
      </c>
      <c r="E315" s="36"/>
      <c r="F315" s="201" t="s">
        <v>483</v>
      </c>
      <c r="G315" s="36"/>
      <c r="H315" s="36"/>
      <c r="I315" s="108"/>
      <c r="J315" s="36"/>
      <c r="K315" s="36"/>
      <c r="L315" s="39"/>
      <c r="M315" s="202"/>
      <c r="N315" s="203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136</v>
      </c>
      <c r="AU315" s="17" t="s">
        <v>82</v>
      </c>
    </row>
    <row r="316" spans="1:47" s="2" customFormat="1" ht="39">
      <c r="A316" s="34"/>
      <c r="B316" s="35"/>
      <c r="C316" s="36"/>
      <c r="D316" s="200" t="s">
        <v>138</v>
      </c>
      <c r="E316" s="36"/>
      <c r="F316" s="204" t="s">
        <v>484</v>
      </c>
      <c r="G316" s="36"/>
      <c r="H316" s="36"/>
      <c r="I316" s="108"/>
      <c r="J316" s="36"/>
      <c r="K316" s="36"/>
      <c r="L316" s="39"/>
      <c r="M316" s="202"/>
      <c r="N316" s="203"/>
      <c r="O316" s="64"/>
      <c r="P316" s="64"/>
      <c r="Q316" s="64"/>
      <c r="R316" s="64"/>
      <c r="S316" s="64"/>
      <c r="T316" s="6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138</v>
      </c>
      <c r="AU316" s="17" t="s">
        <v>82</v>
      </c>
    </row>
    <row r="317" spans="2:51" s="13" customFormat="1" ht="11.25">
      <c r="B317" s="205"/>
      <c r="C317" s="206"/>
      <c r="D317" s="200" t="s">
        <v>140</v>
      </c>
      <c r="E317" s="207" t="s">
        <v>19</v>
      </c>
      <c r="F317" s="208" t="s">
        <v>485</v>
      </c>
      <c r="G317" s="206"/>
      <c r="H317" s="209">
        <v>13.765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140</v>
      </c>
      <c r="AU317" s="215" t="s">
        <v>82</v>
      </c>
      <c r="AV317" s="13" t="s">
        <v>82</v>
      </c>
      <c r="AW317" s="13" t="s">
        <v>33</v>
      </c>
      <c r="AX317" s="13" t="s">
        <v>72</v>
      </c>
      <c r="AY317" s="215" t="s">
        <v>125</v>
      </c>
    </row>
    <row r="318" spans="2:51" s="13" customFormat="1" ht="11.25">
      <c r="B318" s="205"/>
      <c r="C318" s="206"/>
      <c r="D318" s="200" t="s">
        <v>140</v>
      </c>
      <c r="E318" s="207" t="s">
        <v>19</v>
      </c>
      <c r="F318" s="208" t="s">
        <v>486</v>
      </c>
      <c r="G318" s="206"/>
      <c r="H318" s="209">
        <v>2.193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140</v>
      </c>
      <c r="AU318" s="215" t="s">
        <v>82</v>
      </c>
      <c r="AV318" s="13" t="s">
        <v>82</v>
      </c>
      <c r="AW318" s="13" t="s">
        <v>33</v>
      </c>
      <c r="AX318" s="13" t="s">
        <v>72</v>
      </c>
      <c r="AY318" s="215" t="s">
        <v>125</v>
      </c>
    </row>
    <row r="319" spans="2:51" s="13" customFormat="1" ht="11.25">
      <c r="B319" s="205"/>
      <c r="C319" s="206"/>
      <c r="D319" s="200" t="s">
        <v>140</v>
      </c>
      <c r="E319" s="207" t="s">
        <v>19</v>
      </c>
      <c r="F319" s="208" t="s">
        <v>487</v>
      </c>
      <c r="G319" s="206"/>
      <c r="H319" s="209">
        <v>0.749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140</v>
      </c>
      <c r="AU319" s="215" t="s">
        <v>82</v>
      </c>
      <c r="AV319" s="13" t="s">
        <v>82</v>
      </c>
      <c r="AW319" s="13" t="s">
        <v>33</v>
      </c>
      <c r="AX319" s="13" t="s">
        <v>72</v>
      </c>
      <c r="AY319" s="215" t="s">
        <v>125</v>
      </c>
    </row>
    <row r="320" spans="2:51" s="13" customFormat="1" ht="11.25">
      <c r="B320" s="205"/>
      <c r="C320" s="206"/>
      <c r="D320" s="200" t="s">
        <v>140</v>
      </c>
      <c r="E320" s="207" t="s">
        <v>19</v>
      </c>
      <c r="F320" s="208" t="s">
        <v>488</v>
      </c>
      <c r="G320" s="206"/>
      <c r="H320" s="209">
        <v>0.667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140</v>
      </c>
      <c r="AU320" s="215" t="s">
        <v>82</v>
      </c>
      <c r="AV320" s="13" t="s">
        <v>82</v>
      </c>
      <c r="AW320" s="13" t="s">
        <v>33</v>
      </c>
      <c r="AX320" s="13" t="s">
        <v>72</v>
      </c>
      <c r="AY320" s="215" t="s">
        <v>125</v>
      </c>
    </row>
    <row r="321" spans="1:65" s="2" customFormat="1" ht="14.45" customHeight="1">
      <c r="A321" s="34"/>
      <c r="B321" s="35"/>
      <c r="C321" s="226" t="s">
        <v>489</v>
      </c>
      <c r="D321" s="226" t="s">
        <v>205</v>
      </c>
      <c r="E321" s="227" t="s">
        <v>490</v>
      </c>
      <c r="F321" s="228" t="s">
        <v>491</v>
      </c>
      <c r="G321" s="229" t="s">
        <v>168</v>
      </c>
      <c r="H321" s="230">
        <v>7.19</v>
      </c>
      <c r="I321" s="231"/>
      <c r="J321" s="232">
        <f>ROUND(I321*H321,2)</f>
        <v>0</v>
      </c>
      <c r="K321" s="228" t="s">
        <v>133</v>
      </c>
      <c r="L321" s="233"/>
      <c r="M321" s="234" t="s">
        <v>19</v>
      </c>
      <c r="N321" s="235" t="s">
        <v>43</v>
      </c>
      <c r="O321" s="64"/>
      <c r="P321" s="196">
        <f>O321*H321</f>
        <v>0</v>
      </c>
      <c r="Q321" s="196">
        <v>1</v>
      </c>
      <c r="R321" s="196">
        <f>Q321*H321</f>
        <v>7.19</v>
      </c>
      <c r="S321" s="196">
        <v>0</v>
      </c>
      <c r="T321" s="197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8" t="s">
        <v>192</v>
      </c>
      <c r="AT321" s="198" t="s">
        <v>205</v>
      </c>
      <c r="AU321" s="198" t="s">
        <v>82</v>
      </c>
      <c r="AY321" s="17" t="s">
        <v>125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7" t="s">
        <v>80</v>
      </c>
      <c r="BK321" s="199">
        <f>ROUND(I321*H321,2)</f>
        <v>0</v>
      </c>
      <c r="BL321" s="17" t="s">
        <v>134</v>
      </c>
      <c r="BM321" s="198" t="s">
        <v>492</v>
      </c>
    </row>
    <row r="322" spans="1:47" s="2" customFormat="1" ht="11.25">
      <c r="A322" s="34"/>
      <c r="B322" s="35"/>
      <c r="C322" s="36"/>
      <c r="D322" s="200" t="s">
        <v>136</v>
      </c>
      <c r="E322" s="36"/>
      <c r="F322" s="201" t="s">
        <v>491</v>
      </c>
      <c r="G322" s="36"/>
      <c r="H322" s="36"/>
      <c r="I322" s="108"/>
      <c r="J322" s="36"/>
      <c r="K322" s="36"/>
      <c r="L322" s="39"/>
      <c r="M322" s="202"/>
      <c r="N322" s="203"/>
      <c r="O322" s="64"/>
      <c r="P322" s="64"/>
      <c r="Q322" s="64"/>
      <c r="R322" s="64"/>
      <c r="S322" s="64"/>
      <c r="T322" s="65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136</v>
      </c>
      <c r="AU322" s="17" t="s">
        <v>82</v>
      </c>
    </row>
    <row r="323" spans="1:47" s="2" customFormat="1" ht="19.5">
      <c r="A323" s="34"/>
      <c r="B323" s="35"/>
      <c r="C323" s="36"/>
      <c r="D323" s="200" t="s">
        <v>138</v>
      </c>
      <c r="E323" s="36"/>
      <c r="F323" s="204" t="s">
        <v>493</v>
      </c>
      <c r="G323" s="36"/>
      <c r="H323" s="36"/>
      <c r="I323" s="108"/>
      <c r="J323" s="36"/>
      <c r="K323" s="36"/>
      <c r="L323" s="39"/>
      <c r="M323" s="202"/>
      <c r="N323" s="203"/>
      <c r="O323" s="64"/>
      <c r="P323" s="64"/>
      <c r="Q323" s="64"/>
      <c r="R323" s="64"/>
      <c r="S323" s="64"/>
      <c r="T323" s="6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138</v>
      </c>
      <c r="AU323" s="17" t="s">
        <v>82</v>
      </c>
    </row>
    <row r="324" spans="2:51" s="14" customFormat="1" ht="11.25">
      <c r="B324" s="216"/>
      <c r="C324" s="217"/>
      <c r="D324" s="200" t="s">
        <v>140</v>
      </c>
      <c r="E324" s="218" t="s">
        <v>19</v>
      </c>
      <c r="F324" s="219" t="s">
        <v>494</v>
      </c>
      <c r="G324" s="217"/>
      <c r="H324" s="218" t="s">
        <v>19</v>
      </c>
      <c r="I324" s="220"/>
      <c r="J324" s="217"/>
      <c r="K324" s="217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140</v>
      </c>
      <c r="AU324" s="225" t="s">
        <v>82</v>
      </c>
      <c r="AV324" s="14" t="s">
        <v>80</v>
      </c>
      <c r="AW324" s="14" t="s">
        <v>33</v>
      </c>
      <c r="AX324" s="14" t="s">
        <v>72</v>
      </c>
      <c r="AY324" s="225" t="s">
        <v>125</v>
      </c>
    </row>
    <row r="325" spans="2:51" s="13" customFormat="1" ht="11.25">
      <c r="B325" s="205"/>
      <c r="C325" s="206"/>
      <c r="D325" s="200" t="s">
        <v>140</v>
      </c>
      <c r="E325" s="207" t="s">
        <v>19</v>
      </c>
      <c r="F325" s="208" t="s">
        <v>495</v>
      </c>
      <c r="G325" s="206"/>
      <c r="H325" s="209">
        <v>6.275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140</v>
      </c>
      <c r="AU325" s="215" t="s">
        <v>82</v>
      </c>
      <c r="AV325" s="13" t="s">
        <v>82</v>
      </c>
      <c r="AW325" s="13" t="s">
        <v>33</v>
      </c>
      <c r="AX325" s="13" t="s">
        <v>72</v>
      </c>
      <c r="AY325" s="215" t="s">
        <v>125</v>
      </c>
    </row>
    <row r="326" spans="2:51" s="14" customFormat="1" ht="11.25">
      <c r="B326" s="216"/>
      <c r="C326" s="217"/>
      <c r="D326" s="200" t="s">
        <v>140</v>
      </c>
      <c r="E326" s="218" t="s">
        <v>19</v>
      </c>
      <c r="F326" s="219" t="s">
        <v>496</v>
      </c>
      <c r="G326" s="217"/>
      <c r="H326" s="218" t="s">
        <v>19</v>
      </c>
      <c r="I326" s="220"/>
      <c r="J326" s="217"/>
      <c r="K326" s="217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140</v>
      </c>
      <c r="AU326" s="225" t="s">
        <v>82</v>
      </c>
      <c r="AV326" s="14" t="s">
        <v>80</v>
      </c>
      <c r="AW326" s="14" t="s">
        <v>33</v>
      </c>
      <c r="AX326" s="14" t="s">
        <v>72</v>
      </c>
      <c r="AY326" s="225" t="s">
        <v>125</v>
      </c>
    </row>
    <row r="327" spans="2:51" s="13" customFormat="1" ht="11.25">
      <c r="B327" s="205"/>
      <c r="C327" s="206"/>
      <c r="D327" s="200" t="s">
        <v>140</v>
      </c>
      <c r="E327" s="207" t="s">
        <v>19</v>
      </c>
      <c r="F327" s="208" t="s">
        <v>497</v>
      </c>
      <c r="G327" s="206"/>
      <c r="H327" s="209">
        <v>0.915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140</v>
      </c>
      <c r="AU327" s="215" t="s">
        <v>82</v>
      </c>
      <c r="AV327" s="13" t="s">
        <v>82</v>
      </c>
      <c r="AW327" s="13" t="s">
        <v>33</v>
      </c>
      <c r="AX327" s="13" t="s">
        <v>72</v>
      </c>
      <c r="AY327" s="215" t="s">
        <v>125</v>
      </c>
    </row>
    <row r="328" spans="1:65" s="2" customFormat="1" ht="14.45" customHeight="1">
      <c r="A328" s="34"/>
      <c r="B328" s="35"/>
      <c r="C328" s="226" t="s">
        <v>498</v>
      </c>
      <c r="D328" s="226" t="s">
        <v>205</v>
      </c>
      <c r="E328" s="227" t="s">
        <v>499</v>
      </c>
      <c r="F328" s="228" t="s">
        <v>500</v>
      </c>
      <c r="G328" s="229" t="s">
        <v>168</v>
      </c>
      <c r="H328" s="230">
        <v>0.061</v>
      </c>
      <c r="I328" s="231"/>
      <c r="J328" s="232">
        <f>ROUND(I328*H328,2)</f>
        <v>0</v>
      </c>
      <c r="K328" s="228" t="s">
        <v>19</v>
      </c>
      <c r="L328" s="233"/>
      <c r="M328" s="234" t="s">
        <v>19</v>
      </c>
      <c r="N328" s="235" t="s">
        <v>43</v>
      </c>
      <c r="O328" s="64"/>
      <c r="P328" s="196">
        <f>O328*H328</f>
        <v>0</v>
      </c>
      <c r="Q328" s="196">
        <v>1</v>
      </c>
      <c r="R328" s="196">
        <f>Q328*H328</f>
        <v>0.061</v>
      </c>
      <c r="S328" s="196">
        <v>0</v>
      </c>
      <c r="T328" s="197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8" t="s">
        <v>192</v>
      </c>
      <c r="AT328" s="198" t="s">
        <v>205</v>
      </c>
      <c r="AU328" s="198" t="s">
        <v>82</v>
      </c>
      <c r="AY328" s="17" t="s">
        <v>125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7" t="s">
        <v>80</v>
      </c>
      <c r="BK328" s="199">
        <f>ROUND(I328*H328,2)</f>
        <v>0</v>
      </c>
      <c r="BL328" s="17" t="s">
        <v>134</v>
      </c>
      <c r="BM328" s="198" t="s">
        <v>501</v>
      </c>
    </row>
    <row r="329" spans="1:47" s="2" customFormat="1" ht="19.5">
      <c r="A329" s="34"/>
      <c r="B329" s="35"/>
      <c r="C329" s="36"/>
      <c r="D329" s="200" t="s">
        <v>136</v>
      </c>
      <c r="E329" s="36"/>
      <c r="F329" s="201" t="s">
        <v>502</v>
      </c>
      <c r="G329" s="36"/>
      <c r="H329" s="36"/>
      <c r="I329" s="108"/>
      <c r="J329" s="36"/>
      <c r="K329" s="36"/>
      <c r="L329" s="39"/>
      <c r="M329" s="202"/>
      <c r="N329" s="203"/>
      <c r="O329" s="64"/>
      <c r="P329" s="64"/>
      <c r="Q329" s="64"/>
      <c r="R329" s="64"/>
      <c r="S329" s="64"/>
      <c r="T329" s="65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136</v>
      </c>
      <c r="AU329" s="17" t="s">
        <v>82</v>
      </c>
    </row>
    <row r="330" spans="1:47" s="2" customFormat="1" ht="29.25">
      <c r="A330" s="34"/>
      <c r="B330" s="35"/>
      <c r="C330" s="36"/>
      <c r="D330" s="200" t="s">
        <v>138</v>
      </c>
      <c r="E330" s="36"/>
      <c r="F330" s="204" t="s">
        <v>503</v>
      </c>
      <c r="G330" s="36"/>
      <c r="H330" s="36"/>
      <c r="I330" s="108"/>
      <c r="J330" s="36"/>
      <c r="K330" s="36"/>
      <c r="L330" s="39"/>
      <c r="M330" s="202"/>
      <c r="N330" s="203"/>
      <c r="O330" s="64"/>
      <c r="P330" s="64"/>
      <c r="Q330" s="64"/>
      <c r="R330" s="64"/>
      <c r="S330" s="64"/>
      <c r="T330" s="65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138</v>
      </c>
      <c r="AU330" s="17" t="s">
        <v>82</v>
      </c>
    </row>
    <row r="331" spans="2:51" s="14" customFormat="1" ht="11.25">
      <c r="B331" s="216"/>
      <c r="C331" s="217"/>
      <c r="D331" s="200" t="s">
        <v>140</v>
      </c>
      <c r="E331" s="218" t="s">
        <v>19</v>
      </c>
      <c r="F331" s="219" t="s">
        <v>494</v>
      </c>
      <c r="G331" s="217"/>
      <c r="H331" s="218" t="s">
        <v>19</v>
      </c>
      <c r="I331" s="220"/>
      <c r="J331" s="217"/>
      <c r="K331" s="217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140</v>
      </c>
      <c r="AU331" s="225" t="s">
        <v>82</v>
      </c>
      <c r="AV331" s="14" t="s">
        <v>80</v>
      </c>
      <c r="AW331" s="14" t="s">
        <v>33</v>
      </c>
      <c r="AX331" s="14" t="s">
        <v>72</v>
      </c>
      <c r="AY331" s="225" t="s">
        <v>125</v>
      </c>
    </row>
    <row r="332" spans="2:51" s="13" customFormat="1" ht="11.25">
      <c r="B332" s="205"/>
      <c r="C332" s="206"/>
      <c r="D332" s="200" t="s">
        <v>140</v>
      </c>
      <c r="E332" s="207" t="s">
        <v>19</v>
      </c>
      <c r="F332" s="208" t="s">
        <v>504</v>
      </c>
      <c r="G332" s="206"/>
      <c r="H332" s="209">
        <v>0.056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140</v>
      </c>
      <c r="AU332" s="215" t="s">
        <v>82</v>
      </c>
      <c r="AV332" s="13" t="s">
        <v>82</v>
      </c>
      <c r="AW332" s="13" t="s">
        <v>33</v>
      </c>
      <c r="AX332" s="13" t="s">
        <v>72</v>
      </c>
      <c r="AY332" s="215" t="s">
        <v>125</v>
      </c>
    </row>
    <row r="333" spans="2:51" s="14" customFormat="1" ht="11.25">
      <c r="B333" s="216"/>
      <c r="C333" s="217"/>
      <c r="D333" s="200" t="s">
        <v>140</v>
      </c>
      <c r="E333" s="218" t="s">
        <v>19</v>
      </c>
      <c r="F333" s="219" t="s">
        <v>496</v>
      </c>
      <c r="G333" s="217"/>
      <c r="H333" s="218" t="s">
        <v>19</v>
      </c>
      <c r="I333" s="220"/>
      <c r="J333" s="217"/>
      <c r="K333" s="217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140</v>
      </c>
      <c r="AU333" s="225" t="s">
        <v>82</v>
      </c>
      <c r="AV333" s="14" t="s">
        <v>80</v>
      </c>
      <c r="AW333" s="14" t="s">
        <v>33</v>
      </c>
      <c r="AX333" s="14" t="s">
        <v>72</v>
      </c>
      <c r="AY333" s="225" t="s">
        <v>125</v>
      </c>
    </row>
    <row r="334" spans="2:51" s="13" customFormat="1" ht="11.25">
      <c r="B334" s="205"/>
      <c r="C334" s="206"/>
      <c r="D334" s="200" t="s">
        <v>140</v>
      </c>
      <c r="E334" s="207" t="s">
        <v>19</v>
      </c>
      <c r="F334" s="208" t="s">
        <v>505</v>
      </c>
      <c r="G334" s="206"/>
      <c r="H334" s="209">
        <v>0.005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140</v>
      </c>
      <c r="AU334" s="215" t="s">
        <v>82</v>
      </c>
      <c r="AV334" s="13" t="s">
        <v>82</v>
      </c>
      <c r="AW334" s="13" t="s">
        <v>33</v>
      </c>
      <c r="AX334" s="13" t="s">
        <v>72</v>
      </c>
      <c r="AY334" s="215" t="s">
        <v>125</v>
      </c>
    </row>
    <row r="335" spans="1:65" s="2" customFormat="1" ht="14.45" customHeight="1">
      <c r="A335" s="34"/>
      <c r="B335" s="35"/>
      <c r="C335" s="226" t="s">
        <v>506</v>
      </c>
      <c r="D335" s="226" t="s">
        <v>205</v>
      </c>
      <c r="E335" s="227" t="s">
        <v>507</v>
      </c>
      <c r="F335" s="228" t="s">
        <v>508</v>
      </c>
      <c r="G335" s="229" t="s">
        <v>168</v>
      </c>
      <c r="H335" s="230">
        <v>6.474</v>
      </c>
      <c r="I335" s="231"/>
      <c r="J335" s="232">
        <f>ROUND(I335*H335,2)</f>
        <v>0</v>
      </c>
      <c r="K335" s="228" t="s">
        <v>133</v>
      </c>
      <c r="L335" s="233"/>
      <c r="M335" s="234" t="s">
        <v>19</v>
      </c>
      <c r="N335" s="235" t="s">
        <v>43</v>
      </c>
      <c r="O335" s="64"/>
      <c r="P335" s="196">
        <f>O335*H335</f>
        <v>0</v>
      </c>
      <c r="Q335" s="196">
        <v>1</v>
      </c>
      <c r="R335" s="196">
        <f>Q335*H335</f>
        <v>6.474</v>
      </c>
      <c r="S335" s="196">
        <v>0</v>
      </c>
      <c r="T335" s="197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8" t="s">
        <v>192</v>
      </c>
      <c r="AT335" s="198" t="s">
        <v>205</v>
      </c>
      <c r="AU335" s="198" t="s">
        <v>82</v>
      </c>
      <c r="AY335" s="17" t="s">
        <v>125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7" t="s">
        <v>80</v>
      </c>
      <c r="BK335" s="199">
        <f>ROUND(I335*H335,2)</f>
        <v>0</v>
      </c>
      <c r="BL335" s="17" t="s">
        <v>134</v>
      </c>
      <c r="BM335" s="198" t="s">
        <v>509</v>
      </c>
    </row>
    <row r="336" spans="1:47" s="2" customFormat="1" ht="11.25">
      <c r="A336" s="34"/>
      <c r="B336" s="35"/>
      <c r="C336" s="36"/>
      <c r="D336" s="200" t="s">
        <v>136</v>
      </c>
      <c r="E336" s="36"/>
      <c r="F336" s="201" t="s">
        <v>508</v>
      </c>
      <c r="G336" s="36"/>
      <c r="H336" s="36"/>
      <c r="I336" s="108"/>
      <c r="J336" s="36"/>
      <c r="K336" s="36"/>
      <c r="L336" s="39"/>
      <c r="M336" s="202"/>
      <c r="N336" s="203"/>
      <c r="O336" s="64"/>
      <c r="P336" s="64"/>
      <c r="Q336" s="64"/>
      <c r="R336" s="64"/>
      <c r="S336" s="64"/>
      <c r="T336" s="65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136</v>
      </c>
      <c r="AU336" s="17" t="s">
        <v>82</v>
      </c>
    </row>
    <row r="337" spans="1:47" s="2" customFormat="1" ht="29.25">
      <c r="A337" s="34"/>
      <c r="B337" s="35"/>
      <c r="C337" s="36"/>
      <c r="D337" s="200" t="s">
        <v>138</v>
      </c>
      <c r="E337" s="36"/>
      <c r="F337" s="204" t="s">
        <v>503</v>
      </c>
      <c r="G337" s="36"/>
      <c r="H337" s="36"/>
      <c r="I337" s="108"/>
      <c r="J337" s="36"/>
      <c r="K337" s="36"/>
      <c r="L337" s="39"/>
      <c r="M337" s="202"/>
      <c r="N337" s="203"/>
      <c r="O337" s="64"/>
      <c r="P337" s="64"/>
      <c r="Q337" s="64"/>
      <c r="R337" s="64"/>
      <c r="S337" s="64"/>
      <c r="T337" s="65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138</v>
      </c>
      <c r="AU337" s="17" t="s">
        <v>82</v>
      </c>
    </row>
    <row r="338" spans="2:51" s="14" customFormat="1" ht="11.25">
      <c r="B338" s="216"/>
      <c r="C338" s="217"/>
      <c r="D338" s="200" t="s">
        <v>140</v>
      </c>
      <c r="E338" s="218" t="s">
        <v>19</v>
      </c>
      <c r="F338" s="219" t="s">
        <v>494</v>
      </c>
      <c r="G338" s="217"/>
      <c r="H338" s="218" t="s">
        <v>19</v>
      </c>
      <c r="I338" s="220"/>
      <c r="J338" s="217"/>
      <c r="K338" s="217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140</v>
      </c>
      <c r="AU338" s="225" t="s">
        <v>82</v>
      </c>
      <c r="AV338" s="14" t="s">
        <v>80</v>
      </c>
      <c r="AW338" s="14" t="s">
        <v>33</v>
      </c>
      <c r="AX338" s="14" t="s">
        <v>72</v>
      </c>
      <c r="AY338" s="225" t="s">
        <v>125</v>
      </c>
    </row>
    <row r="339" spans="2:51" s="13" customFormat="1" ht="11.25">
      <c r="B339" s="205"/>
      <c r="C339" s="206"/>
      <c r="D339" s="200" t="s">
        <v>140</v>
      </c>
      <c r="E339" s="207" t="s">
        <v>19</v>
      </c>
      <c r="F339" s="208" t="s">
        <v>510</v>
      </c>
      <c r="G339" s="206"/>
      <c r="H339" s="209">
        <v>5.087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140</v>
      </c>
      <c r="AU339" s="215" t="s">
        <v>82</v>
      </c>
      <c r="AV339" s="13" t="s">
        <v>82</v>
      </c>
      <c r="AW339" s="13" t="s">
        <v>33</v>
      </c>
      <c r="AX339" s="13" t="s">
        <v>72</v>
      </c>
      <c r="AY339" s="215" t="s">
        <v>125</v>
      </c>
    </row>
    <row r="340" spans="2:51" s="14" customFormat="1" ht="11.25">
      <c r="B340" s="216"/>
      <c r="C340" s="217"/>
      <c r="D340" s="200" t="s">
        <v>140</v>
      </c>
      <c r="E340" s="218" t="s">
        <v>19</v>
      </c>
      <c r="F340" s="219" t="s">
        <v>496</v>
      </c>
      <c r="G340" s="217"/>
      <c r="H340" s="218" t="s">
        <v>19</v>
      </c>
      <c r="I340" s="220"/>
      <c r="J340" s="217"/>
      <c r="K340" s="217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140</v>
      </c>
      <c r="AU340" s="225" t="s">
        <v>82</v>
      </c>
      <c r="AV340" s="14" t="s">
        <v>80</v>
      </c>
      <c r="AW340" s="14" t="s">
        <v>33</v>
      </c>
      <c r="AX340" s="14" t="s">
        <v>72</v>
      </c>
      <c r="AY340" s="225" t="s">
        <v>125</v>
      </c>
    </row>
    <row r="341" spans="2:51" s="13" customFormat="1" ht="11.25">
      <c r="B341" s="205"/>
      <c r="C341" s="206"/>
      <c r="D341" s="200" t="s">
        <v>140</v>
      </c>
      <c r="E341" s="207" t="s">
        <v>19</v>
      </c>
      <c r="F341" s="208" t="s">
        <v>511</v>
      </c>
      <c r="G341" s="206"/>
      <c r="H341" s="209">
        <v>0.963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140</v>
      </c>
      <c r="AU341" s="215" t="s">
        <v>82</v>
      </c>
      <c r="AV341" s="13" t="s">
        <v>82</v>
      </c>
      <c r="AW341" s="13" t="s">
        <v>33</v>
      </c>
      <c r="AX341" s="13" t="s">
        <v>72</v>
      </c>
      <c r="AY341" s="215" t="s">
        <v>125</v>
      </c>
    </row>
    <row r="342" spans="2:51" s="13" customFormat="1" ht="11.25">
      <c r="B342" s="205"/>
      <c r="C342" s="206"/>
      <c r="D342" s="200" t="s">
        <v>140</v>
      </c>
      <c r="E342" s="206"/>
      <c r="F342" s="208" t="s">
        <v>512</v>
      </c>
      <c r="G342" s="206"/>
      <c r="H342" s="209">
        <v>6.474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140</v>
      </c>
      <c r="AU342" s="215" t="s">
        <v>82</v>
      </c>
      <c r="AV342" s="13" t="s">
        <v>82</v>
      </c>
      <c r="AW342" s="13" t="s">
        <v>4</v>
      </c>
      <c r="AX342" s="13" t="s">
        <v>80</v>
      </c>
      <c r="AY342" s="215" t="s">
        <v>125</v>
      </c>
    </row>
    <row r="343" spans="1:65" s="2" customFormat="1" ht="14.45" customHeight="1">
      <c r="A343" s="34"/>
      <c r="B343" s="35"/>
      <c r="C343" s="226" t="s">
        <v>513</v>
      </c>
      <c r="D343" s="226" t="s">
        <v>205</v>
      </c>
      <c r="E343" s="227" t="s">
        <v>514</v>
      </c>
      <c r="F343" s="228" t="s">
        <v>515</v>
      </c>
      <c r="G343" s="229" t="s">
        <v>168</v>
      </c>
      <c r="H343" s="230">
        <v>1.517</v>
      </c>
      <c r="I343" s="231"/>
      <c r="J343" s="232">
        <f>ROUND(I343*H343,2)</f>
        <v>0</v>
      </c>
      <c r="K343" s="228" t="s">
        <v>133</v>
      </c>
      <c r="L343" s="233"/>
      <c r="M343" s="234" t="s">
        <v>19</v>
      </c>
      <c r="N343" s="235" t="s">
        <v>43</v>
      </c>
      <c r="O343" s="64"/>
      <c r="P343" s="196">
        <f>O343*H343</f>
        <v>0</v>
      </c>
      <c r="Q343" s="196">
        <v>1</v>
      </c>
      <c r="R343" s="196">
        <f>Q343*H343</f>
        <v>1.517</v>
      </c>
      <c r="S343" s="196">
        <v>0</v>
      </c>
      <c r="T343" s="197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8" t="s">
        <v>192</v>
      </c>
      <c r="AT343" s="198" t="s">
        <v>205</v>
      </c>
      <c r="AU343" s="198" t="s">
        <v>82</v>
      </c>
      <c r="AY343" s="17" t="s">
        <v>125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7" t="s">
        <v>80</v>
      </c>
      <c r="BK343" s="199">
        <f>ROUND(I343*H343,2)</f>
        <v>0</v>
      </c>
      <c r="BL343" s="17" t="s">
        <v>134</v>
      </c>
      <c r="BM343" s="198" t="s">
        <v>516</v>
      </c>
    </row>
    <row r="344" spans="1:47" s="2" customFormat="1" ht="11.25">
      <c r="A344" s="34"/>
      <c r="B344" s="35"/>
      <c r="C344" s="36"/>
      <c r="D344" s="200" t="s">
        <v>136</v>
      </c>
      <c r="E344" s="36"/>
      <c r="F344" s="201" t="s">
        <v>515</v>
      </c>
      <c r="G344" s="36"/>
      <c r="H344" s="36"/>
      <c r="I344" s="108"/>
      <c r="J344" s="36"/>
      <c r="K344" s="36"/>
      <c r="L344" s="39"/>
      <c r="M344" s="202"/>
      <c r="N344" s="203"/>
      <c r="O344" s="64"/>
      <c r="P344" s="64"/>
      <c r="Q344" s="64"/>
      <c r="R344" s="64"/>
      <c r="S344" s="64"/>
      <c r="T344" s="65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136</v>
      </c>
      <c r="AU344" s="17" t="s">
        <v>82</v>
      </c>
    </row>
    <row r="345" spans="1:47" s="2" customFormat="1" ht="29.25">
      <c r="A345" s="34"/>
      <c r="B345" s="35"/>
      <c r="C345" s="36"/>
      <c r="D345" s="200" t="s">
        <v>138</v>
      </c>
      <c r="E345" s="36"/>
      <c r="F345" s="204" t="s">
        <v>503</v>
      </c>
      <c r="G345" s="36"/>
      <c r="H345" s="36"/>
      <c r="I345" s="108"/>
      <c r="J345" s="36"/>
      <c r="K345" s="36"/>
      <c r="L345" s="39"/>
      <c r="M345" s="202"/>
      <c r="N345" s="203"/>
      <c r="O345" s="64"/>
      <c r="P345" s="64"/>
      <c r="Q345" s="64"/>
      <c r="R345" s="64"/>
      <c r="S345" s="64"/>
      <c r="T345" s="65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138</v>
      </c>
      <c r="AU345" s="17" t="s">
        <v>82</v>
      </c>
    </row>
    <row r="346" spans="2:51" s="14" customFormat="1" ht="11.25">
      <c r="B346" s="216"/>
      <c r="C346" s="217"/>
      <c r="D346" s="200" t="s">
        <v>140</v>
      </c>
      <c r="E346" s="218" t="s">
        <v>19</v>
      </c>
      <c r="F346" s="219" t="s">
        <v>494</v>
      </c>
      <c r="G346" s="217"/>
      <c r="H346" s="218" t="s">
        <v>19</v>
      </c>
      <c r="I346" s="220"/>
      <c r="J346" s="217"/>
      <c r="K346" s="217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140</v>
      </c>
      <c r="AU346" s="225" t="s">
        <v>82</v>
      </c>
      <c r="AV346" s="14" t="s">
        <v>80</v>
      </c>
      <c r="AW346" s="14" t="s">
        <v>33</v>
      </c>
      <c r="AX346" s="14" t="s">
        <v>72</v>
      </c>
      <c r="AY346" s="225" t="s">
        <v>125</v>
      </c>
    </row>
    <row r="347" spans="2:51" s="13" customFormat="1" ht="11.25">
      <c r="B347" s="205"/>
      <c r="C347" s="206"/>
      <c r="D347" s="200" t="s">
        <v>140</v>
      </c>
      <c r="E347" s="207" t="s">
        <v>19</v>
      </c>
      <c r="F347" s="208" t="s">
        <v>517</v>
      </c>
      <c r="G347" s="206"/>
      <c r="H347" s="209">
        <v>0.624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140</v>
      </c>
      <c r="AU347" s="215" t="s">
        <v>82</v>
      </c>
      <c r="AV347" s="13" t="s">
        <v>82</v>
      </c>
      <c r="AW347" s="13" t="s">
        <v>33</v>
      </c>
      <c r="AX347" s="13" t="s">
        <v>72</v>
      </c>
      <c r="AY347" s="215" t="s">
        <v>125</v>
      </c>
    </row>
    <row r="348" spans="2:51" s="14" customFormat="1" ht="11.25">
      <c r="B348" s="216"/>
      <c r="C348" s="217"/>
      <c r="D348" s="200" t="s">
        <v>140</v>
      </c>
      <c r="E348" s="218" t="s">
        <v>19</v>
      </c>
      <c r="F348" s="219" t="s">
        <v>496</v>
      </c>
      <c r="G348" s="217"/>
      <c r="H348" s="218" t="s">
        <v>19</v>
      </c>
      <c r="I348" s="220"/>
      <c r="J348" s="217"/>
      <c r="K348" s="217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140</v>
      </c>
      <c r="AU348" s="225" t="s">
        <v>82</v>
      </c>
      <c r="AV348" s="14" t="s">
        <v>80</v>
      </c>
      <c r="AW348" s="14" t="s">
        <v>33</v>
      </c>
      <c r="AX348" s="14" t="s">
        <v>72</v>
      </c>
      <c r="AY348" s="225" t="s">
        <v>125</v>
      </c>
    </row>
    <row r="349" spans="2:51" s="13" customFormat="1" ht="11.25">
      <c r="B349" s="205"/>
      <c r="C349" s="206"/>
      <c r="D349" s="200" t="s">
        <v>140</v>
      </c>
      <c r="E349" s="207" t="s">
        <v>19</v>
      </c>
      <c r="F349" s="208" t="s">
        <v>518</v>
      </c>
      <c r="G349" s="206"/>
      <c r="H349" s="209">
        <v>0.113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140</v>
      </c>
      <c r="AU349" s="215" t="s">
        <v>82</v>
      </c>
      <c r="AV349" s="13" t="s">
        <v>82</v>
      </c>
      <c r="AW349" s="13" t="s">
        <v>33</v>
      </c>
      <c r="AX349" s="13" t="s">
        <v>72</v>
      </c>
      <c r="AY349" s="215" t="s">
        <v>125</v>
      </c>
    </row>
    <row r="350" spans="2:51" s="14" customFormat="1" ht="11.25">
      <c r="B350" s="216"/>
      <c r="C350" s="217"/>
      <c r="D350" s="200" t="s">
        <v>140</v>
      </c>
      <c r="E350" s="218" t="s">
        <v>19</v>
      </c>
      <c r="F350" s="219" t="s">
        <v>519</v>
      </c>
      <c r="G350" s="217"/>
      <c r="H350" s="218" t="s">
        <v>19</v>
      </c>
      <c r="I350" s="220"/>
      <c r="J350" s="217"/>
      <c r="K350" s="217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140</v>
      </c>
      <c r="AU350" s="225" t="s">
        <v>82</v>
      </c>
      <c r="AV350" s="14" t="s">
        <v>80</v>
      </c>
      <c r="AW350" s="14" t="s">
        <v>33</v>
      </c>
      <c r="AX350" s="14" t="s">
        <v>72</v>
      </c>
      <c r="AY350" s="225" t="s">
        <v>125</v>
      </c>
    </row>
    <row r="351" spans="2:51" s="13" customFormat="1" ht="11.25">
      <c r="B351" s="205"/>
      <c r="C351" s="206"/>
      <c r="D351" s="200" t="s">
        <v>140</v>
      </c>
      <c r="E351" s="207" t="s">
        <v>19</v>
      </c>
      <c r="F351" s="208" t="s">
        <v>520</v>
      </c>
      <c r="G351" s="206"/>
      <c r="H351" s="209">
        <v>0.681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140</v>
      </c>
      <c r="AU351" s="215" t="s">
        <v>82</v>
      </c>
      <c r="AV351" s="13" t="s">
        <v>82</v>
      </c>
      <c r="AW351" s="13" t="s">
        <v>33</v>
      </c>
      <c r="AX351" s="13" t="s">
        <v>72</v>
      </c>
      <c r="AY351" s="215" t="s">
        <v>125</v>
      </c>
    </row>
    <row r="352" spans="2:51" s="13" customFormat="1" ht="11.25">
      <c r="B352" s="205"/>
      <c r="C352" s="206"/>
      <c r="D352" s="200" t="s">
        <v>140</v>
      </c>
      <c r="E352" s="206"/>
      <c r="F352" s="208" t="s">
        <v>521</v>
      </c>
      <c r="G352" s="206"/>
      <c r="H352" s="209">
        <v>1.517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140</v>
      </c>
      <c r="AU352" s="215" t="s">
        <v>82</v>
      </c>
      <c r="AV352" s="13" t="s">
        <v>82</v>
      </c>
      <c r="AW352" s="13" t="s">
        <v>4</v>
      </c>
      <c r="AX352" s="13" t="s">
        <v>80</v>
      </c>
      <c r="AY352" s="215" t="s">
        <v>125</v>
      </c>
    </row>
    <row r="353" spans="1:65" s="2" customFormat="1" ht="14.45" customHeight="1">
      <c r="A353" s="34"/>
      <c r="B353" s="35"/>
      <c r="C353" s="226" t="s">
        <v>522</v>
      </c>
      <c r="D353" s="226" t="s">
        <v>205</v>
      </c>
      <c r="E353" s="227" t="s">
        <v>523</v>
      </c>
      <c r="F353" s="228" t="s">
        <v>524</v>
      </c>
      <c r="G353" s="229" t="s">
        <v>168</v>
      </c>
      <c r="H353" s="230">
        <v>0.278</v>
      </c>
      <c r="I353" s="231"/>
      <c r="J353" s="232">
        <f>ROUND(I353*H353,2)</f>
        <v>0</v>
      </c>
      <c r="K353" s="228" t="s">
        <v>19</v>
      </c>
      <c r="L353" s="233"/>
      <c r="M353" s="234" t="s">
        <v>19</v>
      </c>
      <c r="N353" s="235" t="s">
        <v>43</v>
      </c>
      <c r="O353" s="64"/>
      <c r="P353" s="196">
        <f>O353*H353</f>
        <v>0</v>
      </c>
      <c r="Q353" s="196">
        <v>1</v>
      </c>
      <c r="R353" s="196">
        <f>Q353*H353</f>
        <v>0.278</v>
      </c>
      <c r="S353" s="196">
        <v>0</v>
      </c>
      <c r="T353" s="197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8" t="s">
        <v>192</v>
      </c>
      <c r="AT353" s="198" t="s">
        <v>205</v>
      </c>
      <c r="AU353" s="198" t="s">
        <v>82</v>
      </c>
      <c r="AY353" s="17" t="s">
        <v>125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7" t="s">
        <v>80</v>
      </c>
      <c r="BK353" s="199">
        <f>ROUND(I353*H353,2)</f>
        <v>0</v>
      </c>
      <c r="BL353" s="17" t="s">
        <v>134</v>
      </c>
      <c r="BM353" s="198" t="s">
        <v>525</v>
      </c>
    </row>
    <row r="354" spans="1:47" s="2" customFormat="1" ht="11.25">
      <c r="A354" s="34"/>
      <c r="B354" s="35"/>
      <c r="C354" s="36"/>
      <c r="D354" s="200" t="s">
        <v>136</v>
      </c>
      <c r="E354" s="36"/>
      <c r="F354" s="201" t="s">
        <v>524</v>
      </c>
      <c r="G354" s="36"/>
      <c r="H354" s="36"/>
      <c r="I354" s="108"/>
      <c r="J354" s="36"/>
      <c r="K354" s="36"/>
      <c r="L354" s="39"/>
      <c r="M354" s="202"/>
      <c r="N354" s="203"/>
      <c r="O354" s="64"/>
      <c r="P354" s="64"/>
      <c r="Q354" s="64"/>
      <c r="R354" s="64"/>
      <c r="S354" s="64"/>
      <c r="T354" s="65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136</v>
      </c>
      <c r="AU354" s="17" t="s">
        <v>82</v>
      </c>
    </row>
    <row r="355" spans="1:47" s="2" customFormat="1" ht="29.25">
      <c r="A355" s="34"/>
      <c r="B355" s="35"/>
      <c r="C355" s="36"/>
      <c r="D355" s="200" t="s">
        <v>138</v>
      </c>
      <c r="E355" s="36"/>
      <c r="F355" s="204" t="s">
        <v>503</v>
      </c>
      <c r="G355" s="36"/>
      <c r="H355" s="36"/>
      <c r="I355" s="108"/>
      <c r="J355" s="36"/>
      <c r="K355" s="36"/>
      <c r="L355" s="39"/>
      <c r="M355" s="202"/>
      <c r="N355" s="203"/>
      <c r="O355" s="64"/>
      <c r="P355" s="64"/>
      <c r="Q355" s="64"/>
      <c r="R355" s="64"/>
      <c r="S355" s="64"/>
      <c r="T355" s="65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138</v>
      </c>
      <c r="AU355" s="17" t="s">
        <v>82</v>
      </c>
    </row>
    <row r="356" spans="2:51" s="14" customFormat="1" ht="11.25">
      <c r="B356" s="216"/>
      <c r="C356" s="217"/>
      <c r="D356" s="200" t="s">
        <v>140</v>
      </c>
      <c r="E356" s="218" t="s">
        <v>19</v>
      </c>
      <c r="F356" s="219" t="s">
        <v>526</v>
      </c>
      <c r="G356" s="217"/>
      <c r="H356" s="218" t="s">
        <v>19</v>
      </c>
      <c r="I356" s="220"/>
      <c r="J356" s="217"/>
      <c r="K356" s="217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140</v>
      </c>
      <c r="AU356" s="225" t="s">
        <v>82</v>
      </c>
      <c r="AV356" s="14" t="s">
        <v>80</v>
      </c>
      <c r="AW356" s="14" t="s">
        <v>33</v>
      </c>
      <c r="AX356" s="14" t="s">
        <v>72</v>
      </c>
      <c r="AY356" s="225" t="s">
        <v>125</v>
      </c>
    </row>
    <row r="357" spans="2:51" s="13" customFormat="1" ht="11.25">
      <c r="B357" s="205"/>
      <c r="C357" s="206"/>
      <c r="D357" s="200" t="s">
        <v>140</v>
      </c>
      <c r="E357" s="207" t="s">
        <v>19</v>
      </c>
      <c r="F357" s="208" t="s">
        <v>527</v>
      </c>
      <c r="G357" s="206"/>
      <c r="H357" s="209">
        <v>0.26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140</v>
      </c>
      <c r="AU357" s="215" t="s">
        <v>82</v>
      </c>
      <c r="AV357" s="13" t="s">
        <v>82</v>
      </c>
      <c r="AW357" s="13" t="s">
        <v>33</v>
      </c>
      <c r="AX357" s="13" t="s">
        <v>72</v>
      </c>
      <c r="AY357" s="215" t="s">
        <v>125</v>
      </c>
    </row>
    <row r="358" spans="2:51" s="13" customFormat="1" ht="11.25">
      <c r="B358" s="205"/>
      <c r="C358" s="206"/>
      <c r="D358" s="200" t="s">
        <v>140</v>
      </c>
      <c r="E358" s="206"/>
      <c r="F358" s="208" t="s">
        <v>528</v>
      </c>
      <c r="G358" s="206"/>
      <c r="H358" s="209">
        <v>0.278</v>
      </c>
      <c r="I358" s="210"/>
      <c r="J358" s="206"/>
      <c r="K358" s="206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140</v>
      </c>
      <c r="AU358" s="215" t="s">
        <v>82</v>
      </c>
      <c r="AV358" s="13" t="s">
        <v>82</v>
      </c>
      <c r="AW358" s="13" t="s">
        <v>4</v>
      </c>
      <c r="AX358" s="13" t="s">
        <v>80</v>
      </c>
      <c r="AY358" s="215" t="s">
        <v>125</v>
      </c>
    </row>
    <row r="359" spans="1:65" s="2" customFormat="1" ht="14.45" customHeight="1">
      <c r="A359" s="34"/>
      <c r="B359" s="35"/>
      <c r="C359" s="226" t="s">
        <v>529</v>
      </c>
      <c r="D359" s="226" t="s">
        <v>205</v>
      </c>
      <c r="E359" s="227" t="s">
        <v>530</v>
      </c>
      <c r="F359" s="228" t="s">
        <v>531</v>
      </c>
      <c r="G359" s="229" t="s">
        <v>168</v>
      </c>
      <c r="H359" s="230">
        <v>1.079</v>
      </c>
      <c r="I359" s="231"/>
      <c r="J359" s="232">
        <f>ROUND(I359*H359,2)</f>
        <v>0</v>
      </c>
      <c r="K359" s="228" t="s">
        <v>133</v>
      </c>
      <c r="L359" s="233"/>
      <c r="M359" s="234" t="s">
        <v>19</v>
      </c>
      <c r="N359" s="235" t="s">
        <v>43</v>
      </c>
      <c r="O359" s="64"/>
      <c r="P359" s="196">
        <f>O359*H359</f>
        <v>0</v>
      </c>
      <c r="Q359" s="196">
        <v>1</v>
      </c>
      <c r="R359" s="196">
        <f>Q359*H359</f>
        <v>1.079</v>
      </c>
      <c r="S359" s="196">
        <v>0</v>
      </c>
      <c r="T359" s="197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8" t="s">
        <v>192</v>
      </c>
      <c r="AT359" s="198" t="s">
        <v>205</v>
      </c>
      <c r="AU359" s="198" t="s">
        <v>82</v>
      </c>
      <c r="AY359" s="17" t="s">
        <v>125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7" t="s">
        <v>80</v>
      </c>
      <c r="BK359" s="199">
        <f>ROUND(I359*H359,2)</f>
        <v>0</v>
      </c>
      <c r="BL359" s="17" t="s">
        <v>134</v>
      </c>
      <c r="BM359" s="198" t="s">
        <v>532</v>
      </c>
    </row>
    <row r="360" spans="1:47" s="2" customFormat="1" ht="11.25">
      <c r="A360" s="34"/>
      <c r="B360" s="35"/>
      <c r="C360" s="36"/>
      <c r="D360" s="200" t="s">
        <v>136</v>
      </c>
      <c r="E360" s="36"/>
      <c r="F360" s="201" t="s">
        <v>531</v>
      </c>
      <c r="G360" s="36"/>
      <c r="H360" s="36"/>
      <c r="I360" s="108"/>
      <c r="J360" s="36"/>
      <c r="K360" s="36"/>
      <c r="L360" s="39"/>
      <c r="M360" s="202"/>
      <c r="N360" s="203"/>
      <c r="O360" s="64"/>
      <c r="P360" s="64"/>
      <c r="Q360" s="64"/>
      <c r="R360" s="64"/>
      <c r="S360" s="64"/>
      <c r="T360" s="65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136</v>
      </c>
      <c r="AU360" s="17" t="s">
        <v>82</v>
      </c>
    </row>
    <row r="361" spans="1:47" s="2" customFormat="1" ht="29.25">
      <c r="A361" s="34"/>
      <c r="B361" s="35"/>
      <c r="C361" s="36"/>
      <c r="D361" s="200" t="s">
        <v>138</v>
      </c>
      <c r="E361" s="36"/>
      <c r="F361" s="204" t="s">
        <v>503</v>
      </c>
      <c r="G361" s="36"/>
      <c r="H361" s="36"/>
      <c r="I361" s="108"/>
      <c r="J361" s="36"/>
      <c r="K361" s="36"/>
      <c r="L361" s="39"/>
      <c r="M361" s="202"/>
      <c r="N361" s="203"/>
      <c r="O361" s="64"/>
      <c r="P361" s="64"/>
      <c r="Q361" s="64"/>
      <c r="R361" s="64"/>
      <c r="S361" s="64"/>
      <c r="T361" s="65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138</v>
      </c>
      <c r="AU361" s="17" t="s">
        <v>82</v>
      </c>
    </row>
    <row r="362" spans="2:51" s="14" customFormat="1" ht="11.25">
      <c r="B362" s="216"/>
      <c r="C362" s="217"/>
      <c r="D362" s="200" t="s">
        <v>140</v>
      </c>
      <c r="E362" s="218" t="s">
        <v>19</v>
      </c>
      <c r="F362" s="219" t="s">
        <v>494</v>
      </c>
      <c r="G362" s="217"/>
      <c r="H362" s="218" t="s">
        <v>19</v>
      </c>
      <c r="I362" s="220"/>
      <c r="J362" s="217"/>
      <c r="K362" s="217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140</v>
      </c>
      <c r="AU362" s="225" t="s">
        <v>82</v>
      </c>
      <c r="AV362" s="14" t="s">
        <v>80</v>
      </c>
      <c r="AW362" s="14" t="s">
        <v>33</v>
      </c>
      <c r="AX362" s="14" t="s">
        <v>72</v>
      </c>
      <c r="AY362" s="225" t="s">
        <v>125</v>
      </c>
    </row>
    <row r="363" spans="2:51" s="13" customFormat="1" ht="11.25">
      <c r="B363" s="205"/>
      <c r="C363" s="206"/>
      <c r="D363" s="200" t="s">
        <v>140</v>
      </c>
      <c r="E363" s="207" t="s">
        <v>19</v>
      </c>
      <c r="F363" s="208" t="s">
        <v>533</v>
      </c>
      <c r="G363" s="206"/>
      <c r="H363" s="209">
        <v>0.824</v>
      </c>
      <c r="I363" s="210"/>
      <c r="J363" s="206"/>
      <c r="K363" s="206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140</v>
      </c>
      <c r="AU363" s="215" t="s">
        <v>82</v>
      </c>
      <c r="AV363" s="13" t="s">
        <v>82</v>
      </c>
      <c r="AW363" s="13" t="s">
        <v>33</v>
      </c>
      <c r="AX363" s="13" t="s">
        <v>72</v>
      </c>
      <c r="AY363" s="215" t="s">
        <v>125</v>
      </c>
    </row>
    <row r="364" spans="2:51" s="14" customFormat="1" ht="11.25">
      <c r="B364" s="216"/>
      <c r="C364" s="217"/>
      <c r="D364" s="200" t="s">
        <v>140</v>
      </c>
      <c r="E364" s="218" t="s">
        <v>19</v>
      </c>
      <c r="F364" s="219" t="s">
        <v>496</v>
      </c>
      <c r="G364" s="217"/>
      <c r="H364" s="218" t="s">
        <v>19</v>
      </c>
      <c r="I364" s="220"/>
      <c r="J364" s="217"/>
      <c r="K364" s="217"/>
      <c r="L364" s="221"/>
      <c r="M364" s="222"/>
      <c r="N364" s="223"/>
      <c r="O364" s="223"/>
      <c r="P364" s="223"/>
      <c r="Q364" s="223"/>
      <c r="R364" s="223"/>
      <c r="S364" s="223"/>
      <c r="T364" s="224"/>
      <c r="AT364" s="225" t="s">
        <v>140</v>
      </c>
      <c r="AU364" s="225" t="s">
        <v>82</v>
      </c>
      <c r="AV364" s="14" t="s">
        <v>80</v>
      </c>
      <c r="AW364" s="14" t="s">
        <v>33</v>
      </c>
      <c r="AX364" s="14" t="s">
        <v>72</v>
      </c>
      <c r="AY364" s="225" t="s">
        <v>125</v>
      </c>
    </row>
    <row r="365" spans="2:51" s="13" customFormat="1" ht="11.25">
      <c r="B365" s="205"/>
      <c r="C365" s="206"/>
      <c r="D365" s="200" t="s">
        <v>140</v>
      </c>
      <c r="E365" s="207" t="s">
        <v>19</v>
      </c>
      <c r="F365" s="208" t="s">
        <v>534</v>
      </c>
      <c r="G365" s="206"/>
      <c r="H365" s="209">
        <v>0.137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140</v>
      </c>
      <c r="AU365" s="215" t="s">
        <v>82</v>
      </c>
      <c r="AV365" s="13" t="s">
        <v>82</v>
      </c>
      <c r="AW365" s="13" t="s">
        <v>33</v>
      </c>
      <c r="AX365" s="13" t="s">
        <v>72</v>
      </c>
      <c r="AY365" s="215" t="s">
        <v>125</v>
      </c>
    </row>
    <row r="366" spans="2:51" s="14" customFormat="1" ht="11.25">
      <c r="B366" s="216"/>
      <c r="C366" s="217"/>
      <c r="D366" s="200" t="s">
        <v>140</v>
      </c>
      <c r="E366" s="218" t="s">
        <v>19</v>
      </c>
      <c r="F366" s="219" t="s">
        <v>519</v>
      </c>
      <c r="G366" s="217"/>
      <c r="H366" s="218" t="s">
        <v>19</v>
      </c>
      <c r="I366" s="220"/>
      <c r="J366" s="217"/>
      <c r="K366" s="217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140</v>
      </c>
      <c r="AU366" s="225" t="s">
        <v>82</v>
      </c>
      <c r="AV366" s="14" t="s">
        <v>80</v>
      </c>
      <c r="AW366" s="14" t="s">
        <v>33</v>
      </c>
      <c r="AX366" s="14" t="s">
        <v>72</v>
      </c>
      <c r="AY366" s="225" t="s">
        <v>125</v>
      </c>
    </row>
    <row r="367" spans="2:51" s="13" customFormat="1" ht="11.25">
      <c r="B367" s="205"/>
      <c r="C367" s="206"/>
      <c r="D367" s="200" t="s">
        <v>140</v>
      </c>
      <c r="E367" s="207" t="s">
        <v>19</v>
      </c>
      <c r="F367" s="208" t="s">
        <v>535</v>
      </c>
      <c r="G367" s="206"/>
      <c r="H367" s="209">
        <v>0.047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140</v>
      </c>
      <c r="AU367" s="215" t="s">
        <v>82</v>
      </c>
      <c r="AV367" s="13" t="s">
        <v>82</v>
      </c>
      <c r="AW367" s="13" t="s">
        <v>33</v>
      </c>
      <c r="AX367" s="13" t="s">
        <v>72</v>
      </c>
      <c r="AY367" s="215" t="s">
        <v>125</v>
      </c>
    </row>
    <row r="368" spans="2:51" s="13" customFormat="1" ht="11.25">
      <c r="B368" s="205"/>
      <c r="C368" s="206"/>
      <c r="D368" s="200" t="s">
        <v>140</v>
      </c>
      <c r="E368" s="206"/>
      <c r="F368" s="208" t="s">
        <v>536</v>
      </c>
      <c r="G368" s="206"/>
      <c r="H368" s="209">
        <v>1.079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140</v>
      </c>
      <c r="AU368" s="215" t="s">
        <v>82</v>
      </c>
      <c r="AV368" s="13" t="s">
        <v>82</v>
      </c>
      <c r="AW368" s="13" t="s">
        <v>4</v>
      </c>
      <c r="AX368" s="13" t="s">
        <v>80</v>
      </c>
      <c r="AY368" s="215" t="s">
        <v>125</v>
      </c>
    </row>
    <row r="369" spans="1:65" s="2" customFormat="1" ht="14.45" customHeight="1">
      <c r="A369" s="34"/>
      <c r="B369" s="35"/>
      <c r="C369" s="226" t="s">
        <v>537</v>
      </c>
      <c r="D369" s="226" t="s">
        <v>205</v>
      </c>
      <c r="E369" s="227" t="s">
        <v>538</v>
      </c>
      <c r="F369" s="228" t="s">
        <v>539</v>
      </c>
      <c r="G369" s="229" t="s">
        <v>168</v>
      </c>
      <c r="H369" s="230">
        <v>0.287</v>
      </c>
      <c r="I369" s="231"/>
      <c r="J369" s="232">
        <f>ROUND(I369*H369,2)</f>
        <v>0</v>
      </c>
      <c r="K369" s="228" t="s">
        <v>19</v>
      </c>
      <c r="L369" s="233"/>
      <c r="M369" s="234" t="s">
        <v>19</v>
      </c>
      <c r="N369" s="235" t="s">
        <v>43</v>
      </c>
      <c r="O369" s="64"/>
      <c r="P369" s="196">
        <f>O369*H369</f>
        <v>0</v>
      </c>
      <c r="Q369" s="196">
        <v>1</v>
      </c>
      <c r="R369" s="196">
        <f>Q369*H369</f>
        <v>0.287</v>
      </c>
      <c r="S369" s="196">
        <v>0</v>
      </c>
      <c r="T369" s="197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8" t="s">
        <v>192</v>
      </c>
      <c r="AT369" s="198" t="s">
        <v>205</v>
      </c>
      <c r="AU369" s="198" t="s">
        <v>82</v>
      </c>
      <c r="AY369" s="17" t="s">
        <v>125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7" t="s">
        <v>80</v>
      </c>
      <c r="BK369" s="199">
        <f>ROUND(I369*H369,2)</f>
        <v>0</v>
      </c>
      <c r="BL369" s="17" t="s">
        <v>134</v>
      </c>
      <c r="BM369" s="198" t="s">
        <v>540</v>
      </c>
    </row>
    <row r="370" spans="1:47" s="2" customFormat="1" ht="11.25">
      <c r="A370" s="34"/>
      <c r="B370" s="35"/>
      <c r="C370" s="36"/>
      <c r="D370" s="200" t="s">
        <v>136</v>
      </c>
      <c r="E370" s="36"/>
      <c r="F370" s="201" t="s">
        <v>539</v>
      </c>
      <c r="G370" s="36"/>
      <c r="H370" s="36"/>
      <c r="I370" s="108"/>
      <c r="J370" s="36"/>
      <c r="K370" s="36"/>
      <c r="L370" s="39"/>
      <c r="M370" s="202"/>
      <c r="N370" s="203"/>
      <c r="O370" s="64"/>
      <c r="P370" s="64"/>
      <c r="Q370" s="64"/>
      <c r="R370" s="64"/>
      <c r="S370" s="64"/>
      <c r="T370" s="65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136</v>
      </c>
      <c r="AU370" s="17" t="s">
        <v>82</v>
      </c>
    </row>
    <row r="371" spans="2:51" s="14" customFormat="1" ht="11.25">
      <c r="B371" s="216"/>
      <c r="C371" s="217"/>
      <c r="D371" s="200" t="s">
        <v>140</v>
      </c>
      <c r="E371" s="218" t="s">
        <v>19</v>
      </c>
      <c r="F371" s="219" t="s">
        <v>526</v>
      </c>
      <c r="G371" s="217"/>
      <c r="H371" s="218" t="s">
        <v>19</v>
      </c>
      <c r="I371" s="220"/>
      <c r="J371" s="217"/>
      <c r="K371" s="217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140</v>
      </c>
      <c r="AU371" s="225" t="s">
        <v>82</v>
      </c>
      <c r="AV371" s="14" t="s">
        <v>80</v>
      </c>
      <c r="AW371" s="14" t="s">
        <v>33</v>
      </c>
      <c r="AX371" s="14" t="s">
        <v>72</v>
      </c>
      <c r="AY371" s="225" t="s">
        <v>125</v>
      </c>
    </row>
    <row r="372" spans="2:51" s="13" customFormat="1" ht="11.25">
      <c r="B372" s="205"/>
      <c r="C372" s="206"/>
      <c r="D372" s="200" t="s">
        <v>140</v>
      </c>
      <c r="E372" s="207" t="s">
        <v>19</v>
      </c>
      <c r="F372" s="208" t="s">
        <v>541</v>
      </c>
      <c r="G372" s="206"/>
      <c r="H372" s="209">
        <v>0.287</v>
      </c>
      <c r="I372" s="210"/>
      <c r="J372" s="206"/>
      <c r="K372" s="206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140</v>
      </c>
      <c r="AU372" s="215" t="s">
        <v>82</v>
      </c>
      <c r="AV372" s="13" t="s">
        <v>82</v>
      </c>
      <c r="AW372" s="13" t="s">
        <v>33</v>
      </c>
      <c r="AX372" s="13" t="s">
        <v>72</v>
      </c>
      <c r="AY372" s="215" t="s">
        <v>125</v>
      </c>
    </row>
    <row r="373" spans="1:65" s="2" customFormat="1" ht="14.45" customHeight="1">
      <c r="A373" s="34"/>
      <c r="B373" s="35"/>
      <c r="C373" s="226" t="s">
        <v>542</v>
      </c>
      <c r="D373" s="226" t="s">
        <v>205</v>
      </c>
      <c r="E373" s="227" t="s">
        <v>543</v>
      </c>
      <c r="F373" s="228" t="s">
        <v>544</v>
      </c>
      <c r="G373" s="229" t="s">
        <v>168</v>
      </c>
      <c r="H373" s="230">
        <v>0.606</v>
      </c>
      <c r="I373" s="231"/>
      <c r="J373" s="232">
        <f>ROUND(I373*H373,2)</f>
        <v>0</v>
      </c>
      <c r="K373" s="228" t="s">
        <v>133</v>
      </c>
      <c r="L373" s="233"/>
      <c r="M373" s="234" t="s">
        <v>19</v>
      </c>
      <c r="N373" s="235" t="s">
        <v>43</v>
      </c>
      <c r="O373" s="64"/>
      <c r="P373" s="196">
        <f>O373*H373</f>
        <v>0</v>
      </c>
      <c r="Q373" s="196">
        <v>1</v>
      </c>
      <c r="R373" s="196">
        <f>Q373*H373</f>
        <v>0.606</v>
      </c>
      <c r="S373" s="196">
        <v>0</v>
      </c>
      <c r="T373" s="197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8" t="s">
        <v>192</v>
      </c>
      <c r="AT373" s="198" t="s">
        <v>205</v>
      </c>
      <c r="AU373" s="198" t="s">
        <v>82</v>
      </c>
      <c r="AY373" s="17" t="s">
        <v>125</v>
      </c>
      <c r="BE373" s="199">
        <f>IF(N373="základní",J373,0)</f>
        <v>0</v>
      </c>
      <c r="BF373" s="199">
        <f>IF(N373="snížená",J373,0)</f>
        <v>0</v>
      </c>
      <c r="BG373" s="199">
        <f>IF(N373="zákl. přenesená",J373,0)</f>
        <v>0</v>
      </c>
      <c r="BH373" s="199">
        <f>IF(N373="sníž. přenesená",J373,0)</f>
        <v>0</v>
      </c>
      <c r="BI373" s="199">
        <f>IF(N373="nulová",J373,0)</f>
        <v>0</v>
      </c>
      <c r="BJ373" s="17" t="s">
        <v>80</v>
      </c>
      <c r="BK373" s="199">
        <f>ROUND(I373*H373,2)</f>
        <v>0</v>
      </c>
      <c r="BL373" s="17" t="s">
        <v>134</v>
      </c>
      <c r="BM373" s="198" t="s">
        <v>545</v>
      </c>
    </row>
    <row r="374" spans="1:47" s="2" customFormat="1" ht="11.25">
      <c r="A374" s="34"/>
      <c r="B374" s="35"/>
      <c r="C374" s="36"/>
      <c r="D374" s="200" t="s">
        <v>136</v>
      </c>
      <c r="E374" s="36"/>
      <c r="F374" s="201" t="s">
        <v>544</v>
      </c>
      <c r="G374" s="36"/>
      <c r="H374" s="36"/>
      <c r="I374" s="108"/>
      <c r="J374" s="36"/>
      <c r="K374" s="36"/>
      <c r="L374" s="39"/>
      <c r="M374" s="202"/>
      <c r="N374" s="203"/>
      <c r="O374" s="64"/>
      <c r="P374" s="64"/>
      <c r="Q374" s="64"/>
      <c r="R374" s="64"/>
      <c r="S374" s="64"/>
      <c r="T374" s="65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136</v>
      </c>
      <c r="AU374" s="17" t="s">
        <v>82</v>
      </c>
    </row>
    <row r="375" spans="1:47" s="2" customFormat="1" ht="29.25">
      <c r="A375" s="34"/>
      <c r="B375" s="35"/>
      <c r="C375" s="36"/>
      <c r="D375" s="200" t="s">
        <v>138</v>
      </c>
      <c r="E375" s="36"/>
      <c r="F375" s="204" t="s">
        <v>503</v>
      </c>
      <c r="G375" s="36"/>
      <c r="H375" s="36"/>
      <c r="I375" s="108"/>
      <c r="J375" s="36"/>
      <c r="K375" s="36"/>
      <c r="L375" s="39"/>
      <c r="M375" s="202"/>
      <c r="N375" s="203"/>
      <c r="O375" s="64"/>
      <c r="P375" s="64"/>
      <c r="Q375" s="64"/>
      <c r="R375" s="64"/>
      <c r="S375" s="64"/>
      <c r="T375" s="65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138</v>
      </c>
      <c r="AU375" s="17" t="s">
        <v>82</v>
      </c>
    </row>
    <row r="376" spans="2:51" s="14" customFormat="1" ht="11.25">
      <c r="B376" s="216"/>
      <c r="C376" s="217"/>
      <c r="D376" s="200" t="s">
        <v>140</v>
      </c>
      <c r="E376" s="218" t="s">
        <v>19</v>
      </c>
      <c r="F376" s="219" t="s">
        <v>494</v>
      </c>
      <c r="G376" s="217"/>
      <c r="H376" s="218" t="s">
        <v>19</v>
      </c>
      <c r="I376" s="220"/>
      <c r="J376" s="217"/>
      <c r="K376" s="217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140</v>
      </c>
      <c r="AU376" s="225" t="s">
        <v>82</v>
      </c>
      <c r="AV376" s="14" t="s">
        <v>80</v>
      </c>
      <c r="AW376" s="14" t="s">
        <v>33</v>
      </c>
      <c r="AX376" s="14" t="s">
        <v>72</v>
      </c>
      <c r="AY376" s="225" t="s">
        <v>125</v>
      </c>
    </row>
    <row r="377" spans="2:51" s="13" customFormat="1" ht="11.25">
      <c r="B377" s="205"/>
      <c r="C377" s="206"/>
      <c r="D377" s="200" t="s">
        <v>140</v>
      </c>
      <c r="E377" s="207" t="s">
        <v>19</v>
      </c>
      <c r="F377" s="208" t="s">
        <v>546</v>
      </c>
      <c r="G377" s="206"/>
      <c r="H377" s="209">
        <v>0.479</v>
      </c>
      <c r="I377" s="210"/>
      <c r="J377" s="206"/>
      <c r="K377" s="206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140</v>
      </c>
      <c r="AU377" s="215" t="s">
        <v>82</v>
      </c>
      <c r="AV377" s="13" t="s">
        <v>82</v>
      </c>
      <c r="AW377" s="13" t="s">
        <v>33</v>
      </c>
      <c r="AX377" s="13" t="s">
        <v>72</v>
      </c>
      <c r="AY377" s="215" t="s">
        <v>125</v>
      </c>
    </row>
    <row r="378" spans="2:51" s="14" customFormat="1" ht="11.25">
      <c r="B378" s="216"/>
      <c r="C378" s="217"/>
      <c r="D378" s="200" t="s">
        <v>140</v>
      </c>
      <c r="E378" s="218" t="s">
        <v>19</v>
      </c>
      <c r="F378" s="219" t="s">
        <v>496</v>
      </c>
      <c r="G378" s="217"/>
      <c r="H378" s="218" t="s">
        <v>19</v>
      </c>
      <c r="I378" s="220"/>
      <c r="J378" s="217"/>
      <c r="K378" s="217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140</v>
      </c>
      <c r="AU378" s="225" t="s">
        <v>82</v>
      </c>
      <c r="AV378" s="14" t="s">
        <v>80</v>
      </c>
      <c r="AW378" s="14" t="s">
        <v>33</v>
      </c>
      <c r="AX378" s="14" t="s">
        <v>72</v>
      </c>
      <c r="AY378" s="225" t="s">
        <v>125</v>
      </c>
    </row>
    <row r="379" spans="2:51" s="13" customFormat="1" ht="11.25">
      <c r="B379" s="205"/>
      <c r="C379" s="206"/>
      <c r="D379" s="200" t="s">
        <v>140</v>
      </c>
      <c r="E379" s="207" t="s">
        <v>19</v>
      </c>
      <c r="F379" s="208" t="s">
        <v>547</v>
      </c>
      <c r="G379" s="206"/>
      <c r="H379" s="209">
        <v>0.087</v>
      </c>
      <c r="I379" s="210"/>
      <c r="J379" s="206"/>
      <c r="K379" s="206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140</v>
      </c>
      <c r="AU379" s="215" t="s">
        <v>82</v>
      </c>
      <c r="AV379" s="13" t="s">
        <v>82</v>
      </c>
      <c r="AW379" s="13" t="s">
        <v>33</v>
      </c>
      <c r="AX379" s="13" t="s">
        <v>72</v>
      </c>
      <c r="AY379" s="215" t="s">
        <v>125</v>
      </c>
    </row>
    <row r="380" spans="2:51" s="13" customFormat="1" ht="11.25">
      <c r="B380" s="205"/>
      <c r="C380" s="206"/>
      <c r="D380" s="200" t="s">
        <v>140</v>
      </c>
      <c r="E380" s="206"/>
      <c r="F380" s="208" t="s">
        <v>548</v>
      </c>
      <c r="G380" s="206"/>
      <c r="H380" s="209">
        <v>0.606</v>
      </c>
      <c r="I380" s="210"/>
      <c r="J380" s="206"/>
      <c r="K380" s="206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140</v>
      </c>
      <c r="AU380" s="215" t="s">
        <v>82</v>
      </c>
      <c r="AV380" s="13" t="s">
        <v>82</v>
      </c>
      <c r="AW380" s="13" t="s">
        <v>4</v>
      </c>
      <c r="AX380" s="13" t="s">
        <v>80</v>
      </c>
      <c r="AY380" s="215" t="s">
        <v>125</v>
      </c>
    </row>
    <row r="381" spans="1:65" s="2" customFormat="1" ht="14.45" customHeight="1">
      <c r="A381" s="34"/>
      <c r="B381" s="35"/>
      <c r="C381" s="226" t="s">
        <v>549</v>
      </c>
      <c r="D381" s="226" t="s">
        <v>205</v>
      </c>
      <c r="E381" s="227" t="s">
        <v>550</v>
      </c>
      <c r="F381" s="228" t="s">
        <v>551</v>
      </c>
      <c r="G381" s="229" t="s">
        <v>168</v>
      </c>
      <c r="H381" s="230">
        <v>0.051</v>
      </c>
      <c r="I381" s="231"/>
      <c r="J381" s="232">
        <f>ROUND(I381*H381,2)</f>
        <v>0</v>
      </c>
      <c r="K381" s="228" t="s">
        <v>133</v>
      </c>
      <c r="L381" s="233"/>
      <c r="M381" s="234" t="s">
        <v>19</v>
      </c>
      <c r="N381" s="235" t="s">
        <v>43</v>
      </c>
      <c r="O381" s="64"/>
      <c r="P381" s="196">
        <f>O381*H381</f>
        <v>0</v>
      </c>
      <c r="Q381" s="196">
        <v>1</v>
      </c>
      <c r="R381" s="196">
        <f>Q381*H381</f>
        <v>0.051</v>
      </c>
      <c r="S381" s="196">
        <v>0</v>
      </c>
      <c r="T381" s="197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8" t="s">
        <v>192</v>
      </c>
      <c r="AT381" s="198" t="s">
        <v>205</v>
      </c>
      <c r="AU381" s="198" t="s">
        <v>82</v>
      </c>
      <c r="AY381" s="17" t="s">
        <v>125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7" t="s">
        <v>80</v>
      </c>
      <c r="BK381" s="199">
        <f>ROUND(I381*H381,2)</f>
        <v>0</v>
      </c>
      <c r="BL381" s="17" t="s">
        <v>134</v>
      </c>
      <c r="BM381" s="198" t="s">
        <v>552</v>
      </c>
    </row>
    <row r="382" spans="1:47" s="2" customFormat="1" ht="11.25">
      <c r="A382" s="34"/>
      <c r="B382" s="35"/>
      <c r="C382" s="36"/>
      <c r="D382" s="200" t="s">
        <v>136</v>
      </c>
      <c r="E382" s="36"/>
      <c r="F382" s="201" t="s">
        <v>551</v>
      </c>
      <c r="G382" s="36"/>
      <c r="H382" s="36"/>
      <c r="I382" s="108"/>
      <c r="J382" s="36"/>
      <c r="K382" s="36"/>
      <c r="L382" s="39"/>
      <c r="M382" s="202"/>
      <c r="N382" s="203"/>
      <c r="O382" s="64"/>
      <c r="P382" s="64"/>
      <c r="Q382" s="64"/>
      <c r="R382" s="64"/>
      <c r="S382" s="64"/>
      <c r="T382" s="65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136</v>
      </c>
      <c r="AU382" s="17" t="s">
        <v>82</v>
      </c>
    </row>
    <row r="383" spans="1:47" s="2" customFormat="1" ht="29.25">
      <c r="A383" s="34"/>
      <c r="B383" s="35"/>
      <c r="C383" s="36"/>
      <c r="D383" s="200" t="s">
        <v>138</v>
      </c>
      <c r="E383" s="36"/>
      <c r="F383" s="204" t="s">
        <v>503</v>
      </c>
      <c r="G383" s="36"/>
      <c r="H383" s="36"/>
      <c r="I383" s="108"/>
      <c r="J383" s="36"/>
      <c r="K383" s="36"/>
      <c r="L383" s="39"/>
      <c r="M383" s="202"/>
      <c r="N383" s="203"/>
      <c r="O383" s="64"/>
      <c r="P383" s="64"/>
      <c r="Q383" s="64"/>
      <c r="R383" s="64"/>
      <c r="S383" s="64"/>
      <c r="T383" s="65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138</v>
      </c>
      <c r="AU383" s="17" t="s">
        <v>82</v>
      </c>
    </row>
    <row r="384" spans="2:51" s="14" customFormat="1" ht="11.25">
      <c r="B384" s="216"/>
      <c r="C384" s="217"/>
      <c r="D384" s="200" t="s">
        <v>140</v>
      </c>
      <c r="E384" s="218" t="s">
        <v>19</v>
      </c>
      <c r="F384" s="219" t="s">
        <v>496</v>
      </c>
      <c r="G384" s="217"/>
      <c r="H384" s="218" t="s">
        <v>19</v>
      </c>
      <c r="I384" s="220"/>
      <c r="J384" s="217"/>
      <c r="K384" s="217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140</v>
      </c>
      <c r="AU384" s="225" t="s">
        <v>82</v>
      </c>
      <c r="AV384" s="14" t="s">
        <v>80</v>
      </c>
      <c r="AW384" s="14" t="s">
        <v>33</v>
      </c>
      <c r="AX384" s="14" t="s">
        <v>72</v>
      </c>
      <c r="AY384" s="225" t="s">
        <v>125</v>
      </c>
    </row>
    <row r="385" spans="2:51" s="13" customFormat="1" ht="11.25">
      <c r="B385" s="205"/>
      <c r="C385" s="206"/>
      <c r="D385" s="200" t="s">
        <v>140</v>
      </c>
      <c r="E385" s="207" t="s">
        <v>19</v>
      </c>
      <c r="F385" s="208" t="s">
        <v>553</v>
      </c>
      <c r="G385" s="206"/>
      <c r="H385" s="209">
        <v>0.048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140</v>
      </c>
      <c r="AU385" s="215" t="s">
        <v>82</v>
      </c>
      <c r="AV385" s="13" t="s">
        <v>82</v>
      </c>
      <c r="AW385" s="13" t="s">
        <v>33</v>
      </c>
      <c r="AX385" s="13" t="s">
        <v>72</v>
      </c>
      <c r="AY385" s="215" t="s">
        <v>125</v>
      </c>
    </row>
    <row r="386" spans="2:51" s="13" customFormat="1" ht="11.25">
      <c r="B386" s="205"/>
      <c r="C386" s="206"/>
      <c r="D386" s="200" t="s">
        <v>140</v>
      </c>
      <c r="E386" s="206"/>
      <c r="F386" s="208" t="s">
        <v>554</v>
      </c>
      <c r="G386" s="206"/>
      <c r="H386" s="209">
        <v>0.051</v>
      </c>
      <c r="I386" s="210"/>
      <c r="J386" s="206"/>
      <c r="K386" s="206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140</v>
      </c>
      <c r="AU386" s="215" t="s">
        <v>82</v>
      </c>
      <c r="AV386" s="13" t="s">
        <v>82</v>
      </c>
      <c r="AW386" s="13" t="s">
        <v>4</v>
      </c>
      <c r="AX386" s="13" t="s">
        <v>80</v>
      </c>
      <c r="AY386" s="215" t="s">
        <v>125</v>
      </c>
    </row>
    <row r="387" spans="1:65" s="2" customFormat="1" ht="14.45" customHeight="1">
      <c r="A387" s="34"/>
      <c r="B387" s="35"/>
      <c r="C387" s="226" t="s">
        <v>555</v>
      </c>
      <c r="D387" s="226" t="s">
        <v>205</v>
      </c>
      <c r="E387" s="227" t="s">
        <v>556</v>
      </c>
      <c r="F387" s="228" t="s">
        <v>557</v>
      </c>
      <c r="G387" s="229" t="s">
        <v>435</v>
      </c>
      <c r="H387" s="230">
        <v>0.768</v>
      </c>
      <c r="I387" s="231"/>
      <c r="J387" s="232">
        <f>ROUND(I387*H387,2)</f>
        <v>0</v>
      </c>
      <c r="K387" s="228" t="s">
        <v>19</v>
      </c>
      <c r="L387" s="233"/>
      <c r="M387" s="234" t="s">
        <v>19</v>
      </c>
      <c r="N387" s="235" t="s">
        <v>43</v>
      </c>
      <c r="O387" s="64"/>
      <c r="P387" s="196">
        <f>O387*H387</f>
        <v>0</v>
      </c>
      <c r="Q387" s="196">
        <v>0.0303</v>
      </c>
      <c r="R387" s="196">
        <f>Q387*H387</f>
        <v>0.0232704</v>
      </c>
      <c r="S387" s="196">
        <v>0</v>
      </c>
      <c r="T387" s="197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8" t="s">
        <v>192</v>
      </c>
      <c r="AT387" s="198" t="s">
        <v>205</v>
      </c>
      <c r="AU387" s="198" t="s">
        <v>82</v>
      </c>
      <c r="AY387" s="17" t="s">
        <v>125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7" t="s">
        <v>80</v>
      </c>
      <c r="BK387" s="199">
        <f>ROUND(I387*H387,2)</f>
        <v>0</v>
      </c>
      <c r="BL387" s="17" t="s">
        <v>134</v>
      </c>
      <c r="BM387" s="198" t="s">
        <v>558</v>
      </c>
    </row>
    <row r="388" spans="1:47" s="2" customFormat="1" ht="11.25">
      <c r="A388" s="34"/>
      <c r="B388" s="35"/>
      <c r="C388" s="36"/>
      <c r="D388" s="200" t="s">
        <v>136</v>
      </c>
      <c r="E388" s="36"/>
      <c r="F388" s="201" t="s">
        <v>557</v>
      </c>
      <c r="G388" s="36"/>
      <c r="H388" s="36"/>
      <c r="I388" s="108"/>
      <c r="J388" s="36"/>
      <c r="K388" s="36"/>
      <c r="L388" s="39"/>
      <c r="M388" s="202"/>
      <c r="N388" s="203"/>
      <c r="O388" s="64"/>
      <c r="P388" s="64"/>
      <c r="Q388" s="64"/>
      <c r="R388" s="64"/>
      <c r="S388" s="64"/>
      <c r="T388" s="65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136</v>
      </c>
      <c r="AU388" s="17" t="s">
        <v>82</v>
      </c>
    </row>
    <row r="389" spans="2:51" s="14" customFormat="1" ht="11.25">
      <c r="B389" s="216"/>
      <c r="C389" s="217"/>
      <c r="D389" s="200" t="s">
        <v>140</v>
      </c>
      <c r="E389" s="218" t="s">
        <v>19</v>
      </c>
      <c r="F389" s="219" t="s">
        <v>559</v>
      </c>
      <c r="G389" s="217"/>
      <c r="H389" s="218" t="s">
        <v>19</v>
      </c>
      <c r="I389" s="220"/>
      <c r="J389" s="217"/>
      <c r="K389" s="217"/>
      <c r="L389" s="221"/>
      <c r="M389" s="222"/>
      <c r="N389" s="223"/>
      <c r="O389" s="223"/>
      <c r="P389" s="223"/>
      <c r="Q389" s="223"/>
      <c r="R389" s="223"/>
      <c r="S389" s="223"/>
      <c r="T389" s="224"/>
      <c r="AT389" s="225" t="s">
        <v>140</v>
      </c>
      <c r="AU389" s="225" t="s">
        <v>82</v>
      </c>
      <c r="AV389" s="14" t="s">
        <v>80</v>
      </c>
      <c r="AW389" s="14" t="s">
        <v>33</v>
      </c>
      <c r="AX389" s="14" t="s">
        <v>72</v>
      </c>
      <c r="AY389" s="225" t="s">
        <v>125</v>
      </c>
    </row>
    <row r="390" spans="2:51" s="13" customFormat="1" ht="11.25">
      <c r="B390" s="205"/>
      <c r="C390" s="206"/>
      <c r="D390" s="200" t="s">
        <v>140</v>
      </c>
      <c r="E390" s="207" t="s">
        <v>19</v>
      </c>
      <c r="F390" s="208" t="s">
        <v>560</v>
      </c>
      <c r="G390" s="206"/>
      <c r="H390" s="209">
        <v>0.768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140</v>
      </c>
      <c r="AU390" s="215" t="s">
        <v>82</v>
      </c>
      <c r="AV390" s="13" t="s">
        <v>82</v>
      </c>
      <c r="AW390" s="13" t="s">
        <v>33</v>
      </c>
      <c r="AX390" s="13" t="s">
        <v>72</v>
      </c>
      <c r="AY390" s="215" t="s">
        <v>125</v>
      </c>
    </row>
    <row r="391" spans="1:65" s="2" customFormat="1" ht="14.45" customHeight="1">
      <c r="A391" s="34"/>
      <c r="B391" s="35"/>
      <c r="C391" s="226" t="s">
        <v>561</v>
      </c>
      <c r="D391" s="226" t="s">
        <v>205</v>
      </c>
      <c r="E391" s="227" t="s">
        <v>562</v>
      </c>
      <c r="F391" s="228" t="s">
        <v>563</v>
      </c>
      <c r="G391" s="229" t="s">
        <v>435</v>
      </c>
      <c r="H391" s="230">
        <v>0.768</v>
      </c>
      <c r="I391" s="231"/>
      <c r="J391" s="232">
        <f>ROUND(I391*H391,2)</f>
        <v>0</v>
      </c>
      <c r="K391" s="228" t="s">
        <v>133</v>
      </c>
      <c r="L391" s="233"/>
      <c r="M391" s="234" t="s">
        <v>19</v>
      </c>
      <c r="N391" s="235" t="s">
        <v>43</v>
      </c>
      <c r="O391" s="64"/>
      <c r="P391" s="196">
        <f>O391*H391</f>
        <v>0</v>
      </c>
      <c r="Q391" s="196">
        <v>0.00644</v>
      </c>
      <c r="R391" s="196">
        <f>Q391*H391</f>
        <v>0.00494592</v>
      </c>
      <c r="S391" s="196">
        <v>0</v>
      </c>
      <c r="T391" s="197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8" t="s">
        <v>192</v>
      </c>
      <c r="AT391" s="198" t="s">
        <v>205</v>
      </c>
      <c r="AU391" s="198" t="s">
        <v>82</v>
      </c>
      <c r="AY391" s="17" t="s">
        <v>125</v>
      </c>
      <c r="BE391" s="199">
        <f>IF(N391="základní",J391,0)</f>
        <v>0</v>
      </c>
      <c r="BF391" s="199">
        <f>IF(N391="snížená",J391,0)</f>
        <v>0</v>
      </c>
      <c r="BG391" s="199">
        <f>IF(N391="zákl. přenesená",J391,0)</f>
        <v>0</v>
      </c>
      <c r="BH391" s="199">
        <f>IF(N391="sníž. přenesená",J391,0)</f>
        <v>0</v>
      </c>
      <c r="BI391" s="199">
        <f>IF(N391="nulová",J391,0)</f>
        <v>0</v>
      </c>
      <c r="BJ391" s="17" t="s">
        <v>80</v>
      </c>
      <c r="BK391" s="199">
        <f>ROUND(I391*H391,2)</f>
        <v>0</v>
      </c>
      <c r="BL391" s="17" t="s">
        <v>134</v>
      </c>
      <c r="BM391" s="198" t="s">
        <v>564</v>
      </c>
    </row>
    <row r="392" spans="1:47" s="2" customFormat="1" ht="11.25">
      <c r="A392" s="34"/>
      <c r="B392" s="35"/>
      <c r="C392" s="36"/>
      <c r="D392" s="200" t="s">
        <v>136</v>
      </c>
      <c r="E392" s="36"/>
      <c r="F392" s="201" t="s">
        <v>563</v>
      </c>
      <c r="G392" s="36"/>
      <c r="H392" s="36"/>
      <c r="I392" s="108"/>
      <c r="J392" s="36"/>
      <c r="K392" s="36"/>
      <c r="L392" s="39"/>
      <c r="M392" s="202"/>
      <c r="N392" s="203"/>
      <c r="O392" s="64"/>
      <c r="P392" s="64"/>
      <c r="Q392" s="64"/>
      <c r="R392" s="64"/>
      <c r="S392" s="64"/>
      <c r="T392" s="65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136</v>
      </c>
      <c r="AU392" s="17" t="s">
        <v>82</v>
      </c>
    </row>
    <row r="393" spans="1:47" s="2" customFormat="1" ht="19.5">
      <c r="A393" s="34"/>
      <c r="B393" s="35"/>
      <c r="C393" s="36"/>
      <c r="D393" s="200" t="s">
        <v>138</v>
      </c>
      <c r="E393" s="36"/>
      <c r="F393" s="204" t="s">
        <v>565</v>
      </c>
      <c r="G393" s="36"/>
      <c r="H393" s="36"/>
      <c r="I393" s="108"/>
      <c r="J393" s="36"/>
      <c r="K393" s="36"/>
      <c r="L393" s="39"/>
      <c r="M393" s="202"/>
      <c r="N393" s="203"/>
      <c r="O393" s="64"/>
      <c r="P393" s="64"/>
      <c r="Q393" s="64"/>
      <c r="R393" s="64"/>
      <c r="S393" s="64"/>
      <c r="T393" s="6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138</v>
      </c>
      <c r="AU393" s="17" t="s">
        <v>82</v>
      </c>
    </row>
    <row r="394" spans="2:51" s="14" customFormat="1" ht="11.25">
      <c r="B394" s="216"/>
      <c r="C394" s="217"/>
      <c r="D394" s="200" t="s">
        <v>140</v>
      </c>
      <c r="E394" s="218" t="s">
        <v>19</v>
      </c>
      <c r="F394" s="219" t="s">
        <v>559</v>
      </c>
      <c r="G394" s="217"/>
      <c r="H394" s="218" t="s">
        <v>19</v>
      </c>
      <c r="I394" s="220"/>
      <c r="J394" s="217"/>
      <c r="K394" s="217"/>
      <c r="L394" s="221"/>
      <c r="M394" s="222"/>
      <c r="N394" s="223"/>
      <c r="O394" s="223"/>
      <c r="P394" s="223"/>
      <c r="Q394" s="223"/>
      <c r="R394" s="223"/>
      <c r="S394" s="223"/>
      <c r="T394" s="224"/>
      <c r="AT394" s="225" t="s">
        <v>140</v>
      </c>
      <c r="AU394" s="225" t="s">
        <v>82</v>
      </c>
      <c r="AV394" s="14" t="s">
        <v>80</v>
      </c>
      <c r="AW394" s="14" t="s">
        <v>33</v>
      </c>
      <c r="AX394" s="14" t="s">
        <v>72</v>
      </c>
      <c r="AY394" s="225" t="s">
        <v>125</v>
      </c>
    </row>
    <row r="395" spans="2:51" s="13" customFormat="1" ht="11.25">
      <c r="B395" s="205"/>
      <c r="C395" s="206"/>
      <c r="D395" s="200" t="s">
        <v>140</v>
      </c>
      <c r="E395" s="207" t="s">
        <v>19</v>
      </c>
      <c r="F395" s="208" t="s">
        <v>560</v>
      </c>
      <c r="G395" s="206"/>
      <c r="H395" s="209">
        <v>0.768</v>
      </c>
      <c r="I395" s="210"/>
      <c r="J395" s="206"/>
      <c r="K395" s="206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140</v>
      </c>
      <c r="AU395" s="215" t="s">
        <v>82</v>
      </c>
      <c r="AV395" s="13" t="s">
        <v>82</v>
      </c>
      <c r="AW395" s="13" t="s">
        <v>33</v>
      </c>
      <c r="AX395" s="13" t="s">
        <v>72</v>
      </c>
      <c r="AY395" s="215" t="s">
        <v>125</v>
      </c>
    </row>
    <row r="396" spans="1:65" s="2" customFormat="1" ht="14.45" customHeight="1">
      <c r="A396" s="34"/>
      <c r="B396" s="35"/>
      <c r="C396" s="226" t="s">
        <v>566</v>
      </c>
      <c r="D396" s="226" t="s">
        <v>205</v>
      </c>
      <c r="E396" s="227" t="s">
        <v>567</v>
      </c>
      <c r="F396" s="228" t="s">
        <v>568</v>
      </c>
      <c r="G396" s="229" t="s">
        <v>435</v>
      </c>
      <c r="H396" s="230">
        <v>1.536</v>
      </c>
      <c r="I396" s="231"/>
      <c r="J396" s="232">
        <f>ROUND(I396*H396,2)</f>
        <v>0</v>
      </c>
      <c r="K396" s="228" t="s">
        <v>133</v>
      </c>
      <c r="L396" s="233"/>
      <c r="M396" s="234" t="s">
        <v>19</v>
      </c>
      <c r="N396" s="235" t="s">
        <v>43</v>
      </c>
      <c r="O396" s="64"/>
      <c r="P396" s="196">
        <f>O396*H396</f>
        <v>0</v>
      </c>
      <c r="Q396" s="196">
        <v>0.00172</v>
      </c>
      <c r="R396" s="196">
        <f>Q396*H396</f>
        <v>0.00264192</v>
      </c>
      <c r="S396" s="196">
        <v>0</v>
      </c>
      <c r="T396" s="197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8" t="s">
        <v>192</v>
      </c>
      <c r="AT396" s="198" t="s">
        <v>205</v>
      </c>
      <c r="AU396" s="198" t="s">
        <v>82</v>
      </c>
      <c r="AY396" s="17" t="s">
        <v>125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7" t="s">
        <v>80</v>
      </c>
      <c r="BK396" s="199">
        <f>ROUND(I396*H396,2)</f>
        <v>0</v>
      </c>
      <c r="BL396" s="17" t="s">
        <v>134</v>
      </c>
      <c r="BM396" s="198" t="s">
        <v>569</v>
      </c>
    </row>
    <row r="397" spans="1:47" s="2" customFormat="1" ht="11.25">
      <c r="A397" s="34"/>
      <c r="B397" s="35"/>
      <c r="C397" s="36"/>
      <c r="D397" s="200" t="s">
        <v>136</v>
      </c>
      <c r="E397" s="36"/>
      <c r="F397" s="201" t="s">
        <v>568</v>
      </c>
      <c r="G397" s="36"/>
      <c r="H397" s="36"/>
      <c r="I397" s="108"/>
      <c r="J397" s="36"/>
      <c r="K397" s="36"/>
      <c r="L397" s="39"/>
      <c r="M397" s="202"/>
      <c r="N397" s="203"/>
      <c r="O397" s="64"/>
      <c r="P397" s="64"/>
      <c r="Q397" s="64"/>
      <c r="R397" s="64"/>
      <c r="S397" s="64"/>
      <c r="T397" s="65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136</v>
      </c>
      <c r="AU397" s="17" t="s">
        <v>82</v>
      </c>
    </row>
    <row r="398" spans="2:51" s="14" customFormat="1" ht="11.25">
      <c r="B398" s="216"/>
      <c r="C398" s="217"/>
      <c r="D398" s="200" t="s">
        <v>140</v>
      </c>
      <c r="E398" s="218" t="s">
        <v>19</v>
      </c>
      <c r="F398" s="219" t="s">
        <v>559</v>
      </c>
      <c r="G398" s="217"/>
      <c r="H398" s="218" t="s">
        <v>19</v>
      </c>
      <c r="I398" s="220"/>
      <c r="J398" s="217"/>
      <c r="K398" s="217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140</v>
      </c>
      <c r="AU398" s="225" t="s">
        <v>82</v>
      </c>
      <c r="AV398" s="14" t="s">
        <v>80</v>
      </c>
      <c r="AW398" s="14" t="s">
        <v>33</v>
      </c>
      <c r="AX398" s="14" t="s">
        <v>72</v>
      </c>
      <c r="AY398" s="225" t="s">
        <v>125</v>
      </c>
    </row>
    <row r="399" spans="2:51" s="13" customFormat="1" ht="11.25">
      <c r="B399" s="205"/>
      <c r="C399" s="206"/>
      <c r="D399" s="200" t="s">
        <v>140</v>
      </c>
      <c r="E399" s="207" t="s">
        <v>19</v>
      </c>
      <c r="F399" s="208" t="s">
        <v>570</v>
      </c>
      <c r="G399" s="206"/>
      <c r="H399" s="209">
        <v>1.536</v>
      </c>
      <c r="I399" s="210"/>
      <c r="J399" s="206"/>
      <c r="K399" s="206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140</v>
      </c>
      <c r="AU399" s="215" t="s">
        <v>82</v>
      </c>
      <c r="AV399" s="13" t="s">
        <v>82</v>
      </c>
      <c r="AW399" s="13" t="s">
        <v>33</v>
      </c>
      <c r="AX399" s="13" t="s">
        <v>72</v>
      </c>
      <c r="AY399" s="215" t="s">
        <v>125</v>
      </c>
    </row>
    <row r="400" spans="1:65" s="2" customFormat="1" ht="14.45" customHeight="1">
      <c r="A400" s="34"/>
      <c r="B400" s="35"/>
      <c r="C400" s="187" t="s">
        <v>571</v>
      </c>
      <c r="D400" s="187" t="s">
        <v>129</v>
      </c>
      <c r="E400" s="188" t="s">
        <v>572</v>
      </c>
      <c r="F400" s="189" t="s">
        <v>573</v>
      </c>
      <c r="G400" s="190" t="s">
        <v>168</v>
      </c>
      <c r="H400" s="191">
        <v>12.192</v>
      </c>
      <c r="I400" s="192"/>
      <c r="J400" s="193">
        <f>ROUND(I400*H400,2)</f>
        <v>0</v>
      </c>
      <c r="K400" s="189" t="s">
        <v>133</v>
      </c>
      <c r="L400" s="39"/>
      <c r="M400" s="194" t="s">
        <v>19</v>
      </c>
      <c r="N400" s="195" t="s">
        <v>43</v>
      </c>
      <c r="O400" s="64"/>
      <c r="P400" s="196">
        <f>O400*H400</f>
        <v>0</v>
      </c>
      <c r="Q400" s="196">
        <v>0.05779</v>
      </c>
      <c r="R400" s="196">
        <f>Q400*H400</f>
        <v>0.70457568</v>
      </c>
      <c r="S400" s="196">
        <v>0</v>
      </c>
      <c r="T400" s="197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8" t="s">
        <v>134</v>
      </c>
      <c r="AT400" s="198" t="s">
        <v>129</v>
      </c>
      <c r="AU400" s="198" t="s">
        <v>82</v>
      </c>
      <c r="AY400" s="17" t="s">
        <v>125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7" t="s">
        <v>80</v>
      </c>
      <c r="BK400" s="199">
        <f>ROUND(I400*H400,2)</f>
        <v>0</v>
      </c>
      <c r="BL400" s="17" t="s">
        <v>134</v>
      </c>
      <c r="BM400" s="198" t="s">
        <v>574</v>
      </c>
    </row>
    <row r="401" spans="1:47" s="2" customFormat="1" ht="19.5">
      <c r="A401" s="34"/>
      <c r="B401" s="35"/>
      <c r="C401" s="36"/>
      <c r="D401" s="200" t="s">
        <v>136</v>
      </c>
      <c r="E401" s="36"/>
      <c r="F401" s="201" t="s">
        <v>575</v>
      </c>
      <c r="G401" s="36"/>
      <c r="H401" s="36"/>
      <c r="I401" s="108"/>
      <c r="J401" s="36"/>
      <c r="K401" s="36"/>
      <c r="L401" s="39"/>
      <c r="M401" s="202"/>
      <c r="N401" s="203"/>
      <c r="O401" s="64"/>
      <c r="P401" s="64"/>
      <c r="Q401" s="64"/>
      <c r="R401" s="64"/>
      <c r="S401" s="64"/>
      <c r="T401" s="65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136</v>
      </c>
      <c r="AU401" s="17" t="s">
        <v>82</v>
      </c>
    </row>
    <row r="402" spans="2:51" s="14" customFormat="1" ht="11.25">
      <c r="B402" s="216"/>
      <c r="C402" s="217"/>
      <c r="D402" s="200" t="s">
        <v>140</v>
      </c>
      <c r="E402" s="218" t="s">
        <v>19</v>
      </c>
      <c r="F402" s="219" t="s">
        <v>576</v>
      </c>
      <c r="G402" s="217"/>
      <c r="H402" s="218" t="s">
        <v>19</v>
      </c>
      <c r="I402" s="220"/>
      <c r="J402" s="217"/>
      <c r="K402" s="217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140</v>
      </c>
      <c r="AU402" s="225" t="s">
        <v>82</v>
      </c>
      <c r="AV402" s="14" t="s">
        <v>80</v>
      </c>
      <c r="AW402" s="14" t="s">
        <v>33</v>
      </c>
      <c r="AX402" s="14" t="s">
        <v>72</v>
      </c>
      <c r="AY402" s="225" t="s">
        <v>125</v>
      </c>
    </row>
    <row r="403" spans="2:51" s="13" customFormat="1" ht="11.25">
      <c r="B403" s="205"/>
      <c r="C403" s="206"/>
      <c r="D403" s="200" t="s">
        <v>140</v>
      </c>
      <c r="E403" s="207" t="s">
        <v>19</v>
      </c>
      <c r="F403" s="208" t="s">
        <v>577</v>
      </c>
      <c r="G403" s="206"/>
      <c r="H403" s="209">
        <v>12.192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140</v>
      </c>
      <c r="AU403" s="215" t="s">
        <v>82</v>
      </c>
      <c r="AV403" s="13" t="s">
        <v>82</v>
      </c>
      <c r="AW403" s="13" t="s">
        <v>33</v>
      </c>
      <c r="AX403" s="13" t="s">
        <v>72</v>
      </c>
      <c r="AY403" s="215" t="s">
        <v>125</v>
      </c>
    </row>
    <row r="404" spans="1:65" s="2" customFormat="1" ht="14.45" customHeight="1">
      <c r="A404" s="34"/>
      <c r="B404" s="35"/>
      <c r="C404" s="226" t="s">
        <v>578</v>
      </c>
      <c r="D404" s="226" t="s">
        <v>205</v>
      </c>
      <c r="E404" s="227" t="s">
        <v>579</v>
      </c>
      <c r="F404" s="228" t="s">
        <v>580</v>
      </c>
      <c r="G404" s="229" t="s">
        <v>168</v>
      </c>
      <c r="H404" s="230">
        <v>6.334</v>
      </c>
      <c r="I404" s="231"/>
      <c r="J404" s="232">
        <f>ROUND(I404*H404,2)</f>
        <v>0</v>
      </c>
      <c r="K404" s="228" t="s">
        <v>19</v>
      </c>
      <c r="L404" s="233"/>
      <c r="M404" s="234" t="s">
        <v>19</v>
      </c>
      <c r="N404" s="235" t="s">
        <v>43</v>
      </c>
      <c r="O404" s="64"/>
      <c r="P404" s="196">
        <f>O404*H404</f>
        <v>0</v>
      </c>
      <c r="Q404" s="196">
        <v>1</v>
      </c>
      <c r="R404" s="196">
        <f>Q404*H404</f>
        <v>6.334</v>
      </c>
      <c r="S404" s="196">
        <v>0</v>
      </c>
      <c r="T404" s="197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8" t="s">
        <v>192</v>
      </c>
      <c r="AT404" s="198" t="s">
        <v>205</v>
      </c>
      <c r="AU404" s="198" t="s">
        <v>82</v>
      </c>
      <c r="AY404" s="17" t="s">
        <v>125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7" t="s">
        <v>80</v>
      </c>
      <c r="BK404" s="199">
        <f>ROUND(I404*H404,2)</f>
        <v>0</v>
      </c>
      <c r="BL404" s="17" t="s">
        <v>134</v>
      </c>
      <c r="BM404" s="198" t="s">
        <v>581</v>
      </c>
    </row>
    <row r="405" spans="1:47" s="2" customFormat="1" ht="11.25">
      <c r="A405" s="34"/>
      <c r="B405" s="35"/>
      <c r="C405" s="36"/>
      <c r="D405" s="200" t="s">
        <v>136</v>
      </c>
      <c r="E405" s="36"/>
      <c r="F405" s="201" t="s">
        <v>580</v>
      </c>
      <c r="G405" s="36"/>
      <c r="H405" s="36"/>
      <c r="I405" s="108"/>
      <c r="J405" s="36"/>
      <c r="K405" s="36"/>
      <c r="L405" s="39"/>
      <c r="M405" s="202"/>
      <c r="N405" s="203"/>
      <c r="O405" s="64"/>
      <c r="P405" s="64"/>
      <c r="Q405" s="64"/>
      <c r="R405" s="64"/>
      <c r="S405" s="64"/>
      <c r="T405" s="65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136</v>
      </c>
      <c r="AU405" s="17" t="s">
        <v>82</v>
      </c>
    </row>
    <row r="406" spans="1:47" s="2" customFormat="1" ht="39">
      <c r="A406" s="34"/>
      <c r="B406" s="35"/>
      <c r="C406" s="36"/>
      <c r="D406" s="200" t="s">
        <v>138</v>
      </c>
      <c r="E406" s="36"/>
      <c r="F406" s="204" t="s">
        <v>582</v>
      </c>
      <c r="G406" s="36"/>
      <c r="H406" s="36"/>
      <c r="I406" s="108"/>
      <c r="J406" s="36"/>
      <c r="K406" s="36"/>
      <c r="L406" s="39"/>
      <c r="M406" s="202"/>
      <c r="N406" s="203"/>
      <c r="O406" s="64"/>
      <c r="P406" s="64"/>
      <c r="Q406" s="64"/>
      <c r="R406" s="64"/>
      <c r="S406" s="64"/>
      <c r="T406" s="65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138</v>
      </c>
      <c r="AU406" s="17" t="s">
        <v>82</v>
      </c>
    </row>
    <row r="407" spans="2:51" s="13" customFormat="1" ht="11.25">
      <c r="B407" s="205"/>
      <c r="C407" s="206"/>
      <c r="D407" s="200" t="s">
        <v>140</v>
      </c>
      <c r="E407" s="207" t="s">
        <v>19</v>
      </c>
      <c r="F407" s="208" t="s">
        <v>583</v>
      </c>
      <c r="G407" s="206"/>
      <c r="H407" s="209">
        <v>5.758</v>
      </c>
      <c r="I407" s="210"/>
      <c r="J407" s="206"/>
      <c r="K407" s="206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140</v>
      </c>
      <c r="AU407" s="215" t="s">
        <v>82</v>
      </c>
      <c r="AV407" s="13" t="s">
        <v>82</v>
      </c>
      <c r="AW407" s="13" t="s">
        <v>33</v>
      </c>
      <c r="AX407" s="13" t="s">
        <v>72</v>
      </c>
      <c r="AY407" s="215" t="s">
        <v>125</v>
      </c>
    </row>
    <row r="408" spans="2:51" s="13" customFormat="1" ht="11.25">
      <c r="B408" s="205"/>
      <c r="C408" s="206"/>
      <c r="D408" s="200" t="s">
        <v>140</v>
      </c>
      <c r="E408" s="206"/>
      <c r="F408" s="208" t="s">
        <v>584</v>
      </c>
      <c r="G408" s="206"/>
      <c r="H408" s="209">
        <v>6.334</v>
      </c>
      <c r="I408" s="210"/>
      <c r="J408" s="206"/>
      <c r="K408" s="206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140</v>
      </c>
      <c r="AU408" s="215" t="s">
        <v>82</v>
      </c>
      <c r="AV408" s="13" t="s">
        <v>82</v>
      </c>
      <c r="AW408" s="13" t="s">
        <v>4</v>
      </c>
      <c r="AX408" s="13" t="s">
        <v>80</v>
      </c>
      <c r="AY408" s="215" t="s">
        <v>125</v>
      </c>
    </row>
    <row r="409" spans="1:65" s="2" customFormat="1" ht="14.45" customHeight="1">
      <c r="A409" s="34"/>
      <c r="B409" s="35"/>
      <c r="C409" s="226" t="s">
        <v>585</v>
      </c>
      <c r="D409" s="226" t="s">
        <v>205</v>
      </c>
      <c r="E409" s="227" t="s">
        <v>586</v>
      </c>
      <c r="F409" s="228" t="s">
        <v>587</v>
      </c>
      <c r="G409" s="229" t="s">
        <v>168</v>
      </c>
      <c r="H409" s="230">
        <v>0.472</v>
      </c>
      <c r="I409" s="231"/>
      <c r="J409" s="232">
        <f>ROUND(I409*H409,2)</f>
        <v>0</v>
      </c>
      <c r="K409" s="228" t="s">
        <v>19</v>
      </c>
      <c r="L409" s="233"/>
      <c r="M409" s="234" t="s">
        <v>19</v>
      </c>
      <c r="N409" s="235" t="s">
        <v>43</v>
      </c>
      <c r="O409" s="64"/>
      <c r="P409" s="196">
        <f>O409*H409</f>
        <v>0</v>
      </c>
      <c r="Q409" s="196">
        <v>1</v>
      </c>
      <c r="R409" s="196">
        <f>Q409*H409</f>
        <v>0.472</v>
      </c>
      <c r="S409" s="196">
        <v>0</v>
      </c>
      <c r="T409" s="197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8" t="s">
        <v>192</v>
      </c>
      <c r="AT409" s="198" t="s">
        <v>205</v>
      </c>
      <c r="AU409" s="198" t="s">
        <v>82</v>
      </c>
      <c r="AY409" s="17" t="s">
        <v>125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7" t="s">
        <v>80</v>
      </c>
      <c r="BK409" s="199">
        <f>ROUND(I409*H409,2)</f>
        <v>0</v>
      </c>
      <c r="BL409" s="17" t="s">
        <v>134</v>
      </c>
      <c r="BM409" s="198" t="s">
        <v>588</v>
      </c>
    </row>
    <row r="410" spans="1:47" s="2" customFormat="1" ht="11.25">
      <c r="A410" s="34"/>
      <c r="B410" s="35"/>
      <c r="C410" s="36"/>
      <c r="D410" s="200" t="s">
        <v>136</v>
      </c>
      <c r="E410" s="36"/>
      <c r="F410" s="201" t="s">
        <v>587</v>
      </c>
      <c r="G410" s="36"/>
      <c r="H410" s="36"/>
      <c r="I410" s="108"/>
      <c r="J410" s="36"/>
      <c r="K410" s="36"/>
      <c r="L410" s="39"/>
      <c r="M410" s="202"/>
      <c r="N410" s="203"/>
      <c r="O410" s="64"/>
      <c r="P410" s="64"/>
      <c r="Q410" s="64"/>
      <c r="R410" s="64"/>
      <c r="S410" s="64"/>
      <c r="T410" s="65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136</v>
      </c>
      <c r="AU410" s="17" t="s">
        <v>82</v>
      </c>
    </row>
    <row r="411" spans="1:47" s="2" customFormat="1" ht="29.25">
      <c r="A411" s="34"/>
      <c r="B411" s="35"/>
      <c r="C411" s="36"/>
      <c r="D411" s="200" t="s">
        <v>138</v>
      </c>
      <c r="E411" s="36"/>
      <c r="F411" s="204" t="s">
        <v>503</v>
      </c>
      <c r="G411" s="36"/>
      <c r="H411" s="36"/>
      <c r="I411" s="108"/>
      <c r="J411" s="36"/>
      <c r="K411" s="36"/>
      <c r="L411" s="39"/>
      <c r="M411" s="202"/>
      <c r="N411" s="203"/>
      <c r="O411" s="64"/>
      <c r="P411" s="64"/>
      <c r="Q411" s="64"/>
      <c r="R411" s="64"/>
      <c r="S411" s="64"/>
      <c r="T411" s="65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138</v>
      </c>
      <c r="AU411" s="17" t="s">
        <v>82</v>
      </c>
    </row>
    <row r="412" spans="2:51" s="13" customFormat="1" ht="11.25">
      <c r="B412" s="205"/>
      <c r="C412" s="206"/>
      <c r="D412" s="200" t="s">
        <v>140</v>
      </c>
      <c r="E412" s="207" t="s">
        <v>19</v>
      </c>
      <c r="F412" s="208" t="s">
        <v>589</v>
      </c>
      <c r="G412" s="206"/>
      <c r="H412" s="209">
        <v>0.429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140</v>
      </c>
      <c r="AU412" s="215" t="s">
        <v>82</v>
      </c>
      <c r="AV412" s="13" t="s">
        <v>82</v>
      </c>
      <c r="AW412" s="13" t="s">
        <v>33</v>
      </c>
      <c r="AX412" s="13" t="s">
        <v>72</v>
      </c>
      <c r="AY412" s="215" t="s">
        <v>125</v>
      </c>
    </row>
    <row r="413" spans="2:51" s="13" customFormat="1" ht="11.25">
      <c r="B413" s="205"/>
      <c r="C413" s="206"/>
      <c r="D413" s="200" t="s">
        <v>140</v>
      </c>
      <c r="E413" s="206"/>
      <c r="F413" s="208" t="s">
        <v>590</v>
      </c>
      <c r="G413" s="206"/>
      <c r="H413" s="209">
        <v>0.472</v>
      </c>
      <c r="I413" s="210"/>
      <c r="J413" s="206"/>
      <c r="K413" s="206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140</v>
      </c>
      <c r="AU413" s="215" t="s">
        <v>82</v>
      </c>
      <c r="AV413" s="13" t="s">
        <v>82</v>
      </c>
      <c r="AW413" s="13" t="s">
        <v>4</v>
      </c>
      <c r="AX413" s="13" t="s">
        <v>80</v>
      </c>
      <c r="AY413" s="215" t="s">
        <v>125</v>
      </c>
    </row>
    <row r="414" spans="1:65" s="2" customFormat="1" ht="14.45" customHeight="1">
      <c r="A414" s="34"/>
      <c r="B414" s="35"/>
      <c r="C414" s="226" t="s">
        <v>591</v>
      </c>
      <c r="D414" s="226" t="s">
        <v>205</v>
      </c>
      <c r="E414" s="227" t="s">
        <v>592</v>
      </c>
      <c r="F414" s="228" t="s">
        <v>593</v>
      </c>
      <c r="G414" s="229" t="s">
        <v>168</v>
      </c>
      <c r="H414" s="230">
        <v>1.15</v>
      </c>
      <c r="I414" s="231"/>
      <c r="J414" s="232">
        <f>ROUND(I414*H414,2)</f>
        <v>0</v>
      </c>
      <c r="K414" s="228" t="s">
        <v>19</v>
      </c>
      <c r="L414" s="233"/>
      <c r="M414" s="234" t="s">
        <v>19</v>
      </c>
      <c r="N414" s="235" t="s">
        <v>43</v>
      </c>
      <c r="O414" s="64"/>
      <c r="P414" s="196">
        <f>O414*H414</f>
        <v>0</v>
      </c>
      <c r="Q414" s="196">
        <v>1</v>
      </c>
      <c r="R414" s="196">
        <f>Q414*H414</f>
        <v>1.15</v>
      </c>
      <c r="S414" s="196">
        <v>0</v>
      </c>
      <c r="T414" s="197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8" t="s">
        <v>192</v>
      </c>
      <c r="AT414" s="198" t="s">
        <v>205</v>
      </c>
      <c r="AU414" s="198" t="s">
        <v>82</v>
      </c>
      <c r="AY414" s="17" t="s">
        <v>125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7" t="s">
        <v>80</v>
      </c>
      <c r="BK414" s="199">
        <f>ROUND(I414*H414,2)</f>
        <v>0</v>
      </c>
      <c r="BL414" s="17" t="s">
        <v>134</v>
      </c>
      <c r="BM414" s="198" t="s">
        <v>594</v>
      </c>
    </row>
    <row r="415" spans="1:47" s="2" customFormat="1" ht="19.5">
      <c r="A415" s="34"/>
      <c r="B415" s="35"/>
      <c r="C415" s="36"/>
      <c r="D415" s="200" t="s">
        <v>136</v>
      </c>
      <c r="E415" s="36"/>
      <c r="F415" s="201" t="s">
        <v>595</v>
      </c>
      <c r="G415" s="36"/>
      <c r="H415" s="36"/>
      <c r="I415" s="108"/>
      <c r="J415" s="36"/>
      <c r="K415" s="36"/>
      <c r="L415" s="39"/>
      <c r="M415" s="202"/>
      <c r="N415" s="203"/>
      <c r="O415" s="64"/>
      <c r="P415" s="64"/>
      <c r="Q415" s="64"/>
      <c r="R415" s="64"/>
      <c r="S415" s="64"/>
      <c r="T415" s="65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136</v>
      </c>
      <c r="AU415" s="17" t="s">
        <v>82</v>
      </c>
    </row>
    <row r="416" spans="1:47" s="2" customFormat="1" ht="29.25">
      <c r="A416" s="34"/>
      <c r="B416" s="35"/>
      <c r="C416" s="36"/>
      <c r="D416" s="200" t="s">
        <v>138</v>
      </c>
      <c r="E416" s="36"/>
      <c r="F416" s="204" t="s">
        <v>503</v>
      </c>
      <c r="G416" s="36"/>
      <c r="H416" s="36"/>
      <c r="I416" s="108"/>
      <c r="J416" s="36"/>
      <c r="K416" s="36"/>
      <c r="L416" s="39"/>
      <c r="M416" s="202"/>
      <c r="N416" s="203"/>
      <c r="O416" s="64"/>
      <c r="P416" s="64"/>
      <c r="Q416" s="64"/>
      <c r="R416" s="64"/>
      <c r="S416" s="64"/>
      <c r="T416" s="65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7" t="s">
        <v>138</v>
      </c>
      <c r="AU416" s="17" t="s">
        <v>82</v>
      </c>
    </row>
    <row r="417" spans="2:51" s="13" customFormat="1" ht="11.25">
      <c r="B417" s="205"/>
      <c r="C417" s="206"/>
      <c r="D417" s="200" t="s">
        <v>140</v>
      </c>
      <c r="E417" s="207" t="s">
        <v>19</v>
      </c>
      <c r="F417" s="208" t="s">
        <v>596</v>
      </c>
      <c r="G417" s="206"/>
      <c r="H417" s="209">
        <v>1.045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140</v>
      </c>
      <c r="AU417" s="215" t="s">
        <v>82</v>
      </c>
      <c r="AV417" s="13" t="s">
        <v>82</v>
      </c>
      <c r="AW417" s="13" t="s">
        <v>33</v>
      </c>
      <c r="AX417" s="13" t="s">
        <v>72</v>
      </c>
      <c r="AY417" s="215" t="s">
        <v>125</v>
      </c>
    </row>
    <row r="418" spans="2:51" s="13" customFormat="1" ht="11.25">
      <c r="B418" s="205"/>
      <c r="C418" s="206"/>
      <c r="D418" s="200" t="s">
        <v>140</v>
      </c>
      <c r="E418" s="206"/>
      <c r="F418" s="208" t="s">
        <v>597</v>
      </c>
      <c r="G418" s="206"/>
      <c r="H418" s="209">
        <v>1.15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140</v>
      </c>
      <c r="AU418" s="215" t="s">
        <v>82</v>
      </c>
      <c r="AV418" s="13" t="s">
        <v>82</v>
      </c>
      <c r="AW418" s="13" t="s">
        <v>4</v>
      </c>
      <c r="AX418" s="13" t="s">
        <v>80</v>
      </c>
      <c r="AY418" s="215" t="s">
        <v>125</v>
      </c>
    </row>
    <row r="419" spans="1:65" s="2" customFormat="1" ht="14.45" customHeight="1">
      <c r="A419" s="34"/>
      <c r="B419" s="35"/>
      <c r="C419" s="226" t="s">
        <v>598</v>
      </c>
      <c r="D419" s="226" t="s">
        <v>205</v>
      </c>
      <c r="E419" s="227" t="s">
        <v>599</v>
      </c>
      <c r="F419" s="228" t="s">
        <v>600</v>
      </c>
      <c r="G419" s="229" t="s">
        <v>168</v>
      </c>
      <c r="H419" s="230">
        <v>1.379</v>
      </c>
      <c r="I419" s="231"/>
      <c r="J419" s="232">
        <f>ROUND(I419*H419,2)</f>
        <v>0</v>
      </c>
      <c r="K419" s="228" t="s">
        <v>19</v>
      </c>
      <c r="L419" s="233"/>
      <c r="M419" s="234" t="s">
        <v>19</v>
      </c>
      <c r="N419" s="235" t="s">
        <v>43</v>
      </c>
      <c r="O419" s="64"/>
      <c r="P419" s="196">
        <f>O419*H419</f>
        <v>0</v>
      </c>
      <c r="Q419" s="196">
        <v>1</v>
      </c>
      <c r="R419" s="196">
        <f>Q419*H419</f>
        <v>1.379</v>
      </c>
      <c r="S419" s="196">
        <v>0</v>
      </c>
      <c r="T419" s="197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8" t="s">
        <v>192</v>
      </c>
      <c r="AT419" s="198" t="s">
        <v>205</v>
      </c>
      <c r="AU419" s="198" t="s">
        <v>82</v>
      </c>
      <c r="AY419" s="17" t="s">
        <v>125</v>
      </c>
      <c r="BE419" s="199">
        <f>IF(N419="základní",J419,0)</f>
        <v>0</v>
      </c>
      <c r="BF419" s="199">
        <f>IF(N419="snížená",J419,0)</f>
        <v>0</v>
      </c>
      <c r="BG419" s="199">
        <f>IF(N419="zákl. přenesená",J419,0)</f>
        <v>0</v>
      </c>
      <c r="BH419" s="199">
        <f>IF(N419="sníž. přenesená",J419,0)</f>
        <v>0</v>
      </c>
      <c r="BI419" s="199">
        <f>IF(N419="nulová",J419,0)</f>
        <v>0</v>
      </c>
      <c r="BJ419" s="17" t="s">
        <v>80</v>
      </c>
      <c r="BK419" s="199">
        <f>ROUND(I419*H419,2)</f>
        <v>0</v>
      </c>
      <c r="BL419" s="17" t="s">
        <v>134</v>
      </c>
      <c r="BM419" s="198" t="s">
        <v>601</v>
      </c>
    </row>
    <row r="420" spans="1:47" s="2" customFormat="1" ht="19.5">
      <c r="A420" s="34"/>
      <c r="B420" s="35"/>
      <c r="C420" s="36"/>
      <c r="D420" s="200" t="s">
        <v>136</v>
      </c>
      <c r="E420" s="36"/>
      <c r="F420" s="201" t="s">
        <v>602</v>
      </c>
      <c r="G420" s="36"/>
      <c r="H420" s="36"/>
      <c r="I420" s="108"/>
      <c r="J420" s="36"/>
      <c r="K420" s="36"/>
      <c r="L420" s="39"/>
      <c r="M420" s="202"/>
      <c r="N420" s="203"/>
      <c r="O420" s="64"/>
      <c r="P420" s="64"/>
      <c r="Q420" s="64"/>
      <c r="R420" s="64"/>
      <c r="S420" s="64"/>
      <c r="T420" s="65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136</v>
      </c>
      <c r="AU420" s="17" t="s">
        <v>82</v>
      </c>
    </row>
    <row r="421" spans="1:47" s="2" customFormat="1" ht="29.25">
      <c r="A421" s="34"/>
      <c r="B421" s="35"/>
      <c r="C421" s="36"/>
      <c r="D421" s="200" t="s">
        <v>138</v>
      </c>
      <c r="E421" s="36"/>
      <c r="F421" s="204" t="s">
        <v>503</v>
      </c>
      <c r="G421" s="36"/>
      <c r="H421" s="36"/>
      <c r="I421" s="108"/>
      <c r="J421" s="36"/>
      <c r="K421" s="36"/>
      <c r="L421" s="39"/>
      <c r="M421" s="202"/>
      <c r="N421" s="203"/>
      <c r="O421" s="64"/>
      <c r="P421" s="64"/>
      <c r="Q421" s="64"/>
      <c r="R421" s="64"/>
      <c r="S421" s="64"/>
      <c r="T421" s="65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138</v>
      </c>
      <c r="AU421" s="17" t="s">
        <v>82</v>
      </c>
    </row>
    <row r="422" spans="2:51" s="13" customFormat="1" ht="11.25">
      <c r="B422" s="205"/>
      <c r="C422" s="206"/>
      <c r="D422" s="200" t="s">
        <v>140</v>
      </c>
      <c r="E422" s="207" t="s">
        <v>19</v>
      </c>
      <c r="F422" s="208" t="s">
        <v>603</v>
      </c>
      <c r="G422" s="206"/>
      <c r="H422" s="209">
        <v>1.254</v>
      </c>
      <c r="I422" s="210"/>
      <c r="J422" s="206"/>
      <c r="K422" s="206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140</v>
      </c>
      <c r="AU422" s="215" t="s">
        <v>82</v>
      </c>
      <c r="AV422" s="13" t="s">
        <v>82</v>
      </c>
      <c r="AW422" s="13" t="s">
        <v>33</v>
      </c>
      <c r="AX422" s="13" t="s">
        <v>72</v>
      </c>
      <c r="AY422" s="215" t="s">
        <v>125</v>
      </c>
    </row>
    <row r="423" spans="2:51" s="13" customFormat="1" ht="11.25">
      <c r="B423" s="205"/>
      <c r="C423" s="206"/>
      <c r="D423" s="200" t="s">
        <v>140</v>
      </c>
      <c r="E423" s="206"/>
      <c r="F423" s="208" t="s">
        <v>604</v>
      </c>
      <c r="G423" s="206"/>
      <c r="H423" s="209">
        <v>1.379</v>
      </c>
      <c r="I423" s="210"/>
      <c r="J423" s="206"/>
      <c r="K423" s="206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140</v>
      </c>
      <c r="AU423" s="215" t="s">
        <v>82</v>
      </c>
      <c r="AV423" s="13" t="s">
        <v>82</v>
      </c>
      <c r="AW423" s="13" t="s">
        <v>4</v>
      </c>
      <c r="AX423" s="13" t="s">
        <v>80</v>
      </c>
      <c r="AY423" s="215" t="s">
        <v>125</v>
      </c>
    </row>
    <row r="424" spans="1:65" s="2" customFormat="1" ht="14.45" customHeight="1">
      <c r="A424" s="34"/>
      <c r="B424" s="35"/>
      <c r="C424" s="226" t="s">
        <v>605</v>
      </c>
      <c r="D424" s="226" t="s">
        <v>205</v>
      </c>
      <c r="E424" s="227" t="s">
        <v>606</v>
      </c>
      <c r="F424" s="228" t="s">
        <v>607</v>
      </c>
      <c r="G424" s="229" t="s">
        <v>168</v>
      </c>
      <c r="H424" s="230">
        <v>1.592</v>
      </c>
      <c r="I424" s="231"/>
      <c r="J424" s="232">
        <f>ROUND(I424*H424,2)</f>
        <v>0</v>
      </c>
      <c r="K424" s="228" t="s">
        <v>19</v>
      </c>
      <c r="L424" s="233"/>
      <c r="M424" s="234" t="s">
        <v>19</v>
      </c>
      <c r="N424" s="235" t="s">
        <v>43</v>
      </c>
      <c r="O424" s="64"/>
      <c r="P424" s="196">
        <f>O424*H424</f>
        <v>0</v>
      </c>
      <c r="Q424" s="196">
        <v>1</v>
      </c>
      <c r="R424" s="196">
        <f>Q424*H424</f>
        <v>1.592</v>
      </c>
      <c r="S424" s="196">
        <v>0</v>
      </c>
      <c r="T424" s="197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8" t="s">
        <v>192</v>
      </c>
      <c r="AT424" s="198" t="s">
        <v>205</v>
      </c>
      <c r="AU424" s="198" t="s">
        <v>82</v>
      </c>
      <c r="AY424" s="17" t="s">
        <v>125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7" t="s">
        <v>80</v>
      </c>
      <c r="BK424" s="199">
        <f>ROUND(I424*H424,2)</f>
        <v>0</v>
      </c>
      <c r="BL424" s="17" t="s">
        <v>134</v>
      </c>
      <c r="BM424" s="198" t="s">
        <v>608</v>
      </c>
    </row>
    <row r="425" spans="1:47" s="2" customFormat="1" ht="19.5">
      <c r="A425" s="34"/>
      <c r="B425" s="35"/>
      <c r="C425" s="36"/>
      <c r="D425" s="200" t="s">
        <v>136</v>
      </c>
      <c r="E425" s="36"/>
      <c r="F425" s="201" t="s">
        <v>609</v>
      </c>
      <c r="G425" s="36"/>
      <c r="H425" s="36"/>
      <c r="I425" s="108"/>
      <c r="J425" s="36"/>
      <c r="K425" s="36"/>
      <c r="L425" s="39"/>
      <c r="M425" s="202"/>
      <c r="N425" s="203"/>
      <c r="O425" s="64"/>
      <c r="P425" s="64"/>
      <c r="Q425" s="64"/>
      <c r="R425" s="64"/>
      <c r="S425" s="64"/>
      <c r="T425" s="65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T425" s="17" t="s">
        <v>136</v>
      </c>
      <c r="AU425" s="17" t="s">
        <v>82</v>
      </c>
    </row>
    <row r="426" spans="1:47" s="2" customFormat="1" ht="29.25">
      <c r="A426" s="34"/>
      <c r="B426" s="35"/>
      <c r="C426" s="36"/>
      <c r="D426" s="200" t="s">
        <v>138</v>
      </c>
      <c r="E426" s="36"/>
      <c r="F426" s="204" t="s">
        <v>503</v>
      </c>
      <c r="G426" s="36"/>
      <c r="H426" s="36"/>
      <c r="I426" s="108"/>
      <c r="J426" s="36"/>
      <c r="K426" s="36"/>
      <c r="L426" s="39"/>
      <c r="M426" s="202"/>
      <c r="N426" s="203"/>
      <c r="O426" s="64"/>
      <c r="P426" s="64"/>
      <c r="Q426" s="64"/>
      <c r="R426" s="64"/>
      <c r="S426" s="64"/>
      <c r="T426" s="65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138</v>
      </c>
      <c r="AU426" s="17" t="s">
        <v>82</v>
      </c>
    </row>
    <row r="427" spans="2:51" s="13" customFormat="1" ht="11.25">
      <c r="B427" s="205"/>
      <c r="C427" s="206"/>
      <c r="D427" s="200" t="s">
        <v>140</v>
      </c>
      <c r="E427" s="207" t="s">
        <v>19</v>
      </c>
      <c r="F427" s="208" t="s">
        <v>610</v>
      </c>
      <c r="G427" s="206"/>
      <c r="H427" s="209">
        <v>1.447</v>
      </c>
      <c r="I427" s="210"/>
      <c r="J427" s="206"/>
      <c r="K427" s="206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140</v>
      </c>
      <c r="AU427" s="215" t="s">
        <v>82</v>
      </c>
      <c r="AV427" s="13" t="s">
        <v>82</v>
      </c>
      <c r="AW427" s="13" t="s">
        <v>33</v>
      </c>
      <c r="AX427" s="13" t="s">
        <v>72</v>
      </c>
      <c r="AY427" s="215" t="s">
        <v>125</v>
      </c>
    </row>
    <row r="428" spans="2:51" s="13" customFormat="1" ht="11.25">
      <c r="B428" s="205"/>
      <c r="C428" s="206"/>
      <c r="D428" s="200" t="s">
        <v>140</v>
      </c>
      <c r="E428" s="206"/>
      <c r="F428" s="208" t="s">
        <v>611</v>
      </c>
      <c r="G428" s="206"/>
      <c r="H428" s="209">
        <v>1.592</v>
      </c>
      <c r="I428" s="210"/>
      <c r="J428" s="206"/>
      <c r="K428" s="206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140</v>
      </c>
      <c r="AU428" s="215" t="s">
        <v>82</v>
      </c>
      <c r="AV428" s="13" t="s">
        <v>82</v>
      </c>
      <c r="AW428" s="13" t="s">
        <v>4</v>
      </c>
      <c r="AX428" s="13" t="s">
        <v>80</v>
      </c>
      <c r="AY428" s="215" t="s">
        <v>125</v>
      </c>
    </row>
    <row r="429" spans="1:65" s="2" customFormat="1" ht="14.45" customHeight="1">
      <c r="A429" s="34"/>
      <c r="B429" s="35"/>
      <c r="C429" s="226" t="s">
        <v>612</v>
      </c>
      <c r="D429" s="226" t="s">
        <v>205</v>
      </c>
      <c r="E429" s="227" t="s">
        <v>499</v>
      </c>
      <c r="F429" s="228" t="s">
        <v>500</v>
      </c>
      <c r="G429" s="229" t="s">
        <v>168</v>
      </c>
      <c r="H429" s="230">
        <v>2.358</v>
      </c>
      <c r="I429" s="231"/>
      <c r="J429" s="232">
        <f>ROUND(I429*H429,2)</f>
        <v>0</v>
      </c>
      <c r="K429" s="228" t="s">
        <v>19</v>
      </c>
      <c r="L429" s="233"/>
      <c r="M429" s="234" t="s">
        <v>19</v>
      </c>
      <c r="N429" s="235" t="s">
        <v>43</v>
      </c>
      <c r="O429" s="64"/>
      <c r="P429" s="196">
        <f>O429*H429</f>
        <v>0</v>
      </c>
      <c r="Q429" s="196">
        <v>1</v>
      </c>
      <c r="R429" s="196">
        <f>Q429*H429</f>
        <v>2.358</v>
      </c>
      <c r="S429" s="196">
        <v>0</v>
      </c>
      <c r="T429" s="197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8" t="s">
        <v>192</v>
      </c>
      <c r="AT429" s="198" t="s">
        <v>205</v>
      </c>
      <c r="AU429" s="198" t="s">
        <v>82</v>
      </c>
      <c r="AY429" s="17" t="s">
        <v>125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7" t="s">
        <v>80</v>
      </c>
      <c r="BK429" s="199">
        <f>ROUND(I429*H429,2)</f>
        <v>0</v>
      </c>
      <c r="BL429" s="17" t="s">
        <v>134</v>
      </c>
      <c r="BM429" s="198" t="s">
        <v>613</v>
      </c>
    </row>
    <row r="430" spans="1:47" s="2" customFormat="1" ht="19.5">
      <c r="A430" s="34"/>
      <c r="B430" s="35"/>
      <c r="C430" s="36"/>
      <c r="D430" s="200" t="s">
        <v>136</v>
      </c>
      <c r="E430" s="36"/>
      <c r="F430" s="201" t="s">
        <v>502</v>
      </c>
      <c r="G430" s="36"/>
      <c r="H430" s="36"/>
      <c r="I430" s="108"/>
      <c r="J430" s="36"/>
      <c r="K430" s="36"/>
      <c r="L430" s="39"/>
      <c r="M430" s="202"/>
      <c r="N430" s="203"/>
      <c r="O430" s="64"/>
      <c r="P430" s="64"/>
      <c r="Q430" s="64"/>
      <c r="R430" s="64"/>
      <c r="S430" s="64"/>
      <c r="T430" s="65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136</v>
      </c>
      <c r="AU430" s="17" t="s">
        <v>82</v>
      </c>
    </row>
    <row r="431" spans="1:47" s="2" customFormat="1" ht="29.25">
      <c r="A431" s="34"/>
      <c r="B431" s="35"/>
      <c r="C431" s="36"/>
      <c r="D431" s="200" t="s">
        <v>138</v>
      </c>
      <c r="E431" s="36"/>
      <c r="F431" s="204" t="s">
        <v>503</v>
      </c>
      <c r="G431" s="36"/>
      <c r="H431" s="36"/>
      <c r="I431" s="108"/>
      <c r="J431" s="36"/>
      <c r="K431" s="36"/>
      <c r="L431" s="39"/>
      <c r="M431" s="202"/>
      <c r="N431" s="203"/>
      <c r="O431" s="64"/>
      <c r="P431" s="64"/>
      <c r="Q431" s="64"/>
      <c r="R431" s="64"/>
      <c r="S431" s="64"/>
      <c r="T431" s="65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7" t="s">
        <v>138</v>
      </c>
      <c r="AU431" s="17" t="s">
        <v>82</v>
      </c>
    </row>
    <row r="432" spans="2:51" s="13" customFormat="1" ht="11.25">
      <c r="B432" s="205"/>
      <c r="C432" s="206"/>
      <c r="D432" s="200" t="s">
        <v>140</v>
      </c>
      <c r="E432" s="207" t="s">
        <v>19</v>
      </c>
      <c r="F432" s="208" t="s">
        <v>614</v>
      </c>
      <c r="G432" s="206"/>
      <c r="H432" s="209">
        <v>2.144</v>
      </c>
      <c r="I432" s="210"/>
      <c r="J432" s="206"/>
      <c r="K432" s="206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140</v>
      </c>
      <c r="AU432" s="215" t="s">
        <v>82</v>
      </c>
      <c r="AV432" s="13" t="s">
        <v>82</v>
      </c>
      <c r="AW432" s="13" t="s">
        <v>33</v>
      </c>
      <c r="AX432" s="13" t="s">
        <v>72</v>
      </c>
      <c r="AY432" s="215" t="s">
        <v>125</v>
      </c>
    </row>
    <row r="433" spans="2:51" s="13" customFormat="1" ht="11.25">
      <c r="B433" s="205"/>
      <c r="C433" s="206"/>
      <c r="D433" s="200" t="s">
        <v>140</v>
      </c>
      <c r="E433" s="206"/>
      <c r="F433" s="208" t="s">
        <v>615</v>
      </c>
      <c r="G433" s="206"/>
      <c r="H433" s="209">
        <v>2.358</v>
      </c>
      <c r="I433" s="210"/>
      <c r="J433" s="206"/>
      <c r="K433" s="206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140</v>
      </c>
      <c r="AU433" s="215" t="s">
        <v>82</v>
      </c>
      <c r="AV433" s="13" t="s">
        <v>82</v>
      </c>
      <c r="AW433" s="13" t="s">
        <v>4</v>
      </c>
      <c r="AX433" s="13" t="s">
        <v>80</v>
      </c>
      <c r="AY433" s="215" t="s">
        <v>125</v>
      </c>
    </row>
    <row r="434" spans="1:65" s="2" customFormat="1" ht="14.45" customHeight="1">
      <c r="A434" s="34"/>
      <c r="B434" s="35"/>
      <c r="C434" s="226" t="s">
        <v>616</v>
      </c>
      <c r="D434" s="226" t="s">
        <v>205</v>
      </c>
      <c r="E434" s="227" t="s">
        <v>617</v>
      </c>
      <c r="F434" s="228" t="s">
        <v>618</v>
      </c>
      <c r="G434" s="229" t="s">
        <v>168</v>
      </c>
      <c r="H434" s="230">
        <v>1.261</v>
      </c>
      <c r="I434" s="231"/>
      <c r="J434" s="232">
        <f>ROUND(I434*H434,2)</f>
        <v>0</v>
      </c>
      <c r="K434" s="228" t="s">
        <v>19</v>
      </c>
      <c r="L434" s="233"/>
      <c r="M434" s="234" t="s">
        <v>19</v>
      </c>
      <c r="N434" s="235" t="s">
        <v>43</v>
      </c>
      <c r="O434" s="64"/>
      <c r="P434" s="196">
        <f>O434*H434</f>
        <v>0</v>
      </c>
      <c r="Q434" s="196">
        <v>1</v>
      </c>
      <c r="R434" s="196">
        <f>Q434*H434</f>
        <v>1.261</v>
      </c>
      <c r="S434" s="196">
        <v>0</v>
      </c>
      <c r="T434" s="197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8" t="s">
        <v>192</v>
      </c>
      <c r="AT434" s="198" t="s">
        <v>205</v>
      </c>
      <c r="AU434" s="198" t="s">
        <v>82</v>
      </c>
      <c r="AY434" s="17" t="s">
        <v>125</v>
      </c>
      <c r="BE434" s="199">
        <f>IF(N434="základní",J434,0)</f>
        <v>0</v>
      </c>
      <c r="BF434" s="199">
        <f>IF(N434="snížená",J434,0)</f>
        <v>0</v>
      </c>
      <c r="BG434" s="199">
        <f>IF(N434="zákl. přenesená",J434,0)</f>
        <v>0</v>
      </c>
      <c r="BH434" s="199">
        <f>IF(N434="sníž. přenesená",J434,0)</f>
        <v>0</v>
      </c>
      <c r="BI434" s="199">
        <f>IF(N434="nulová",J434,0)</f>
        <v>0</v>
      </c>
      <c r="BJ434" s="17" t="s">
        <v>80</v>
      </c>
      <c r="BK434" s="199">
        <f>ROUND(I434*H434,2)</f>
        <v>0</v>
      </c>
      <c r="BL434" s="17" t="s">
        <v>134</v>
      </c>
      <c r="BM434" s="198" t="s">
        <v>619</v>
      </c>
    </row>
    <row r="435" spans="1:47" s="2" customFormat="1" ht="19.5">
      <c r="A435" s="34"/>
      <c r="B435" s="35"/>
      <c r="C435" s="36"/>
      <c r="D435" s="200" t="s">
        <v>136</v>
      </c>
      <c r="E435" s="36"/>
      <c r="F435" s="201" t="s">
        <v>620</v>
      </c>
      <c r="G435" s="36"/>
      <c r="H435" s="36"/>
      <c r="I435" s="108"/>
      <c r="J435" s="36"/>
      <c r="K435" s="36"/>
      <c r="L435" s="39"/>
      <c r="M435" s="202"/>
      <c r="N435" s="203"/>
      <c r="O435" s="64"/>
      <c r="P435" s="64"/>
      <c r="Q435" s="64"/>
      <c r="R435" s="64"/>
      <c r="S435" s="64"/>
      <c r="T435" s="65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136</v>
      </c>
      <c r="AU435" s="17" t="s">
        <v>82</v>
      </c>
    </row>
    <row r="436" spans="1:47" s="2" customFormat="1" ht="29.25">
      <c r="A436" s="34"/>
      <c r="B436" s="35"/>
      <c r="C436" s="36"/>
      <c r="D436" s="200" t="s">
        <v>138</v>
      </c>
      <c r="E436" s="36"/>
      <c r="F436" s="204" t="s">
        <v>503</v>
      </c>
      <c r="G436" s="36"/>
      <c r="H436" s="36"/>
      <c r="I436" s="108"/>
      <c r="J436" s="36"/>
      <c r="K436" s="36"/>
      <c r="L436" s="39"/>
      <c r="M436" s="202"/>
      <c r="N436" s="203"/>
      <c r="O436" s="64"/>
      <c r="P436" s="64"/>
      <c r="Q436" s="64"/>
      <c r="R436" s="64"/>
      <c r="S436" s="64"/>
      <c r="T436" s="65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T436" s="17" t="s">
        <v>138</v>
      </c>
      <c r="AU436" s="17" t="s">
        <v>82</v>
      </c>
    </row>
    <row r="437" spans="2:51" s="13" customFormat="1" ht="11.25">
      <c r="B437" s="205"/>
      <c r="C437" s="206"/>
      <c r="D437" s="200" t="s">
        <v>140</v>
      </c>
      <c r="E437" s="207" t="s">
        <v>19</v>
      </c>
      <c r="F437" s="208" t="s">
        <v>621</v>
      </c>
      <c r="G437" s="206"/>
      <c r="H437" s="209">
        <v>1.146</v>
      </c>
      <c r="I437" s="210"/>
      <c r="J437" s="206"/>
      <c r="K437" s="206"/>
      <c r="L437" s="211"/>
      <c r="M437" s="212"/>
      <c r="N437" s="213"/>
      <c r="O437" s="213"/>
      <c r="P437" s="213"/>
      <c r="Q437" s="213"/>
      <c r="R437" s="213"/>
      <c r="S437" s="213"/>
      <c r="T437" s="214"/>
      <c r="AT437" s="215" t="s">
        <v>140</v>
      </c>
      <c r="AU437" s="215" t="s">
        <v>82</v>
      </c>
      <c r="AV437" s="13" t="s">
        <v>82</v>
      </c>
      <c r="AW437" s="13" t="s">
        <v>33</v>
      </c>
      <c r="AX437" s="13" t="s">
        <v>72</v>
      </c>
      <c r="AY437" s="215" t="s">
        <v>125</v>
      </c>
    </row>
    <row r="438" spans="2:51" s="13" customFormat="1" ht="11.25">
      <c r="B438" s="205"/>
      <c r="C438" s="206"/>
      <c r="D438" s="200" t="s">
        <v>140</v>
      </c>
      <c r="E438" s="206"/>
      <c r="F438" s="208" t="s">
        <v>622</v>
      </c>
      <c r="G438" s="206"/>
      <c r="H438" s="209">
        <v>1.261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140</v>
      </c>
      <c r="AU438" s="215" t="s">
        <v>82</v>
      </c>
      <c r="AV438" s="13" t="s">
        <v>82</v>
      </c>
      <c r="AW438" s="13" t="s">
        <v>4</v>
      </c>
      <c r="AX438" s="13" t="s">
        <v>80</v>
      </c>
      <c r="AY438" s="215" t="s">
        <v>125</v>
      </c>
    </row>
    <row r="439" spans="1:65" s="2" customFormat="1" ht="14.45" customHeight="1">
      <c r="A439" s="34"/>
      <c r="B439" s="35"/>
      <c r="C439" s="187" t="s">
        <v>623</v>
      </c>
      <c r="D439" s="187" t="s">
        <v>129</v>
      </c>
      <c r="E439" s="188" t="s">
        <v>624</v>
      </c>
      <c r="F439" s="189" t="s">
        <v>625</v>
      </c>
      <c r="G439" s="190" t="s">
        <v>177</v>
      </c>
      <c r="H439" s="191">
        <v>150.132</v>
      </c>
      <c r="I439" s="192"/>
      <c r="J439" s="193">
        <f>ROUND(I439*H439,2)</f>
        <v>0</v>
      </c>
      <c r="K439" s="189" t="s">
        <v>133</v>
      </c>
      <c r="L439" s="39"/>
      <c r="M439" s="194" t="s">
        <v>19</v>
      </c>
      <c r="N439" s="195" t="s">
        <v>43</v>
      </c>
      <c r="O439" s="64"/>
      <c r="P439" s="196">
        <f>O439*H439</f>
        <v>0</v>
      </c>
      <c r="Q439" s="196">
        <v>0.003</v>
      </c>
      <c r="R439" s="196">
        <f>Q439*H439</f>
        <v>0.450396</v>
      </c>
      <c r="S439" s="196">
        <v>0</v>
      </c>
      <c r="T439" s="197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8" t="s">
        <v>134</v>
      </c>
      <c r="AT439" s="198" t="s">
        <v>129</v>
      </c>
      <c r="AU439" s="198" t="s">
        <v>82</v>
      </c>
      <c r="AY439" s="17" t="s">
        <v>125</v>
      </c>
      <c r="BE439" s="199">
        <f>IF(N439="základní",J439,0)</f>
        <v>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17" t="s">
        <v>80</v>
      </c>
      <c r="BK439" s="199">
        <f>ROUND(I439*H439,2)</f>
        <v>0</v>
      </c>
      <c r="BL439" s="17" t="s">
        <v>134</v>
      </c>
      <c r="BM439" s="198" t="s">
        <v>626</v>
      </c>
    </row>
    <row r="440" spans="1:47" s="2" customFormat="1" ht="11.25">
      <c r="A440" s="34"/>
      <c r="B440" s="35"/>
      <c r="C440" s="36"/>
      <c r="D440" s="200" t="s">
        <v>136</v>
      </c>
      <c r="E440" s="36"/>
      <c r="F440" s="201" t="s">
        <v>627</v>
      </c>
      <c r="G440" s="36"/>
      <c r="H440" s="36"/>
      <c r="I440" s="108"/>
      <c r="J440" s="36"/>
      <c r="K440" s="36"/>
      <c r="L440" s="39"/>
      <c r="M440" s="202"/>
      <c r="N440" s="203"/>
      <c r="O440" s="64"/>
      <c r="P440" s="64"/>
      <c r="Q440" s="64"/>
      <c r="R440" s="64"/>
      <c r="S440" s="64"/>
      <c r="T440" s="65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7" t="s">
        <v>136</v>
      </c>
      <c r="AU440" s="17" t="s">
        <v>82</v>
      </c>
    </row>
    <row r="441" spans="1:47" s="2" customFormat="1" ht="19.5">
      <c r="A441" s="34"/>
      <c r="B441" s="35"/>
      <c r="C441" s="36"/>
      <c r="D441" s="200" t="s">
        <v>138</v>
      </c>
      <c r="E441" s="36"/>
      <c r="F441" s="204" t="s">
        <v>628</v>
      </c>
      <c r="G441" s="36"/>
      <c r="H441" s="36"/>
      <c r="I441" s="108"/>
      <c r="J441" s="36"/>
      <c r="K441" s="36"/>
      <c r="L441" s="39"/>
      <c r="M441" s="202"/>
      <c r="N441" s="203"/>
      <c r="O441" s="64"/>
      <c r="P441" s="64"/>
      <c r="Q441" s="64"/>
      <c r="R441" s="64"/>
      <c r="S441" s="64"/>
      <c r="T441" s="65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138</v>
      </c>
      <c r="AU441" s="17" t="s">
        <v>82</v>
      </c>
    </row>
    <row r="442" spans="2:51" s="14" customFormat="1" ht="11.25">
      <c r="B442" s="216"/>
      <c r="C442" s="217"/>
      <c r="D442" s="200" t="s">
        <v>140</v>
      </c>
      <c r="E442" s="218" t="s">
        <v>19</v>
      </c>
      <c r="F442" s="219" t="s">
        <v>629</v>
      </c>
      <c r="G442" s="217"/>
      <c r="H442" s="218" t="s">
        <v>19</v>
      </c>
      <c r="I442" s="220"/>
      <c r="J442" s="217"/>
      <c r="K442" s="217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140</v>
      </c>
      <c r="AU442" s="225" t="s">
        <v>82</v>
      </c>
      <c r="AV442" s="14" t="s">
        <v>80</v>
      </c>
      <c r="AW442" s="14" t="s">
        <v>33</v>
      </c>
      <c r="AX442" s="14" t="s">
        <v>72</v>
      </c>
      <c r="AY442" s="225" t="s">
        <v>125</v>
      </c>
    </row>
    <row r="443" spans="2:51" s="13" customFormat="1" ht="11.25">
      <c r="B443" s="205"/>
      <c r="C443" s="206"/>
      <c r="D443" s="200" t="s">
        <v>140</v>
      </c>
      <c r="E443" s="207" t="s">
        <v>19</v>
      </c>
      <c r="F443" s="208" t="s">
        <v>630</v>
      </c>
      <c r="G443" s="206"/>
      <c r="H443" s="209">
        <v>150.132</v>
      </c>
      <c r="I443" s="210"/>
      <c r="J443" s="206"/>
      <c r="K443" s="206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140</v>
      </c>
      <c r="AU443" s="215" t="s">
        <v>82</v>
      </c>
      <c r="AV443" s="13" t="s">
        <v>82</v>
      </c>
      <c r="AW443" s="13" t="s">
        <v>33</v>
      </c>
      <c r="AX443" s="13" t="s">
        <v>72</v>
      </c>
      <c r="AY443" s="215" t="s">
        <v>125</v>
      </c>
    </row>
    <row r="444" spans="1:65" s="2" customFormat="1" ht="21.6" customHeight="1">
      <c r="A444" s="34"/>
      <c r="B444" s="35"/>
      <c r="C444" s="226" t="s">
        <v>631</v>
      </c>
      <c r="D444" s="226" t="s">
        <v>205</v>
      </c>
      <c r="E444" s="227" t="s">
        <v>632</v>
      </c>
      <c r="F444" s="228" t="s">
        <v>633</v>
      </c>
      <c r="G444" s="229" t="s">
        <v>212</v>
      </c>
      <c r="H444" s="230">
        <v>4</v>
      </c>
      <c r="I444" s="231"/>
      <c r="J444" s="232">
        <f>ROUND(I444*H444,2)</f>
        <v>0</v>
      </c>
      <c r="K444" s="228" t="s">
        <v>19</v>
      </c>
      <c r="L444" s="233"/>
      <c r="M444" s="234" t="s">
        <v>19</v>
      </c>
      <c r="N444" s="235" t="s">
        <v>43</v>
      </c>
      <c r="O444" s="64"/>
      <c r="P444" s="196">
        <f>O444*H444</f>
        <v>0</v>
      </c>
      <c r="Q444" s="196">
        <v>0.01998</v>
      </c>
      <c r="R444" s="196">
        <f>Q444*H444</f>
        <v>0.07992</v>
      </c>
      <c r="S444" s="196">
        <v>0</v>
      </c>
      <c r="T444" s="197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98" t="s">
        <v>192</v>
      </c>
      <c r="AT444" s="198" t="s">
        <v>205</v>
      </c>
      <c r="AU444" s="198" t="s">
        <v>82</v>
      </c>
      <c r="AY444" s="17" t="s">
        <v>125</v>
      </c>
      <c r="BE444" s="199">
        <f>IF(N444="základní",J444,0)</f>
        <v>0</v>
      </c>
      <c r="BF444" s="199">
        <f>IF(N444="snížená",J444,0)</f>
        <v>0</v>
      </c>
      <c r="BG444" s="199">
        <f>IF(N444="zákl. přenesená",J444,0)</f>
        <v>0</v>
      </c>
      <c r="BH444" s="199">
        <f>IF(N444="sníž. přenesená",J444,0)</f>
        <v>0</v>
      </c>
      <c r="BI444" s="199">
        <f>IF(N444="nulová",J444,0)</f>
        <v>0</v>
      </c>
      <c r="BJ444" s="17" t="s">
        <v>80</v>
      </c>
      <c r="BK444" s="199">
        <f>ROUND(I444*H444,2)</f>
        <v>0</v>
      </c>
      <c r="BL444" s="17" t="s">
        <v>134</v>
      </c>
      <c r="BM444" s="198" t="s">
        <v>634</v>
      </c>
    </row>
    <row r="445" spans="1:47" s="2" customFormat="1" ht="19.5">
      <c r="A445" s="34"/>
      <c r="B445" s="35"/>
      <c r="C445" s="36"/>
      <c r="D445" s="200" t="s">
        <v>136</v>
      </c>
      <c r="E445" s="36"/>
      <c r="F445" s="201" t="s">
        <v>633</v>
      </c>
      <c r="G445" s="36"/>
      <c r="H445" s="36"/>
      <c r="I445" s="108"/>
      <c r="J445" s="36"/>
      <c r="K445" s="36"/>
      <c r="L445" s="39"/>
      <c r="M445" s="202"/>
      <c r="N445" s="203"/>
      <c r="O445" s="64"/>
      <c r="P445" s="64"/>
      <c r="Q445" s="64"/>
      <c r="R445" s="64"/>
      <c r="S445" s="64"/>
      <c r="T445" s="65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T445" s="17" t="s">
        <v>136</v>
      </c>
      <c r="AU445" s="17" t="s">
        <v>82</v>
      </c>
    </row>
    <row r="446" spans="1:47" s="2" customFormat="1" ht="29.25">
      <c r="A446" s="34"/>
      <c r="B446" s="35"/>
      <c r="C446" s="36"/>
      <c r="D446" s="200" t="s">
        <v>138</v>
      </c>
      <c r="E446" s="36"/>
      <c r="F446" s="204" t="s">
        <v>635</v>
      </c>
      <c r="G446" s="36"/>
      <c r="H446" s="36"/>
      <c r="I446" s="108"/>
      <c r="J446" s="36"/>
      <c r="K446" s="36"/>
      <c r="L446" s="39"/>
      <c r="M446" s="202"/>
      <c r="N446" s="203"/>
      <c r="O446" s="64"/>
      <c r="P446" s="64"/>
      <c r="Q446" s="64"/>
      <c r="R446" s="64"/>
      <c r="S446" s="64"/>
      <c r="T446" s="65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138</v>
      </c>
      <c r="AU446" s="17" t="s">
        <v>82</v>
      </c>
    </row>
    <row r="447" spans="1:65" s="2" customFormat="1" ht="21.6" customHeight="1">
      <c r="A447" s="34"/>
      <c r="B447" s="35"/>
      <c r="C447" s="226" t="s">
        <v>636</v>
      </c>
      <c r="D447" s="226" t="s">
        <v>205</v>
      </c>
      <c r="E447" s="227" t="s">
        <v>637</v>
      </c>
      <c r="F447" s="228" t="s">
        <v>638</v>
      </c>
      <c r="G447" s="229" t="s">
        <v>212</v>
      </c>
      <c r="H447" s="230">
        <v>4</v>
      </c>
      <c r="I447" s="231"/>
      <c r="J447" s="232">
        <f>ROUND(I447*H447,2)</f>
        <v>0</v>
      </c>
      <c r="K447" s="228" t="s">
        <v>19</v>
      </c>
      <c r="L447" s="233"/>
      <c r="M447" s="234" t="s">
        <v>19</v>
      </c>
      <c r="N447" s="235" t="s">
        <v>43</v>
      </c>
      <c r="O447" s="64"/>
      <c r="P447" s="196">
        <f>O447*H447</f>
        <v>0</v>
      </c>
      <c r="Q447" s="196">
        <v>0.01738</v>
      </c>
      <c r="R447" s="196">
        <f>Q447*H447</f>
        <v>0.06952</v>
      </c>
      <c r="S447" s="196">
        <v>0</v>
      </c>
      <c r="T447" s="197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8" t="s">
        <v>192</v>
      </c>
      <c r="AT447" s="198" t="s">
        <v>205</v>
      </c>
      <c r="AU447" s="198" t="s">
        <v>82</v>
      </c>
      <c r="AY447" s="17" t="s">
        <v>125</v>
      </c>
      <c r="BE447" s="199">
        <f>IF(N447="základní",J447,0)</f>
        <v>0</v>
      </c>
      <c r="BF447" s="199">
        <f>IF(N447="snížená",J447,0)</f>
        <v>0</v>
      </c>
      <c r="BG447" s="199">
        <f>IF(N447="zákl. přenesená",J447,0)</f>
        <v>0</v>
      </c>
      <c r="BH447" s="199">
        <f>IF(N447="sníž. přenesená",J447,0)</f>
        <v>0</v>
      </c>
      <c r="BI447" s="199">
        <f>IF(N447="nulová",J447,0)</f>
        <v>0</v>
      </c>
      <c r="BJ447" s="17" t="s">
        <v>80</v>
      </c>
      <c r="BK447" s="199">
        <f>ROUND(I447*H447,2)</f>
        <v>0</v>
      </c>
      <c r="BL447" s="17" t="s">
        <v>134</v>
      </c>
      <c r="BM447" s="198" t="s">
        <v>639</v>
      </c>
    </row>
    <row r="448" spans="1:47" s="2" customFormat="1" ht="19.5">
      <c r="A448" s="34"/>
      <c r="B448" s="35"/>
      <c r="C448" s="36"/>
      <c r="D448" s="200" t="s">
        <v>136</v>
      </c>
      <c r="E448" s="36"/>
      <c r="F448" s="201" t="s">
        <v>638</v>
      </c>
      <c r="G448" s="36"/>
      <c r="H448" s="36"/>
      <c r="I448" s="108"/>
      <c r="J448" s="36"/>
      <c r="K448" s="36"/>
      <c r="L448" s="39"/>
      <c r="M448" s="202"/>
      <c r="N448" s="203"/>
      <c r="O448" s="64"/>
      <c r="P448" s="64"/>
      <c r="Q448" s="64"/>
      <c r="R448" s="64"/>
      <c r="S448" s="64"/>
      <c r="T448" s="65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136</v>
      </c>
      <c r="AU448" s="17" t="s">
        <v>82</v>
      </c>
    </row>
    <row r="449" spans="1:47" s="2" customFormat="1" ht="29.25">
      <c r="A449" s="34"/>
      <c r="B449" s="35"/>
      <c r="C449" s="36"/>
      <c r="D449" s="200" t="s">
        <v>138</v>
      </c>
      <c r="E449" s="36"/>
      <c r="F449" s="204" t="s">
        <v>635</v>
      </c>
      <c r="G449" s="36"/>
      <c r="H449" s="36"/>
      <c r="I449" s="108"/>
      <c r="J449" s="36"/>
      <c r="K449" s="36"/>
      <c r="L449" s="39"/>
      <c r="M449" s="202"/>
      <c r="N449" s="203"/>
      <c r="O449" s="64"/>
      <c r="P449" s="64"/>
      <c r="Q449" s="64"/>
      <c r="R449" s="64"/>
      <c r="S449" s="64"/>
      <c r="T449" s="65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138</v>
      </c>
      <c r="AU449" s="17" t="s">
        <v>82</v>
      </c>
    </row>
    <row r="450" spans="1:65" s="2" customFormat="1" ht="21.6" customHeight="1">
      <c r="A450" s="34"/>
      <c r="B450" s="35"/>
      <c r="C450" s="226" t="s">
        <v>640</v>
      </c>
      <c r="D450" s="226" t="s">
        <v>205</v>
      </c>
      <c r="E450" s="227" t="s">
        <v>641</v>
      </c>
      <c r="F450" s="228" t="s">
        <v>642</v>
      </c>
      <c r="G450" s="229" t="s">
        <v>212</v>
      </c>
      <c r="H450" s="230">
        <v>4</v>
      </c>
      <c r="I450" s="231"/>
      <c r="J450" s="232">
        <f>ROUND(I450*H450,2)</f>
        <v>0</v>
      </c>
      <c r="K450" s="228" t="s">
        <v>19</v>
      </c>
      <c r="L450" s="233"/>
      <c r="M450" s="234" t="s">
        <v>19</v>
      </c>
      <c r="N450" s="235" t="s">
        <v>43</v>
      </c>
      <c r="O450" s="64"/>
      <c r="P450" s="196">
        <f>O450*H450</f>
        <v>0</v>
      </c>
      <c r="Q450" s="196">
        <v>0.01497</v>
      </c>
      <c r="R450" s="196">
        <f>Q450*H450</f>
        <v>0.05988</v>
      </c>
      <c r="S450" s="196">
        <v>0</v>
      </c>
      <c r="T450" s="197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8" t="s">
        <v>192</v>
      </c>
      <c r="AT450" s="198" t="s">
        <v>205</v>
      </c>
      <c r="AU450" s="198" t="s">
        <v>82</v>
      </c>
      <c r="AY450" s="17" t="s">
        <v>125</v>
      </c>
      <c r="BE450" s="199">
        <f>IF(N450="základní",J450,0)</f>
        <v>0</v>
      </c>
      <c r="BF450" s="199">
        <f>IF(N450="snížená",J450,0)</f>
        <v>0</v>
      </c>
      <c r="BG450" s="199">
        <f>IF(N450="zákl. přenesená",J450,0)</f>
        <v>0</v>
      </c>
      <c r="BH450" s="199">
        <f>IF(N450="sníž. přenesená",J450,0)</f>
        <v>0</v>
      </c>
      <c r="BI450" s="199">
        <f>IF(N450="nulová",J450,0)</f>
        <v>0</v>
      </c>
      <c r="BJ450" s="17" t="s">
        <v>80</v>
      </c>
      <c r="BK450" s="199">
        <f>ROUND(I450*H450,2)</f>
        <v>0</v>
      </c>
      <c r="BL450" s="17" t="s">
        <v>134</v>
      </c>
      <c r="BM450" s="198" t="s">
        <v>643</v>
      </c>
    </row>
    <row r="451" spans="1:47" s="2" customFormat="1" ht="19.5">
      <c r="A451" s="34"/>
      <c r="B451" s="35"/>
      <c r="C451" s="36"/>
      <c r="D451" s="200" t="s">
        <v>136</v>
      </c>
      <c r="E451" s="36"/>
      <c r="F451" s="201" t="s">
        <v>642</v>
      </c>
      <c r="G451" s="36"/>
      <c r="H451" s="36"/>
      <c r="I451" s="108"/>
      <c r="J451" s="36"/>
      <c r="K451" s="36"/>
      <c r="L451" s="39"/>
      <c r="M451" s="202"/>
      <c r="N451" s="203"/>
      <c r="O451" s="64"/>
      <c r="P451" s="64"/>
      <c r="Q451" s="64"/>
      <c r="R451" s="64"/>
      <c r="S451" s="64"/>
      <c r="T451" s="65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136</v>
      </c>
      <c r="AU451" s="17" t="s">
        <v>82</v>
      </c>
    </row>
    <row r="452" spans="1:47" s="2" customFormat="1" ht="29.25">
      <c r="A452" s="34"/>
      <c r="B452" s="35"/>
      <c r="C452" s="36"/>
      <c r="D452" s="200" t="s">
        <v>138</v>
      </c>
      <c r="E452" s="36"/>
      <c r="F452" s="204" t="s">
        <v>635</v>
      </c>
      <c r="G452" s="36"/>
      <c r="H452" s="36"/>
      <c r="I452" s="108"/>
      <c r="J452" s="36"/>
      <c r="K452" s="36"/>
      <c r="L452" s="39"/>
      <c r="M452" s="202"/>
      <c r="N452" s="203"/>
      <c r="O452" s="64"/>
      <c r="P452" s="64"/>
      <c r="Q452" s="64"/>
      <c r="R452" s="64"/>
      <c r="S452" s="64"/>
      <c r="T452" s="65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T452" s="17" t="s">
        <v>138</v>
      </c>
      <c r="AU452" s="17" t="s">
        <v>82</v>
      </c>
    </row>
    <row r="453" spans="1:65" s="2" customFormat="1" ht="21.6" customHeight="1">
      <c r="A453" s="34"/>
      <c r="B453" s="35"/>
      <c r="C453" s="226" t="s">
        <v>644</v>
      </c>
      <c r="D453" s="226" t="s">
        <v>205</v>
      </c>
      <c r="E453" s="227" t="s">
        <v>645</v>
      </c>
      <c r="F453" s="228" t="s">
        <v>646</v>
      </c>
      <c r="G453" s="229" t="s">
        <v>212</v>
      </c>
      <c r="H453" s="230">
        <v>4</v>
      </c>
      <c r="I453" s="231"/>
      <c r="J453" s="232">
        <f>ROUND(I453*H453,2)</f>
        <v>0</v>
      </c>
      <c r="K453" s="228" t="s">
        <v>19</v>
      </c>
      <c r="L453" s="233"/>
      <c r="M453" s="234" t="s">
        <v>19</v>
      </c>
      <c r="N453" s="235" t="s">
        <v>43</v>
      </c>
      <c r="O453" s="64"/>
      <c r="P453" s="196">
        <f>O453*H453</f>
        <v>0</v>
      </c>
      <c r="Q453" s="196">
        <v>0.01276</v>
      </c>
      <c r="R453" s="196">
        <f>Q453*H453</f>
        <v>0.05104</v>
      </c>
      <c r="S453" s="196">
        <v>0</v>
      </c>
      <c r="T453" s="197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8" t="s">
        <v>192</v>
      </c>
      <c r="AT453" s="198" t="s">
        <v>205</v>
      </c>
      <c r="AU453" s="198" t="s">
        <v>82</v>
      </c>
      <c r="AY453" s="17" t="s">
        <v>125</v>
      </c>
      <c r="BE453" s="199">
        <f>IF(N453="základní",J453,0)</f>
        <v>0</v>
      </c>
      <c r="BF453" s="199">
        <f>IF(N453="snížená",J453,0)</f>
        <v>0</v>
      </c>
      <c r="BG453" s="199">
        <f>IF(N453="zákl. přenesená",J453,0)</f>
        <v>0</v>
      </c>
      <c r="BH453" s="199">
        <f>IF(N453="sníž. přenesená",J453,0)</f>
        <v>0</v>
      </c>
      <c r="BI453" s="199">
        <f>IF(N453="nulová",J453,0)</f>
        <v>0</v>
      </c>
      <c r="BJ453" s="17" t="s">
        <v>80</v>
      </c>
      <c r="BK453" s="199">
        <f>ROUND(I453*H453,2)</f>
        <v>0</v>
      </c>
      <c r="BL453" s="17" t="s">
        <v>134</v>
      </c>
      <c r="BM453" s="198" t="s">
        <v>647</v>
      </c>
    </row>
    <row r="454" spans="1:47" s="2" customFormat="1" ht="19.5">
      <c r="A454" s="34"/>
      <c r="B454" s="35"/>
      <c r="C454" s="36"/>
      <c r="D454" s="200" t="s">
        <v>136</v>
      </c>
      <c r="E454" s="36"/>
      <c r="F454" s="201" t="s">
        <v>646</v>
      </c>
      <c r="G454" s="36"/>
      <c r="H454" s="36"/>
      <c r="I454" s="108"/>
      <c r="J454" s="36"/>
      <c r="K454" s="36"/>
      <c r="L454" s="39"/>
      <c r="M454" s="202"/>
      <c r="N454" s="203"/>
      <c r="O454" s="64"/>
      <c r="P454" s="64"/>
      <c r="Q454" s="64"/>
      <c r="R454" s="64"/>
      <c r="S454" s="64"/>
      <c r="T454" s="65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7" t="s">
        <v>136</v>
      </c>
      <c r="AU454" s="17" t="s">
        <v>82</v>
      </c>
    </row>
    <row r="455" spans="1:47" s="2" customFormat="1" ht="29.25">
      <c r="A455" s="34"/>
      <c r="B455" s="35"/>
      <c r="C455" s="36"/>
      <c r="D455" s="200" t="s">
        <v>138</v>
      </c>
      <c r="E455" s="36"/>
      <c r="F455" s="204" t="s">
        <v>635</v>
      </c>
      <c r="G455" s="36"/>
      <c r="H455" s="36"/>
      <c r="I455" s="108"/>
      <c r="J455" s="36"/>
      <c r="K455" s="36"/>
      <c r="L455" s="39"/>
      <c r="M455" s="202"/>
      <c r="N455" s="203"/>
      <c r="O455" s="64"/>
      <c r="P455" s="64"/>
      <c r="Q455" s="64"/>
      <c r="R455" s="64"/>
      <c r="S455" s="64"/>
      <c r="T455" s="65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7" t="s">
        <v>138</v>
      </c>
      <c r="AU455" s="17" t="s">
        <v>82</v>
      </c>
    </row>
    <row r="456" spans="1:65" s="2" customFormat="1" ht="21.6" customHeight="1">
      <c r="A456" s="34"/>
      <c r="B456" s="35"/>
      <c r="C456" s="226" t="s">
        <v>648</v>
      </c>
      <c r="D456" s="226" t="s">
        <v>205</v>
      </c>
      <c r="E456" s="227" t="s">
        <v>649</v>
      </c>
      <c r="F456" s="228" t="s">
        <v>650</v>
      </c>
      <c r="G456" s="229" t="s">
        <v>212</v>
      </c>
      <c r="H456" s="230">
        <v>4</v>
      </c>
      <c r="I456" s="231"/>
      <c r="J456" s="232">
        <f>ROUND(I456*H456,2)</f>
        <v>0</v>
      </c>
      <c r="K456" s="228" t="s">
        <v>19</v>
      </c>
      <c r="L456" s="233"/>
      <c r="M456" s="234" t="s">
        <v>19</v>
      </c>
      <c r="N456" s="235" t="s">
        <v>43</v>
      </c>
      <c r="O456" s="64"/>
      <c r="P456" s="196">
        <f>O456*H456</f>
        <v>0</v>
      </c>
      <c r="Q456" s="196">
        <v>0.01074</v>
      </c>
      <c r="R456" s="196">
        <f>Q456*H456</f>
        <v>0.04296</v>
      </c>
      <c r="S456" s="196">
        <v>0</v>
      </c>
      <c r="T456" s="197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98" t="s">
        <v>192</v>
      </c>
      <c r="AT456" s="198" t="s">
        <v>205</v>
      </c>
      <c r="AU456" s="198" t="s">
        <v>82</v>
      </c>
      <c r="AY456" s="17" t="s">
        <v>125</v>
      </c>
      <c r="BE456" s="199">
        <f>IF(N456="základní",J456,0)</f>
        <v>0</v>
      </c>
      <c r="BF456" s="199">
        <f>IF(N456="snížená",J456,0)</f>
        <v>0</v>
      </c>
      <c r="BG456" s="199">
        <f>IF(N456="zákl. přenesená",J456,0)</f>
        <v>0</v>
      </c>
      <c r="BH456" s="199">
        <f>IF(N456="sníž. přenesená",J456,0)</f>
        <v>0</v>
      </c>
      <c r="BI456" s="199">
        <f>IF(N456="nulová",J456,0)</f>
        <v>0</v>
      </c>
      <c r="BJ456" s="17" t="s">
        <v>80</v>
      </c>
      <c r="BK456" s="199">
        <f>ROUND(I456*H456,2)</f>
        <v>0</v>
      </c>
      <c r="BL456" s="17" t="s">
        <v>134</v>
      </c>
      <c r="BM456" s="198" t="s">
        <v>651</v>
      </c>
    </row>
    <row r="457" spans="1:47" s="2" customFormat="1" ht="19.5">
      <c r="A457" s="34"/>
      <c r="B457" s="35"/>
      <c r="C457" s="36"/>
      <c r="D457" s="200" t="s">
        <v>136</v>
      </c>
      <c r="E457" s="36"/>
      <c r="F457" s="201" t="s">
        <v>650</v>
      </c>
      <c r="G457" s="36"/>
      <c r="H457" s="36"/>
      <c r="I457" s="108"/>
      <c r="J457" s="36"/>
      <c r="K457" s="36"/>
      <c r="L457" s="39"/>
      <c r="M457" s="202"/>
      <c r="N457" s="203"/>
      <c r="O457" s="64"/>
      <c r="P457" s="64"/>
      <c r="Q457" s="64"/>
      <c r="R457" s="64"/>
      <c r="S457" s="64"/>
      <c r="T457" s="65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136</v>
      </c>
      <c r="AU457" s="17" t="s">
        <v>82</v>
      </c>
    </row>
    <row r="458" spans="1:47" s="2" customFormat="1" ht="29.25">
      <c r="A458" s="34"/>
      <c r="B458" s="35"/>
      <c r="C458" s="36"/>
      <c r="D458" s="200" t="s">
        <v>138</v>
      </c>
      <c r="E458" s="36"/>
      <c r="F458" s="204" t="s">
        <v>635</v>
      </c>
      <c r="G458" s="36"/>
      <c r="H458" s="36"/>
      <c r="I458" s="108"/>
      <c r="J458" s="36"/>
      <c r="K458" s="36"/>
      <c r="L458" s="39"/>
      <c r="M458" s="202"/>
      <c r="N458" s="203"/>
      <c r="O458" s="64"/>
      <c r="P458" s="64"/>
      <c r="Q458" s="64"/>
      <c r="R458" s="64"/>
      <c r="S458" s="64"/>
      <c r="T458" s="65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7" t="s">
        <v>138</v>
      </c>
      <c r="AU458" s="17" t="s">
        <v>82</v>
      </c>
    </row>
    <row r="459" spans="1:65" s="2" customFormat="1" ht="21.6" customHeight="1">
      <c r="A459" s="34"/>
      <c r="B459" s="35"/>
      <c r="C459" s="226" t="s">
        <v>652</v>
      </c>
      <c r="D459" s="226" t="s">
        <v>205</v>
      </c>
      <c r="E459" s="227" t="s">
        <v>653</v>
      </c>
      <c r="F459" s="228" t="s">
        <v>654</v>
      </c>
      <c r="G459" s="229" t="s">
        <v>212</v>
      </c>
      <c r="H459" s="230">
        <v>4</v>
      </c>
      <c r="I459" s="231"/>
      <c r="J459" s="232">
        <f>ROUND(I459*H459,2)</f>
        <v>0</v>
      </c>
      <c r="K459" s="228" t="s">
        <v>19</v>
      </c>
      <c r="L459" s="233"/>
      <c r="M459" s="234" t="s">
        <v>19</v>
      </c>
      <c r="N459" s="235" t="s">
        <v>43</v>
      </c>
      <c r="O459" s="64"/>
      <c r="P459" s="196">
        <f>O459*H459</f>
        <v>0</v>
      </c>
      <c r="Q459" s="196">
        <v>0.00897</v>
      </c>
      <c r="R459" s="196">
        <f>Q459*H459</f>
        <v>0.03588</v>
      </c>
      <c r="S459" s="196">
        <v>0</v>
      </c>
      <c r="T459" s="197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8" t="s">
        <v>192</v>
      </c>
      <c r="AT459" s="198" t="s">
        <v>205</v>
      </c>
      <c r="AU459" s="198" t="s">
        <v>82</v>
      </c>
      <c r="AY459" s="17" t="s">
        <v>125</v>
      </c>
      <c r="BE459" s="199">
        <f>IF(N459="základní",J459,0)</f>
        <v>0</v>
      </c>
      <c r="BF459" s="199">
        <f>IF(N459="snížená",J459,0)</f>
        <v>0</v>
      </c>
      <c r="BG459" s="199">
        <f>IF(N459="zákl. přenesená",J459,0)</f>
        <v>0</v>
      </c>
      <c r="BH459" s="199">
        <f>IF(N459="sníž. přenesená",J459,0)</f>
        <v>0</v>
      </c>
      <c r="BI459" s="199">
        <f>IF(N459="nulová",J459,0)</f>
        <v>0</v>
      </c>
      <c r="BJ459" s="17" t="s">
        <v>80</v>
      </c>
      <c r="BK459" s="199">
        <f>ROUND(I459*H459,2)</f>
        <v>0</v>
      </c>
      <c r="BL459" s="17" t="s">
        <v>134</v>
      </c>
      <c r="BM459" s="198" t="s">
        <v>655</v>
      </c>
    </row>
    <row r="460" spans="1:47" s="2" customFormat="1" ht="19.5">
      <c r="A460" s="34"/>
      <c r="B460" s="35"/>
      <c r="C460" s="36"/>
      <c r="D460" s="200" t="s">
        <v>136</v>
      </c>
      <c r="E460" s="36"/>
      <c r="F460" s="201" t="s">
        <v>654</v>
      </c>
      <c r="G460" s="36"/>
      <c r="H460" s="36"/>
      <c r="I460" s="108"/>
      <c r="J460" s="36"/>
      <c r="K460" s="36"/>
      <c r="L460" s="39"/>
      <c r="M460" s="202"/>
      <c r="N460" s="203"/>
      <c r="O460" s="64"/>
      <c r="P460" s="64"/>
      <c r="Q460" s="64"/>
      <c r="R460" s="64"/>
      <c r="S460" s="64"/>
      <c r="T460" s="65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136</v>
      </c>
      <c r="AU460" s="17" t="s">
        <v>82</v>
      </c>
    </row>
    <row r="461" spans="1:47" s="2" customFormat="1" ht="29.25">
      <c r="A461" s="34"/>
      <c r="B461" s="35"/>
      <c r="C461" s="36"/>
      <c r="D461" s="200" t="s">
        <v>138</v>
      </c>
      <c r="E461" s="36"/>
      <c r="F461" s="204" t="s">
        <v>635</v>
      </c>
      <c r="G461" s="36"/>
      <c r="H461" s="36"/>
      <c r="I461" s="108"/>
      <c r="J461" s="36"/>
      <c r="K461" s="36"/>
      <c r="L461" s="39"/>
      <c r="M461" s="202"/>
      <c r="N461" s="203"/>
      <c r="O461" s="64"/>
      <c r="P461" s="64"/>
      <c r="Q461" s="64"/>
      <c r="R461" s="64"/>
      <c r="S461" s="64"/>
      <c r="T461" s="65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138</v>
      </c>
      <c r="AU461" s="17" t="s">
        <v>82</v>
      </c>
    </row>
    <row r="462" spans="1:65" s="2" customFormat="1" ht="21.6" customHeight="1">
      <c r="A462" s="34"/>
      <c r="B462" s="35"/>
      <c r="C462" s="226" t="s">
        <v>656</v>
      </c>
      <c r="D462" s="226" t="s">
        <v>205</v>
      </c>
      <c r="E462" s="227" t="s">
        <v>657</v>
      </c>
      <c r="F462" s="228" t="s">
        <v>658</v>
      </c>
      <c r="G462" s="229" t="s">
        <v>212</v>
      </c>
      <c r="H462" s="230">
        <v>4</v>
      </c>
      <c r="I462" s="231"/>
      <c r="J462" s="232">
        <f>ROUND(I462*H462,2)</f>
        <v>0</v>
      </c>
      <c r="K462" s="228" t="s">
        <v>19</v>
      </c>
      <c r="L462" s="233"/>
      <c r="M462" s="234" t="s">
        <v>19</v>
      </c>
      <c r="N462" s="235" t="s">
        <v>43</v>
      </c>
      <c r="O462" s="64"/>
      <c r="P462" s="196">
        <f>O462*H462</f>
        <v>0</v>
      </c>
      <c r="Q462" s="196">
        <v>0.00745</v>
      </c>
      <c r="R462" s="196">
        <f>Q462*H462</f>
        <v>0.0298</v>
      </c>
      <c r="S462" s="196">
        <v>0</v>
      </c>
      <c r="T462" s="197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8" t="s">
        <v>192</v>
      </c>
      <c r="AT462" s="198" t="s">
        <v>205</v>
      </c>
      <c r="AU462" s="198" t="s">
        <v>82</v>
      </c>
      <c r="AY462" s="17" t="s">
        <v>125</v>
      </c>
      <c r="BE462" s="199">
        <f>IF(N462="základní",J462,0)</f>
        <v>0</v>
      </c>
      <c r="BF462" s="199">
        <f>IF(N462="snížená",J462,0)</f>
        <v>0</v>
      </c>
      <c r="BG462" s="199">
        <f>IF(N462="zákl. přenesená",J462,0)</f>
        <v>0</v>
      </c>
      <c r="BH462" s="199">
        <f>IF(N462="sníž. přenesená",J462,0)</f>
        <v>0</v>
      </c>
      <c r="BI462" s="199">
        <f>IF(N462="nulová",J462,0)</f>
        <v>0</v>
      </c>
      <c r="BJ462" s="17" t="s">
        <v>80</v>
      </c>
      <c r="BK462" s="199">
        <f>ROUND(I462*H462,2)</f>
        <v>0</v>
      </c>
      <c r="BL462" s="17" t="s">
        <v>134</v>
      </c>
      <c r="BM462" s="198" t="s">
        <v>659</v>
      </c>
    </row>
    <row r="463" spans="1:47" s="2" customFormat="1" ht="19.5">
      <c r="A463" s="34"/>
      <c r="B463" s="35"/>
      <c r="C463" s="36"/>
      <c r="D463" s="200" t="s">
        <v>136</v>
      </c>
      <c r="E463" s="36"/>
      <c r="F463" s="201" t="s">
        <v>658</v>
      </c>
      <c r="G463" s="36"/>
      <c r="H463" s="36"/>
      <c r="I463" s="108"/>
      <c r="J463" s="36"/>
      <c r="K463" s="36"/>
      <c r="L463" s="39"/>
      <c r="M463" s="202"/>
      <c r="N463" s="203"/>
      <c r="O463" s="64"/>
      <c r="P463" s="64"/>
      <c r="Q463" s="64"/>
      <c r="R463" s="64"/>
      <c r="S463" s="64"/>
      <c r="T463" s="65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136</v>
      </c>
      <c r="AU463" s="17" t="s">
        <v>82</v>
      </c>
    </row>
    <row r="464" spans="1:47" s="2" customFormat="1" ht="29.25">
      <c r="A464" s="34"/>
      <c r="B464" s="35"/>
      <c r="C464" s="36"/>
      <c r="D464" s="200" t="s">
        <v>138</v>
      </c>
      <c r="E464" s="36"/>
      <c r="F464" s="204" t="s">
        <v>635</v>
      </c>
      <c r="G464" s="36"/>
      <c r="H464" s="36"/>
      <c r="I464" s="108"/>
      <c r="J464" s="36"/>
      <c r="K464" s="36"/>
      <c r="L464" s="39"/>
      <c r="M464" s="202"/>
      <c r="N464" s="203"/>
      <c r="O464" s="64"/>
      <c r="P464" s="64"/>
      <c r="Q464" s="64"/>
      <c r="R464" s="64"/>
      <c r="S464" s="64"/>
      <c r="T464" s="65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7" t="s">
        <v>138</v>
      </c>
      <c r="AU464" s="17" t="s">
        <v>82</v>
      </c>
    </row>
    <row r="465" spans="1:65" s="2" customFormat="1" ht="21.6" customHeight="1">
      <c r="A465" s="34"/>
      <c r="B465" s="35"/>
      <c r="C465" s="226" t="s">
        <v>660</v>
      </c>
      <c r="D465" s="226" t="s">
        <v>205</v>
      </c>
      <c r="E465" s="227" t="s">
        <v>661</v>
      </c>
      <c r="F465" s="228" t="s">
        <v>662</v>
      </c>
      <c r="G465" s="229" t="s">
        <v>212</v>
      </c>
      <c r="H465" s="230">
        <v>4</v>
      </c>
      <c r="I465" s="231"/>
      <c r="J465" s="232">
        <f>ROUND(I465*H465,2)</f>
        <v>0</v>
      </c>
      <c r="K465" s="228" t="s">
        <v>19</v>
      </c>
      <c r="L465" s="233"/>
      <c r="M465" s="234" t="s">
        <v>19</v>
      </c>
      <c r="N465" s="235" t="s">
        <v>43</v>
      </c>
      <c r="O465" s="64"/>
      <c r="P465" s="196">
        <f>O465*H465</f>
        <v>0</v>
      </c>
      <c r="Q465" s="196">
        <v>0.00618</v>
      </c>
      <c r="R465" s="196">
        <f>Q465*H465</f>
        <v>0.02472</v>
      </c>
      <c r="S465" s="196">
        <v>0</v>
      </c>
      <c r="T465" s="197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8" t="s">
        <v>192</v>
      </c>
      <c r="AT465" s="198" t="s">
        <v>205</v>
      </c>
      <c r="AU465" s="198" t="s">
        <v>82</v>
      </c>
      <c r="AY465" s="17" t="s">
        <v>125</v>
      </c>
      <c r="BE465" s="199">
        <f>IF(N465="základní",J465,0)</f>
        <v>0</v>
      </c>
      <c r="BF465" s="199">
        <f>IF(N465="snížená",J465,0)</f>
        <v>0</v>
      </c>
      <c r="BG465" s="199">
        <f>IF(N465="zákl. přenesená",J465,0)</f>
        <v>0</v>
      </c>
      <c r="BH465" s="199">
        <f>IF(N465="sníž. přenesená",J465,0)</f>
        <v>0</v>
      </c>
      <c r="BI465" s="199">
        <f>IF(N465="nulová",J465,0)</f>
        <v>0</v>
      </c>
      <c r="BJ465" s="17" t="s">
        <v>80</v>
      </c>
      <c r="BK465" s="199">
        <f>ROUND(I465*H465,2)</f>
        <v>0</v>
      </c>
      <c r="BL465" s="17" t="s">
        <v>134</v>
      </c>
      <c r="BM465" s="198" t="s">
        <v>663</v>
      </c>
    </row>
    <row r="466" spans="1:47" s="2" customFormat="1" ht="19.5">
      <c r="A466" s="34"/>
      <c r="B466" s="35"/>
      <c r="C466" s="36"/>
      <c r="D466" s="200" t="s">
        <v>136</v>
      </c>
      <c r="E466" s="36"/>
      <c r="F466" s="201" t="s">
        <v>662</v>
      </c>
      <c r="G466" s="36"/>
      <c r="H466" s="36"/>
      <c r="I466" s="108"/>
      <c r="J466" s="36"/>
      <c r="K466" s="36"/>
      <c r="L466" s="39"/>
      <c r="M466" s="202"/>
      <c r="N466" s="203"/>
      <c r="O466" s="64"/>
      <c r="P466" s="64"/>
      <c r="Q466" s="64"/>
      <c r="R466" s="64"/>
      <c r="S466" s="64"/>
      <c r="T466" s="65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136</v>
      </c>
      <c r="AU466" s="17" t="s">
        <v>82</v>
      </c>
    </row>
    <row r="467" spans="1:47" s="2" customFormat="1" ht="29.25">
      <c r="A467" s="34"/>
      <c r="B467" s="35"/>
      <c r="C467" s="36"/>
      <c r="D467" s="200" t="s">
        <v>138</v>
      </c>
      <c r="E467" s="36"/>
      <c r="F467" s="204" t="s">
        <v>635</v>
      </c>
      <c r="G467" s="36"/>
      <c r="H467" s="36"/>
      <c r="I467" s="108"/>
      <c r="J467" s="36"/>
      <c r="K467" s="36"/>
      <c r="L467" s="39"/>
      <c r="M467" s="202"/>
      <c r="N467" s="203"/>
      <c r="O467" s="64"/>
      <c r="P467" s="64"/>
      <c r="Q467" s="64"/>
      <c r="R467" s="64"/>
      <c r="S467" s="64"/>
      <c r="T467" s="65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138</v>
      </c>
      <c r="AU467" s="17" t="s">
        <v>82</v>
      </c>
    </row>
    <row r="468" spans="1:65" s="2" customFormat="1" ht="21.6" customHeight="1">
      <c r="A468" s="34"/>
      <c r="B468" s="35"/>
      <c r="C468" s="226" t="s">
        <v>664</v>
      </c>
      <c r="D468" s="226" t="s">
        <v>205</v>
      </c>
      <c r="E468" s="227" t="s">
        <v>665</v>
      </c>
      <c r="F468" s="228" t="s">
        <v>666</v>
      </c>
      <c r="G468" s="229" t="s">
        <v>212</v>
      </c>
      <c r="H468" s="230">
        <v>4</v>
      </c>
      <c r="I468" s="231"/>
      <c r="J468" s="232">
        <f>ROUND(I468*H468,2)</f>
        <v>0</v>
      </c>
      <c r="K468" s="228" t="s">
        <v>19</v>
      </c>
      <c r="L468" s="233"/>
      <c r="M468" s="234" t="s">
        <v>19</v>
      </c>
      <c r="N468" s="235" t="s">
        <v>43</v>
      </c>
      <c r="O468" s="64"/>
      <c r="P468" s="196">
        <f>O468*H468</f>
        <v>0</v>
      </c>
      <c r="Q468" s="196">
        <v>0.00516</v>
      </c>
      <c r="R468" s="196">
        <f>Q468*H468</f>
        <v>0.02064</v>
      </c>
      <c r="S468" s="196">
        <v>0</v>
      </c>
      <c r="T468" s="197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8" t="s">
        <v>192</v>
      </c>
      <c r="AT468" s="198" t="s">
        <v>205</v>
      </c>
      <c r="AU468" s="198" t="s">
        <v>82</v>
      </c>
      <c r="AY468" s="17" t="s">
        <v>125</v>
      </c>
      <c r="BE468" s="199">
        <f>IF(N468="základní",J468,0)</f>
        <v>0</v>
      </c>
      <c r="BF468" s="199">
        <f>IF(N468="snížená",J468,0)</f>
        <v>0</v>
      </c>
      <c r="BG468" s="199">
        <f>IF(N468="zákl. přenesená",J468,0)</f>
        <v>0</v>
      </c>
      <c r="BH468" s="199">
        <f>IF(N468="sníž. přenesená",J468,0)</f>
        <v>0</v>
      </c>
      <c r="BI468" s="199">
        <f>IF(N468="nulová",J468,0)</f>
        <v>0</v>
      </c>
      <c r="BJ468" s="17" t="s">
        <v>80</v>
      </c>
      <c r="BK468" s="199">
        <f>ROUND(I468*H468,2)</f>
        <v>0</v>
      </c>
      <c r="BL468" s="17" t="s">
        <v>134</v>
      </c>
      <c r="BM468" s="198" t="s">
        <v>667</v>
      </c>
    </row>
    <row r="469" spans="1:47" s="2" customFormat="1" ht="19.5">
      <c r="A469" s="34"/>
      <c r="B469" s="35"/>
      <c r="C469" s="36"/>
      <c r="D469" s="200" t="s">
        <v>136</v>
      </c>
      <c r="E469" s="36"/>
      <c r="F469" s="201" t="s">
        <v>666</v>
      </c>
      <c r="G469" s="36"/>
      <c r="H469" s="36"/>
      <c r="I469" s="108"/>
      <c r="J469" s="36"/>
      <c r="K469" s="36"/>
      <c r="L469" s="39"/>
      <c r="M469" s="202"/>
      <c r="N469" s="203"/>
      <c r="O469" s="64"/>
      <c r="P469" s="64"/>
      <c r="Q469" s="64"/>
      <c r="R469" s="64"/>
      <c r="S469" s="64"/>
      <c r="T469" s="65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7" t="s">
        <v>136</v>
      </c>
      <c r="AU469" s="17" t="s">
        <v>82</v>
      </c>
    </row>
    <row r="470" spans="1:47" s="2" customFormat="1" ht="29.25">
      <c r="A470" s="34"/>
      <c r="B470" s="35"/>
      <c r="C470" s="36"/>
      <c r="D470" s="200" t="s">
        <v>138</v>
      </c>
      <c r="E470" s="36"/>
      <c r="F470" s="204" t="s">
        <v>635</v>
      </c>
      <c r="G470" s="36"/>
      <c r="H470" s="36"/>
      <c r="I470" s="108"/>
      <c r="J470" s="36"/>
      <c r="K470" s="36"/>
      <c r="L470" s="39"/>
      <c r="M470" s="202"/>
      <c r="N470" s="203"/>
      <c r="O470" s="64"/>
      <c r="P470" s="64"/>
      <c r="Q470" s="64"/>
      <c r="R470" s="64"/>
      <c r="S470" s="64"/>
      <c r="T470" s="65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7" t="s">
        <v>138</v>
      </c>
      <c r="AU470" s="17" t="s">
        <v>82</v>
      </c>
    </row>
    <row r="471" spans="1:65" s="2" customFormat="1" ht="21.6" customHeight="1">
      <c r="A471" s="34"/>
      <c r="B471" s="35"/>
      <c r="C471" s="226" t="s">
        <v>668</v>
      </c>
      <c r="D471" s="226" t="s">
        <v>205</v>
      </c>
      <c r="E471" s="227" t="s">
        <v>669</v>
      </c>
      <c r="F471" s="228" t="s">
        <v>670</v>
      </c>
      <c r="G471" s="229" t="s">
        <v>212</v>
      </c>
      <c r="H471" s="230">
        <v>4</v>
      </c>
      <c r="I471" s="231"/>
      <c r="J471" s="232">
        <f>ROUND(I471*H471,2)</f>
        <v>0</v>
      </c>
      <c r="K471" s="228" t="s">
        <v>19</v>
      </c>
      <c r="L471" s="233"/>
      <c r="M471" s="234" t="s">
        <v>19</v>
      </c>
      <c r="N471" s="235" t="s">
        <v>43</v>
      </c>
      <c r="O471" s="64"/>
      <c r="P471" s="196">
        <f>O471*H471</f>
        <v>0</v>
      </c>
      <c r="Q471" s="196">
        <v>0.0044</v>
      </c>
      <c r="R471" s="196">
        <f>Q471*H471</f>
        <v>0.0176</v>
      </c>
      <c r="S471" s="196">
        <v>0</v>
      </c>
      <c r="T471" s="197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98" t="s">
        <v>192</v>
      </c>
      <c r="AT471" s="198" t="s">
        <v>205</v>
      </c>
      <c r="AU471" s="198" t="s">
        <v>82</v>
      </c>
      <c r="AY471" s="17" t="s">
        <v>125</v>
      </c>
      <c r="BE471" s="199">
        <f>IF(N471="základní",J471,0)</f>
        <v>0</v>
      </c>
      <c r="BF471" s="199">
        <f>IF(N471="snížená",J471,0)</f>
        <v>0</v>
      </c>
      <c r="BG471" s="199">
        <f>IF(N471="zákl. přenesená",J471,0)</f>
        <v>0</v>
      </c>
      <c r="BH471" s="199">
        <f>IF(N471="sníž. přenesená",J471,0)</f>
        <v>0</v>
      </c>
      <c r="BI471" s="199">
        <f>IF(N471="nulová",J471,0)</f>
        <v>0</v>
      </c>
      <c r="BJ471" s="17" t="s">
        <v>80</v>
      </c>
      <c r="BK471" s="199">
        <f>ROUND(I471*H471,2)</f>
        <v>0</v>
      </c>
      <c r="BL471" s="17" t="s">
        <v>134</v>
      </c>
      <c r="BM471" s="198" t="s">
        <v>671</v>
      </c>
    </row>
    <row r="472" spans="1:47" s="2" customFormat="1" ht="19.5">
      <c r="A472" s="34"/>
      <c r="B472" s="35"/>
      <c r="C472" s="36"/>
      <c r="D472" s="200" t="s">
        <v>136</v>
      </c>
      <c r="E472" s="36"/>
      <c r="F472" s="201" t="s">
        <v>670</v>
      </c>
      <c r="G472" s="36"/>
      <c r="H472" s="36"/>
      <c r="I472" s="108"/>
      <c r="J472" s="36"/>
      <c r="K472" s="36"/>
      <c r="L472" s="39"/>
      <c r="M472" s="202"/>
      <c r="N472" s="203"/>
      <c r="O472" s="64"/>
      <c r="P472" s="64"/>
      <c r="Q472" s="64"/>
      <c r="R472" s="64"/>
      <c r="S472" s="64"/>
      <c r="T472" s="65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136</v>
      </c>
      <c r="AU472" s="17" t="s">
        <v>82</v>
      </c>
    </row>
    <row r="473" spans="1:47" s="2" customFormat="1" ht="29.25">
      <c r="A473" s="34"/>
      <c r="B473" s="35"/>
      <c r="C473" s="36"/>
      <c r="D473" s="200" t="s">
        <v>138</v>
      </c>
      <c r="E473" s="36"/>
      <c r="F473" s="204" t="s">
        <v>635</v>
      </c>
      <c r="G473" s="36"/>
      <c r="H473" s="36"/>
      <c r="I473" s="108"/>
      <c r="J473" s="36"/>
      <c r="K473" s="36"/>
      <c r="L473" s="39"/>
      <c r="M473" s="202"/>
      <c r="N473" s="203"/>
      <c r="O473" s="64"/>
      <c r="P473" s="64"/>
      <c r="Q473" s="64"/>
      <c r="R473" s="64"/>
      <c r="S473" s="64"/>
      <c r="T473" s="65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T473" s="17" t="s">
        <v>138</v>
      </c>
      <c r="AU473" s="17" t="s">
        <v>82</v>
      </c>
    </row>
    <row r="474" spans="1:65" s="2" customFormat="1" ht="21.6" customHeight="1">
      <c r="A474" s="34"/>
      <c r="B474" s="35"/>
      <c r="C474" s="226" t="s">
        <v>672</v>
      </c>
      <c r="D474" s="226" t="s">
        <v>205</v>
      </c>
      <c r="E474" s="227" t="s">
        <v>673</v>
      </c>
      <c r="F474" s="228" t="s">
        <v>674</v>
      </c>
      <c r="G474" s="229" t="s">
        <v>212</v>
      </c>
      <c r="H474" s="230">
        <v>4</v>
      </c>
      <c r="I474" s="231"/>
      <c r="J474" s="232">
        <f>ROUND(I474*H474,2)</f>
        <v>0</v>
      </c>
      <c r="K474" s="228" t="s">
        <v>19</v>
      </c>
      <c r="L474" s="233"/>
      <c r="M474" s="234" t="s">
        <v>19</v>
      </c>
      <c r="N474" s="235" t="s">
        <v>43</v>
      </c>
      <c r="O474" s="64"/>
      <c r="P474" s="196">
        <f>O474*H474</f>
        <v>0</v>
      </c>
      <c r="Q474" s="196">
        <v>0.00389</v>
      </c>
      <c r="R474" s="196">
        <f>Q474*H474</f>
        <v>0.01556</v>
      </c>
      <c r="S474" s="196">
        <v>0</v>
      </c>
      <c r="T474" s="197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98" t="s">
        <v>192</v>
      </c>
      <c r="AT474" s="198" t="s">
        <v>205</v>
      </c>
      <c r="AU474" s="198" t="s">
        <v>82</v>
      </c>
      <c r="AY474" s="17" t="s">
        <v>125</v>
      </c>
      <c r="BE474" s="199">
        <f>IF(N474="základní",J474,0)</f>
        <v>0</v>
      </c>
      <c r="BF474" s="199">
        <f>IF(N474="snížená",J474,0)</f>
        <v>0</v>
      </c>
      <c r="BG474" s="199">
        <f>IF(N474="zákl. přenesená",J474,0)</f>
        <v>0</v>
      </c>
      <c r="BH474" s="199">
        <f>IF(N474="sníž. přenesená",J474,0)</f>
        <v>0</v>
      </c>
      <c r="BI474" s="199">
        <f>IF(N474="nulová",J474,0)</f>
        <v>0</v>
      </c>
      <c r="BJ474" s="17" t="s">
        <v>80</v>
      </c>
      <c r="BK474" s="199">
        <f>ROUND(I474*H474,2)</f>
        <v>0</v>
      </c>
      <c r="BL474" s="17" t="s">
        <v>134</v>
      </c>
      <c r="BM474" s="198" t="s">
        <v>675</v>
      </c>
    </row>
    <row r="475" spans="1:47" s="2" customFormat="1" ht="19.5">
      <c r="A475" s="34"/>
      <c r="B475" s="35"/>
      <c r="C475" s="36"/>
      <c r="D475" s="200" t="s">
        <v>136</v>
      </c>
      <c r="E475" s="36"/>
      <c r="F475" s="201" t="s">
        <v>674</v>
      </c>
      <c r="G475" s="36"/>
      <c r="H475" s="36"/>
      <c r="I475" s="108"/>
      <c r="J475" s="36"/>
      <c r="K475" s="36"/>
      <c r="L475" s="39"/>
      <c r="M475" s="202"/>
      <c r="N475" s="203"/>
      <c r="O475" s="64"/>
      <c r="P475" s="64"/>
      <c r="Q475" s="64"/>
      <c r="R475" s="64"/>
      <c r="S475" s="64"/>
      <c r="T475" s="65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7" t="s">
        <v>136</v>
      </c>
      <c r="AU475" s="17" t="s">
        <v>82</v>
      </c>
    </row>
    <row r="476" spans="1:47" s="2" customFormat="1" ht="29.25">
      <c r="A476" s="34"/>
      <c r="B476" s="35"/>
      <c r="C476" s="36"/>
      <c r="D476" s="200" t="s">
        <v>138</v>
      </c>
      <c r="E476" s="36"/>
      <c r="F476" s="204" t="s">
        <v>635</v>
      </c>
      <c r="G476" s="36"/>
      <c r="H476" s="36"/>
      <c r="I476" s="108"/>
      <c r="J476" s="36"/>
      <c r="K476" s="36"/>
      <c r="L476" s="39"/>
      <c r="M476" s="202"/>
      <c r="N476" s="203"/>
      <c r="O476" s="64"/>
      <c r="P476" s="64"/>
      <c r="Q476" s="64"/>
      <c r="R476" s="64"/>
      <c r="S476" s="64"/>
      <c r="T476" s="65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7" t="s">
        <v>138</v>
      </c>
      <c r="AU476" s="17" t="s">
        <v>82</v>
      </c>
    </row>
    <row r="477" spans="1:65" s="2" customFormat="1" ht="21.6" customHeight="1">
      <c r="A477" s="34"/>
      <c r="B477" s="35"/>
      <c r="C477" s="226" t="s">
        <v>676</v>
      </c>
      <c r="D477" s="226" t="s">
        <v>205</v>
      </c>
      <c r="E477" s="227" t="s">
        <v>677</v>
      </c>
      <c r="F477" s="228" t="s">
        <v>678</v>
      </c>
      <c r="G477" s="229" t="s">
        <v>212</v>
      </c>
      <c r="H477" s="230">
        <v>4</v>
      </c>
      <c r="I477" s="231"/>
      <c r="J477" s="232">
        <f>ROUND(I477*H477,2)</f>
        <v>0</v>
      </c>
      <c r="K477" s="228" t="s">
        <v>19</v>
      </c>
      <c r="L477" s="233"/>
      <c r="M477" s="234" t="s">
        <v>19</v>
      </c>
      <c r="N477" s="235" t="s">
        <v>43</v>
      </c>
      <c r="O477" s="64"/>
      <c r="P477" s="196">
        <f>O477*H477</f>
        <v>0</v>
      </c>
      <c r="Q477" s="196">
        <v>0.00364</v>
      </c>
      <c r="R477" s="196">
        <f>Q477*H477</f>
        <v>0.01456</v>
      </c>
      <c r="S477" s="196">
        <v>0</v>
      </c>
      <c r="T477" s="197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8" t="s">
        <v>192</v>
      </c>
      <c r="AT477" s="198" t="s">
        <v>205</v>
      </c>
      <c r="AU477" s="198" t="s">
        <v>82</v>
      </c>
      <c r="AY477" s="17" t="s">
        <v>125</v>
      </c>
      <c r="BE477" s="199">
        <f>IF(N477="základní",J477,0)</f>
        <v>0</v>
      </c>
      <c r="BF477" s="199">
        <f>IF(N477="snížená",J477,0)</f>
        <v>0</v>
      </c>
      <c r="BG477" s="199">
        <f>IF(N477="zákl. přenesená",J477,0)</f>
        <v>0</v>
      </c>
      <c r="BH477" s="199">
        <f>IF(N477="sníž. přenesená",J477,0)</f>
        <v>0</v>
      </c>
      <c r="BI477" s="199">
        <f>IF(N477="nulová",J477,0)</f>
        <v>0</v>
      </c>
      <c r="BJ477" s="17" t="s">
        <v>80</v>
      </c>
      <c r="BK477" s="199">
        <f>ROUND(I477*H477,2)</f>
        <v>0</v>
      </c>
      <c r="BL477" s="17" t="s">
        <v>134</v>
      </c>
      <c r="BM477" s="198" t="s">
        <v>679</v>
      </c>
    </row>
    <row r="478" spans="1:47" s="2" customFormat="1" ht="19.5">
      <c r="A478" s="34"/>
      <c r="B478" s="35"/>
      <c r="C478" s="36"/>
      <c r="D478" s="200" t="s">
        <v>136</v>
      </c>
      <c r="E478" s="36"/>
      <c r="F478" s="201" t="s">
        <v>678</v>
      </c>
      <c r="G478" s="36"/>
      <c r="H478" s="36"/>
      <c r="I478" s="108"/>
      <c r="J478" s="36"/>
      <c r="K478" s="36"/>
      <c r="L478" s="39"/>
      <c r="M478" s="202"/>
      <c r="N478" s="203"/>
      <c r="O478" s="64"/>
      <c r="P478" s="64"/>
      <c r="Q478" s="64"/>
      <c r="R478" s="64"/>
      <c r="S478" s="64"/>
      <c r="T478" s="65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136</v>
      </c>
      <c r="AU478" s="17" t="s">
        <v>82</v>
      </c>
    </row>
    <row r="479" spans="1:47" s="2" customFormat="1" ht="29.25">
      <c r="A479" s="34"/>
      <c r="B479" s="35"/>
      <c r="C479" s="36"/>
      <c r="D479" s="200" t="s">
        <v>138</v>
      </c>
      <c r="E479" s="36"/>
      <c r="F479" s="204" t="s">
        <v>635</v>
      </c>
      <c r="G479" s="36"/>
      <c r="H479" s="36"/>
      <c r="I479" s="108"/>
      <c r="J479" s="36"/>
      <c r="K479" s="36"/>
      <c r="L479" s="39"/>
      <c r="M479" s="202"/>
      <c r="N479" s="203"/>
      <c r="O479" s="64"/>
      <c r="P479" s="64"/>
      <c r="Q479" s="64"/>
      <c r="R479" s="64"/>
      <c r="S479" s="64"/>
      <c r="T479" s="65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T479" s="17" t="s">
        <v>138</v>
      </c>
      <c r="AU479" s="17" t="s">
        <v>82</v>
      </c>
    </row>
    <row r="480" spans="1:65" s="2" customFormat="1" ht="14.45" customHeight="1">
      <c r="A480" s="34"/>
      <c r="B480" s="35"/>
      <c r="C480" s="187" t="s">
        <v>680</v>
      </c>
      <c r="D480" s="187" t="s">
        <v>129</v>
      </c>
      <c r="E480" s="188" t="s">
        <v>681</v>
      </c>
      <c r="F480" s="189" t="s">
        <v>682</v>
      </c>
      <c r="G480" s="190" t="s">
        <v>177</v>
      </c>
      <c r="H480" s="191">
        <v>180.972</v>
      </c>
      <c r="I480" s="192"/>
      <c r="J480" s="193">
        <f>ROUND(I480*H480,2)</f>
        <v>0</v>
      </c>
      <c r="K480" s="189" t="s">
        <v>133</v>
      </c>
      <c r="L480" s="39"/>
      <c r="M480" s="194" t="s">
        <v>19</v>
      </c>
      <c r="N480" s="195" t="s">
        <v>43</v>
      </c>
      <c r="O480" s="64"/>
      <c r="P480" s="196">
        <f>O480*H480</f>
        <v>0</v>
      </c>
      <c r="Q480" s="196">
        <v>0.004</v>
      </c>
      <c r="R480" s="196">
        <f>Q480*H480</f>
        <v>0.7238880000000001</v>
      </c>
      <c r="S480" s="196">
        <v>0</v>
      </c>
      <c r="T480" s="197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98" t="s">
        <v>134</v>
      </c>
      <c r="AT480" s="198" t="s">
        <v>129</v>
      </c>
      <c r="AU480" s="198" t="s">
        <v>82</v>
      </c>
      <c r="AY480" s="17" t="s">
        <v>125</v>
      </c>
      <c r="BE480" s="199">
        <f>IF(N480="základní",J480,0)</f>
        <v>0</v>
      </c>
      <c r="BF480" s="199">
        <f>IF(N480="snížená",J480,0)</f>
        <v>0</v>
      </c>
      <c r="BG480" s="199">
        <f>IF(N480="zákl. přenesená",J480,0)</f>
        <v>0</v>
      </c>
      <c r="BH480" s="199">
        <f>IF(N480="sníž. přenesená",J480,0)</f>
        <v>0</v>
      </c>
      <c r="BI480" s="199">
        <f>IF(N480="nulová",J480,0)</f>
        <v>0</v>
      </c>
      <c r="BJ480" s="17" t="s">
        <v>80</v>
      </c>
      <c r="BK480" s="199">
        <f>ROUND(I480*H480,2)</f>
        <v>0</v>
      </c>
      <c r="BL480" s="17" t="s">
        <v>134</v>
      </c>
      <c r="BM480" s="198" t="s">
        <v>683</v>
      </c>
    </row>
    <row r="481" spans="1:47" s="2" customFormat="1" ht="11.25">
      <c r="A481" s="34"/>
      <c r="B481" s="35"/>
      <c r="C481" s="36"/>
      <c r="D481" s="200" t="s">
        <v>136</v>
      </c>
      <c r="E481" s="36"/>
      <c r="F481" s="201" t="s">
        <v>684</v>
      </c>
      <c r="G481" s="36"/>
      <c r="H481" s="36"/>
      <c r="I481" s="108"/>
      <c r="J481" s="36"/>
      <c r="K481" s="36"/>
      <c r="L481" s="39"/>
      <c r="M481" s="202"/>
      <c r="N481" s="203"/>
      <c r="O481" s="64"/>
      <c r="P481" s="64"/>
      <c r="Q481" s="64"/>
      <c r="R481" s="64"/>
      <c r="S481" s="64"/>
      <c r="T481" s="65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136</v>
      </c>
      <c r="AU481" s="17" t="s">
        <v>82</v>
      </c>
    </row>
    <row r="482" spans="1:47" s="2" customFormat="1" ht="19.5">
      <c r="A482" s="34"/>
      <c r="B482" s="35"/>
      <c r="C482" s="36"/>
      <c r="D482" s="200" t="s">
        <v>138</v>
      </c>
      <c r="E482" s="36"/>
      <c r="F482" s="204" t="s">
        <v>685</v>
      </c>
      <c r="G482" s="36"/>
      <c r="H482" s="36"/>
      <c r="I482" s="108"/>
      <c r="J482" s="36"/>
      <c r="K482" s="36"/>
      <c r="L482" s="39"/>
      <c r="M482" s="202"/>
      <c r="N482" s="203"/>
      <c r="O482" s="64"/>
      <c r="P482" s="64"/>
      <c r="Q482" s="64"/>
      <c r="R482" s="64"/>
      <c r="S482" s="64"/>
      <c r="T482" s="65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7" t="s">
        <v>138</v>
      </c>
      <c r="AU482" s="17" t="s">
        <v>82</v>
      </c>
    </row>
    <row r="483" spans="2:51" s="14" customFormat="1" ht="11.25">
      <c r="B483" s="216"/>
      <c r="C483" s="217"/>
      <c r="D483" s="200" t="s">
        <v>140</v>
      </c>
      <c r="E483" s="218" t="s">
        <v>19</v>
      </c>
      <c r="F483" s="219" t="s">
        <v>686</v>
      </c>
      <c r="G483" s="217"/>
      <c r="H483" s="218" t="s">
        <v>19</v>
      </c>
      <c r="I483" s="220"/>
      <c r="J483" s="217"/>
      <c r="K483" s="217"/>
      <c r="L483" s="221"/>
      <c r="M483" s="222"/>
      <c r="N483" s="223"/>
      <c r="O483" s="223"/>
      <c r="P483" s="223"/>
      <c r="Q483" s="223"/>
      <c r="R483" s="223"/>
      <c r="S483" s="223"/>
      <c r="T483" s="224"/>
      <c r="AT483" s="225" t="s">
        <v>140</v>
      </c>
      <c r="AU483" s="225" t="s">
        <v>82</v>
      </c>
      <c r="AV483" s="14" t="s">
        <v>80</v>
      </c>
      <c r="AW483" s="14" t="s">
        <v>33</v>
      </c>
      <c r="AX483" s="14" t="s">
        <v>72</v>
      </c>
      <c r="AY483" s="225" t="s">
        <v>125</v>
      </c>
    </row>
    <row r="484" spans="2:51" s="13" customFormat="1" ht="11.25">
      <c r="B484" s="205"/>
      <c r="C484" s="206"/>
      <c r="D484" s="200" t="s">
        <v>140</v>
      </c>
      <c r="E484" s="207" t="s">
        <v>19</v>
      </c>
      <c r="F484" s="208" t="s">
        <v>687</v>
      </c>
      <c r="G484" s="206"/>
      <c r="H484" s="209">
        <v>44.22</v>
      </c>
      <c r="I484" s="210"/>
      <c r="J484" s="206"/>
      <c r="K484" s="206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140</v>
      </c>
      <c r="AU484" s="215" t="s">
        <v>82</v>
      </c>
      <c r="AV484" s="13" t="s">
        <v>82</v>
      </c>
      <c r="AW484" s="13" t="s">
        <v>33</v>
      </c>
      <c r="AX484" s="13" t="s">
        <v>72</v>
      </c>
      <c r="AY484" s="215" t="s">
        <v>125</v>
      </c>
    </row>
    <row r="485" spans="2:51" s="14" customFormat="1" ht="11.25">
      <c r="B485" s="216"/>
      <c r="C485" s="217"/>
      <c r="D485" s="200" t="s">
        <v>140</v>
      </c>
      <c r="E485" s="218" t="s">
        <v>19</v>
      </c>
      <c r="F485" s="219" t="s">
        <v>688</v>
      </c>
      <c r="G485" s="217"/>
      <c r="H485" s="218" t="s">
        <v>19</v>
      </c>
      <c r="I485" s="220"/>
      <c r="J485" s="217"/>
      <c r="K485" s="217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140</v>
      </c>
      <c r="AU485" s="225" t="s">
        <v>82</v>
      </c>
      <c r="AV485" s="14" t="s">
        <v>80</v>
      </c>
      <c r="AW485" s="14" t="s">
        <v>33</v>
      </c>
      <c r="AX485" s="14" t="s">
        <v>72</v>
      </c>
      <c r="AY485" s="225" t="s">
        <v>125</v>
      </c>
    </row>
    <row r="486" spans="2:51" s="13" customFormat="1" ht="11.25">
      <c r="B486" s="205"/>
      <c r="C486" s="206"/>
      <c r="D486" s="200" t="s">
        <v>140</v>
      </c>
      <c r="E486" s="207" t="s">
        <v>19</v>
      </c>
      <c r="F486" s="208" t="s">
        <v>689</v>
      </c>
      <c r="G486" s="206"/>
      <c r="H486" s="209">
        <v>136.752</v>
      </c>
      <c r="I486" s="210"/>
      <c r="J486" s="206"/>
      <c r="K486" s="206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140</v>
      </c>
      <c r="AU486" s="215" t="s">
        <v>82</v>
      </c>
      <c r="AV486" s="13" t="s">
        <v>82</v>
      </c>
      <c r="AW486" s="13" t="s">
        <v>33</v>
      </c>
      <c r="AX486" s="13" t="s">
        <v>72</v>
      </c>
      <c r="AY486" s="215" t="s">
        <v>125</v>
      </c>
    </row>
    <row r="487" spans="1:65" s="2" customFormat="1" ht="21.6" customHeight="1">
      <c r="A487" s="34"/>
      <c r="B487" s="35"/>
      <c r="C487" s="226" t="s">
        <v>690</v>
      </c>
      <c r="D487" s="226" t="s">
        <v>205</v>
      </c>
      <c r="E487" s="227" t="s">
        <v>691</v>
      </c>
      <c r="F487" s="228" t="s">
        <v>692</v>
      </c>
      <c r="G487" s="229" t="s">
        <v>212</v>
      </c>
      <c r="H487" s="230">
        <v>4</v>
      </c>
      <c r="I487" s="231"/>
      <c r="J487" s="232">
        <f>ROUND(I487*H487,2)</f>
        <v>0</v>
      </c>
      <c r="K487" s="228" t="s">
        <v>19</v>
      </c>
      <c r="L487" s="233"/>
      <c r="M487" s="234" t="s">
        <v>19</v>
      </c>
      <c r="N487" s="235" t="s">
        <v>43</v>
      </c>
      <c r="O487" s="64"/>
      <c r="P487" s="196">
        <f>O487*H487</f>
        <v>0</v>
      </c>
      <c r="Q487" s="196">
        <v>0.082</v>
      </c>
      <c r="R487" s="196">
        <f>Q487*H487</f>
        <v>0.328</v>
      </c>
      <c r="S487" s="196">
        <v>0</v>
      </c>
      <c r="T487" s="197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98" t="s">
        <v>192</v>
      </c>
      <c r="AT487" s="198" t="s">
        <v>205</v>
      </c>
      <c r="AU487" s="198" t="s">
        <v>82</v>
      </c>
      <c r="AY487" s="17" t="s">
        <v>125</v>
      </c>
      <c r="BE487" s="199">
        <f>IF(N487="základní",J487,0)</f>
        <v>0</v>
      </c>
      <c r="BF487" s="199">
        <f>IF(N487="snížená",J487,0)</f>
        <v>0</v>
      </c>
      <c r="BG487" s="199">
        <f>IF(N487="zákl. přenesená",J487,0)</f>
        <v>0</v>
      </c>
      <c r="BH487" s="199">
        <f>IF(N487="sníž. přenesená",J487,0)</f>
        <v>0</v>
      </c>
      <c r="BI487" s="199">
        <f>IF(N487="nulová",J487,0)</f>
        <v>0</v>
      </c>
      <c r="BJ487" s="17" t="s">
        <v>80</v>
      </c>
      <c r="BK487" s="199">
        <f>ROUND(I487*H487,2)</f>
        <v>0</v>
      </c>
      <c r="BL487" s="17" t="s">
        <v>134</v>
      </c>
      <c r="BM487" s="198" t="s">
        <v>693</v>
      </c>
    </row>
    <row r="488" spans="1:47" s="2" customFormat="1" ht="11.25">
      <c r="A488" s="34"/>
      <c r="B488" s="35"/>
      <c r="C488" s="36"/>
      <c r="D488" s="200" t="s">
        <v>136</v>
      </c>
      <c r="E488" s="36"/>
      <c r="F488" s="201" t="s">
        <v>692</v>
      </c>
      <c r="G488" s="36"/>
      <c r="H488" s="36"/>
      <c r="I488" s="108"/>
      <c r="J488" s="36"/>
      <c r="K488" s="36"/>
      <c r="L488" s="39"/>
      <c r="M488" s="202"/>
      <c r="N488" s="203"/>
      <c r="O488" s="64"/>
      <c r="P488" s="64"/>
      <c r="Q488" s="64"/>
      <c r="R488" s="64"/>
      <c r="S488" s="64"/>
      <c r="T488" s="65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T488" s="17" t="s">
        <v>136</v>
      </c>
      <c r="AU488" s="17" t="s">
        <v>82</v>
      </c>
    </row>
    <row r="489" spans="1:47" s="2" customFormat="1" ht="29.25">
      <c r="A489" s="34"/>
      <c r="B489" s="35"/>
      <c r="C489" s="36"/>
      <c r="D489" s="200" t="s">
        <v>138</v>
      </c>
      <c r="E489" s="36"/>
      <c r="F489" s="204" t="s">
        <v>635</v>
      </c>
      <c r="G489" s="36"/>
      <c r="H489" s="36"/>
      <c r="I489" s="108"/>
      <c r="J489" s="36"/>
      <c r="K489" s="36"/>
      <c r="L489" s="39"/>
      <c r="M489" s="202"/>
      <c r="N489" s="203"/>
      <c r="O489" s="64"/>
      <c r="P489" s="64"/>
      <c r="Q489" s="64"/>
      <c r="R489" s="64"/>
      <c r="S489" s="64"/>
      <c r="T489" s="65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7" t="s">
        <v>138</v>
      </c>
      <c r="AU489" s="17" t="s">
        <v>82</v>
      </c>
    </row>
    <row r="490" spans="1:65" s="2" customFormat="1" ht="21.6" customHeight="1">
      <c r="A490" s="34"/>
      <c r="B490" s="35"/>
      <c r="C490" s="226" t="s">
        <v>694</v>
      </c>
      <c r="D490" s="226" t="s">
        <v>205</v>
      </c>
      <c r="E490" s="227" t="s">
        <v>695</v>
      </c>
      <c r="F490" s="228" t="s">
        <v>696</v>
      </c>
      <c r="G490" s="229" t="s">
        <v>212</v>
      </c>
      <c r="H490" s="230">
        <v>2</v>
      </c>
      <c r="I490" s="231"/>
      <c r="J490" s="232">
        <f>ROUND(I490*H490,2)</f>
        <v>0</v>
      </c>
      <c r="K490" s="228" t="s">
        <v>19</v>
      </c>
      <c r="L490" s="233"/>
      <c r="M490" s="234" t="s">
        <v>19</v>
      </c>
      <c r="N490" s="235" t="s">
        <v>43</v>
      </c>
      <c r="O490" s="64"/>
      <c r="P490" s="196">
        <f>O490*H490</f>
        <v>0</v>
      </c>
      <c r="Q490" s="196">
        <v>0.455</v>
      </c>
      <c r="R490" s="196">
        <f>Q490*H490</f>
        <v>0.91</v>
      </c>
      <c r="S490" s="196">
        <v>0</v>
      </c>
      <c r="T490" s="197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8" t="s">
        <v>192</v>
      </c>
      <c r="AT490" s="198" t="s">
        <v>205</v>
      </c>
      <c r="AU490" s="198" t="s">
        <v>82</v>
      </c>
      <c r="AY490" s="17" t="s">
        <v>125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7" t="s">
        <v>80</v>
      </c>
      <c r="BK490" s="199">
        <f>ROUND(I490*H490,2)</f>
        <v>0</v>
      </c>
      <c r="BL490" s="17" t="s">
        <v>134</v>
      </c>
      <c r="BM490" s="198" t="s">
        <v>697</v>
      </c>
    </row>
    <row r="491" spans="1:47" s="2" customFormat="1" ht="11.25">
      <c r="A491" s="34"/>
      <c r="B491" s="35"/>
      <c r="C491" s="36"/>
      <c r="D491" s="200" t="s">
        <v>136</v>
      </c>
      <c r="E491" s="36"/>
      <c r="F491" s="201" t="s">
        <v>696</v>
      </c>
      <c r="G491" s="36"/>
      <c r="H491" s="36"/>
      <c r="I491" s="108"/>
      <c r="J491" s="36"/>
      <c r="K491" s="36"/>
      <c r="L491" s="39"/>
      <c r="M491" s="202"/>
      <c r="N491" s="203"/>
      <c r="O491" s="64"/>
      <c r="P491" s="64"/>
      <c r="Q491" s="64"/>
      <c r="R491" s="64"/>
      <c r="S491" s="64"/>
      <c r="T491" s="65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T491" s="17" t="s">
        <v>136</v>
      </c>
      <c r="AU491" s="17" t="s">
        <v>82</v>
      </c>
    </row>
    <row r="492" spans="1:47" s="2" customFormat="1" ht="29.25">
      <c r="A492" s="34"/>
      <c r="B492" s="35"/>
      <c r="C492" s="36"/>
      <c r="D492" s="200" t="s">
        <v>138</v>
      </c>
      <c r="E492" s="36"/>
      <c r="F492" s="204" t="s">
        <v>635</v>
      </c>
      <c r="G492" s="36"/>
      <c r="H492" s="36"/>
      <c r="I492" s="108"/>
      <c r="J492" s="36"/>
      <c r="K492" s="36"/>
      <c r="L492" s="39"/>
      <c r="M492" s="202"/>
      <c r="N492" s="203"/>
      <c r="O492" s="64"/>
      <c r="P492" s="64"/>
      <c r="Q492" s="64"/>
      <c r="R492" s="64"/>
      <c r="S492" s="64"/>
      <c r="T492" s="65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138</v>
      </c>
      <c r="AU492" s="17" t="s">
        <v>82</v>
      </c>
    </row>
    <row r="493" spans="1:65" s="2" customFormat="1" ht="14.45" customHeight="1">
      <c r="A493" s="34"/>
      <c r="B493" s="35"/>
      <c r="C493" s="187" t="s">
        <v>698</v>
      </c>
      <c r="D493" s="187" t="s">
        <v>129</v>
      </c>
      <c r="E493" s="188" t="s">
        <v>624</v>
      </c>
      <c r="F493" s="189" t="s">
        <v>625</v>
      </c>
      <c r="G493" s="190" t="s">
        <v>177</v>
      </c>
      <c r="H493" s="191">
        <v>125.372</v>
      </c>
      <c r="I493" s="192"/>
      <c r="J493" s="193">
        <f>ROUND(I493*H493,2)</f>
        <v>0</v>
      </c>
      <c r="K493" s="189" t="s">
        <v>133</v>
      </c>
      <c r="L493" s="39"/>
      <c r="M493" s="194" t="s">
        <v>19</v>
      </c>
      <c r="N493" s="195" t="s">
        <v>43</v>
      </c>
      <c r="O493" s="64"/>
      <c r="P493" s="196">
        <f>O493*H493</f>
        <v>0</v>
      </c>
      <c r="Q493" s="196">
        <v>0.003</v>
      </c>
      <c r="R493" s="196">
        <f>Q493*H493</f>
        <v>0.376116</v>
      </c>
      <c r="S493" s="196">
        <v>0</v>
      </c>
      <c r="T493" s="197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98" t="s">
        <v>134</v>
      </c>
      <c r="AT493" s="198" t="s">
        <v>129</v>
      </c>
      <c r="AU493" s="198" t="s">
        <v>82</v>
      </c>
      <c r="AY493" s="17" t="s">
        <v>125</v>
      </c>
      <c r="BE493" s="199">
        <f>IF(N493="základní",J493,0)</f>
        <v>0</v>
      </c>
      <c r="BF493" s="199">
        <f>IF(N493="snížená",J493,0)</f>
        <v>0</v>
      </c>
      <c r="BG493" s="199">
        <f>IF(N493="zákl. přenesená",J493,0)</f>
        <v>0</v>
      </c>
      <c r="BH493" s="199">
        <f>IF(N493="sníž. přenesená",J493,0)</f>
        <v>0</v>
      </c>
      <c r="BI493" s="199">
        <f>IF(N493="nulová",J493,0)</f>
        <v>0</v>
      </c>
      <c r="BJ493" s="17" t="s">
        <v>80</v>
      </c>
      <c r="BK493" s="199">
        <f>ROUND(I493*H493,2)</f>
        <v>0</v>
      </c>
      <c r="BL493" s="17" t="s">
        <v>134</v>
      </c>
      <c r="BM493" s="198" t="s">
        <v>699</v>
      </c>
    </row>
    <row r="494" spans="1:47" s="2" customFormat="1" ht="11.25">
      <c r="A494" s="34"/>
      <c r="B494" s="35"/>
      <c r="C494" s="36"/>
      <c r="D494" s="200" t="s">
        <v>136</v>
      </c>
      <c r="E494" s="36"/>
      <c r="F494" s="201" t="s">
        <v>627</v>
      </c>
      <c r="G494" s="36"/>
      <c r="H494" s="36"/>
      <c r="I494" s="108"/>
      <c r="J494" s="36"/>
      <c r="K494" s="36"/>
      <c r="L494" s="39"/>
      <c r="M494" s="202"/>
      <c r="N494" s="203"/>
      <c r="O494" s="64"/>
      <c r="P494" s="64"/>
      <c r="Q494" s="64"/>
      <c r="R494" s="64"/>
      <c r="S494" s="64"/>
      <c r="T494" s="65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7" t="s">
        <v>136</v>
      </c>
      <c r="AU494" s="17" t="s">
        <v>82</v>
      </c>
    </row>
    <row r="495" spans="1:47" s="2" customFormat="1" ht="19.5">
      <c r="A495" s="34"/>
      <c r="B495" s="35"/>
      <c r="C495" s="36"/>
      <c r="D495" s="200" t="s">
        <v>138</v>
      </c>
      <c r="E495" s="36"/>
      <c r="F495" s="204" t="s">
        <v>685</v>
      </c>
      <c r="G495" s="36"/>
      <c r="H495" s="36"/>
      <c r="I495" s="108"/>
      <c r="J495" s="36"/>
      <c r="K495" s="36"/>
      <c r="L495" s="39"/>
      <c r="M495" s="202"/>
      <c r="N495" s="203"/>
      <c r="O495" s="64"/>
      <c r="P495" s="64"/>
      <c r="Q495" s="64"/>
      <c r="R495" s="64"/>
      <c r="S495" s="64"/>
      <c r="T495" s="65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T495" s="17" t="s">
        <v>138</v>
      </c>
      <c r="AU495" s="17" t="s">
        <v>82</v>
      </c>
    </row>
    <row r="496" spans="2:51" s="14" customFormat="1" ht="11.25">
      <c r="B496" s="216"/>
      <c r="C496" s="217"/>
      <c r="D496" s="200" t="s">
        <v>140</v>
      </c>
      <c r="E496" s="218" t="s">
        <v>19</v>
      </c>
      <c r="F496" s="219" t="s">
        <v>700</v>
      </c>
      <c r="G496" s="217"/>
      <c r="H496" s="218" t="s">
        <v>19</v>
      </c>
      <c r="I496" s="220"/>
      <c r="J496" s="217"/>
      <c r="K496" s="217"/>
      <c r="L496" s="221"/>
      <c r="M496" s="222"/>
      <c r="N496" s="223"/>
      <c r="O496" s="223"/>
      <c r="P496" s="223"/>
      <c r="Q496" s="223"/>
      <c r="R496" s="223"/>
      <c r="S496" s="223"/>
      <c r="T496" s="224"/>
      <c r="AT496" s="225" t="s">
        <v>140</v>
      </c>
      <c r="AU496" s="225" t="s">
        <v>82</v>
      </c>
      <c r="AV496" s="14" t="s">
        <v>80</v>
      </c>
      <c r="AW496" s="14" t="s">
        <v>33</v>
      </c>
      <c r="AX496" s="14" t="s">
        <v>72</v>
      </c>
      <c r="AY496" s="225" t="s">
        <v>125</v>
      </c>
    </row>
    <row r="497" spans="2:51" s="13" customFormat="1" ht="11.25">
      <c r="B497" s="205"/>
      <c r="C497" s="206"/>
      <c r="D497" s="200" t="s">
        <v>140</v>
      </c>
      <c r="E497" s="207" t="s">
        <v>19</v>
      </c>
      <c r="F497" s="208" t="s">
        <v>701</v>
      </c>
      <c r="G497" s="206"/>
      <c r="H497" s="209">
        <v>125.372</v>
      </c>
      <c r="I497" s="210"/>
      <c r="J497" s="206"/>
      <c r="K497" s="206"/>
      <c r="L497" s="211"/>
      <c r="M497" s="212"/>
      <c r="N497" s="213"/>
      <c r="O497" s="213"/>
      <c r="P497" s="213"/>
      <c r="Q497" s="213"/>
      <c r="R497" s="213"/>
      <c r="S497" s="213"/>
      <c r="T497" s="214"/>
      <c r="AT497" s="215" t="s">
        <v>140</v>
      </c>
      <c r="AU497" s="215" t="s">
        <v>82</v>
      </c>
      <c r="AV497" s="13" t="s">
        <v>82</v>
      </c>
      <c r="AW497" s="13" t="s">
        <v>33</v>
      </c>
      <c r="AX497" s="13" t="s">
        <v>72</v>
      </c>
      <c r="AY497" s="215" t="s">
        <v>125</v>
      </c>
    </row>
    <row r="498" spans="1:65" s="2" customFormat="1" ht="21.6" customHeight="1">
      <c r="A498" s="34"/>
      <c r="B498" s="35"/>
      <c r="C498" s="226" t="s">
        <v>702</v>
      </c>
      <c r="D498" s="226" t="s">
        <v>205</v>
      </c>
      <c r="E498" s="227" t="s">
        <v>703</v>
      </c>
      <c r="F498" s="228" t="s">
        <v>704</v>
      </c>
      <c r="G498" s="229" t="s">
        <v>212</v>
      </c>
      <c r="H498" s="230">
        <v>2</v>
      </c>
      <c r="I498" s="231"/>
      <c r="J498" s="232">
        <f>ROUND(I498*H498,2)</f>
        <v>0</v>
      </c>
      <c r="K498" s="228" t="s">
        <v>19</v>
      </c>
      <c r="L498" s="233"/>
      <c r="M498" s="234" t="s">
        <v>19</v>
      </c>
      <c r="N498" s="235" t="s">
        <v>43</v>
      </c>
      <c r="O498" s="64"/>
      <c r="P498" s="196">
        <f>O498*H498</f>
        <v>0</v>
      </c>
      <c r="Q498" s="196">
        <v>0.386</v>
      </c>
      <c r="R498" s="196">
        <f>Q498*H498</f>
        <v>0.772</v>
      </c>
      <c r="S498" s="196">
        <v>0</v>
      </c>
      <c r="T498" s="197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98" t="s">
        <v>192</v>
      </c>
      <c r="AT498" s="198" t="s">
        <v>205</v>
      </c>
      <c r="AU498" s="198" t="s">
        <v>82</v>
      </c>
      <c r="AY498" s="17" t="s">
        <v>125</v>
      </c>
      <c r="BE498" s="199">
        <f>IF(N498="základní",J498,0)</f>
        <v>0</v>
      </c>
      <c r="BF498" s="199">
        <f>IF(N498="snížená",J498,0)</f>
        <v>0</v>
      </c>
      <c r="BG498" s="199">
        <f>IF(N498="zákl. přenesená",J498,0)</f>
        <v>0</v>
      </c>
      <c r="BH498" s="199">
        <f>IF(N498="sníž. přenesená",J498,0)</f>
        <v>0</v>
      </c>
      <c r="BI498" s="199">
        <f>IF(N498="nulová",J498,0)</f>
        <v>0</v>
      </c>
      <c r="BJ498" s="17" t="s">
        <v>80</v>
      </c>
      <c r="BK498" s="199">
        <f>ROUND(I498*H498,2)</f>
        <v>0</v>
      </c>
      <c r="BL498" s="17" t="s">
        <v>134</v>
      </c>
      <c r="BM498" s="198" t="s">
        <v>705</v>
      </c>
    </row>
    <row r="499" spans="1:47" s="2" customFormat="1" ht="11.25">
      <c r="A499" s="34"/>
      <c r="B499" s="35"/>
      <c r="C499" s="36"/>
      <c r="D499" s="200" t="s">
        <v>136</v>
      </c>
      <c r="E499" s="36"/>
      <c r="F499" s="201" t="s">
        <v>704</v>
      </c>
      <c r="G499" s="36"/>
      <c r="H499" s="36"/>
      <c r="I499" s="108"/>
      <c r="J499" s="36"/>
      <c r="K499" s="36"/>
      <c r="L499" s="39"/>
      <c r="M499" s="202"/>
      <c r="N499" s="203"/>
      <c r="O499" s="64"/>
      <c r="P499" s="64"/>
      <c r="Q499" s="64"/>
      <c r="R499" s="64"/>
      <c r="S499" s="64"/>
      <c r="T499" s="65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7" t="s">
        <v>136</v>
      </c>
      <c r="AU499" s="17" t="s">
        <v>82</v>
      </c>
    </row>
    <row r="500" spans="1:47" s="2" customFormat="1" ht="29.25">
      <c r="A500" s="34"/>
      <c r="B500" s="35"/>
      <c r="C500" s="36"/>
      <c r="D500" s="200" t="s">
        <v>138</v>
      </c>
      <c r="E500" s="36"/>
      <c r="F500" s="204" t="s">
        <v>635</v>
      </c>
      <c r="G500" s="36"/>
      <c r="H500" s="36"/>
      <c r="I500" s="108"/>
      <c r="J500" s="36"/>
      <c r="K500" s="36"/>
      <c r="L500" s="39"/>
      <c r="M500" s="202"/>
      <c r="N500" s="203"/>
      <c r="O500" s="64"/>
      <c r="P500" s="64"/>
      <c r="Q500" s="64"/>
      <c r="R500" s="64"/>
      <c r="S500" s="64"/>
      <c r="T500" s="65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T500" s="17" t="s">
        <v>138</v>
      </c>
      <c r="AU500" s="17" t="s">
        <v>82</v>
      </c>
    </row>
    <row r="501" spans="1:65" s="2" customFormat="1" ht="14.45" customHeight="1">
      <c r="A501" s="34"/>
      <c r="B501" s="35"/>
      <c r="C501" s="187" t="s">
        <v>706</v>
      </c>
      <c r="D501" s="187" t="s">
        <v>129</v>
      </c>
      <c r="E501" s="188" t="s">
        <v>707</v>
      </c>
      <c r="F501" s="189" t="s">
        <v>708</v>
      </c>
      <c r="G501" s="190" t="s">
        <v>212</v>
      </c>
      <c r="H501" s="191">
        <v>8</v>
      </c>
      <c r="I501" s="192"/>
      <c r="J501" s="193">
        <f>ROUND(I501*H501,2)</f>
        <v>0</v>
      </c>
      <c r="K501" s="189" t="s">
        <v>133</v>
      </c>
      <c r="L501" s="39"/>
      <c r="M501" s="194" t="s">
        <v>19</v>
      </c>
      <c r="N501" s="195" t="s">
        <v>43</v>
      </c>
      <c r="O501" s="64"/>
      <c r="P501" s="196">
        <f>O501*H501</f>
        <v>0</v>
      </c>
      <c r="Q501" s="196">
        <v>0.00047</v>
      </c>
      <c r="R501" s="196">
        <f>Q501*H501</f>
        <v>0.00376</v>
      </c>
      <c r="S501" s="196">
        <v>0</v>
      </c>
      <c r="T501" s="197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98" t="s">
        <v>134</v>
      </c>
      <c r="AT501" s="198" t="s">
        <v>129</v>
      </c>
      <c r="AU501" s="198" t="s">
        <v>82</v>
      </c>
      <c r="AY501" s="17" t="s">
        <v>125</v>
      </c>
      <c r="BE501" s="199">
        <f>IF(N501="základní",J501,0)</f>
        <v>0</v>
      </c>
      <c r="BF501" s="199">
        <f>IF(N501="snížená",J501,0)</f>
        <v>0</v>
      </c>
      <c r="BG501" s="199">
        <f>IF(N501="zákl. přenesená",J501,0)</f>
        <v>0</v>
      </c>
      <c r="BH501" s="199">
        <f>IF(N501="sníž. přenesená",J501,0)</f>
        <v>0</v>
      </c>
      <c r="BI501" s="199">
        <f>IF(N501="nulová",J501,0)</f>
        <v>0</v>
      </c>
      <c r="BJ501" s="17" t="s">
        <v>80</v>
      </c>
      <c r="BK501" s="199">
        <f>ROUND(I501*H501,2)</f>
        <v>0</v>
      </c>
      <c r="BL501" s="17" t="s">
        <v>134</v>
      </c>
      <c r="BM501" s="198" t="s">
        <v>709</v>
      </c>
    </row>
    <row r="502" spans="1:47" s="2" customFormat="1" ht="11.25">
      <c r="A502" s="34"/>
      <c r="B502" s="35"/>
      <c r="C502" s="36"/>
      <c r="D502" s="200" t="s">
        <v>136</v>
      </c>
      <c r="E502" s="36"/>
      <c r="F502" s="201" t="s">
        <v>710</v>
      </c>
      <c r="G502" s="36"/>
      <c r="H502" s="36"/>
      <c r="I502" s="108"/>
      <c r="J502" s="36"/>
      <c r="K502" s="36"/>
      <c r="L502" s="39"/>
      <c r="M502" s="202"/>
      <c r="N502" s="203"/>
      <c r="O502" s="64"/>
      <c r="P502" s="64"/>
      <c r="Q502" s="64"/>
      <c r="R502" s="64"/>
      <c r="S502" s="64"/>
      <c r="T502" s="65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7" t="s">
        <v>136</v>
      </c>
      <c r="AU502" s="17" t="s">
        <v>82</v>
      </c>
    </row>
    <row r="503" spans="2:51" s="13" customFormat="1" ht="11.25">
      <c r="B503" s="205"/>
      <c r="C503" s="206"/>
      <c r="D503" s="200" t="s">
        <v>140</v>
      </c>
      <c r="E503" s="207" t="s">
        <v>19</v>
      </c>
      <c r="F503" s="208" t="s">
        <v>711</v>
      </c>
      <c r="G503" s="206"/>
      <c r="H503" s="209">
        <v>8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140</v>
      </c>
      <c r="AU503" s="215" t="s">
        <v>82</v>
      </c>
      <c r="AV503" s="13" t="s">
        <v>82</v>
      </c>
      <c r="AW503" s="13" t="s">
        <v>33</v>
      </c>
      <c r="AX503" s="13" t="s">
        <v>72</v>
      </c>
      <c r="AY503" s="215" t="s">
        <v>125</v>
      </c>
    </row>
    <row r="504" spans="1:65" s="2" customFormat="1" ht="14.45" customHeight="1">
      <c r="A504" s="34"/>
      <c r="B504" s="35"/>
      <c r="C504" s="187" t="s">
        <v>712</v>
      </c>
      <c r="D504" s="187" t="s">
        <v>129</v>
      </c>
      <c r="E504" s="188" t="s">
        <v>713</v>
      </c>
      <c r="F504" s="189" t="s">
        <v>714</v>
      </c>
      <c r="G504" s="190" t="s">
        <v>212</v>
      </c>
      <c r="H504" s="191">
        <v>52</v>
      </c>
      <c r="I504" s="192"/>
      <c r="J504" s="193">
        <f>ROUND(I504*H504,2)</f>
        <v>0</v>
      </c>
      <c r="K504" s="189" t="s">
        <v>19</v>
      </c>
      <c r="L504" s="39"/>
      <c r="M504" s="194" t="s">
        <v>19</v>
      </c>
      <c r="N504" s="195" t="s">
        <v>43</v>
      </c>
      <c r="O504" s="64"/>
      <c r="P504" s="196">
        <f>O504*H504</f>
        <v>0</v>
      </c>
      <c r="Q504" s="196">
        <v>0.0053</v>
      </c>
      <c r="R504" s="196">
        <f>Q504*H504</f>
        <v>0.2756</v>
      </c>
      <c r="S504" s="196">
        <v>0</v>
      </c>
      <c r="T504" s="197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98" t="s">
        <v>134</v>
      </c>
      <c r="AT504" s="198" t="s">
        <v>129</v>
      </c>
      <c r="AU504" s="198" t="s">
        <v>82</v>
      </c>
      <c r="AY504" s="17" t="s">
        <v>125</v>
      </c>
      <c r="BE504" s="199">
        <f>IF(N504="základní",J504,0)</f>
        <v>0</v>
      </c>
      <c r="BF504" s="199">
        <f>IF(N504="snížená",J504,0)</f>
        <v>0</v>
      </c>
      <c r="BG504" s="199">
        <f>IF(N504="zákl. přenesená",J504,0)</f>
        <v>0</v>
      </c>
      <c r="BH504" s="199">
        <f>IF(N504="sníž. přenesená",J504,0)</f>
        <v>0</v>
      </c>
      <c r="BI504" s="199">
        <f>IF(N504="nulová",J504,0)</f>
        <v>0</v>
      </c>
      <c r="BJ504" s="17" t="s">
        <v>80</v>
      </c>
      <c r="BK504" s="199">
        <f>ROUND(I504*H504,2)</f>
        <v>0</v>
      </c>
      <c r="BL504" s="17" t="s">
        <v>134</v>
      </c>
      <c r="BM504" s="198" t="s">
        <v>715</v>
      </c>
    </row>
    <row r="505" spans="1:47" s="2" customFormat="1" ht="11.25">
      <c r="A505" s="34"/>
      <c r="B505" s="35"/>
      <c r="C505" s="36"/>
      <c r="D505" s="200" t="s">
        <v>136</v>
      </c>
      <c r="E505" s="36"/>
      <c r="F505" s="201" t="s">
        <v>714</v>
      </c>
      <c r="G505" s="36"/>
      <c r="H505" s="36"/>
      <c r="I505" s="108"/>
      <c r="J505" s="36"/>
      <c r="K505" s="36"/>
      <c r="L505" s="39"/>
      <c r="M505" s="202"/>
      <c r="N505" s="203"/>
      <c r="O505" s="64"/>
      <c r="P505" s="64"/>
      <c r="Q505" s="64"/>
      <c r="R505" s="64"/>
      <c r="S505" s="64"/>
      <c r="T505" s="65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T505" s="17" t="s">
        <v>136</v>
      </c>
      <c r="AU505" s="17" t="s">
        <v>82</v>
      </c>
    </row>
    <row r="506" spans="1:47" s="2" customFormat="1" ht="29.25">
      <c r="A506" s="34"/>
      <c r="B506" s="35"/>
      <c r="C506" s="36"/>
      <c r="D506" s="200" t="s">
        <v>138</v>
      </c>
      <c r="E506" s="36"/>
      <c r="F506" s="204" t="s">
        <v>716</v>
      </c>
      <c r="G506" s="36"/>
      <c r="H506" s="36"/>
      <c r="I506" s="108"/>
      <c r="J506" s="36"/>
      <c r="K506" s="36"/>
      <c r="L506" s="39"/>
      <c r="M506" s="202"/>
      <c r="N506" s="203"/>
      <c r="O506" s="64"/>
      <c r="P506" s="64"/>
      <c r="Q506" s="64"/>
      <c r="R506" s="64"/>
      <c r="S506" s="64"/>
      <c r="T506" s="65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7" t="s">
        <v>138</v>
      </c>
      <c r="AU506" s="17" t="s">
        <v>82</v>
      </c>
    </row>
    <row r="507" spans="1:65" s="2" customFormat="1" ht="14.45" customHeight="1">
      <c r="A507" s="34"/>
      <c r="B507" s="35"/>
      <c r="C507" s="187" t="s">
        <v>717</v>
      </c>
      <c r="D507" s="187" t="s">
        <v>129</v>
      </c>
      <c r="E507" s="188" t="s">
        <v>718</v>
      </c>
      <c r="F507" s="189" t="s">
        <v>719</v>
      </c>
      <c r="G507" s="190" t="s">
        <v>212</v>
      </c>
      <c r="H507" s="191">
        <v>48</v>
      </c>
      <c r="I507" s="192"/>
      <c r="J507" s="193">
        <f>ROUND(I507*H507,2)</f>
        <v>0</v>
      </c>
      <c r="K507" s="189" t="s">
        <v>19</v>
      </c>
      <c r="L507" s="39"/>
      <c r="M507" s="194" t="s">
        <v>19</v>
      </c>
      <c r="N507" s="195" t="s">
        <v>43</v>
      </c>
      <c r="O507" s="64"/>
      <c r="P507" s="196">
        <f>O507*H507</f>
        <v>0</v>
      </c>
      <c r="Q507" s="196">
        <v>0.01</v>
      </c>
      <c r="R507" s="196">
        <f>Q507*H507</f>
        <v>0.48</v>
      </c>
      <c r="S507" s="196">
        <v>0</v>
      </c>
      <c r="T507" s="197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98" t="s">
        <v>134</v>
      </c>
      <c r="AT507" s="198" t="s">
        <v>129</v>
      </c>
      <c r="AU507" s="198" t="s">
        <v>82</v>
      </c>
      <c r="AY507" s="17" t="s">
        <v>125</v>
      </c>
      <c r="BE507" s="199">
        <f>IF(N507="základní",J507,0)</f>
        <v>0</v>
      </c>
      <c r="BF507" s="199">
        <f>IF(N507="snížená",J507,0)</f>
        <v>0</v>
      </c>
      <c r="BG507" s="199">
        <f>IF(N507="zákl. přenesená",J507,0)</f>
        <v>0</v>
      </c>
      <c r="BH507" s="199">
        <f>IF(N507="sníž. přenesená",J507,0)</f>
        <v>0</v>
      </c>
      <c r="BI507" s="199">
        <f>IF(N507="nulová",J507,0)</f>
        <v>0</v>
      </c>
      <c r="BJ507" s="17" t="s">
        <v>80</v>
      </c>
      <c r="BK507" s="199">
        <f>ROUND(I507*H507,2)</f>
        <v>0</v>
      </c>
      <c r="BL507" s="17" t="s">
        <v>134</v>
      </c>
      <c r="BM507" s="198" t="s">
        <v>720</v>
      </c>
    </row>
    <row r="508" spans="1:47" s="2" customFormat="1" ht="11.25">
      <c r="A508" s="34"/>
      <c r="B508" s="35"/>
      <c r="C508" s="36"/>
      <c r="D508" s="200" t="s">
        <v>136</v>
      </c>
      <c r="E508" s="36"/>
      <c r="F508" s="201" t="s">
        <v>719</v>
      </c>
      <c r="G508" s="36"/>
      <c r="H508" s="36"/>
      <c r="I508" s="108"/>
      <c r="J508" s="36"/>
      <c r="K508" s="36"/>
      <c r="L508" s="39"/>
      <c r="M508" s="202"/>
      <c r="N508" s="203"/>
      <c r="O508" s="64"/>
      <c r="P508" s="64"/>
      <c r="Q508" s="64"/>
      <c r="R508" s="64"/>
      <c r="S508" s="64"/>
      <c r="T508" s="65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T508" s="17" t="s">
        <v>136</v>
      </c>
      <c r="AU508" s="17" t="s">
        <v>82</v>
      </c>
    </row>
    <row r="509" spans="1:47" s="2" customFormat="1" ht="39">
      <c r="A509" s="34"/>
      <c r="B509" s="35"/>
      <c r="C509" s="36"/>
      <c r="D509" s="200" t="s">
        <v>138</v>
      </c>
      <c r="E509" s="36"/>
      <c r="F509" s="204" t="s">
        <v>721</v>
      </c>
      <c r="G509" s="36"/>
      <c r="H509" s="36"/>
      <c r="I509" s="108"/>
      <c r="J509" s="36"/>
      <c r="K509" s="36"/>
      <c r="L509" s="39"/>
      <c r="M509" s="202"/>
      <c r="N509" s="203"/>
      <c r="O509" s="64"/>
      <c r="P509" s="64"/>
      <c r="Q509" s="64"/>
      <c r="R509" s="64"/>
      <c r="S509" s="64"/>
      <c r="T509" s="65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7" t="s">
        <v>138</v>
      </c>
      <c r="AU509" s="17" t="s">
        <v>82</v>
      </c>
    </row>
    <row r="510" spans="1:65" s="2" customFormat="1" ht="14.45" customHeight="1">
      <c r="A510" s="34"/>
      <c r="B510" s="35"/>
      <c r="C510" s="187" t="s">
        <v>722</v>
      </c>
      <c r="D510" s="187" t="s">
        <v>129</v>
      </c>
      <c r="E510" s="188" t="s">
        <v>723</v>
      </c>
      <c r="F510" s="189" t="s">
        <v>724</v>
      </c>
      <c r="G510" s="190" t="s">
        <v>212</v>
      </c>
      <c r="H510" s="191">
        <v>4</v>
      </c>
      <c r="I510" s="192"/>
      <c r="J510" s="193">
        <f>ROUND(I510*H510,2)</f>
        <v>0</v>
      </c>
      <c r="K510" s="189" t="s">
        <v>19</v>
      </c>
      <c r="L510" s="39"/>
      <c r="M510" s="194" t="s">
        <v>19</v>
      </c>
      <c r="N510" s="195" t="s">
        <v>43</v>
      </c>
      <c r="O510" s="64"/>
      <c r="P510" s="196">
        <f>O510*H510</f>
        <v>0</v>
      </c>
      <c r="Q510" s="196">
        <v>0.0635</v>
      </c>
      <c r="R510" s="196">
        <f>Q510*H510</f>
        <v>0.254</v>
      </c>
      <c r="S510" s="196">
        <v>0</v>
      </c>
      <c r="T510" s="197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98" t="s">
        <v>134</v>
      </c>
      <c r="AT510" s="198" t="s">
        <v>129</v>
      </c>
      <c r="AU510" s="198" t="s">
        <v>82</v>
      </c>
      <c r="AY510" s="17" t="s">
        <v>125</v>
      </c>
      <c r="BE510" s="199">
        <f>IF(N510="základní",J510,0)</f>
        <v>0</v>
      </c>
      <c r="BF510" s="199">
        <f>IF(N510="snížená",J510,0)</f>
        <v>0</v>
      </c>
      <c r="BG510" s="199">
        <f>IF(N510="zákl. přenesená",J510,0)</f>
        <v>0</v>
      </c>
      <c r="BH510" s="199">
        <f>IF(N510="sníž. přenesená",J510,0)</f>
        <v>0</v>
      </c>
      <c r="BI510" s="199">
        <f>IF(N510="nulová",J510,0)</f>
        <v>0</v>
      </c>
      <c r="BJ510" s="17" t="s">
        <v>80</v>
      </c>
      <c r="BK510" s="199">
        <f>ROUND(I510*H510,2)</f>
        <v>0</v>
      </c>
      <c r="BL510" s="17" t="s">
        <v>134</v>
      </c>
      <c r="BM510" s="198" t="s">
        <v>725</v>
      </c>
    </row>
    <row r="511" spans="1:47" s="2" customFormat="1" ht="11.25">
      <c r="A511" s="34"/>
      <c r="B511" s="35"/>
      <c r="C511" s="36"/>
      <c r="D511" s="200" t="s">
        <v>136</v>
      </c>
      <c r="E511" s="36"/>
      <c r="F511" s="201" t="s">
        <v>724</v>
      </c>
      <c r="G511" s="36"/>
      <c r="H511" s="36"/>
      <c r="I511" s="108"/>
      <c r="J511" s="36"/>
      <c r="K511" s="36"/>
      <c r="L511" s="39"/>
      <c r="M511" s="202"/>
      <c r="N511" s="203"/>
      <c r="O511" s="64"/>
      <c r="P511" s="64"/>
      <c r="Q511" s="64"/>
      <c r="R511" s="64"/>
      <c r="S511" s="64"/>
      <c r="T511" s="65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T511" s="17" t="s">
        <v>136</v>
      </c>
      <c r="AU511" s="17" t="s">
        <v>82</v>
      </c>
    </row>
    <row r="512" spans="1:47" s="2" customFormat="1" ht="39">
      <c r="A512" s="34"/>
      <c r="B512" s="35"/>
      <c r="C512" s="36"/>
      <c r="D512" s="200" t="s">
        <v>138</v>
      </c>
      <c r="E512" s="36"/>
      <c r="F512" s="204" t="s">
        <v>726</v>
      </c>
      <c r="G512" s="36"/>
      <c r="H512" s="36"/>
      <c r="I512" s="108"/>
      <c r="J512" s="36"/>
      <c r="K512" s="36"/>
      <c r="L512" s="39"/>
      <c r="M512" s="202"/>
      <c r="N512" s="203"/>
      <c r="O512" s="64"/>
      <c r="P512" s="64"/>
      <c r="Q512" s="64"/>
      <c r="R512" s="64"/>
      <c r="S512" s="64"/>
      <c r="T512" s="65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T512" s="17" t="s">
        <v>138</v>
      </c>
      <c r="AU512" s="17" t="s">
        <v>82</v>
      </c>
    </row>
    <row r="513" spans="1:65" s="2" customFormat="1" ht="14.45" customHeight="1">
      <c r="A513" s="34"/>
      <c r="B513" s="35"/>
      <c r="C513" s="187" t="s">
        <v>727</v>
      </c>
      <c r="D513" s="187" t="s">
        <v>129</v>
      </c>
      <c r="E513" s="188" t="s">
        <v>728</v>
      </c>
      <c r="F513" s="189" t="s">
        <v>729</v>
      </c>
      <c r="G513" s="190" t="s">
        <v>212</v>
      </c>
      <c r="H513" s="191">
        <v>4</v>
      </c>
      <c r="I513" s="192"/>
      <c r="J513" s="193">
        <f>ROUND(I513*H513,2)</f>
        <v>0</v>
      </c>
      <c r="K513" s="189" t="s">
        <v>19</v>
      </c>
      <c r="L513" s="39"/>
      <c r="M513" s="194" t="s">
        <v>19</v>
      </c>
      <c r="N513" s="195" t="s">
        <v>43</v>
      </c>
      <c r="O513" s="64"/>
      <c r="P513" s="196">
        <f>O513*H513</f>
        <v>0</v>
      </c>
      <c r="Q513" s="196">
        <v>0.051</v>
      </c>
      <c r="R513" s="196">
        <f>Q513*H513</f>
        <v>0.204</v>
      </c>
      <c r="S513" s="196">
        <v>0</v>
      </c>
      <c r="T513" s="197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98" t="s">
        <v>134</v>
      </c>
      <c r="AT513" s="198" t="s">
        <v>129</v>
      </c>
      <c r="AU513" s="198" t="s">
        <v>82</v>
      </c>
      <c r="AY513" s="17" t="s">
        <v>125</v>
      </c>
      <c r="BE513" s="199">
        <f>IF(N513="základní",J513,0)</f>
        <v>0</v>
      </c>
      <c r="BF513" s="199">
        <f>IF(N513="snížená",J513,0)</f>
        <v>0</v>
      </c>
      <c r="BG513" s="199">
        <f>IF(N513="zákl. přenesená",J513,0)</f>
        <v>0</v>
      </c>
      <c r="BH513" s="199">
        <f>IF(N513="sníž. přenesená",J513,0)</f>
        <v>0</v>
      </c>
      <c r="BI513" s="199">
        <f>IF(N513="nulová",J513,0)</f>
        <v>0</v>
      </c>
      <c r="BJ513" s="17" t="s">
        <v>80</v>
      </c>
      <c r="BK513" s="199">
        <f>ROUND(I513*H513,2)</f>
        <v>0</v>
      </c>
      <c r="BL513" s="17" t="s">
        <v>134</v>
      </c>
      <c r="BM513" s="198" t="s">
        <v>730</v>
      </c>
    </row>
    <row r="514" spans="1:47" s="2" customFormat="1" ht="11.25">
      <c r="A514" s="34"/>
      <c r="B514" s="35"/>
      <c r="C514" s="36"/>
      <c r="D514" s="200" t="s">
        <v>136</v>
      </c>
      <c r="E514" s="36"/>
      <c r="F514" s="201" t="s">
        <v>729</v>
      </c>
      <c r="G514" s="36"/>
      <c r="H514" s="36"/>
      <c r="I514" s="108"/>
      <c r="J514" s="36"/>
      <c r="K514" s="36"/>
      <c r="L514" s="39"/>
      <c r="M514" s="202"/>
      <c r="N514" s="203"/>
      <c r="O514" s="64"/>
      <c r="P514" s="64"/>
      <c r="Q514" s="64"/>
      <c r="R514" s="64"/>
      <c r="S514" s="64"/>
      <c r="T514" s="65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T514" s="17" t="s">
        <v>136</v>
      </c>
      <c r="AU514" s="17" t="s">
        <v>82</v>
      </c>
    </row>
    <row r="515" spans="1:47" s="2" customFormat="1" ht="19.5">
      <c r="A515" s="34"/>
      <c r="B515" s="35"/>
      <c r="C515" s="36"/>
      <c r="D515" s="200" t="s">
        <v>138</v>
      </c>
      <c r="E515" s="36"/>
      <c r="F515" s="204" t="s">
        <v>731</v>
      </c>
      <c r="G515" s="36"/>
      <c r="H515" s="36"/>
      <c r="I515" s="108"/>
      <c r="J515" s="36"/>
      <c r="K515" s="36"/>
      <c r="L515" s="39"/>
      <c r="M515" s="202"/>
      <c r="N515" s="203"/>
      <c r="O515" s="64"/>
      <c r="P515" s="64"/>
      <c r="Q515" s="64"/>
      <c r="R515" s="64"/>
      <c r="S515" s="64"/>
      <c r="T515" s="65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T515" s="17" t="s">
        <v>138</v>
      </c>
      <c r="AU515" s="17" t="s">
        <v>82</v>
      </c>
    </row>
    <row r="516" spans="1:65" s="2" customFormat="1" ht="21.6" customHeight="1">
      <c r="A516" s="34"/>
      <c r="B516" s="35"/>
      <c r="C516" s="187" t="s">
        <v>732</v>
      </c>
      <c r="D516" s="187" t="s">
        <v>129</v>
      </c>
      <c r="E516" s="188" t="s">
        <v>733</v>
      </c>
      <c r="F516" s="189" t="s">
        <v>734</v>
      </c>
      <c r="G516" s="190" t="s">
        <v>212</v>
      </c>
      <c r="H516" s="191">
        <v>96</v>
      </c>
      <c r="I516" s="192"/>
      <c r="J516" s="193">
        <f>ROUND(I516*H516,2)</f>
        <v>0</v>
      </c>
      <c r="K516" s="189" t="s">
        <v>19</v>
      </c>
      <c r="L516" s="39"/>
      <c r="M516" s="194" t="s">
        <v>19</v>
      </c>
      <c r="N516" s="195" t="s">
        <v>43</v>
      </c>
      <c r="O516" s="64"/>
      <c r="P516" s="196">
        <f>O516*H516</f>
        <v>0</v>
      </c>
      <c r="Q516" s="196">
        <v>0.0051</v>
      </c>
      <c r="R516" s="196">
        <f>Q516*H516</f>
        <v>0.48960000000000004</v>
      </c>
      <c r="S516" s="196">
        <v>0</v>
      </c>
      <c r="T516" s="197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98" t="s">
        <v>134</v>
      </c>
      <c r="AT516" s="198" t="s">
        <v>129</v>
      </c>
      <c r="AU516" s="198" t="s">
        <v>82</v>
      </c>
      <c r="AY516" s="17" t="s">
        <v>125</v>
      </c>
      <c r="BE516" s="199">
        <f>IF(N516="základní",J516,0)</f>
        <v>0</v>
      </c>
      <c r="BF516" s="199">
        <f>IF(N516="snížená",J516,0)</f>
        <v>0</v>
      </c>
      <c r="BG516" s="199">
        <f>IF(N516="zákl. přenesená",J516,0)</f>
        <v>0</v>
      </c>
      <c r="BH516" s="199">
        <f>IF(N516="sníž. přenesená",J516,0)</f>
        <v>0</v>
      </c>
      <c r="BI516" s="199">
        <f>IF(N516="nulová",J516,0)</f>
        <v>0</v>
      </c>
      <c r="BJ516" s="17" t="s">
        <v>80</v>
      </c>
      <c r="BK516" s="199">
        <f>ROUND(I516*H516,2)</f>
        <v>0</v>
      </c>
      <c r="BL516" s="17" t="s">
        <v>134</v>
      </c>
      <c r="BM516" s="198" t="s">
        <v>735</v>
      </c>
    </row>
    <row r="517" spans="1:47" s="2" customFormat="1" ht="19.5">
      <c r="A517" s="34"/>
      <c r="B517" s="35"/>
      <c r="C517" s="36"/>
      <c r="D517" s="200" t="s">
        <v>136</v>
      </c>
      <c r="E517" s="36"/>
      <c r="F517" s="201" t="s">
        <v>734</v>
      </c>
      <c r="G517" s="36"/>
      <c r="H517" s="36"/>
      <c r="I517" s="108"/>
      <c r="J517" s="36"/>
      <c r="K517" s="36"/>
      <c r="L517" s="39"/>
      <c r="M517" s="202"/>
      <c r="N517" s="203"/>
      <c r="O517" s="64"/>
      <c r="P517" s="64"/>
      <c r="Q517" s="64"/>
      <c r="R517" s="64"/>
      <c r="S517" s="64"/>
      <c r="T517" s="65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T517" s="17" t="s">
        <v>136</v>
      </c>
      <c r="AU517" s="17" t="s">
        <v>82</v>
      </c>
    </row>
    <row r="518" spans="2:51" s="13" customFormat="1" ht="11.25">
      <c r="B518" s="205"/>
      <c r="C518" s="206"/>
      <c r="D518" s="200" t="s">
        <v>140</v>
      </c>
      <c r="E518" s="207" t="s">
        <v>19</v>
      </c>
      <c r="F518" s="208" t="s">
        <v>736</v>
      </c>
      <c r="G518" s="206"/>
      <c r="H518" s="209">
        <v>80</v>
      </c>
      <c r="I518" s="210"/>
      <c r="J518" s="206"/>
      <c r="K518" s="206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140</v>
      </c>
      <c r="AU518" s="215" t="s">
        <v>82</v>
      </c>
      <c r="AV518" s="13" t="s">
        <v>82</v>
      </c>
      <c r="AW518" s="13" t="s">
        <v>33</v>
      </c>
      <c r="AX518" s="13" t="s">
        <v>72</v>
      </c>
      <c r="AY518" s="215" t="s">
        <v>125</v>
      </c>
    </row>
    <row r="519" spans="2:51" s="13" customFormat="1" ht="11.25">
      <c r="B519" s="205"/>
      <c r="C519" s="206"/>
      <c r="D519" s="200" t="s">
        <v>140</v>
      </c>
      <c r="E519" s="207" t="s">
        <v>19</v>
      </c>
      <c r="F519" s="208" t="s">
        <v>737</v>
      </c>
      <c r="G519" s="206"/>
      <c r="H519" s="209">
        <v>16</v>
      </c>
      <c r="I519" s="210"/>
      <c r="J519" s="206"/>
      <c r="K519" s="206"/>
      <c r="L519" s="211"/>
      <c r="M519" s="212"/>
      <c r="N519" s="213"/>
      <c r="O519" s="213"/>
      <c r="P519" s="213"/>
      <c r="Q519" s="213"/>
      <c r="R519" s="213"/>
      <c r="S519" s="213"/>
      <c r="T519" s="214"/>
      <c r="AT519" s="215" t="s">
        <v>140</v>
      </c>
      <c r="AU519" s="215" t="s">
        <v>82</v>
      </c>
      <c r="AV519" s="13" t="s">
        <v>82</v>
      </c>
      <c r="AW519" s="13" t="s">
        <v>33</v>
      </c>
      <c r="AX519" s="13" t="s">
        <v>72</v>
      </c>
      <c r="AY519" s="215" t="s">
        <v>125</v>
      </c>
    </row>
    <row r="520" spans="1:65" s="2" customFormat="1" ht="21.6" customHeight="1">
      <c r="A520" s="34"/>
      <c r="B520" s="35"/>
      <c r="C520" s="187" t="s">
        <v>738</v>
      </c>
      <c r="D520" s="187" t="s">
        <v>129</v>
      </c>
      <c r="E520" s="188" t="s">
        <v>739</v>
      </c>
      <c r="F520" s="189" t="s">
        <v>740</v>
      </c>
      <c r="G520" s="190" t="s">
        <v>212</v>
      </c>
      <c r="H520" s="191">
        <v>30</v>
      </c>
      <c r="I520" s="192"/>
      <c r="J520" s="193">
        <f>ROUND(I520*H520,2)</f>
        <v>0</v>
      </c>
      <c r="K520" s="189" t="s">
        <v>19</v>
      </c>
      <c r="L520" s="39"/>
      <c r="M520" s="194" t="s">
        <v>19</v>
      </c>
      <c r="N520" s="195" t="s">
        <v>43</v>
      </c>
      <c r="O520" s="64"/>
      <c r="P520" s="196">
        <f>O520*H520</f>
        <v>0</v>
      </c>
      <c r="Q520" s="196">
        <v>0.0051</v>
      </c>
      <c r="R520" s="196">
        <f>Q520*H520</f>
        <v>0.15300000000000002</v>
      </c>
      <c r="S520" s="196">
        <v>0</v>
      </c>
      <c r="T520" s="197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8" t="s">
        <v>134</v>
      </c>
      <c r="AT520" s="198" t="s">
        <v>129</v>
      </c>
      <c r="AU520" s="198" t="s">
        <v>82</v>
      </c>
      <c r="AY520" s="17" t="s">
        <v>125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7" t="s">
        <v>80</v>
      </c>
      <c r="BK520" s="199">
        <f>ROUND(I520*H520,2)</f>
        <v>0</v>
      </c>
      <c r="BL520" s="17" t="s">
        <v>134</v>
      </c>
      <c r="BM520" s="198" t="s">
        <v>741</v>
      </c>
    </row>
    <row r="521" spans="1:47" s="2" customFormat="1" ht="19.5">
      <c r="A521" s="34"/>
      <c r="B521" s="35"/>
      <c r="C521" s="36"/>
      <c r="D521" s="200" t="s">
        <v>136</v>
      </c>
      <c r="E521" s="36"/>
      <c r="F521" s="201" t="s">
        <v>740</v>
      </c>
      <c r="G521" s="36"/>
      <c r="H521" s="36"/>
      <c r="I521" s="108"/>
      <c r="J521" s="36"/>
      <c r="K521" s="36"/>
      <c r="L521" s="39"/>
      <c r="M521" s="202"/>
      <c r="N521" s="203"/>
      <c r="O521" s="64"/>
      <c r="P521" s="64"/>
      <c r="Q521" s="64"/>
      <c r="R521" s="64"/>
      <c r="S521" s="64"/>
      <c r="T521" s="65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7" t="s">
        <v>136</v>
      </c>
      <c r="AU521" s="17" t="s">
        <v>82</v>
      </c>
    </row>
    <row r="522" spans="2:51" s="13" customFormat="1" ht="11.25">
      <c r="B522" s="205"/>
      <c r="C522" s="206"/>
      <c r="D522" s="200" t="s">
        <v>140</v>
      </c>
      <c r="E522" s="207" t="s">
        <v>19</v>
      </c>
      <c r="F522" s="208" t="s">
        <v>742</v>
      </c>
      <c r="G522" s="206"/>
      <c r="H522" s="209">
        <v>8</v>
      </c>
      <c r="I522" s="210"/>
      <c r="J522" s="206"/>
      <c r="K522" s="206"/>
      <c r="L522" s="211"/>
      <c r="M522" s="212"/>
      <c r="N522" s="213"/>
      <c r="O522" s="213"/>
      <c r="P522" s="213"/>
      <c r="Q522" s="213"/>
      <c r="R522" s="213"/>
      <c r="S522" s="213"/>
      <c r="T522" s="214"/>
      <c r="AT522" s="215" t="s">
        <v>140</v>
      </c>
      <c r="AU522" s="215" t="s">
        <v>82</v>
      </c>
      <c r="AV522" s="13" t="s">
        <v>82</v>
      </c>
      <c r="AW522" s="13" t="s">
        <v>33</v>
      </c>
      <c r="AX522" s="13" t="s">
        <v>72</v>
      </c>
      <c r="AY522" s="215" t="s">
        <v>125</v>
      </c>
    </row>
    <row r="523" spans="2:51" s="13" customFormat="1" ht="11.25">
      <c r="B523" s="205"/>
      <c r="C523" s="206"/>
      <c r="D523" s="200" t="s">
        <v>140</v>
      </c>
      <c r="E523" s="207" t="s">
        <v>19</v>
      </c>
      <c r="F523" s="208" t="s">
        <v>743</v>
      </c>
      <c r="G523" s="206"/>
      <c r="H523" s="209">
        <v>14</v>
      </c>
      <c r="I523" s="210"/>
      <c r="J523" s="206"/>
      <c r="K523" s="206"/>
      <c r="L523" s="211"/>
      <c r="M523" s="212"/>
      <c r="N523" s="213"/>
      <c r="O523" s="213"/>
      <c r="P523" s="213"/>
      <c r="Q523" s="213"/>
      <c r="R523" s="213"/>
      <c r="S523" s="213"/>
      <c r="T523" s="214"/>
      <c r="AT523" s="215" t="s">
        <v>140</v>
      </c>
      <c r="AU523" s="215" t="s">
        <v>82</v>
      </c>
      <c r="AV523" s="13" t="s">
        <v>82</v>
      </c>
      <c r="AW523" s="13" t="s">
        <v>33</v>
      </c>
      <c r="AX523" s="13" t="s">
        <v>72</v>
      </c>
      <c r="AY523" s="215" t="s">
        <v>125</v>
      </c>
    </row>
    <row r="524" spans="2:51" s="13" customFormat="1" ht="11.25">
      <c r="B524" s="205"/>
      <c r="C524" s="206"/>
      <c r="D524" s="200" t="s">
        <v>140</v>
      </c>
      <c r="E524" s="207" t="s">
        <v>19</v>
      </c>
      <c r="F524" s="208" t="s">
        <v>744</v>
      </c>
      <c r="G524" s="206"/>
      <c r="H524" s="209">
        <v>8</v>
      </c>
      <c r="I524" s="210"/>
      <c r="J524" s="206"/>
      <c r="K524" s="206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140</v>
      </c>
      <c r="AU524" s="215" t="s">
        <v>82</v>
      </c>
      <c r="AV524" s="13" t="s">
        <v>82</v>
      </c>
      <c r="AW524" s="13" t="s">
        <v>33</v>
      </c>
      <c r="AX524" s="13" t="s">
        <v>72</v>
      </c>
      <c r="AY524" s="215" t="s">
        <v>125</v>
      </c>
    </row>
    <row r="525" spans="2:63" s="12" customFormat="1" ht="22.9" customHeight="1">
      <c r="B525" s="171"/>
      <c r="C525" s="172"/>
      <c r="D525" s="173" t="s">
        <v>71</v>
      </c>
      <c r="E525" s="185" t="s">
        <v>198</v>
      </c>
      <c r="F525" s="185" t="s">
        <v>745</v>
      </c>
      <c r="G525" s="172"/>
      <c r="H525" s="172"/>
      <c r="I525" s="175"/>
      <c r="J525" s="186">
        <f>BK525</f>
        <v>0</v>
      </c>
      <c r="K525" s="172"/>
      <c r="L525" s="177"/>
      <c r="M525" s="178"/>
      <c r="N525" s="179"/>
      <c r="O525" s="179"/>
      <c r="P525" s="180">
        <f>SUM(P526:P634)</f>
        <v>0</v>
      </c>
      <c r="Q525" s="179"/>
      <c r="R525" s="180">
        <f>SUM(R526:R634)</f>
        <v>2.1531040000000004</v>
      </c>
      <c r="S525" s="179"/>
      <c r="T525" s="181">
        <f>SUM(T526:T634)</f>
        <v>0</v>
      </c>
      <c r="AR525" s="182" t="s">
        <v>80</v>
      </c>
      <c r="AT525" s="183" t="s">
        <v>71</v>
      </c>
      <c r="AU525" s="183" t="s">
        <v>80</v>
      </c>
      <c r="AY525" s="182" t="s">
        <v>125</v>
      </c>
      <c r="BK525" s="184">
        <f>SUM(BK526:BK634)</f>
        <v>0</v>
      </c>
    </row>
    <row r="526" spans="1:65" s="2" customFormat="1" ht="21.6" customHeight="1">
      <c r="A526" s="34"/>
      <c r="B526" s="35"/>
      <c r="C526" s="187" t="s">
        <v>746</v>
      </c>
      <c r="D526" s="187" t="s">
        <v>129</v>
      </c>
      <c r="E526" s="188" t="s">
        <v>747</v>
      </c>
      <c r="F526" s="189" t="s">
        <v>748</v>
      </c>
      <c r="G526" s="190" t="s">
        <v>212</v>
      </c>
      <c r="H526" s="191">
        <v>1</v>
      </c>
      <c r="I526" s="192"/>
      <c r="J526" s="193">
        <f>ROUND(I526*H526,2)</f>
        <v>0</v>
      </c>
      <c r="K526" s="189" t="s">
        <v>133</v>
      </c>
      <c r="L526" s="39"/>
      <c r="M526" s="194" t="s">
        <v>19</v>
      </c>
      <c r="N526" s="195" t="s">
        <v>43</v>
      </c>
      <c r="O526" s="64"/>
      <c r="P526" s="196">
        <f>O526*H526</f>
        <v>0</v>
      </c>
      <c r="Q526" s="196">
        <v>0</v>
      </c>
      <c r="R526" s="196">
        <f>Q526*H526</f>
        <v>0</v>
      </c>
      <c r="S526" s="196">
        <v>0</v>
      </c>
      <c r="T526" s="197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8" t="s">
        <v>134</v>
      </c>
      <c r="AT526" s="198" t="s">
        <v>129</v>
      </c>
      <c r="AU526" s="198" t="s">
        <v>82</v>
      </c>
      <c r="AY526" s="17" t="s">
        <v>125</v>
      </c>
      <c r="BE526" s="199">
        <f>IF(N526="základní",J526,0)</f>
        <v>0</v>
      </c>
      <c r="BF526" s="199">
        <f>IF(N526="snížená",J526,0)</f>
        <v>0</v>
      </c>
      <c r="BG526" s="199">
        <f>IF(N526="zákl. přenesená",J526,0)</f>
        <v>0</v>
      </c>
      <c r="BH526" s="199">
        <f>IF(N526="sníž. přenesená",J526,0)</f>
        <v>0</v>
      </c>
      <c r="BI526" s="199">
        <f>IF(N526="nulová",J526,0)</f>
        <v>0</v>
      </c>
      <c r="BJ526" s="17" t="s">
        <v>80</v>
      </c>
      <c r="BK526" s="199">
        <f>ROUND(I526*H526,2)</f>
        <v>0</v>
      </c>
      <c r="BL526" s="17" t="s">
        <v>134</v>
      </c>
      <c r="BM526" s="198" t="s">
        <v>749</v>
      </c>
    </row>
    <row r="527" spans="1:47" s="2" customFormat="1" ht="19.5">
      <c r="A527" s="34"/>
      <c r="B527" s="35"/>
      <c r="C527" s="36"/>
      <c r="D527" s="200" t="s">
        <v>136</v>
      </c>
      <c r="E527" s="36"/>
      <c r="F527" s="201" t="s">
        <v>750</v>
      </c>
      <c r="G527" s="36"/>
      <c r="H527" s="36"/>
      <c r="I527" s="108"/>
      <c r="J527" s="36"/>
      <c r="K527" s="36"/>
      <c r="L527" s="39"/>
      <c r="M527" s="202"/>
      <c r="N527" s="203"/>
      <c r="O527" s="64"/>
      <c r="P527" s="64"/>
      <c r="Q527" s="64"/>
      <c r="R527" s="64"/>
      <c r="S527" s="64"/>
      <c r="T527" s="65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136</v>
      </c>
      <c r="AU527" s="17" t="s">
        <v>82</v>
      </c>
    </row>
    <row r="528" spans="1:65" s="2" customFormat="1" ht="14.45" customHeight="1">
      <c r="A528" s="34"/>
      <c r="B528" s="35"/>
      <c r="C528" s="187" t="s">
        <v>751</v>
      </c>
      <c r="D528" s="187" t="s">
        <v>129</v>
      </c>
      <c r="E528" s="188" t="s">
        <v>752</v>
      </c>
      <c r="F528" s="189" t="s">
        <v>753</v>
      </c>
      <c r="G528" s="190" t="s">
        <v>212</v>
      </c>
      <c r="H528" s="191">
        <v>1</v>
      </c>
      <c r="I528" s="192"/>
      <c r="J528" s="193">
        <f>ROUND(I528*H528,2)</f>
        <v>0</v>
      </c>
      <c r="K528" s="189" t="s">
        <v>133</v>
      </c>
      <c r="L528" s="39"/>
      <c r="M528" s="194" t="s">
        <v>19</v>
      </c>
      <c r="N528" s="195" t="s">
        <v>43</v>
      </c>
      <c r="O528" s="64"/>
      <c r="P528" s="196">
        <f>O528*H528</f>
        <v>0</v>
      </c>
      <c r="Q528" s="196">
        <v>0</v>
      </c>
      <c r="R528" s="196">
        <f>Q528*H528</f>
        <v>0</v>
      </c>
      <c r="S528" s="196">
        <v>0</v>
      </c>
      <c r="T528" s="197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98" t="s">
        <v>134</v>
      </c>
      <c r="AT528" s="198" t="s">
        <v>129</v>
      </c>
      <c r="AU528" s="198" t="s">
        <v>82</v>
      </c>
      <c r="AY528" s="17" t="s">
        <v>125</v>
      </c>
      <c r="BE528" s="199">
        <f>IF(N528="základní",J528,0)</f>
        <v>0</v>
      </c>
      <c r="BF528" s="199">
        <f>IF(N528="snížená",J528,0)</f>
        <v>0</v>
      </c>
      <c r="BG528" s="199">
        <f>IF(N528="zákl. přenesená",J528,0)</f>
        <v>0</v>
      </c>
      <c r="BH528" s="199">
        <f>IF(N528="sníž. přenesená",J528,0)</f>
        <v>0</v>
      </c>
      <c r="BI528" s="199">
        <f>IF(N528="nulová",J528,0)</f>
        <v>0</v>
      </c>
      <c r="BJ528" s="17" t="s">
        <v>80</v>
      </c>
      <c r="BK528" s="199">
        <f>ROUND(I528*H528,2)</f>
        <v>0</v>
      </c>
      <c r="BL528" s="17" t="s">
        <v>134</v>
      </c>
      <c r="BM528" s="198" t="s">
        <v>754</v>
      </c>
    </row>
    <row r="529" spans="1:47" s="2" customFormat="1" ht="11.25">
      <c r="A529" s="34"/>
      <c r="B529" s="35"/>
      <c r="C529" s="36"/>
      <c r="D529" s="200" t="s">
        <v>136</v>
      </c>
      <c r="E529" s="36"/>
      <c r="F529" s="201" t="s">
        <v>755</v>
      </c>
      <c r="G529" s="36"/>
      <c r="H529" s="36"/>
      <c r="I529" s="108"/>
      <c r="J529" s="36"/>
      <c r="K529" s="36"/>
      <c r="L529" s="39"/>
      <c r="M529" s="202"/>
      <c r="N529" s="203"/>
      <c r="O529" s="64"/>
      <c r="P529" s="64"/>
      <c r="Q529" s="64"/>
      <c r="R529" s="64"/>
      <c r="S529" s="64"/>
      <c r="T529" s="65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T529" s="17" t="s">
        <v>136</v>
      </c>
      <c r="AU529" s="17" t="s">
        <v>82</v>
      </c>
    </row>
    <row r="530" spans="1:65" s="2" customFormat="1" ht="14.45" customHeight="1">
      <c r="A530" s="34"/>
      <c r="B530" s="35"/>
      <c r="C530" s="187" t="s">
        <v>756</v>
      </c>
      <c r="D530" s="187" t="s">
        <v>129</v>
      </c>
      <c r="E530" s="188" t="s">
        <v>757</v>
      </c>
      <c r="F530" s="189" t="s">
        <v>758</v>
      </c>
      <c r="G530" s="190" t="s">
        <v>212</v>
      </c>
      <c r="H530" s="191">
        <v>1</v>
      </c>
      <c r="I530" s="192"/>
      <c r="J530" s="193">
        <f>ROUND(I530*H530,2)</f>
        <v>0</v>
      </c>
      <c r="K530" s="189" t="s">
        <v>133</v>
      </c>
      <c r="L530" s="39"/>
      <c r="M530" s="194" t="s">
        <v>19</v>
      </c>
      <c r="N530" s="195" t="s">
        <v>43</v>
      </c>
      <c r="O530" s="64"/>
      <c r="P530" s="196">
        <f>O530*H530</f>
        <v>0</v>
      </c>
      <c r="Q530" s="196">
        <v>0</v>
      </c>
      <c r="R530" s="196">
        <f>Q530*H530</f>
        <v>0</v>
      </c>
      <c r="S530" s="196">
        <v>0</v>
      </c>
      <c r="T530" s="197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98" t="s">
        <v>134</v>
      </c>
      <c r="AT530" s="198" t="s">
        <v>129</v>
      </c>
      <c r="AU530" s="198" t="s">
        <v>82</v>
      </c>
      <c r="AY530" s="17" t="s">
        <v>125</v>
      </c>
      <c r="BE530" s="199">
        <f>IF(N530="základní",J530,0)</f>
        <v>0</v>
      </c>
      <c r="BF530" s="199">
        <f>IF(N530="snížená",J530,0)</f>
        <v>0</v>
      </c>
      <c r="BG530" s="199">
        <f>IF(N530="zákl. přenesená",J530,0)</f>
        <v>0</v>
      </c>
      <c r="BH530" s="199">
        <f>IF(N530="sníž. přenesená",J530,0)</f>
        <v>0</v>
      </c>
      <c r="BI530" s="199">
        <f>IF(N530="nulová",J530,0)</f>
        <v>0</v>
      </c>
      <c r="BJ530" s="17" t="s">
        <v>80</v>
      </c>
      <c r="BK530" s="199">
        <f>ROUND(I530*H530,2)</f>
        <v>0</v>
      </c>
      <c r="BL530" s="17" t="s">
        <v>134</v>
      </c>
      <c r="BM530" s="198" t="s">
        <v>759</v>
      </c>
    </row>
    <row r="531" spans="1:47" s="2" customFormat="1" ht="19.5">
      <c r="A531" s="34"/>
      <c r="B531" s="35"/>
      <c r="C531" s="36"/>
      <c r="D531" s="200" t="s">
        <v>136</v>
      </c>
      <c r="E531" s="36"/>
      <c r="F531" s="201" t="s">
        <v>760</v>
      </c>
      <c r="G531" s="36"/>
      <c r="H531" s="36"/>
      <c r="I531" s="108"/>
      <c r="J531" s="36"/>
      <c r="K531" s="36"/>
      <c r="L531" s="39"/>
      <c r="M531" s="202"/>
      <c r="N531" s="203"/>
      <c r="O531" s="64"/>
      <c r="P531" s="64"/>
      <c r="Q531" s="64"/>
      <c r="R531" s="64"/>
      <c r="S531" s="64"/>
      <c r="T531" s="65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7" t="s">
        <v>136</v>
      </c>
      <c r="AU531" s="17" t="s">
        <v>82</v>
      </c>
    </row>
    <row r="532" spans="1:65" s="2" customFormat="1" ht="21.6" customHeight="1">
      <c r="A532" s="34"/>
      <c r="B532" s="35"/>
      <c r="C532" s="187" t="s">
        <v>761</v>
      </c>
      <c r="D532" s="187" t="s">
        <v>129</v>
      </c>
      <c r="E532" s="188" t="s">
        <v>762</v>
      </c>
      <c r="F532" s="189" t="s">
        <v>763</v>
      </c>
      <c r="G532" s="190" t="s">
        <v>764</v>
      </c>
      <c r="H532" s="191">
        <v>2</v>
      </c>
      <c r="I532" s="192"/>
      <c r="J532" s="193">
        <f>ROUND(I532*H532,2)</f>
        <v>0</v>
      </c>
      <c r="K532" s="189" t="s">
        <v>133</v>
      </c>
      <c r="L532" s="39"/>
      <c r="M532" s="194" t="s">
        <v>19</v>
      </c>
      <c r="N532" s="195" t="s">
        <v>43</v>
      </c>
      <c r="O532" s="64"/>
      <c r="P532" s="196">
        <f>O532*H532</f>
        <v>0</v>
      </c>
      <c r="Q532" s="196">
        <v>0</v>
      </c>
      <c r="R532" s="196">
        <f>Q532*H532</f>
        <v>0</v>
      </c>
      <c r="S532" s="196">
        <v>0</v>
      </c>
      <c r="T532" s="197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98" t="s">
        <v>134</v>
      </c>
      <c r="AT532" s="198" t="s">
        <v>129</v>
      </c>
      <c r="AU532" s="198" t="s">
        <v>82</v>
      </c>
      <c r="AY532" s="17" t="s">
        <v>125</v>
      </c>
      <c r="BE532" s="199">
        <f>IF(N532="základní",J532,0)</f>
        <v>0</v>
      </c>
      <c r="BF532" s="199">
        <f>IF(N532="snížená",J532,0)</f>
        <v>0</v>
      </c>
      <c r="BG532" s="199">
        <f>IF(N532="zákl. přenesená",J532,0)</f>
        <v>0</v>
      </c>
      <c r="BH532" s="199">
        <f>IF(N532="sníž. přenesená",J532,0)</f>
        <v>0</v>
      </c>
      <c r="BI532" s="199">
        <f>IF(N532="nulová",J532,0)</f>
        <v>0</v>
      </c>
      <c r="BJ532" s="17" t="s">
        <v>80</v>
      </c>
      <c r="BK532" s="199">
        <f>ROUND(I532*H532,2)</f>
        <v>0</v>
      </c>
      <c r="BL532" s="17" t="s">
        <v>134</v>
      </c>
      <c r="BM532" s="198" t="s">
        <v>765</v>
      </c>
    </row>
    <row r="533" spans="1:47" s="2" customFormat="1" ht="19.5">
      <c r="A533" s="34"/>
      <c r="B533" s="35"/>
      <c r="C533" s="36"/>
      <c r="D533" s="200" t="s">
        <v>136</v>
      </c>
      <c r="E533" s="36"/>
      <c r="F533" s="201" t="s">
        <v>766</v>
      </c>
      <c r="G533" s="36"/>
      <c r="H533" s="36"/>
      <c r="I533" s="108"/>
      <c r="J533" s="36"/>
      <c r="K533" s="36"/>
      <c r="L533" s="39"/>
      <c r="M533" s="202"/>
      <c r="N533" s="203"/>
      <c r="O533" s="64"/>
      <c r="P533" s="64"/>
      <c r="Q533" s="64"/>
      <c r="R533" s="64"/>
      <c r="S533" s="64"/>
      <c r="T533" s="65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7" t="s">
        <v>136</v>
      </c>
      <c r="AU533" s="17" t="s">
        <v>82</v>
      </c>
    </row>
    <row r="534" spans="1:65" s="2" customFormat="1" ht="14.45" customHeight="1">
      <c r="A534" s="34"/>
      <c r="B534" s="35"/>
      <c r="C534" s="187" t="s">
        <v>767</v>
      </c>
      <c r="D534" s="187" t="s">
        <v>129</v>
      </c>
      <c r="E534" s="188" t="s">
        <v>768</v>
      </c>
      <c r="F534" s="189" t="s">
        <v>769</v>
      </c>
      <c r="G534" s="190" t="s">
        <v>212</v>
      </c>
      <c r="H534" s="191">
        <v>16</v>
      </c>
      <c r="I534" s="192"/>
      <c r="J534" s="193">
        <f>ROUND(I534*H534,2)</f>
        <v>0</v>
      </c>
      <c r="K534" s="189" t="s">
        <v>133</v>
      </c>
      <c r="L534" s="39"/>
      <c r="M534" s="194" t="s">
        <v>19</v>
      </c>
      <c r="N534" s="195" t="s">
        <v>43</v>
      </c>
      <c r="O534" s="64"/>
      <c r="P534" s="196">
        <f>O534*H534</f>
        <v>0</v>
      </c>
      <c r="Q534" s="196">
        <v>0.00023</v>
      </c>
      <c r="R534" s="196">
        <f>Q534*H534</f>
        <v>0.00368</v>
      </c>
      <c r="S534" s="196">
        <v>0</v>
      </c>
      <c r="T534" s="197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8" t="s">
        <v>134</v>
      </c>
      <c r="AT534" s="198" t="s">
        <v>129</v>
      </c>
      <c r="AU534" s="198" t="s">
        <v>82</v>
      </c>
      <c r="AY534" s="17" t="s">
        <v>125</v>
      </c>
      <c r="BE534" s="199">
        <f>IF(N534="základní",J534,0)</f>
        <v>0</v>
      </c>
      <c r="BF534" s="199">
        <f>IF(N534="snížená",J534,0)</f>
        <v>0</v>
      </c>
      <c r="BG534" s="199">
        <f>IF(N534="zákl. přenesená",J534,0)</f>
        <v>0</v>
      </c>
      <c r="BH534" s="199">
        <f>IF(N534="sníž. přenesená",J534,0)</f>
        <v>0</v>
      </c>
      <c r="BI534" s="199">
        <f>IF(N534="nulová",J534,0)</f>
        <v>0</v>
      </c>
      <c r="BJ534" s="17" t="s">
        <v>80</v>
      </c>
      <c r="BK534" s="199">
        <f>ROUND(I534*H534,2)</f>
        <v>0</v>
      </c>
      <c r="BL534" s="17" t="s">
        <v>134</v>
      </c>
      <c r="BM534" s="198" t="s">
        <v>770</v>
      </c>
    </row>
    <row r="535" spans="1:47" s="2" customFormat="1" ht="11.25">
      <c r="A535" s="34"/>
      <c r="B535" s="35"/>
      <c r="C535" s="36"/>
      <c r="D535" s="200" t="s">
        <v>136</v>
      </c>
      <c r="E535" s="36"/>
      <c r="F535" s="201" t="s">
        <v>771</v>
      </c>
      <c r="G535" s="36"/>
      <c r="H535" s="36"/>
      <c r="I535" s="108"/>
      <c r="J535" s="36"/>
      <c r="K535" s="36"/>
      <c r="L535" s="39"/>
      <c r="M535" s="202"/>
      <c r="N535" s="203"/>
      <c r="O535" s="64"/>
      <c r="P535" s="64"/>
      <c r="Q535" s="64"/>
      <c r="R535" s="64"/>
      <c r="S535" s="64"/>
      <c r="T535" s="65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7" t="s">
        <v>136</v>
      </c>
      <c r="AU535" s="17" t="s">
        <v>82</v>
      </c>
    </row>
    <row r="536" spans="2:51" s="13" customFormat="1" ht="11.25">
      <c r="B536" s="205"/>
      <c r="C536" s="206"/>
      <c r="D536" s="200" t="s">
        <v>140</v>
      </c>
      <c r="E536" s="207" t="s">
        <v>19</v>
      </c>
      <c r="F536" s="208" t="s">
        <v>772</v>
      </c>
      <c r="G536" s="206"/>
      <c r="H536" s="209">
        <v>4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140</v>
      </c>
      <c r="AU536" s="215" t="s">
        <v>82</v>
      </c>
      <c r="AV536" s="13" t="s">
        <v>82</v>
      </c>
      <c r="AW536" s="13" t="s">
        <v>33</v>
      </c>
      <c r="AX536" s="13" t="s">
        <v>72</v>
      </c>
      <c r="AY536" s="215" t="s">
        <v>125</v>
      </c>
    </row>
    <row r="537" spans="2:51" s="13" customFormat="1" ht="11.25">
      <c r="B537" s="205"/>
      <c r="C537" s="206"/>
      <c r="D537" s="200" t="s">
        <v>140</v>
      </c>
      <c r="E537" s="207" t="s">
        <v>19</v>
      </c>
      <c r="F537" s="208" t="s">
        <v>773</v>
      </c>
      <c r="G537" s="206"/>
      <c r="H537" s="209">
        <v>4</v>
      </c>
      <c r="I537" s="210"/>
      <c r="J537" s="206"/>
      <c r="K537" s="206"/>
      <c r="L537" s="211"/>
      <c r="M537" s="212"/>
      <c r="N537" s="213"/>
      <c r="O537" s="213"/>
      <c r="P537" s="213"/>
      <c r="Q537" s="213"/>
      <c r="R537" s="213"/>
      <c r="S537" s="213"/>
      <c r="T537" s="214"/>
      <c r="AT537" s="215" t="s">
        <v>140</v>
      </c>
      <c r="AU537" s="215" t="s">
        <v>82</v>
      </c>
      <c r="AV537" s="13" t="s">
        <v>82</v>
      </c>
      <c r="AW537" s="13" t="s">
        <v>33</v>
      </c>
      <c r="AX537" s="13" t="s">
        <v>72</v>
      </c>
      <c r="AY537" s="215" t="s">
        <v>125</v>
      </c>
    </row>
    <row r="538" spans="2:51" s="13" customFormat="1" ht="11.25">
      <c r="B538" s="205"/>
      <c r="C538" s="206"/>
      <c r="D538" s="200" t="s">
        <v>140</v>
      </c>
      <c r="E538" s="207" t="s">
        <v>19</v>
      </c>
      <c r="F538" s="208" t="s">
        <v>774</v>
      </c>
      <c r="G538" s="206"/>
      <c r="H538" s="209">
        <v>4</v>
      </c>
      <c r="I538" s="210"/>
      <c r="J538" s="206"/>
      <c r="K538" s="206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140</v>
      </c>
      <c r="AU538" s="215" t="s">
        <v>82</v>
      </c>
      <c r="AV538" s="13" t="s">
        <v>82</v>
      </c>
      <c r="AW538" s="13" t="s">
        <v>33</v>
      </c>
      <c r="AX538" s="13" t="s">
        <v>72</v>
      </c>
      <c r="AY538" s="215" t="s">
        <v>125</v>
      </c>
    </row>
    <row r="539" spans="2:51" s="13" customFormat="1" ht="11.25">
      <c r="B539" s="205"/>
      <c r="C539" s="206"/>
      <c r="D539" s="200" t="s">
        <v>140</v>
      </c>
      <c r="E539" s="207" t="s">
        <v>19</v>
      </c>
      <c r="F539" s="208" t="s">
        <v>775</v>
      </c>
      <c r="G539" s="206"/>
      <c r="H539" s="209">
        <v>4</v>
      </c>
      <c r="I539" s="210"/>
      <c r="J539" s="206"/>
      <c r="K539" s="206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140</v>
      </c>
      <c r="AU539" s="215" t="s">
        <v>82</v>
      </c>
      <c r="AV539" s="13" t="s">
        <v>82</v>
      </c>
      <c r="AW539" s="13" t="s">
        <v>33</v>
      </c>
      <c r="AX539" s="13" t="s">
        <v>72</v>
      </c>
      <c r="AY539" s="215" t="s">
        <v>125</v>
      </c>
    </row>
    <row r="540" spans="1:65" s="2" customFormat="1" ht="14.45" customHeight="1">
      <c r="A540" s="34"/>
      <c r="B540" s="35"/>
      <c r="C540" s="226" t="s">
        <v>776</v>
      </c>
      <c r="D540" s="226" t="s">
        <v>205</v>
      </c>
      <c r="E540" s="227" t="s">
        <v>523</v>
      </c>
      <c r="F540" s="228" t="s">
        <v>524</v>
      </c>
      <c r="G540" s="229" t="s">
        <v>168</v>
      </c>
      <c r="H540" s="230">
        <v>0.094</v>
      </c>
      <c r="I540" s="231"/>
      <c r="J540" s="232">
        <f>ROUND(I540*H540,2)</f>
        <v>0</v>
      </c>
      <c r="K540" s="228" t="s">
        <v>19</v>
      </c>
      <c r="L540" s="233"/>
      <c r="M540" s="234" t="s">
        <v>19</v>
      </c>
      <c r="N540" s="235" t="s">
        <v>43</v>
      </c>
      <c r="O540" s="64"/>
      <c r="P540" s="196">
        <f>O540*H540</f>
        <v>0</v>
      </c>
      <c r="Q540" s="196">
        <v>1</v>
      </c>
      <c r="R540" s="196">
        <f>Q540*H540</f>
        <v>0.094</v>
      </c>
      <c r="S540" s="196">
        <v>0</v>
      </c>
      <c r="T540" s="197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98" t="s">
        <v>192</v>
      </c>
      <c r="AT540" s="198" t="s">
        <v>205</v>
      </c>
      <c r="AU540" s="198" t="s">
        <v>82</v>
      </c>
      <c r="AY540" s="17" t="s">
        <v>125</v>
      </c>
      <c r="BE540" s="199">
        <f>IF(N540="základní",J540,0)</f>
        <v>0</v>
      </c>
      <c r="BF540" s="199">
        <f>IF(N540="snížená",J540,0)</f>
        <v>0</v>
      </c>
      <c r="BG540" s="199">
        <f>IF(N540="zákl. přenesená",J540,0)</f>
        <v>0</v>
      </c>
      <c r="BH540" s="199">
        <f>IF(N540="sníž. přenesená",J540,0)</f>
        <v>0</v>
      </c>
      <c r="BI540" s="199">
        <f>IF(N540="nulová",J540,0)</f>
        <v>0</v>
      </c>
      <c r="BJ540" s="17" t="s">
        <v>80</v>
      </c>
      <c r="BK540" s="199">
        <f>ROUND(I540*H540,2)</f>
        <v>0</v>
      </c>
      <c r="BL540" s="17" t="s">
        <v>134</v>
      </c>
      <c r="BM540" s="198" t="s">
        <v>777</v>
      </c>
    </row>
    <row r="541" spans="1:47" s="2" customFormat="1" ht="11.25">
      <c r="A541" s="34"/>
      <c r="B541" s="35"/>
      <c r="C541" s="36"/>
      <c r="D541" s="200" t="s">
        <v>136</v>
      </c>
      <c r="E541" s="36"/>
      <c r="F541" s="201" t="s">
        <v>524</v>
      </c>
      <c r="G541" s="36"/>
      <c r="H541" s="36"/>
      <c r="I541" s="108"/>
      <c r="J541" s="36"/>
      <c r="K541" s="36"/>
      <c r="L541" s="39"/>
      <c r="M541" s="202"/>
      <c r="N541" s="203"/>
      <c r="O541" s="64"/>
      <c r="P541" s="64"/>
      <c r="Q541" s="64"/>
      <c r="R541" s="64"/>
      <c r="S541" s="64"/>
      <c r="T541" s="65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T541" s="17" t="s">
        <v>136</v>
      </c>
      <c r="AU541" s="17" t="s">
        <v>82</v>
      </c>
    </row>
    <row r="542" spans="1:47" s="2" customFormat="1" ht="29.25">
      <c r="A542" s="34"/>
      <c r="B542" s="35"/>
      <c r="C542" s="36"/>
      <c r="D542" s="200" t="s">
        <v>138</v>
      </c>
      <c r="E542" s="36"/>
      <c r="F542" s="204" t="s">
        <v>778</v>
      </c>
      <c r="G542" s="36"/>
      <c r="H542" s="36"/>
      <c r="I542" s="108"/>
      <c r="J542" s="36"/>
      <c r="K542" s="36"/>
      <c r="L542" s="39"/>
      <c r="M542" s="202"/>
      <c r="N542" s="203"/>
      <c r="O542" s="64"/>
      <c r="P542" s="64"/>
      <c r="Q542" s="64"/>
      <c r="R542" s="64"/>
      <c r="S542" s="64"/>
      <c r="T542" s="65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7" t="s">
        <v>138</v>
      </c>
      <c r="AU542" s="17" t="s">
        <v>82</v>
      </c>
    </row>
    <row r="543" spans="2:51" s="14" customFormat="1" ht="11.25">
      <c r="B543" s="216"/>
      <c r="C543" s="217"/>
      <c r="D543" s="200" t="s">
        <v>140</v>
      </c>
      <c r="E543" s="218" t="s">
        <v>19</v>
      </c>
      <c r="F543" s="219" t="s">
        <v>779</v>
      </c>
      <c r="G543" s="217"/>
      <c r="H543" s="218" t="s">
        <v>19</v>
      </c>
      <c r="I543" s="220"/>
      <c r="J543" s="217"/>
      <c r="K543" s="217"/>
      <c r="L543" s="221"/>
      <c r="M543" s="222"/>
      <c r="N543" s="223"/>
      <c r="O543" s="223"/>
      <c r="P543" s="223"/>
      <c r="Q543" s="223"/>
      <c r="R543" s="223"/>
      <c r="S543" s="223"/>
      <c r="T543" s="224"/>
      <c r="AT543" s="225" t="s">
        <v>140</v>
      </c>
      <c r="AU543" s="225" t="s">
        <v>82</v>
      </c>
      <c r="AV543" s="14" t="s">
        <v>80</v>
      </c>
      <c r="AW543" s="14" t="s">
        <v>33</v>
      </c>
      <c r="AX543" s="14" t="s">
        <v>72</v>
      </c>
      <c r="AY543" s="225" t="s">
        <v>125</v>
      </c>
    </row>
    <row r="544" spans="2:51" s="13" customFormat="1" ht="11.25">
      <c r="B544" s="205"/>
      <c r="C544" s="206"/>
      <c r="D544" s="200" t="s">
        <v>140</v>
      </c>
      <c r="E544" s="207" t="s">
        <v>19</v>
      </c>
      <c r="F544" s="208" t="s">
        <v>780</v>
      </c>
      <c r="G544" s="206"/>
      <c r="H544" s="209">
        <v>0.045</v>
      </c>
      <c r="I544" s="210"/>
      <c r="J544" s="206"/>
      <c r="K544" s="206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140</v>
      </c>
      <c r="AU544" s="215" t="s">
        <v>82</v>
      </c>
      <c r="AV544" s="13" t="s">
        <v>82</v>
      </c>
      <c r="AW544" s="13" t="s">
        <v>33</v>
      </c>
      <c r="AX544" s="13" t="s">
        <v>72</v>
      </c>
      <c r="AY544" s="215" t="s">
        <v>125</v>
      </c>
    </row>
    <row r="545" spans="2:51" s="14" customFormat="1" ht="11.25">
      <c r="B545" s="216"/>
      <c r="C545" s="217"/>
      <c r="D545" s="200" t="s">
        <v>140</v>
      </c>
      <c r="E545" s="218" t="s">
        <v>19</v>
      </c>
      <c r="F545" s="219" t="s">
        <v>781</v>
      </c>
      <c r="G545" s="217"/>
      <c r="H545" s="218" t="s">
        <v>19</v>
      </c>
      <c r="I545" s="220"/>
      <c r="J545" s="217"/>
      <c r="K545" s="217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140</v>
      </c>
      <c r="AU545" s="225" t="s">
        <v>82</v>
      </c>
      <c r="AV545" s="14" t="s">
        <v>80</v>
      </c>
      <c r="AW545" s="14" t="s">
        <v>33</v>
      </c>
      <c r="AX545" s="14" t="s">
        <v>72</v>
      </c>
      <c r="AY545" s="225" t="s">
        <v>125</v>
      </c>
    </row>
    <row r="546" spans="2:51" s="13" customFormat="1" ht="11.25">
      <c r="B546" s="205"/>
      <c r="C546" s="206"/>
      <c r="D546" s="200" t="s">
        <v>140</v>
      </c>
      <c r="E546" s="207" t="s">
        <v>19</v>
      </c>
      <c r="F546" s="208" t="s">
        <v>782</v>
      </c>
      <c r="G546" s="206"/>
      <c r="H546" s="209">
        <v>0.043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140</v>
      </c>
      <c r="AU546" s="215" t="s">
        <v>82</v>
      </c>
      <c r="AV546" s="13" t="s">
        <v>82</v>
      </c>
      <c r="AW546" s="13" t="s">
        <v>33</v>
      </c>
      <c r="AX546" s="13" t="s">
        <v>72</v>
      </c>
      <c r="AY546" s="215" t="s">
        <v>125</v>
      </c>
    </row>
    <row r="547" spans="2:51" s="13" customFormat="1" ht="11.25">
      <c r="B547" s="205"/>
      <c r="C547" s="206"/>
      <c r="D547" s="200" t="s">
        <v>140</v>
      </c>
      <c r="E547" s="206"/>
      <c r="F547" s="208" t="s">
        <v>783</v>
      </c>
      <c r="G547" s="206"/>
      <c r="H547" s="209">
        <v>0.094</v>
      </c>
      <c r="I547" s="210"/>
      <c r="J547" s="206"/>
      <c r="K547" s="206"/>
      <c r="L547" s="211"/>
      <c r="M547" s="212"/>
      <c r="N547" s="213"/>
      <c r="O547" s="213"/>
      <c r="P547" s="213"/>
      <c r="Q547" s="213"/>
      <c r="R547" s="213"/>
      <c r="S547" s="213"/>
      <c r="T547" s="214"/>
      <c r="AT547" s="215" t="s">
        <v>140</v>
      </c>
      <c r="AU547" s="215" t="s">
        <v>82</v>
      </c>
      <c r="AV547" s="13" t="s">
        <v>82</v>
      </c>
      <c r="AW547" s="13" t="s">
        <v>4</v>
      </c>
      <c r="AX547" s="13" t="s">
        <v>80</v>
      </c>
      <c r="AY547" s="215" t="s">
        <v>125</v>
      </c>
    </row>
    <row r="548" spans="1:65" s="2" customFormat="1" ht="14.45" customHeight="1">
      <c r="A548" s="34"/>
      <c r="B548" s="35"/>
      <c r="C548" s="226" t="s">
        <v>784</v>
      </c>
      <c r="D548" s="226" t="s">
        <v>205</v>
      </c>
      <c r="E548" s="227" t="s">
        <v>530</v>
      </c>
      <c r="F548" s="228" t="s">
        <v>531</v>
      </c>
      <c r="G548" s="229" t="s">
        <v>168</v>
      </c>
      <c r="H548" s="230">
        <v>0.278</v>
      </c>
      <c r="I548" s="231"/>
      <c r="J548" s="232">
        <f>ROUND(I548*H548,2)</f>
        <v>0</v>
      </c>
      <c r="K548" s="228" t="s">
        <v>133</v>
      </c>
      <c r="L548" s="233"/>
      <c r="M548" s="234" t="s">
        <v>19</v>
      </c>
      <c r="N548" s="235" t="s">
        <v>43</v>
      </c>
      <c r="O548" s="64"/>
      <c r="P548" s="196">
        <f>O548*H548</f>
        <v>0</v>
      </c>
      <c r="Q548" s="196">
        <v>1</v>
      </c>
      <c r="R548" s="196">
        <f>Q548*H548</f>
        <v>0.278</v>
      </c>
      <c r="S548" s="196">
        <v>0</v>
      </c>
      <c r="T548" s="197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98" t="s">
        <v>192</v>
      </c>
      <c r="AT548" s="198" t="s">
        <v>205</v>
      </c>
      <c r="AU548" s="198" t="s">
        <v>82</v>
      </c>
      <c r="AY548" s="17" t="s">
        <v>125</v>
      </c>
      <c r="BE548" s="199">
        <f>IF(N548="základní",J548,0)</f>
        <v>0</v>
      </c>
      <c r="BF548" s="199">
        <f>IF(N548="snížená",J548,0)</f>
        <v>0</v>
      </c>
      <c r="BG548" s="199">
        <f>IF(N548="zákl. přenesená",J548,0)</f>
        <v>0</v>
      </c>
      <c r="BH548" s="199">
        <f>IF(N548="sníž. přenesená",J548,0)</f>
        <v>0</v>
      </c>
      <c r="BI548" s="199">
        <f>IF(N548="nulová",J548,0)</f>
        <v>0</v>
      </c>
      <c r="BJ548" s="17" t="s">
        <v>80</v>
      </c>
      <c r="BK548" s="199">
        <f>ROUND(I548*H548,2)</f>
        <v>0</v>
      </c>
      <c r="BL548" s="17" t="s">
        <v>134</v>
      </c>
      <c r="BM548" s="198" t="s">
        <v>785</v>
      </c>
    </row>
    <row r="549" spans="1:47" s="2" customFormat="1" ht="11.25">
      <c r="A549" s="34"/>
      <c r="B549" s="35"/>
      <c r="C549" s="36"/>
      <c r="D549" s="200" t="s">
        <v>136</v>
      </c>
      <c r="E549" s="36"/>
      <c r="F549" s="201" t="s">
        <v>531</v>
      </c>
      <c r="G549" s="36"/>
      <c r="H549" s="36"/>
      <c r="I549" s="108"/>
      <c r="J549" s="36"/>
      <c r="K549" s="36"/>
      <c r="L549" s="39"/>
      <c r="M549" s="202"/>
      <c r="N549" s="203"/>
      <c r="O549" s="64"/>
      <c r="P549" s="64"/>
      <c r="Q549" s="64"/>
      <c r="R549" s="64"/>
      <c r="S549" s="64"/>
      <c r="T549" s="65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7" t="s">
        <v>136</v>
      </c>
      <c r="AU549" s="17" t="s">
        <v>82</v>
      </c>
    </row>
    <row r="550" spans="1:47" s="2" customFormat="1" ht="29.25">
      <c r="A550" s="34"/>
      <c r="B550" s="35"/>
      <c r="C550" s="36"/>
      <c r="D550" s="200" t="s">
        <v>138</v>
      </c>
      <c r="E550" s="36"/>
      <c r="F550" s="204" t="s">
        <v>778</v>
      </c>
      <c r="G550" s="36"/>
      <c r="H550" s="36"/>
      <c r="I550" s="108"/>
      <c r="J550" s="36"/>
      <c r="K550" s="36"/>
      <c r="L550" s="39"/>
      <c r="M550" s="202"/>
      <c r="N550" s="203"/>
      <c r="O550" s="64"/>
      <c r="P550" s="64"/>
      <c r="Q550" s="64"/>
      <c r="R550" s="64"/>
      <c r="S550" s="64"/>
      <c r="T550" s="65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T550" s="17" t="s">
        <v>138</v>
      </c>
      <c r="AU550" s="17" t="s">
        <v>82</v>
      </c>
    </row>
    <row r="551" spans="2:51" s="14" customFormat="1" ht="11.25">
      <c r="B551" s="216"/>
      <c r="C551" s="217"/>
      <c r="D551" s="200" t="s">
        <v>140</v>
      </c>
      <c r="E551" s="218" t="s">
        <v>19</v>
      </c>
      <c r="F551" s="219" t="s">
        <v>786</v>
      </c>
      <c r="G551" s="217"/>
      <c r="H551" s="218" t="s">
        <v>19</v>
      </c>
      <c r="I551" s="220"/>
      <c r="J551" s="217"/>
      <c r="K551" s="217"/>
      <c r="L551" s="221"/>
      <c r="M551" s="222"/>
      <c r="N551" s="223"/>
      <c r="O551" s="223"/>
      <c r="P551" s="223"/>
      <c r="Q551" s="223"/>
      <c r="R551" s="223"/>
      <c r="S551" s="223"/>
      <c r="T551" s="224"/>
      <c r="AT551" s="225" t="s">
        <v>140</v>
      </c>
      <c r="AU551" s="225" t="s">
        <v>82</v>
      </c>
      <c r="AV551" s="14" t="s">
        <v>80</v>
      </c>
      <c r="AW551" s="14" t="s">
        <v>33</v>
      </c>
      <c r="AX551" s="14" t="s">
        <v>72</v>
      </c>
      <c r="AY551" s="225" t="s">
        <v>125</v>
      </c>
    </row>
    <row r="552" spans="2:51" s="13" customFormat="1" ht="11.25">
      <c r="B552" s="205"/>
      <c r="C552" s="206"/>
      <c r="D552" s="200" t="s">
        <v>140</v>
      </c>
      <c r="E552" s="207" t="s">
        <v>19</v>
      </c>
      <c r="F552" s="208" t="s">
        <v>787</v>
      </c>
      <c r="G552" s="206"/>
      <c r="H552" s="209">
        <v>0.26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140</v>
      </c>
      <c r="AU552" s="215" t="s">
        <v>82</v>
      </c>
      <c r="AV552" s="13" t="s">
        <v>82</v>
      </c>
      <c r="AW552" s="13" t="s">
        <v>33</v>
      </c>
      <c r="AX552" s="13" t="s">
        <v>72</v>
      </c>
      <c r="AY552" s="215" t="s">
        <v>125</v>
      </c>
    </row>
    <row r="553" spans="2:51" s="13" customFormat="1" ht="11.25">
      <c r="B553" s="205"/>
      <c r="C553" s="206"/>
      <c r="D553" s="200" t="s">
        <v>140</v>
      </c>
      <c r="E553" s="206"/>
      <c r="F553" s="208" t="s">
        <v>528</v>
      </c>
      <c r="G553" s="206"/>
      <c r="H553" s="209">
        <v>0.278</v>
      </c>
      <c r="I553" s="210"/>
      <c r="J553" s="206"/>
      <c r="K553" s="206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140</v>
      </c>
      <c r="AU553" s="215" t="s">
        <v>82</v>
      </c>
      <c r="AV553" s="13" t="s">
        <v>82</v>
      </c>
      <c r="AW553" s="13" t="s">
        <v>4</v>
      </c>
      <c r="AX553" s="13" t="s">
        <v>80</v>
      </c>
      <c r="AY553" s="215" t="s">
        <v>125</v>
      </c>
    </row>
    <row r="554" spans="1:65" s="2" customFormat="1" ht="14.45" customHeight="1">
      <c r="A554" s="34"/>
      <c r="B554" s="35"/>
      <c r="C554" s="226" t="s">
        <v>788</v>
      </c>
      <c r="D554" s="226" t="s">
        <v>205</v>
      </c>
      <c r="E554" s="227" t="s">
        <v>789</v>
      </c>
      <c r="F554" s="228" t="s">
        <v>790</v>
      </c>
      <c r="G554" s="229" t="s">
        <v>177</v>
      </c>
      <c r="H554" s="230">
        <v>9.36</v>
      </c>
      <c r="I554" s="231"/>
      <c r="J554" s="232">
        <f>ROUND(I554*H554,2)</f>
        <v>0</v>
      </c>
      <c r="K554" s="228" t="s">
        <v>133</v>
      </c>
      <c r="L554" s="233"/>
      <c r="M554" s="234" t="s">
        <v>19</v>
      </c>
      <c r="N554" s="235" t="s">
        <v>43</v>
      </c>
      <c r="O554" s="64"/>
      <c r="P554" s="196">
        <f>O554*H554</f>
        <v>0</v>
      </c>
      <c r="Q554" s="196">
        <v>0.0035</v>
      </c>
      <c r="R554" s="196">
        <f>Q554*H554</f>
        <v>0.03276</v>
      </c>
      <c r="S554" s="196">
        <v>0</v>
      </c>
      <c r="T554" s="197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98" t="s">
        <v>192</v>
      </c>
      <c r="AT554" s="198" t="s">
        <v>205</v>
      </c>
      <c r="AU554" s="198" t="s">
        <v>82</v>
      </c>
      <c r="AY554" s="17" t="s">
        <v>125</v>
      </c>
      <c r="BE554" s="199">
        <f>IF(N554="základní",J554,0)</f>
        <v>0</v>
      </c>
      <c r="BF554" s="199">
        <f>IF(N554="snížená",J554,0)</f>
        <v>0</v>
      </c>
      <c r="BG554" s="199">
        <f>IF(N554="zákl. přenesená",J554,0)</f>
        <v>0</v>
      </c>
      <c r="BH554" s="199">
        <f>IF(N554="sníž. přenesená",J554,0)</f>
        <v>0</v>
      </c>
      <c r="BI554" s="199">
        <f>IF(N554="nulová",J554,0)</f>
        <v>0</v>
      </c>
      <c r="BJ554" s="17" t="s">
        <v>80</v>
      </c>
      <c r="BK554" s="199">
        <f>ROUND(I554*H554,2)</f>
        <v>0</v>
      </c>
      <c r="BL554" s="17" t="s">
        <v>134</v>
      </c>
      <c r="BM554" s="198" t="s">
        <v>791</v>
      </c>
    </row>
    <row r="555" spans="1:47" s="2" customFormat="1" ht="11.25">
      <c r="A555" s="34"/>
      <c r="B555" s="35"/>
      <c r="C555" s="36"/>
      <c r="D555" s="200" t="s">
        <v>136</v>
      </c>
      <c r="E555" s="36"/>
      <c r="F555" s="201" t="s">
        <v>790</v>
      </c>
      <c r="G555" s="36"/>
      <c r="H555" s="36"/>
      <c r="I555" s="108"/>
      <c r="J555" s="36"/>
      <c r="K555" s="36"/>
      <c r="L555" s="39"/>
      <c r="M555" s="202"/>
      <c r="N555" s="203"/>
      <c r="O555" s="64"/>
      <c r="P555" s="64"/>
      <c r="Q555" s="64"/>
      <c r="R555" s="64"/>
      <c r="S555" s="64"/>
      <c r="T555" s="65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7" t="s">
        <v>136</v>
      </c>
      <c r="AU555" s="17" t="s">
        <v>82</v>
      </c>
    </row>
    <row r="556" spans="2:51" s="14" customFormat="1" ht="11.25">
      <c r="B556" s="216"/>
      <c r="C556" s="217"/>
      <c r="D556" s="200" t="s">
        <v>140</v>
      </c>
      <c r="E556" s="218" t="s">
        <v>19</v>
      </c>
      <c r="F556" s="219" t="s">
        <v>781</v>
      </c>
      <c r="G556" s="217"/>
      <c r="H556" s="218" t="s">
        <v>19</v>
      </c>
      <c r="I556" s="220"/>
      <c r="J556" s="217"/>
      <c r="K556" s="217"/>
      <c r="L556" s="221"/>
      <c r="M556" s="222"/>
      <c r="N556" s="223"/>
      <c r="O556" s="223"/>
      <c r="P556" s="223"/>
      <c r="Q556" s="223"/>
      <c r="R556" s="223"/>
      <c r="S556" s="223"/>
      <c r="T556" s="224"/>
      <c r="AT556" s="225" t="s">
        <v>140</v>
      </c>
      <c r="AU556" s="225" t="s">
        <v>82</v>
      </c>
      <c r="AV556" s="14" t="s">
        <v>80</v>
      </c>
      <c r="AW556" s="14" t="s">
        <v>33</v>
      </c>
      <c r="AX556" s="14" t="s">
        <v>72</v>
      </c>
      <c r="AY556" s="225" t="s">
        <v>125</v>
      </c>
    </row>
    <row r="557" spans="2:51" s="13" customFormat="1" ht="11.25">
      <c r="B557" s="205"/>
      <c r="C557" s="206"/>
      <c r="D557" s="200" t="s">
        <v>140</v>
      </c>
      <c r="E557" s="207" t="s">
        <v>19</v>
      </c>
      <c r="F557" s="208" t="s">
        <v>792</v>
      </c>
      <c r="G557" s="206"/>
      <c r="H557" s="209">
        <v>9.36</v>
      </c>
      <c r="I557" s="210"/>
      <c r="J557" s="206"/>
      <c r="K557" s="206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140</v>
      </c>
      <c r="AU557" s="215" t="s">
        <v>82</v>
      </c>
      <c r="AV557" s="13" t="s">
        <v>82</v>
      </c>
      <c r="AW557" s="13" t="s">
        <v>33</v>
      </c>
      <c r="AX557" s="13" t="s">
        <v>72</v>
      </c>
      <c r="AY557" s="215" t="s">
        <v>125</v>
      </c>
    </row>
    <row r="558" spans="1:65" s="2" customFormat="1" ht="14.45" customHeight="1">
      <c r="A558" s="34"/>
      <c r="B558" s="35"/>
      <c r="C558" s="226" t="s">
        <v>793</v>
      </c>
      <c r="D558" s="226" t="s">
        <v>205</v>
      </c>
      <c r="E558" s="227" t="s">
        <v>794</v>
      </c>
      <c r="F558" s="228" t="s">
        <v>795</v>
      </c>
      <c r="G558" s="229" t="s">
        <v>177</v>
      </c>
      <c r="H558" s="230">
        <v>8.88</v>
      </c>
      <c r="I558" s="231"/>
      <c r="J558" s="232">
        <f>ROUND(I558*H558,2)</f>
        <v>0</v>
      </c>
      <c r="K558" s="228" t="s">
        <v>133</v>
      </c>
      <c r="L558" s="233"/>
      <c r="M558" s="234" t="s">
        <v>19</v>
      </c>
      <c r="N558" s="235" t="s">
        <v>43</v>
      </c>
      <c r="O558" s="64"/>
      <c r="P558" s="196">
        <f>O558*H558</f>
        <v>0</v>
      </c>
      <c r="Q558" s="196">
        <v>0.0045</v>
      </c>
      <c r="R558" s="196">
        <f>Q558*H558</f>
        <v>0.03996</v>
      </c>
      <c r="S558" s="196">
        <v>0</v>
      </c>
      <c r="T558" s="197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98" t="s">
        <v>192</v>
      </c>
      <c r="AT558" s="198" t="s">
        <v>205</v>
      </c>
      <c r="AU558" s="198" t="s">
        <v>82</v>
      </c>
      <c r="AY558" s="17" t="s">
        <v>125</v>
      </c>
      <c r="BE558" s="199">
        <f>IF(N558="základní",J558,0)</f>
        <v>0</v>
      </c>
      <c r="BF558" s="199">
        <f>IF(N558="snížená",J558,0)</f>
        <v>0</v>
      </c>
      <c r="BG558" s="199">
        <f>IF(N558="zákl. přenesená",J558,0)</f>
        <v>0</v>
      </c>
      <c r="BH558" s="199">
        <f>IF(N558="sníž. přenesená",J558,0)</f>
        <v>0</v>
      </c>
      <c r="BI558" s="199">
        <f>IF(N558="nulová",J558,0)</f>
        <v>0</v>
      </c>
      <c r="BJ558" s="17" t="s">
        <v>80</v>
      </c>
      <c r="BK558" s="199">
        <f>ROUND(I558*H558,2)</f>
        <v>0</v>
      </c>
      <c r="BL558" s="17" t="s">
        <v>134</v>
      </c>
      <c r="BM558" s="198" t="s">
        <v>796</v>
      </c>
    </row>
    <row r="559" spans="1:47" s="2" customFormat="1" ht="11.25">
      <c r="A559" s="34"/>
      <c r="B559" s="35"/>
      <c r="C559" s="36"/>
      <c r="D559" s="200" t="s">
        <v>136</v>
      </c>
      <c r="E559" s="36"/>
      <c r="F559" s="201" t="s">
        <v>795</v>
      </c>
      <c r="G559" s="36"/>
      <c r="H559" s="36"/>
      <c r="I559" s="108"/>
      <c r="J559" s="36"/>
      <c r="K559" s="36"/>
      <c r="L559" s="39"/>
      <c r="M559" s="202"/>
      <c r="N559" s="203"/>
      <c r="O559" s="64"/>
      <c r="P559" s="64"/>
      <c r="Q559" s="64"/>
      <c r="R559" s="64"/>
      <c r="S559" s="64"/>
      <c r="T559" s="65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T559" s="17" t="s">
        <v>136</v>
      </c>
      <c r="AU559" s="17" t="s">
        <v>82</v>
      </c>
    </row>
    <row r="560" spans="2:51" s="14" customFormat="1" ht="11.25">
      <c r="B560" s="216"/>
      <c r="C560" s="217"/>
      <c r="D560" s="200" t="s">
        <v>140</v>
      </c>
      <c r="E560" s="218" t="s">
        <v>19</v>
      </c>
      <c r="F560" s="219" t="s">
        <v>779</v>
      </c>
      <c r="G560" s="217"/>
      <c r="H560" s="218" t="s">
        <v>19</v>
      </c>
      <c r="I560" s="220"/>
      <c r="J560" s="217"/>
      <c r="K560" s="217"/>
      <c r="L560" s="221"/>
      <c r="M560" s="222"/>
      <c r="N560" s="223"/>
      <c r="O560" s="223"/>
      <c r="P560" s="223"/>
      <c r="Q560" s="223"/>
      <c r="R560" s="223"/>
      <c r="S560" s="223"/>
      <c r="T560" s="224"/>
      <c r="AT560" s="225" t="s">
        <v>140</v>
      </c>
      <c r="AU560" s="225" t="s">
        <v>82</v>
      </c>
      <c r="AV560" s="14" t="s">
        <v>80</v>
      </c>
      <c r="AW560" s="14" t="s">
        <v>33</v>
      </c>
      <c r="AX560" s="14" t="s">
        <v>72</v>
      </c>
      <c r="AY560" s="225" t="s">
        <v>125</v>
      </c>
    </row>
    <row r="561" spans="2:51" s="13" customFormat="1" ht="11.25">
      <c r="B561" s="205"/>
      <c r="C561" s="206"/>
      <c r="D561" s="200" t="s">
        <v>140</v>
      </c>
      <c r="E561" s="207" t="s">
        <v>19</v>
      </c>
      <c r="F561" s="208" t="s">
        <v>797</v>
      </c>
      <c r="G561" s="206"/>
      <c r="H561" s="209">
        <v>8.88</v>
      </c>
      <c r="I561" s="210"/>
      <c r="J561" s="206"/>
      <c r="K561" s="206"/>
      <c r="L561" s="211"/>
      <c r="M561" s="212"/>
      <c r="N561" s="213"/>
      <c r="O561" s="213"/>
      <c r="P561" s="213"/>
      <c r="Q561" s="213"/>
      <c r="R561" s="213"/>
      <c r="S561" s="213"/>
      <c r="T561" s="214"/>
      <c r="AT561" s="215" t="s">
        <v>140</v>
      </c>
      <c r="AU561" s="215" t="s">
        <v>82</v>
      </c>
      <c r="AV561" s="13" t="s">
        <v>82</v>
      </c>
      <c r="AW561" s="13" t="s">
        <v>33</v>
      </c>
      <c r="AX561" s="13" t="s">
        <v>72</v>
      </c>
      <c r="AY561" s="215" t="s">
        <v>125</v>
      </c>
    </row>
    <row r="562" spans="1:65" s="2" customFormat="1" ht="14.45" customHeight="1">
      <c r="A562" s="34"/>
      <c r="B562" s="35"/>
      <c r="C562" s="226" t="s">
        <v>798</v>
      </c>
      <c r="D562" s="226" t="s">
        <v>205</v>
      </c>
      <c r="E562" s="227" t="s">
        <v>799</v>
      </c>
      <c r="F562" s="228" t="s">
        <v>800</v>
      </c>
      <c r="G562" s="229" t="s">
        <v>177</v>
      </c>
      <c r="H562" s="230">
        <v>34</v>
      </c>
      <c r="I562" s="231"/>
      <c r="J562" s="232">
        <f>ROUND(I562*H562,2)</f>
        <v>0</v>
      </c>
      <c r="K562" s="228" t="s">
        <v>133</v>
      </c>
      <c r="L562" s="233"/>
      <c r="M562" s="234" t="s">
        <v>19</v>
      </c>
      <c r="N562" s="235" t="s">
        <v>43</v>
      </c>
      <c r="O562" s="64"/>
      <c r="P562" s="196">
        <f>O562*H562</f>
        <v>0</v>
      </c>
      <c r="Q562" s="196">
        <v>0.0055</v>
      </c>
      <c r="R562" s="196">
        <f>Q562*H562</f>
        <v>0.187</v>
      </c>
      <c r="S562" s="196">
        <v>0</v>
      </c>
      <c r="T562" s="197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8" t="s">
        <v>192</v>
      </c>
      <c r="AT562" s="198" t="s">
        <v>205</v>
      </c>
      <c r="AU562" s="198" t="s">
        <v>82</v>
      </c>
      <c r="AY562" s="17" t="s">
        <v>125</v>
      </c>
      <c r="BE562" s="199">
        <f>IF(N562="základní",J562,0)</f>
        <v>0</v>
      </c>
      <c r="BF562" s="199">
        <f>IF(N562="snížená",J562,0)</f>
        <v>0</v>
      </c>
      <c r="BG562" s="199">
        <f>IF(N562="zákl. přenesená",J562,0)</f>
        <v>0</v>
      </c>
      <c r="BH562" s="199">
        <f>IF(N562="sníž. přenesená",J562,0)</f>
        <v>0</v>
      </c>
      <c r="BI562" s="199">
        <f>IF(N562="nulová",J562,0)</f>
        <v>0</v>
      </c>
      <c r="BJ562" s="17" t="s">
        <v>80</v>
      </c>
      <c r="BK562" s="199">
        <f>ROUND(I562*H562,2)</f>
        <v>0</v>
      </c>
      <c r="BL562" s="17" t="s">
        <v>134</v>
      </c>
      <c r="BM562" s="198" t="s">
        <v>801</v>
      </c>
    </row>
    <row r="563" spans="1:47" s="2" customFormat="1" ht="11.25">
      <c r="A563" s="34"/>
      <c r="B563" s="35"/>
      <c r="C563" s="36"/>
      <c r="D563" s="200" t="s">
        <v>136</v>
      </c>
      <c r="E563" s="36"/>
      <c r="F563" s="201" t="s">
        <v>800</v>
      </c>
      <c r="G563" s="36"/>
      <c r="H563" s="36"/>
      <c r="I563" s="108"/>
      <c r="J563" s="36"/>
      <c r="K563" s="36"/>
      <c r="L563" s="39"/>
      <c r="M563" s="202"/>
      <c r="N563" s="203"/>
      <c r="O563" s="64"/>
      <c r="P563" s="64"/>
      <c r="Q563" s="64"/>
      <c r="R563" s="64"/>
      <c r="S563" s="64"/>
      <c r="T563" s="65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T563" s="17" t="s">
        <v>136</v>
      </c>
      <c r="AU563" s="17" t="s">
        <v>82</v>
      </c>
    </row>
    <row r="564" spans="2:51" s="14" customFormat="1" ht="11.25">
      <c r="B564" s="216"/>
      <c r="C564" s="217"/>
      <c r="D564" s="200" t="s">
        <v>140</v>
      </c>
      <c r="E564" s="218" t="s">
        <v>19</v>
      </c>
      <c r="F564" s="219" t="s">
        <v>786</v>
      </c>
      <c r="G564" s="217"/>
      <c r="H564" s="218" t="s">
        <v>19</v>
      </c>
      <c r="I564" s="220"/>
      <c r="J564" s="217"/>
      <c r="K564" s="217"/>
      <c r="L564" s="221"/>
      <c r="M564" s="222"/>
      <c r="N564" s="223"/>
      <c r="O564" s="223"/>
      <c r="P564" s="223"/>
      <c r="Q564" s="223"/>
      <c r="R564" s="223"/>
      <c r="S564" s="223"/>
      <c r="T564" s="224"/>
      <c r="AT564" s="225" t="s">
        <v>140</v>
      </c>
      <c r="AU564" s="225" t="s">
        <v>82</v>
      </c>
      <c r="AV564" s="14" t="s">
        <v>80</v>
      </c>
      <c r="AW564" s="14" t="s">
        <v>33</v>
      </c>
      <c r="AX564" s="14" t="s">
        <v>72</v>
      </c>
      <c r="AY564" s="225" t="s">
        <v>125</v>
      </c>
    </row>
    <row r="565" spans="2:51" s="13" customFormat="1" ht="11.25">
      <c r="B565" s="205"/>
      <c r="C565" s="206"/>
      <c r="D565" s="200" t="s">
        <v>140</v>
      </c>
      <c r="E565" s="207" t="s">
        <v>19</v>
      </c>
      <c r="F565" s="208" t="s">
        <v>802</v>
      </c>
      <c r="G565" s="206"/>
      <c r="H565" s="209">
        <v>34</v>
      </c>
      <c r="I565" s="210"/>
      <c r="J565" s="206"/>
      <c r="K565" s="206"/>
      <c r="L565" s="211"/>
      <c r="M565" s="212"/>
      <c r="N565" s="213"/>
      <c r="O565" s="213"/>
      <c r="P565" s="213"/>
      <c r="Q565" s="213"/>
      <c r="R565" s="213"/>
      <c r="S565" s="213"/>
      <c r="T565" s="214"/>
      <c r="AT565" s="215" t="s">
        <v>140</v>
      </c>
      <c r="AU565" s="215" t="s">
        <v>82</v>
      </c>
      <c r="AV565" s="13" t="s">
        <v>82</v>
      </c>
      <c r="AW565" s="13" t="s">
        <v>33</v>
      </c>
      <c r="AX565" s="13" t="s">
        <v>72</v>
      </c>
      <c r="AY565" s="215" t="s">
        <v>125</v>
      </c>
    </row>
    <row r="566" spans="1:65" s="2" customFormat="1" ht="14.45" customHeight="1">
      <c r="A566" s="34"/>
      <c r="B566" s="35"/>
      <c r="C566" s="226" t="s">
        <v>803</v>
      </c>
      <c r="D566" s="226" t="s">
        <v>205</v>
      </c>
      <c r="E566" s="227" t="s">
        <v>804</v>
      </c>
      <c r="F566" s="228" t="s">
        <v>805</v>
      </c>
      <c r="G566" s="229" t="s">
        <v>435</v>
      </c>
      <c r="H566" s="230">
        <v>0.72</v>
      </c>
      <c r="I566" s="231"/>
      <c r="J566" s="232">
        <f>ROUND(I566*H566,2)</f>
        <v>0</v>
      </c>
      <c r="K566" s="228" t="s">
        <v>133</v>
      </c>
      <c r="L566" s="233"/>
      <c r="M566" s="234" t="s">
        <v>19</v>
      </c>
      <c r="N566" s="235" t="s">
        <v>43</v>
      </c>
      <c r="O566" s="64"/>
      <c r="P566" s="196">
        <f>O566*H566</f>
        <v>0</v>
      </c>
      <c r="Q566" s="196">
        <v>0.011</v>
      </c>
      <c r="R566" s="196">
        <f>Q566*H566</f>
        <v>0.00792</v>
      </c>
      <c r="S566" s="196">
        <v>0</v>
      </c>
      <c r="T566" s="197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98" t="s">
        <v>192</v>
      </c>
      <c r="AT566" s="198" t="s">
        <v>205</v>
      </c>
      <c r="AU566" s="198" t="s">
        <v>82</v>
      </c>
      <c r="AY566" s="17" t="s">
        <v>125</v>
      </c>
      <c r="BE566" s="199">
        <f>IF(N566="základní",J566,0)</f>
        <v>0</v>
      </c>
      <c r="BF566" s="199">
        <f>IF(N566="snížená",J566,0)</f>
        <v>0</v>
      </c>
      <c r="BG566" s="199">
        <f>IF(N566="zákl. přenesená",J566,0)</f>
        <v>0</v>
      </c>
      <c r="BH566" s="199">
        <f>IF(N566="sníž. přenesená",J566,0)</f>
        <v>0</v>
      </c>
      <c r="BI566" s="199">
        <f>IF(N566="nulová",J566,0)</f>
        <v>0</v>
      </c>
      <c r="BJ566" s="17" t="s">
        <v>80</v>
      </c>
      <c r="BK566" s="199">
        <f>ROUND(I566*H566,2)</f>
        <v>0</v>
      </c>
      <c r="BL566" s="17" t="s">
        <v>134</v>
      </c>
      <c r="BM566" s="198" t="s">
        <v>806</v>
      </c>
    </row>
    <row r="567" spans="1:47" s="2" customFormat="1" ht="11.25">
      <c r="A567" s="34"/>
      <c r="B567" s="35"/>
      <c r="C567" s="36"/>
      <c r="D567" s="200" t="s">
        <v>136</v>
      </c>
      <c r="E567" s="36"/>
      <c r="F567" s="201" t="s">
        <v>805</v>
      </c>
      <c r="G567" s="36"/>
      <c r="H567" s="36"/>
      <c r="I567" s="108"/>
      <c r="J567" s="36"/>
      <c r="K567" s="36"/>
      <c r="L567" s="39"/>
      <c r="M567" s="202"/>
      <c r="N567" s="203"/>
      <c r="O567" s="64"/>
      <c r="P567" s="64"/>
      <c r="Q567" s="64"/>
      <c r="R567" s="64"/>
      <c r="S567" s="64"/>
      <c r="T567" s="65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T567" s="17" t="s">
        <v>136</v>
      </c>
      <c r="AU567" s="17" t="s">
        <v>82</v>
      </c>
    </row>
    <row r="568" spans="1:47" s="2" customFormat="1" ht="19.5">
      <c r="A568" s="34"/>
      <c r="B568" s="35"/>
      <c r="C568" s="36"/>
      <c r="D568" s="200" t="s">
        <v>138</v>
      </c>
      <c r="E568" s="36"/>
      <c r="F568" s="204" t="s">
        <v>807</v>
      </c>
      <c r="G568" s="36"/>
      <c r="H568" s="36"/>
      <c r="I568" s="108"/>
      <c r="J568" s="36"/>
      <c r="K568" s="36"/>
      <c r="L568" s="39"/>
      <c r="M568" s="202"/>
      <c r="N568" s="203"/>
      <c r="O568" s="64"/>
      <c r="P568" s="64"/>
      <c r="Q568" s="64"/>
      <c r="R568" s="64"/>
      <c r="S568" s="64"/>
      <c r="T568" s="65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T568" s="17" t="s">
        <v>138</v>
      </c>
      <c r="AU568" s="17" t="s">
        <v>82</v>
      </c>
    </row>
    <row r="569" spans="2:51" s="14" customFormat="1" ht="11.25">
      <c r="B569" s="216"/>
      <c r="C569" s="217"/>
      <c r="D569" s="200" t="s">
        <v>140</v>
      </c>
      <c r="E569" s="218" t="s">
        <v>19</v>
      </c>
      <c r="F569" s="219" t="s">
        <v>781</v>
      </c>
      <c r="G569" s="217"/>
      <c r="H569" s="218" t="s">
        <v>19</v>
      </c>
      <c r="I569" s="220"/>
      <c r="J569" s="217"/>
      <c r="K569" s="217"/>
      <c r="L569" s="221"/>
      <c r="M569" s="222"/>
      <c r="N569" s="223"/>
      <c r="O569" s="223"/>
      <c r="P569" s="223"/>
      <c r="Q569" s="223"/>
      <c r="R569" s="223"/>
      <c r="S569" s="223"/>
      <c r="T569" s="224"/>
      <c r="AT569" s="225" t="s">
        <v>140</v>
      </c>
      <c r="AU569" s="225" t="s">
        <v>82</v>
      </c>
      <c r="AV569" s="14" t="s">
        <v>80</v>
      </c>
      <c r="AW569" s="14" t="s">
        <v>33</v>
      </c>
      <c r="AX569" s="14" t="s">
        <v>72</v>
      </c>
      <c r="AY569" s="225" t="s">
        <v>125</v>
      </c>
    </row>
    <row r="570" spans="2:51" s="13" customFormat="1" ht="11.25">
      <c r="B570" s="205"/>
      <c r="C570" s="206"/>
      <c r="D570" s="200" t="s">
        <v>140</v>
      </c>
      <c r="E570" s="207" t="s">
        <v>19</v>
      </c>
      <c r="F570" s="208" t="s">
        <v>808</v>
      </c>
      <c r="G570" s="206"/>
      <c r="H570" s="209">
        <v>0.72</v>
      </c>
      <c r="I570" s="210"/>
      <c r="J570" s="206"/>
      <c r="K570" s="206"/>
      <c r="L570" s="211"/>
      <c r="M570" s="212"/>
      <c r="N570" s="213"/>
      <c r="O570" s="213"/>
      <c r="P570" s="213"/>
      <c r="Q570" s="213"/>
      <c r="R570" s="213"/>
      <c r="S570" s="213"/>
      <c r="T570" s="214"/>
      <c r="AT570" s="215" t="s">
        <v>140</v>
      </c>
      <c r="AU570" s="215" t="s">
        <v>82</v>
      </c>
      <c r="AV570" s="13" t="s">
        <v>82</v>
      </c>
      <c r="AW570" s="13" t="s">
        <v>33</v>
      </c>
      <c r="AX570" s="13" t="s">
        <v>72</v>
      </c>
      <c r="AY570" s="215" t="s">
        <v>125</v>
      </c>
    </row>
    <row r="571" spans="1:65" s="2" customFormat="1" ht="14.45" customHeight="1">
      <c r="A571" s="34"/>
      <c r="B571" s="35"/>
      <c r="C571" s="226" t="s">
        <v>809</v>
      </c>
      <c r="D571" s="226" t="s">
        <v>205</v>
      </c>
      <c r="E571" s="227" t="s">
        <v>810</v>
      </c>
      <c r="F571" s="228" t="s">
        <v>811</v>
      </c>
      <c r="G571" s="229" t="s">
        <v>435</v>
      </c>
      <c r="H571" s="230">
        <v>0.8</v>
      </c>
      <c r="I571" s="231"/>
      <c r="J571" s="232">
        <f>ROUND(I571*H571,2)</f>
        <v>0</v>
      </c>
      <c r="K571" s="228" t="s">
        <v>133</v>
      </c>
      <c r="L571" s="233"/>
      <c r="M571" s="234" t="s">
        <v>19</v>
      </c>
      <c r="N571" s="235" t="s">
        <v>43</v>
      </c>
      <c r="O571" s="64"/>
      <c r="P571" s="196">
        <f>O571*H571</f>
        <v>0</v>
      </c>
      <c r="Q571" s="196">
        <v>0.0165</v>
      </c>
      <c r="R571" s="196">
        <f>Q571*H571</f>
        <v>0.013200000000000002</v>
      </c>
      <c r="S571" s="196">
        <v>0</v>
      </c>
      <c r="T571" s="197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98" t="s">
        <v>192</v>
      </c>
      <c r="AT571" s="198" t="s">
        <v>205</v>
      </c>
      <c r="AU571" s="198" t="s">
        <v>82</v>
      </c>
      <c r="AY571" s="17" t="s">
        <v>125</v>
      </c>
      <c r="BE571" s="199">
        <f>IF(N571="základní",J571,0)</f>
        <v>0</v>
      </c>
      <c r="BF571" s="199">
        <f>IF(N571="snížená",J571,0)</f>
        <v>0</v>
      </c>
      <c r="BG571" s="199">
        <f>IF(N571="zákl. přenesená",J571,0)</f>
        <v>0</v>
      </c>
      <c r="BH571" s="199">
        <f>IF(N571="sníž. přenesená",J571,0)</f>
        <v>0</v>
      </c>
      <c r="BI571" s="199">
        <f>IF(N571="nulová",J571,0)</f>
        <v>0</v>
      </c>
      <c r="BJ571" s="17" t="s">
        <v>80</v>
      </c>
      <c r="BK571" s="199">
        <f>ROUND(I571*H571,2)</f>
        <v>0</v>
      </c>
      <c r="BL571" s="17" t="s">
        <v>134</v>
      </c>
      <c r="BM571" s="198" t="s">
        <v>812</v>
      </c>
    </row>
    <row r="572" spans="1:47" s="2" customFormat="1" ht="11.25">
      <c r="A572" s="34"/>
      <c r="B572" s="35"/>
      <c r="C572" s="36"/>
      <c r="D572" s="200" t="s">
        <v>136</v>
      </c>
      <c r="E572" s="36"/>
      <c r="F572" s="201" t="s">
        <v>811</v>
      </c>
      <c r="G572" s="36"/>
      <c r="H572" s="36"/>
      <c r="I572" s="108"/>
      <c r="J572" s="36"/>
      <c r="K572" s="36"/>
      <c r="L572" s="39"/>
      <c r="M572" s="202"/>
      <c r="N572" s="203"/>
      <c r="O572" s="64"/>
      <c r="P572" s="64"/>
      <c r="Q572" s="64"/>
      <c r="R572" s="64"/>
      <c r="S572" s="64"/>
      <c r="T572" s="65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7" t="s">
        <v>136</v>
      </c>
      <c r="AU572" s="17" t="s">
        <v>82</v>
      </c>
    </row>
    <row r="573" spans="1:47" s="2" customFormat="1" ht="19.5">
      <c r="A573" s="34"/>
      <c r="B573" s="35"/>
      <c r="C573" s="36"/>
      <c r="D573" s="200" t="s">
        <v>138</v>
      </c>
      <c r="E573" s="36"/>
      <c r="F573" s="204" t="s">
        <v>807</v>
      </c>
      <c r="G573" s="36"/>
      <c r="H573" s="36"/>
      <c r="I573" s="108"/>
      <c r="J573" s="36"/>
      <c r="K573" s="36"/>
      <c r="L573" s="39"/>
      <c r="M573" s="202"/>
      <c r="N573" s="203"/>
      <c r="O573" s="64"/>
      <c r="P573" s="64"/>
      <c r="Q573" s="64"/>
      <c r="R573" s="64"/>
      <c r="S573" s="64"/>
      <c r="T573" s="65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T573" s="17" t="s">
        <v>138</v>
      </c>
      <c r="AU573" s="17" t="s">
        <v>82</v>
      </c>
    </row>
    <row r="574" spans="2:51" s="14" customFormat="1" ht="11.25">
      <c r="B574" s="216"/>
      <c r="C574" s="217"/>
      <c r="D574" s="200" t="s">
        <v>140</v>
      </c>
      <c r="E574" s="218" t="s">
        <v>19</v>
      </c>
      <c r="F574" s="219" t="s">
        <v>779</v>
      </c>
      <c r="G574" s="217"/>
      <c r="H574" s="218" t="s">
        <v>19</v>
      </c>
      <c r="I574" s="220"/>
      <c r="J574" s="217"/>
      <c r="K574" s="217"/>
      <c r="L574" s="221"/>
      <c r="M574" s="222"/>
      <c r="N574" s="223"/>
      <c r="O574" s="223"/>
      <c r="P574" s="223"/>
      <c r="Q574" s="223"/>
      <c r="R574" s="223"/>
      <c r="S574" s="223"/>
      <c r="T574" s="224"/>
      <c r="AT574" s="225" t="s">
        <v>140</v>
      </c>
      <c r="AU574" s="225" t="s">
        <v>82</v>
      </c>
      <c r="AV574" s="14" t="s">
        <v>80</v>
      </c>
      <c r="AW574" s="14" t="s">
        <v>33</v>
      </c>
      <c r="AX574" s="14" t="s">
        <v>72</v>
      </c>
      <c r="AY574" s="225" t="s">
        <v>125</v>
      </c>
    </row>
    <row r="575" spans="2:51" s="13" customFormat="1" ht="11.25">
      <c r="B575" s="205"/>
      <c r="C575" s="206"/>
      <c r="D575" s="200" t="s">
        <v>140</v>
      </c>
      <c r="E575" s="207" t="s">
        <v>19</v>
      </c>
      <c r="F575" s="208" t="s">
        <v>813</v>
      </c>
      <c r="G575" s="206"/>
      <c r="H575" s="209">
        <v>0.8</v>
      </c>
      <c r="I575" s="210"/>
      <c r="J575" s="206"/>
      <c r="K575" s="206"/>
      <c r="L575" s="211"/>
      <c r="M575" s="212"/>
      <c r="N575" s="213"/>
      <c r="O575" s="213"/>
      <c r="P575" s="213"/>
      <c r="Q575" s="213"/>
      <c r="R575" s="213"/>
      <c r="S575" s="213"/>
      <c r="T575" s="214"/>
      <c r="AT575" s="215" t="s">
        <v>140</v>
      </c>
      <c r="AU575" s="215" t="s">
        <v>82</v>
      </c>
      <c r="AV575" s="13" t="s">
        <v>82</v>
      </c>
      <c r="AW575" s="13" t="s">
        <v>33</v>
      </c>
      <c r="AX575" s="13" t="s">
        <v>72</v>
      </c>
      <c r="AY575" s="215" t="s">
        <v>125</v>
      </c>
    </row>
    <row r="576" spans="1:65" s="2" customFormat="1" ht="14.45" customHeight="1">
      <c r="A576" s="34"/>
      <c r="B576" s="35"/>
      <c r="C576" s="226" t="s">
        <v>814</v>
      </c>
      <c r="D576" s="226" t="s">
        <v>205</v>
      </c>
      <c r="E576" s="227" t="s">
        <v>815</v>
      </c>
      <c r="F576" s="228" t="s">
        <v>816</v>
      </c>
      <c r="G576" s="229" t="s">
        <v>435</v>
      </c>
      <c r="H576" s="230">
        <v>2</v>
      </c>
      <c r="I576" s="231"/>
      <c r="J576" s="232">
        <f>ROUND(I576*H576,2)</f>
        <v>0</v>
      </c>
      <c r="K576" s="228" t="s">
        <v>133</v>
      </c>
      <c r="L576" s="233"/>
      <c r="M576" s="234" t="s">
        <v>19</v>
      </c>
      <c r="N576" s="235" t="s">
        <v>43</v>
      </c>
      <c r="O576" s="64"/>
      <c r="P576" s="196">
        <f>O576*H576</f>
        <v>0</v>
      </c>
      <c r="Q576" s="196">
        <v>0.0223</v>
      </c>
      <c r="R576" s="196">
        <f>Q576*H576</f>
        <v>0.0446</v>
      </c>
      <c r="S576" s="196">
        <v>0</v>
      </c>
      <c r="T576" s="197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198" t="s">
        <v>192</v>
      </c>
      <c r="AT576" s="198" t="s">
        <v>205</v>
      </c>
      <c r="AU576" s="198" t="s">
        <v>82</v>
      </c>
      <c r="AY576" s="17" t="s">
        <v>125</v>
      </c>
      <c r="BE576" s="199">
        <f>IF(N576="základní",J576,0)</f>
        <v>0</v>
      </c>
      <c r="BF576" s="199">
        <f>IF(N576="snížená",J576,0)</f>
        <v>0</v>
      </c>
      <c r="BG576" s="199">
        <f>IF(N576="zákl. přenesená",J576,0)</f>
        <v>0</v>
      </c>
      <c r="BH576" s="199">
        <f>IF(N576="sníž. přenesená",J576,0)</f>
        <v>0</v>
      </c>
      <c r="BI576" s="199">
        <f>IF(N576="nulová",J576,0)</f>
        <v>0</v>
      </c>
      <c r="BJ576" s="17" t="s">
        <v>80</v>
      </c>
      <c r="BK576" s="199">
        <f>ROUND(I576*H576,2)</f>
        <v>0</v>
      </c>
      <c r="BL576" s="17" t="s">
        <v>134</v>
      </c>
      <c r="BM576" s="198" t="s">
        <v>817</v>
      </c>
    </row>
    <row r="577" spans="1:47" s="2" customFormat="1" ht="11.25">
      <c r="A577" s="34"/>
      <c r="B577" s="35"/>
      <c r="C577" s="36"/>
      <c r="D577" s="200" t="s">
        <v>136</v>
      </c>
      <c r="E577" s="36"/>
      <c r="F577" s="201" t="s">
        <v>816</v>
      </c>
      <c r="G577" s="36"/>
      <c r="H577" s="36"/>
      <c r="I577" s="108"/>
      <c r="J577" s="36"/>
      <c r="K577" s="36"/>
      <c r="L577" s="39"/>
      <c r="M577" s="202"/>
      <c r="N577" s="203"/>
      <c r="O577" s="64"/>
      <c r="P577" s="64"/>
      <c r="Q577" s="64"/>
      <c r="R577" s="64"/>
      <c r="S577" s="64"/>
      <c r="T577" s="65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T577" s="17" t="s">
        <v>136</v>
      </c>
      <c r="AU577" s="17" t="s">
        <v>82</v>
      </c>
    </row>
    <row r="578" spans="1:47" s="2" customFormat="1" ht="19.5">
      <c r="A578" s="34"/>
      <c r="B578" s="35"/>
      <c r="C578" s="36"/>
      <c r="D578" s="200" t="s">
        <v>138</v>
      </c>
      <c r="E578" s="36"/>
      <c r="F578" s="204" t="s">
        <v>807</v>
      </c>
      <c r="G578" s="36"/>
      <c r="H578" s="36"/>
      <c r="I578" s="108"/>
      <c r="J578" s="36"/>
      <c r="K578" s="36"/>
      <c r="L578" s="39"/>
      <c r="M578" s="202"/>
      <c r="N578" s="203"/>
      <c r="O578" s="64"/>
      <c r="P578" s="64"/>
      <c r="Q578" s="64"/>
      <c r="R578" s="64"/>
      <c r="S578" s="64"/>
      <c r="T578" s="65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7" t="s">
        <v>138</v>
      </c>
      <c r="AU578" s="17" t="s">
        <v>82</v>
      </c>
    </row>
    <row r="579" spans="2:51" s="14" customFormat="1" ht="11.25">
      <c r="B579" s="216"/>
      <c r="C579" s="217"/>
      <c r="D579" s="200" t="s">
        <v>140</v>
      </c>
      <c r="E579" s="218" t="s">
        <v>19</v>
      </c>
      <c r="F579" s="219" t="s">
        <v>786</v>
      </c>
      <c r="G579" s="217"/>
      <c r="H579" s="218" t="s">
        <v>19</v>
      </c>
      <c r="I579" s="220"/>
      <c r="J579" s="217"/>
      <c r="K579" s="217"/>
      <c r="L579" s="221"/>
      <c r="M579" s="222"/>
      <c r="N579" s="223"/>
      <c r="O579" s="223"/>
      <c r="P579" s="223"/>
      <c r="Q579" s="223"/>
      <c r="R579" s="223"/>
      <c r="S579" s="223"/>
      <c r="T579" s="224"/>
      <c r="AT579" s="225" t="s">
        <v>140</v>
      </c>
      <c r="AU579" s="225" t="s">
        <v>82</v>
      </c>
      <c r="AV579" s="14" t="s">
        <v>80</v>
      </c>
      <c r="AW579" s="14" t="s">
        <v>33</v>
      </c>
      <c r="AX579" s="14" t="s">
        <v>72</v>
      </c>
      <c r="AY579" s="225" t="s">
        <v>125</v>
      </c>
    </row>
    <row r="580" spans="2:51" s="13" customFormat="1" ht="11.25">
      <c r="B580" s="205"/>
      <c r="C580" s="206"/>
      <c r="D580" s="200" t="s">
        <v>140</v>
      </c>
      <c r="E580" s="207" t="s">
        <v>19</v>
      </c>
      <c r="F580" s="208" t="s">
        <v>818</v>
      </c>
      <c r="G580" s="206"/>
      <c r="H580" s="209">
        <v>2</v>
      </c>
      <c r="I580" s="210"/>
      <c r="J580" s="206"/>
      <c r="K580" s="206"/>
      <c r="L580" s="211"/>
      <c r="M580" s="212"/>
      <c r="N580" s="213"/>
      <c r="O580" s="213"/>
      <c r="P580" s="213"/>
      <c r="Q580" s="213"/>
      <c r="R580" s="213"/>
      <c r="S580" s="213"/>
      <c r="T580" s="214"/>
      <c r="AT580" s="215" t="s">
        <v>140</v>
      </c>
      <c r="AU580" s="215" t="s">
        <v>82</v>
      </c>
      <c r="AV580" s="13" t="s">
        <v>82</v>
      </c>
      <c r="AW580" s="13" t="s">
        <v>33</v>
      </c>
      <c r="AX580" s="13" t="s">
        <v>72</v>
      </c>
      <c r="AY580" s="215" t="s">
        <v>125</v>
      </c>
    </row>
    <row r="581" spans="1:65" s="2" customFormat="1" ht="14.45" customHeight="1">
      <c r="A581" s="34"/>
      <c r="B581" s="35"/>
      <c r="C581" s="226" t="s">
        <v>819</v>
      </c>
      <c r="D581" s="226" t="s">
        <v>205</v>
      </c>
      <c r="E581" s="227" t="s">
        <v>820</v>
      </c>
      <c r="F581" s="228" t="s">
        <v>821</v>
      </c>
      <c r="G581" s="229" t="s">
        <v>435</v>
      </c>
      <c r="H581" s="230">
        <v>0.24</v>
      </c>
      <c r="I581" s="231"/>
      <c r="J581" s="232">
        <f>ROUND(I581*H581,2)</f>
        <v>0</v>
      </c>
      <c r="K581" s="228" t="s">
        <v>133</v>
      </c>
      <c r="L581" s="233"/>
      <c r="M581" s="234" t="s">
        <v>19</v>
      </c>
      <c r="N581" s="235" t="s">
        <v>43</v>
      </c>
      <c r="O581" s="64"/>
      <c r="P581" s="196">
        <f>O581*H581</f>
        <v>0</v>
      </c>
      <c r="Q581" s="196">
        <v>0.00323</v>
      </c>
      <c r="R581" s="196">
        <f>Q581*H581</f>
        <v>0.0007751999999999999</v>
      </c>
      <c r="S581" s="196">
        <v>0</v>
      </c>
      <c r="T581" s="197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98" t="s">
        <v>192</v>
      </c>
      <c r="AT581" s="198" t="s">
        <v>205</v>
      </c>
      <c r="AU581" s="198" t="s">
        <v>82</v>
      </c>
      <c r="AY581" s="17" t="s">
        <v>125</v>
      </c>
      <c r="BE581" s="199">
        <f>IF(N581="základní",J581,0)</f>
        <v>0</v>
      </c>
      <c r="BF581" s="199">
        <f>IF(N581="snížená",J581,0)</f>
        <v>0</v>
      </c>
      <c r="BG581" s="199">
        <f>IF(N581="zákl. přenesená",J581,0)</f>
        <v>0</v>
      </c>
      <c r="BH581" s="199">
        <f>IF(N581="sníž. přenesená",J581,0)</f>
        <v>0</v>
      </c>
      <c r="BI581" s="199">
        <f>IF(N581="nulová",J581,0)</f>
        <v>0</v>
      </c>
      <c r="BJ581" s="17" t="s">
        <v>80</v>
      </c>
      <c r="BK581" s="199">
        <f>ROUND(I581*H581,2)</f>
        <v>0</v>
      </c>
      <c r="BL581" s="17" t="s">
        <v>134</v>
      </c>
      <c r="BM581" s="198" t="s">
        <v>822</v>
      </c>
    </row>
    <row r="582" spans="1:47" s="2" customFormat="1" ht="11.25">
      <c r="A582" s="34"/>
      <c r="B582" s="35"/>
      <c r="C582" s="36"/>
      <c r="D582" s="200" t="s">
        <v>136</v>
      </c>
      <c r="E582" s="36"/>
      <c r="F582" s="201" t="s">
        <v>821</v>
      </c>
      <c r="G582" s="36"/>
      <c r="H582" s="36"/>
      <c r="I582" s="108"/>
      <c r="J582" s="36"/>
      <c r="K582" s="36"/>
      <c r="L582" s="39"/>
      <c r="M582" s="202"/>
      <c r="N582" s="203"/>
      <c r="O582" s="64"/>
      <c r="P582" s="64"/>
      <c r="Q582" s="64"/>
      <c r="R582" s="64"/>
      <c r="S582" s="64"/>
      <c r="T582" s="65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T582" s="17" t="s">
        <v>136</v>
      </c>
      <c r="AU582" s="17" t="s">
        <v>82</v>
      </c>
    </row>
    <row r="583" spans="2:51" s="14" customFormat="1" ht="11.25">
      <c r="B583" s="216"/>
      <c r="C583" s="217"/>
      <c r="D583" s="200" t="s">
        <v>140</v>
      </c>
      <c r="E583" s="218" t="s">
        <v>19</v>
      </c>
      <c r="F583" s="219" t="s">
        <v>781</v>
      </c>
      <c r="G583" s="217"/>
      <c r="H583" s="218" t="s">
        <v>19</v>
      </c>
      <c r="I583" s="220"/>
      <c r="J583" s="217"/>
      <c r="K583" s="217"/>
      <c r="L583" s="221"/>
      <c r="M583" s="222"/>
      <c r="N583" s="223"/>
      <c r="O583" s="223"/>
      <c r="P583" s="223"/>
      <c r="Q583" s="223"/>
      <c r="R583" s="223"/>
      <c r="S583" s="223"/>
      <c r="T583" s="224"/>
      <c r="AT583" s="225" t="s">
        <v>140</v>
      </c>
      <c r="AU583" s="225" t="s">
        <v>82</v>
      </c>
      <c r="AV583" s="14" t="s">
        <v>80</v>
      </c>
      <c r="AW583" s="14" t="s">
        <v>33</v>
      </c>
      <c r="AX583" s="14" t="s">
        <v>72</v>
      </c>
      <c r="AY583" s="225" t="s">
        <v>125</v>
      </c>
    </row>
    <row r="584" spans="2:51" s="13" customFormat="1" ht="11.25">
      <c r="B584" s="205"/>
      <c r="C584" s="206"/>
      <c r="D584" s="200" t="s">
        <v>140</v>
      </c>
      <c r="E584" s="207" t="s">
        <v>19</v>
      </c>
      <c r="F584" s="208" t="s">
        <v>823</v>
      </c>
      <c r="G584" s="206"/>
      <c r="H584" s="209">
        <v>0.24</v>
      </c>
      <c r="I584" s="210"/>
      <c r="J584" s="206"/>
      <c r="K584" s="206"/>
      <c r="L584" s="211"/>
      <c r="M584" s="212"/>
      <c r="N584" s="213"/>
      <c r="O584" s="213"/>
      <c r="P584" s="213"/>
      <c r="Q584" s="213"/>
      <c r="R584" s="213"/>
      <c r="S584" s="213"/>
      <c r="T584" s="214"/>
      <c r="AT584" s="215" t="s">
        <v>140</v>
      </c>
      <c r="AU584" s="215" t="s">
        <v>82</v>
      </c>
      <c r="AV584" s="13" t="s">
        <v>82</v>
      </c>
      <c r="AW584" s="13" t="s">
        <v>33</v>
      </c>
      <c r="AX584" s="13" t="s">
        <v>72</v>
      </c>
      <c r="AY584" s="215" t="s">
        <v>125</v>
      </c>
    </row>
    <row r="585" spans="1:65" s="2" customFormat="1" ht="14.45" customHeight="1">
      <c r="A585" s="34"/>
      <c r="B585" s="35"/>
      <c r="C585" s="226" t="s">
        <v>824</v>
      </c>
      <c r="D585" s="226" t="s">
        <v>205</v>
      </c>
      <c r="E585" s="227" t="s">
        <v>825</v>
      </c>
      <c r="F585" s="228" t="s">
        <v>826</v>
      </c>
      <c r="G585" s="229" t="s">
        <v>435</v>
      </c>
      <c r="H585" s="230">
        <v>0.16</v>
      </c>
      <c r="I585" s="231"/>
      <c r="J585" s="232">
        <f>ROUND(I585*H585,2)</f>
        <v>0</v>
      </c>
      <c r="K585" s="228" t="s">
        <v>133</v>
      </c>
      <c r="L585" s="233"/>
      <c r="M585" s="234" t="s">
        <v>19</v>
      </c>
      <c r="N585" s="235" t="s">
        <v>43</v>
      </c>
      <c r="O585" s="64"/>
      <c r="P585" s="196">
        <f>O585*H585</f>
        <v>0</v>
      </c>
      <c r="Q585" s="196">
        <v>0.00423</v>
      </c>
      <c r="R585" s="196">
        <f>Q585*H585</f>
        <v>0.0006768000000000001</v>
      </c>
      <c r="S585" s="196">
        <v>0</v>
      </c>
      <c r="T585" s="197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98" t="s">
        <v>192</v>
      </c>
      <c r="AT585" s="198" t="s">
        <v>205</v>
      </c>
      <c r="AU585" s="198" t="s">
        <v>82</v>
      </c>
      <c r="AY585" s="17" t="s">
        <v>125</v>
      </c>
      <c r="BE585" s="199">
        <f>IF(N585="základní",J585,0)</f>
        <v>0</v>
      </c>
      <c r="BF585" s="199">
        <f>IF(N585="snížená",J585,0)</f>
        <v>0</v>
      </c>
      <c r="BG585" s="199">
        <f>IF(N585="zákl. přenesená",J585,0)</f>
        <v>0</v>
      </c>
      <c r="BH585" s="199">
        <f>IF(N585="sníž. přenesená",J585,0)</f>
        <v>0</v>
      </c>
      <c r="BI585" s="199">
        <f>IF(N585="nulová",J585,0)</f>
        <v>0</v>
      </c>
      <c r="BJ585" s="17" t="s">
        <v>80</v>
      </c>
      <c r="BK585" s="199">
        <f>ROUND(I585*H585,2)</f>
        <v>0</v>
      </c>
      <c r="BL585" s="17" t="s">
        <v>134</v>
      </c>
      <c r="BM585" s="198" t="s">
        <v>827</v>
      </c>
    </row>
    <row r="586" spans="1:47" s="2" customFormat="1" ht="11.25">
      <c r="A586" s="34"/>
      <c r="B586" s="35"/>
      <c r="C586" s="36"/>
      <c r="D586" s="200" t="s">
        <v>136</v>
      </c>
      <c r="E586" s="36"/>
      <c r="F586" s="201" t="s">
        <v>826</v>
      </c>
      <c r="G586" s="36"/>
      <c r="H586" s="36"/>
      <c r="I586" s="108"/>
      <c r="J586" s="36"/>
      <c r="K586" s="36"/>
      <c r="L586" s="39"/>
      <c r="M586" s="202"/>
      <c r="N586" s="203"/>
      <c r="O586" s="64"/>
      <c r="P586" s="64"/>
      <c r="Q586" s="64"/>
      <c r="R586" s="64"/>
      <c r="S586" s="64"/>
      <c r="T586" s="65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T586" s="17" t="s">
        <v>136</v>
      </c>
      <c r="AU586" s="17" t="s">
        <v>82</v>
      </c>
    </row>
    <row r="587" spans="2:51" s="14" customFormat="1" ht="11.25">
      <c r="B587" s="216"/>
      <c r="C587" s="217"/>
      <c r="D587" s="200" t="s">
        <v>140</v>
      </c>
      <c r="E587" s="218" t="s">
        <v>19</v>
      </c>
      <c r="F587" s="219" t="s">
        <v>779</v>
      </c>
      <c r="G587" s="217"/>
      <c r="H587" s="218" t="s">
        <v>19</v>
      </c>
      <c r="I587" s="220"/>
      <c r="J587" s="217"/>
      <c r="K587" s="217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140</v>
      </c>
      <c r="AU587" s="225" t="s">
        <v>82</v>
      </c>
      <c r="AV587" s="14" t="s">
        <v>80</v>
      </c>
      <c r="AW587" s="14" t="s">
        <v>33</v>
      </c>
      <c r="AX587" s="14" t="s">
        <v>72</v>
      </c>
      <c r="AY587" s="225" t="s">
        <v>125</v>
      </c>
    </row>
    <row r="588" spans="2:51" s="13" customFormat="1" ht="11.25">
      <c r="B588" s="205"/>
      <c r="C588" s="206"/>
      <c r="D588" s="200" t="s">
        <v>140</v>
      </c>
      <c r="E588" s="207" t="s">
        <v>19</v>
      </c>
      <c r="F588" s="208" t="s">
        <v>828</v>
      </c>
      <c r="G588" s="206"/>
      <c r="H588" s="209">
        <v>0.16</v>
      </c>
      <c r="I588" s="210"/>
      <c r="J588" s="206"/>
      <c r="K588" s="206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140</v>
      </c>
      <c r="AU588" s="215" t="s">
        <v>82</v>
      </c>
      <c r="AV588" s="13" t="s">
        <v>82</v>
      </c>
      <c r="AW588" s="13" t="s">
        <v>33</v>
      </c>
      <c r="AX588" s="13" t="s">
        <v>72</v>
      </c>
      <c r="AY588" s="215" t="s">
        <v>125</v>
      </c>
    </row>
    <row r="589" spans="1:65" s="2" customFormat="1" ht="14.45" customHeight="1">
      <c r="A589" s="34"/>
      <c r="B589" s="35"/>
      <c r="C589" s="226" t="s">
        <v>829</v>
      </c>
      <c r="D589" s="226" t="s">
        <v>205</v>
      </c>
      <c r="E589" s="227" t="s">
        <v>830</v>
      </c>
      <c r="F589" s="228" t="s">
        <v>831</v>
      </c>
      <c r="G589" s="229" t="s">
        <v>435</v>
      </c>
      <c r="H589" s="230">
        <v>0.4</v>
      </c>
      <c r="I589" s="231"/>
      <c r="J589" s="232">
        <f>ROUND(I589*H589,2)</f>
        <v>0</v>
      </c>
      <c r="K589" s="228" t="s">
        <v>133</v>
      </c>
      <c r="L589" s="233"/>
      <c r="M589" s="234" t="s">
        <v>19</v>
      </c>
      <c r="N589" s="235" t="s">
        <v>43</v>
      </c>
      <c r="O589" s="64"/>
      <c r="P589" s="196">
        <f>O589*H589</f>
        <v>0</v>
      </c>
      <c r="Q589" s="196">
        <v>0.00423</v>
      </c>
      <c r="R589" s="196">
        <f>Q589*H589</f>
        <v>0.0016920000000000001</v>
      </c>
      <c r="S589" s="196">
        <v>0</v>
      </c>
      <c r="T589" s="197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98" t="s">
        <v>192</v>
      </c>
      <c r="AT589" s="198" t="s">
        <v>205</v>
      </c>
      <c r="AU589" s="198" t="s">
        <v>82</v>
      </c>
      <c r="AY589" s="17" t="s">
        <v>125</v>
      </c>
      <c r="BE589" s="199">
        <f>IF(N589="základní",J589,0)</f>
        <v>0</v>
      </c>
      <c r="BF589" s="199">
        <f>IF(N589="snížená",J589,0)</f>
        <v>0</v>
      </c>
      <c r="BG589" s="199">
        <f>IF(N589="zákl. přenesená",J589,0)</f>
        <v>0</v>
      </c>
      <c r="BH589" s="199">
        <f>IF(N589="sníž. přenesená",J589,0)</f>
        <v>0</v>
      </c>
      <c r="BI589" s="199">
        <f>IF(N589="nulová",J589,0)</f>
        <v>0</v>
      </c>
      <c r="BJ589" s="17" t="s">
        <v>80</v>
      </c>
      <c r="BK589" s="199">
        <f>ROUND(I589*H589,2)</f>
        <v>0</v>
      </c>
      <c r="BL589" s="17" t="s">
        <v>134</v>
      </c>
      <c r="BM589" s="198" t="s">
        <v>832</v>
      </c>
    </row>
    <row r="590" spans="1:47" s="2" customFormat="1" ht="11.25">
      <c r="A590" s="34"/>
      <c r="B590" s="35"/>
      <c r="C590" s="36"/>
      <c r="D590" s="200" t="s">
        <v>136</v>
      </c>
      <c r="E590" s="36"/>
      <c r="F590" s="201" t="s">
        <v>831</v>
      </c>
      <c r="G590" s="36"/>
      <c r="H590" s="36"/>
      <c r="I590" s="108"/>
      <c r="J590" s="36"/>
      <c r="K590" s="36"/>
      <c r="L590" s="39"/>
      <c r="M590" s="202"/>
      <c r="N590" s="203"/>
      <c r="O590" s="64"/>
      <c r="P590" s="64"/>
      <c r="Q590" s="64"/>
      <c r="R590" s="64"/>
      <c r="S590" s="64"/>
      <c r="T590" s="65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7" t="s">
        <v>136</v>
      </c>
      <c r="AU590" s="17" t="s">
        <v>82</v>
      </c>
    </row>
    <row r="591" spans="2:51" s="14" customFormat="1" ht="11.25">
      <c r="B591" s="216"/>
      <c r="C591" s="217"/>
      <c r="D591" s="200" t="s">
        <v>140</v>
      </c>
      <c r="E591" s="218" t="s">
        <v>19</v>
      </c>
      <c r="F591" s="219" t="s">
        <v>786</v>
      </c>
      <c r="G591" s="217"/>
      <c r="H591" s="218" t="s">
        <v>19</v>
      </c>
      <c r="I591" s="220"/>
      <c r="J591" s="217"/>
      <c r="K591" s="217"/>
      <c r="L591" s="221"/>
      <c r="M591" s="222"/>
      <c r="N591" s="223"/>
      <c r="O591" s="223"/>
      <c r="P591" s="223"/>
      <c r="Q591" s="223"/>
      <c r="R591" s="223"/>
      <c r="S591" s="223"/>
      <c r="T591" s="224"/>
      <c r="AT591" s="225" t="s">
        <v>140</v>
      </c>
      <c r="AU591" s="225" t="s">
        <v>82</v>
      </c>
      <c r="AV591" s="14" t="s">
        <v>80</v>
      </c>
      <c r="AW591" s="14" t="s">
        <v>33</v>
      </c>
      <c r="AX591" s="14" t="s">
        <v>72</v>
      </c>
      <c r="AY591" s="225" t="s">
        <v>125</v>
      </c>
    </row>
    <row r="592" spans="2:51" s="13" customFormat="1" ht="11.25">
      <c r="B592" s="205"/>
      <c r="C592" s="206"/>
      <c r="D592" s="200" t="s">
        <v>140</v>
      </c>
      <c r="E592" s="207" t="s">
        <v>19</v>
      </c>
      <c r="F592" s="208" t="s">
        <v>833</v>
      </c>
      <c r="G592" s="206"/>
      <c r="H592" s="209">
        <v>0.4</v>
      </c>
      <c r="I592" s="210"/>
      <c r="J592" s="206"/>
      <c r="K592" s="206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140</v>
      </c>
      <c r="AU592" s="215" t="s">
        <v>82</v>
      </c>
      <c r="AV592" s="13" t="s">
        <v>82</v>
      </c>
      <c r="AW592" s="13" t="s">
        <v>33</v>
      </c>
      <c r="AX592" s="13" t="s">
        <v>72</v>
      </c>
      <c r="AY592" s="215" t="s">
        <v>125</v>
      </c>
    </row>
    <row r="593" spans="1:65" s="2" customFormat="1" ht="14.45" customHeight="1">
      <c r="A593" s="34"/>
      <c r="B593" s="35"/>
      <c r="C593" s="226" t="s">
        <v>834</v>
      </c>
      <c r="D593" s="226" t="s">
        <v>205</v>
      </c>
      <c r="E593" s="227" t="s">
        <v>599</v>
      </c>
      <c r="F593" s="228" t="s">
        <v>600</v>
      </c>
      <c r="G593" s="229" t="s">
        <v>168</v>
      </c>
      <c r="H593" s="230">
        <v>0.31</v>
      </c>
      <c r="I593" s="231"/>
      <c r="J593" s="232">
        <f>ROUND(I593*H593,2)</f>
        <v>0</v>
      </c>
      <c r="K593" s="228" t="s">
        <v>19</v>
      </c>
      <c r="L593" s="233"/>
      <c r="M593" s="234" t="s">
        <v>19</v>
      </c>
      <c r="N593" s="235" t="s">
        <v>43</v>
      </c>
      <c r="O593" s="64"/>
      <c r="P593" s="196">
        <f>O593*H593</f>
        <v>0</v>
      </c>
      <c r="Q593" s="196">
        <v>1</v>
      </c>
      <c r="R593" s="196">
        <f>Q593*H593</f>
        <v>0.31</v>
      </c>
      <c r="S593" s="196">
        <v>0</v>
      </c>
      <c r="T593" s="197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98" t="s">
        <v>192</v>
      </c>
      <c r="AT593" s="198" t="s">
        <v>205</v>
      </c>
      <c r="AU593" s="198" t="s">
        <v>82</v>
      </c>
      <c r="AY593" s="17" t="s">
        <v>125</v>
      </c>
      <c r="BE593" s="199">
        <f>IF(N593="základní",J593,0)</f>
        <v>0</v>
      </c>
      <c r="BF593" s="199">
        <f>IF(N593="snížená",J593,0)</f>
        <v>0</v>
      </c>
      <c r="BG593" s="199">
        <f>IF(N593="zákl. přenesená",J593,0)</f>
        <v>0</v>
      </c>
      <c r="BH593" s="199">
        <f>IF(N593="sníž. přenesená",J593,0)</f>
        <v>0</v>
      </c>
      <c r="BI593" s="199">
        <f>IF(N593="nulová",J593,0)</f>
        <v>0</v>
      </c>
      <c r="BJ593" s="17" t="s">
        <v>80</v>
      </c>
      <c r="BK593" s="199">
        <f>ROUND(I593*H593,2)</f>
        <v>0</v>
      </c>
      <c r="BL593" s="17" t="s">
        <v>134</v>
      </c>
      <c r="BM593" s="198" t="s">
        <v>835</v>
      </c>
    </row>
    <row r="594" spans="1:47" s="2" customFormat="1" ht="19.5">
      <c r="A594" s="34"/>
      <c r="B594" s="35"/>
      <c r="C594" s="36"/>
      <c r="D594" s="200" t="s">
        <v>136</v>
      </c>
      <c r="E594" s="36"/>
      <c r="F594" s="201" t="s">
        <v>602</v>
      </c>
      <c r="G594" s="36"/>
      <c r="H594" s="36"/>
      <c r="I594" s="108"/>
      <c r="J594" s="36"/>
      <c r="K594" s="36"/>
      <c r="L594" s="39"/>
      <c r="M594" s="202"/>
      <c r="N594" s="203"/>
      <c r="O594" s="64"/>
      <c r="P594" s="64"/>
      <c r="Q594" s="64"/>
      <c r="R594" s="64"/>
      <c r="S594" s="64"/>
      <c r="T594" s="65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7" t="s">
        <v>136</v>
      </c>
      <c r="AU594" s="17" t="s">
        <v>82</v>
      </c>
    </row>
    <row r="595" spans="1:47" s="2" customFormat="1" ht="29.25">
      <c r="A595" s="34"/>
      <c r="B595" s="35"/>
      <c r="C595" s="36"/>
      <c r="D595" s="200" t="s">
        <v>138</v>
      </c>
      <c r="E595" s="36"/>
      <c r="F595" s="204" t="s">
        <v>836</v>
      </c>
      <c r="G595" s="36"/>
      <c r="H595" s="36"/>
      <c r="I595" s="108"/>
      <c r="J595" s="36"/>
      <c r="K595" s="36"/>
      <c r="L595" s="39"/>
      <c r="M595" s="202"/>
      <c r="N595" s="203"/>
      <c r="O595" s="64"/>
      <c r="P595" s="64"/>
      <c r="Q595" s="64"/>
      <c r="R595" s="64"/>
      <c r="S595" s="64"/>
      <c r="T595" s="65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T595" s="17" t="s">
        <v>138</v>
      </c>
      <c r="AU595" s="17" t="s">
        <v>82</v>
      </c>
    </row>
    <row r="596" spans="2:51" s="14" customFormat="1" ht="11.25">
      <c r="B596" s="216"/>
      <c r="C596" s="217"/>
      <c r="D596" s="200" t="s">
        <v>140</v>
      </c>
      <c r="E596" s="218" t="s">
        <v>19</v>
      </c>
      <c r="F596" s="219" t="s">
        <v>837</v>
      </c>
      <c r="G596" s="217"/>
      <c r="H596" s="218" t="s">
        <v>19</v>
      </c>
      <c r="I596" s="220"/>
      <c r="J596" s="217"/>
      <c r="K596" s="217"/>
      <c r="L596" s="221"/>
      <c r="M596" s="222"/>
      <c r="N596" s="223"/>
      <c r="O596" s="223"/>
      <c r="P596" s="223"/>
      <c r="Q596" s="223"/>
      <c r="R596" s="223"/>
      <c r="S596" s="223"/>
      <c r="T596" s="224"/>
      <c r="AT596" s="225" t="s">
        <v>140</v>
      </c>
      <c r="AU596" s="225" t="s">
        <v>82</v>
      </c>
      <c r="AV596" s="14" t="s">
        <v>80</v>
      </c>
      <c r="AW596" s="14" t="s">
        <v>33</v>
      </c>
      <c r="AX596" s="14" t="s">
        <v>72</v>
      </c>
      <c r="AY596" s="225" t="s">
        <v>125</v>
      </c>
    </row>
    <row r="597" spans="2:51" s="13" customFormat="1" ht="11.25">
      <c r="B597" s="205"/>
      <c r="C597" s="206"/>
      <c r="D597" s="200" t="s">
        <v>140</v>
      </c>
      <c r="E597" s="207" t="s">
        <v>19</v>
      </c>
      <c r="F597" s="208" t="s">
        <v>838</v>
      </c>
      <c r="G597" s="206"/>
      <c r="H597" s="209">
        <v>0.29</v>
      </c>
      <c r="I597" s="210"/>
      <c r="J597" s="206"/>
      <c r="K597" s="206"/>
      <c r="L597" s="211"/>
      <c r="M597" s="212"/>
      <c r="N597" s="213"/>
      <c r="O597" s="213"/>
      <c r="P597" s="213"/>
      <c r="Q597" s="213"/>
      <c r="R597" s="213"/>
      <c r="S597" s="213"/>
      <c r="T597" s="214"/>
      <c r="AT597" s="215" t="s">
        <v>140</v>
      </c>
      <c r="AU597" s="215" t="s">
        <v>82</v>
      </c>
      <c r="AV597" s="13" t="s">
        <v>82</v>
      </c>
      <c r="AW597" s="13" t="s">
        <v>33</v>
      </c>
      <c r="AX597" s="13" t="s">
        <v>72</v>
      </c>
      <c r="AY597" s="215" t="s">
        <v>125</v>
      </c>
    </row>
    <row r="598" spans="2:51" s="13" customFormat="1" ht="11.25">
      <c r="B598" s="205"/>
      <c r="C598" s="206"/>
      <c r="D598" s="200" t="s">
        <v>140</v>
      </c>
      <c r="E598" s="206"/>
      <c r="F598" s="208" t="s">
        <v>839</v>
      </c>
      <c r="G598" s="206"/>
      <c r="H598" s="209">
        <v>0.31</v>
      </c>
      <c r="I598" s="210"/>
      <c r="J598" s="206"/>
      <c r="K598" s="206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140</v>
      </c>
      <c r="AU598" s="215" t="s">
        <v>82</v>
      </c>
      <c r="AV598" s="13" t="s">
        <v>82</v>
      </c>
      <c r="AW598" s="13" t="s">
        <v>4</v>
      </c>
      <c r="AX598" s="13" t="s">
        <v>80</v>
      </c>
      <c r="AY598" s="215" t="s">
        <v>125</v>
      </c>
    </row>
    <row r="599" spans="1:65" s="2" customFormat="1" ht="14.45" customHeight="1">
      <c r="A599" s="34"/>
      <c r="B599" s="35"/>
      <c r="C599" s="226" t="s">
        <v>840</v>
      </c>
      <c r="D599" s="226" t="s">
        <v>205</v>
      </c>
      <c r="E599" s="227" t="s">
        <v>606</v>
      </c>
      <c r="F599" s="228" t="s">
        <v>607</v>
      </c>
      <c r="G599" s="229" t="s">
        <v>168</v>
      </c>
      <c r="H599" s="230">
        <v>0.096</v>
      </c>
      <c r="I599" s="231"/>
      <c r="J599" s="232">
        <f>ROUND(I599*H599,2)</f>
        <v>0</v>
      </c>
      <c r="K599" s="228" t="s">
        <v>19</v>
      </c>
      <c r="L599" s="233"/>
      <c r="M599" s="234" t="s">
        <v>19</v>
      </c>
      <c r="N599" s="235" t="s">
        <v>43</v>
      </c>
      <c r="O599" s="64"/>
      <c r="P599" s="196">
        <f>O599*H599</f>
        <v>0</v>
      </c>
      <c r="Q599" s="196">
        <v>1</v>
      </c>
      <c r="R599" s="196">
        <f>Q599*H599</f>
        <v>0.096</v>
      </c>
      <c r="S599" s="196">
        <v>0</v>
      </c>
      <c r="T599" s="197">
        <f>S599*H599</f>
        <v>0</v>
      </c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R599" s="198" t="s">
        <v>192</v>
      </c>
      <c r="AT599" s="198" t="s">
        <v>205</v>
      </c>
      <c r="AU599" s="198" t="s">
        <v>82</v>
      </c>
      <c r="AY599" s="17" t="s">
        <v>125</v>
      </c>
      <c r="BE599" s="199">
        <f>IF(N599="základní",J599,0)</f>
        <v>0</v>
      </c>
      <c r="BF599" s="199">
        <f>IF(N599="snížená",J599,0)</f>
        <v>0</v>
      </c>
      <c r="BG599" s="199">
        <f>IF(N599="zákl. přenesená",J599,0)</f>
        <v>0</v>
      </c>
      <c r="BH599" s="199">
        <f>IF(N599="sníž. přenesená",J599,0)</f>
        <v>0</v>
      </c>
      <c r="BI599" s="199">
        <f>IF(N599="nulová",J599,0)</f>
        <v>0</v>
      </c>
      <c r="BJ599" s="17" t="s">
        <v>80</v>
      </c>
      <c r="BK599" s="199">
        <f>ROUND(I599*H599,2)</f>
        <v>0</v>
      </c>
      <c r="BL599" s="17" t="s">
        <v>134</v>
      </c>
      <c r="BM599" s="198" t="s">
        <v>841</v>
      </c>
    </row>
    <row r="600" spans="1:47" s="2" customFormat="1" ht="19.5">
      <c r="A600" s="34"/>
      <c r="B600" s="35"/>
      <c r="C600" s="36"/>
      <c r="D600" s="200" t="s">
        <v>136</v>
      </c>
      <c r="E600" s="36"/>
      <c r="F600" s="201" t="s">
        <v>609</v>
      </c>
      <c r="G600" s="36"/>
      <c r="H600" s="36"/>
      <c r="I600" s="108"/>
      <c r="J600" s="36"/>
      <c r="K600" s="36"/>
      <c r="L600" s="39"/>
      <c r="M600" s="202"/>
      <c r="N600" s="203"/>
      <c r="O600" s="64"/>
      <c r="P600" s="64"/>
      <c r="Q600" s="64"/>
      <c r="R600" s="64"/>
      <c r="S600" s="64"/>
      <c r="T600" s="65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T600" s="17" t="s">
        <v>136</v>
      </c>
      <c r="AU600" s="17" t="s">
        <v>82</v>
      </c>
    </row>
    <row r="601" spans="1:47" s="2" customFormat="1" ht="29.25">
      <c r="A601" s="34"/>
      <c r="B601" s="35"/>
      <c r="C601" s="36"/>
      <c r="D601" s="200" t="s">
        <v>138</v>
      </c>
      <c r="E601" s="36"/>
      <c r="F601" s="204" t="s">
        <v>836</v>
      </c>
      <c r="G601" s="36"/>
      <c r="H601" s="36"/>
      <c r="I601" s="108"/>
      <c r="J601" s="36"/>
      <c r="K601" s="36"/>
      <c r="L601" s="39"/>
      <c r="M601" s="202"/>
      <c r="N601" s="203"/>
      <c r="O601" s="64"/>
      <c r="P601" s="64"/>
      <c r="Q601" s="64"/>
      <c r="R601" s="64"/>
      <c r="S601" s="64"/>
      <c r="T601" s="65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T601" s="17" t="s">
        <v>138</v>
      </c>
      <c r="AU601" s="17" t="s">
        <v>82</v>
      </c>
    </row>
    <row r="602" spans="2:51" s="14" customFormat="1" ht="11.25">
      <c r="B602" s="216"/>
      <c r="C602" s="217"/>
      <c r="D602" s="200" t="s">
        <v>140</v>
      </c>
      <c r="E602" s="218" t="s">
        <v>19</v>
      </c>
      <c r="F602" s="219" t="s">
        <v>842</v>
      </c>
      <c r="G602" s="217"/>
      <c r="H602" s="218" t="s">
        <v>19</v>
      </c>
      <c r="I602" s="220"/>
      <c r="J602" s="217"/>
      <c r="K602" s="217"/>
      <c r="L602" s="221"/>
      <c r="M602" s="222"/>
      <c r="N602" s="223"/>
      <c r="O602" s="223"/>
      <c r="P602" s="223"/>
      <c r="Q602" s="223"/>
      <c r="R602" s="223"/>
      <c r="S602" s="223"/>
      <c r="T602" s="224"/>
      <c r="AT602" s="225" t="s">
        <v>140</v>
      </c>
      <c r="AU602" s="225" t="s">
        <v>82</v>
      </c>
      <c r="AV602" s="14" t="s">
        <v>80</v>
      </c>
      <c r="AW602" s="14" t="s">
        <v>33</v>
      </c>
      <c r="AX602" s="14" t="s">
        <v>72</v>
      </c>
      <c r="AY602" s="225" t="s">
        <v>125</v>
      </c>
    </row>
    <row r="603" spans="2:51" s="13" customFormat="1" ht="11.25">
      <c r="B603" s="205"/>
      <c r="C603" s="206"/>
      <c r="D603" s="200" t="s">
        <v>140</v>
      </c>
      <c r="E603" s="207" t="s">
        <v>19</v>
      </c>
      <c r="F603" s="208" t="s">
        <v>843</v>
      </c>
      <c r="G603" s="206"/>
      <c r="H603" s="209">
        <v>0.09</v>
      </c>
      <c r="I603" s="210"/>
      <c r="J603" s="206"/>
      <c r="K603" s="206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140</v>
      </c>
      <c r="AU603" s="215" t="s">
        <v>82</v>
      </c>
      <c r="AV603" s="13" t="s">
        <v>82</v>
      </c>
      <c r="AW603" s="13" t="s">
        <v>33</v>
      </c>
      <c r="AX603" s="13" t="s">
        <v>72</v>
      </c>
      <c r="AY603" s="215" t="s">
        <v>125</v>
      </c>
    </row>
    <row r="604" spans="2:51" s="13" customFormat="1" ht="11.25">
      <c r="B604" s="205"/>
      <c r="C604" s="206"/>
      <c r="D604" s="200" t="s">
        <v>140</v>
      </c>
      <c r="E604" s="206"/>
      <c r="F604" s="208" t="s">
        <v>844</v>
      </c>
      <c r="G604" s="206"/>
      <c r="H604" s="209">
        <v>0.096</v>
      </c>
      <c r="I604" s="210"/>
      <c r="J604" s="206"/>
      <c r="K604" s="206"/>
      <c r="L604" s="211"/>
      <c r="M604" s="212"/>
      <c r="N604" s="213"/>
      <c r="O604" s="213"/>
      <c r="P604" s="213"/>
      <c r="Q604" s="213"/>
      <c r="R604" s="213"/>
      <c r="S604" s="213"/>
      <c r="T604" s="214"/>
      <c r="AT604" s="215" t="s">
        <v>140</v>
      </c>
      <c r="AU604" s="215" t="s">
        <v>82</v>
      </c>
      <c r="AV604" s="13" t="s">
        <v>82</v>
      </c>
      <c r="AW604" s="13" t="s">
        <v>4</v>
      </c>
      <c r="AX604" s="13" t="s">
        <v>80</v>
      </c>
      <c r="AY604" s="215" t="s">
        <v>125</v>
      </c>
    </row>
    <row r="605" spans="1:65" s="2" customFormat="1" ht="14.45" customHeight="1">
      <c r="A605" s="34"/>
      <c r="B605" s="35"/>
      <c r="C605" s="226" t="s">
        <v>845</v>
      </c>
      <c r="D605" s="226" t="s">
        <v>205</v>
      </c>
      <c r="E605" s="227" t="s">
        <v>846</v>
      </c>
      <c r="F605" s="228" t="s">
        <v>847</v>
      </c>
      <c r="G605" s="229" t="s">
        <v>168</v>
      </c>
      <c r="H605" s="230">
        <v>0.392</v>
      </c>
      <c r="I605" s="231"/>
      <c r="J605" s="232">
        <f>ROUND(I605*H605,2)</f>
        <v>0</v>
      </c>
      <c r="K605" s="228" t="s">
        <v>19</v>
      </c>
      <c r="L605" s="233"/>
      <c r="M605" s="234" t="s">
        <v>19</v>
      </c>
      <c r="N605" s="235" t="s">
        <v>43</v>
      </c>
      <c r="O605" s="64"/>
      <c r="P605" s="196">
        <f>O605*H605</f>
        <v>0</v>
      </c>
      <c r="Q605" s="196">
        <v>1</v>
      </c>
      <c r="R605" s="196">
        <f>Q605*H605</f>
        <v>0.392</v>
      </c>
      <c r="S605" s="196">
        <v>0</v>
      </c>
      <c r="T605" s="197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98" t="s">
        <v>192</v>
      </c>
      <c r="AT605" s="198" t="s">
        <v>205</v>
      </c>
      <c r="AU605" s="198" t="s">
        <v>82</v>
      </c>
      <c r="AY605" s="17" t="s">
        <v>125</v>
      </c>
      <c r="BE605" s="199">
        <f>IF(N605="základní",J605,0)</f>
        <v>0</v>
      </c>
      <c r="BF605" s="199">
        <f>IF(N605="snížená",J605,0)</f>
        <v>0</v>
      </c>
      <c r="BG605" s="199">
        <f>IF(N605="zákl. přenesená",J605,0)</f>
        <v>0</v>
      </c>
      <c r="BH605" s="199">
        <f>IF(N605="sníž. přenesená",J605,0)</f>
        <v>0</v>
      </c>
      <c r="BI605" s="199">
        <f>IF(N605="nulová",J605,0)</f>
        <v>0</v>
      </c>
      <c r="BJ605" s="17" t="s">
        <v>80</v>
      </c>
      <c r="BK605" s="199">
        <f>ROUND(I605*H605,2)</f>
        <v>0</v>
      </c>
      <c r="BL605" s="17" t="s">
        <v>134</v>
      </c>
      <c r="BM605" s="198" t="s">
        <v>848</v>
      </c>
    </row>
    <row r="606" spans="1:47" s="2" customFormat="1" ht="19.5">
      <c r="A606" s="34"/>
      <c r="B606" s="35"/>
      <c r="C606" s="36"/>
      <c r="D606" s="200" t="s">
        <v>136</v>
      </c>
      <c r="E606" s="36"/>
      <c r="F606" s="201" t="s">
        <v>849</v>
      </c>
      <c r="G606" s="36"/>
      <c r="H606" s="36"/>
      <c r="I606" s="108"/>
      <c r="J606" s="36"/>
      <c r="K606" s="36"/>
      <c r="L606" s="39"/>
      <c r="M606" s="202"/>
      <c r="N606" s="203"/>
      <c r="O606" s="64"/>
      <c r="P606" s="64"/>
      <c r="Q606" s="64"/>
      <c r="R606" s="64"/>
      <c r="S606" s="64"/>
      <c r="T606" s="65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T606" s="17" t="s">
        <v>136</v>
      </c>
      <c r="AU606" s="17" t="s">
        <v>82</v>
      </c>
    </row>
    <row r="607" spans="1:47" s="2" customFormat="1" ht="29.25">
      <c r="A607" s="34"/>
      <c r="B607" s="35"/>
      <c r="C607" s="36"/>
      <c r="D607" s="200" t="s">
        <v>138</v>
      </c>
      <c r="E607" s="36"/>
      <c r="F607" s="204" t="s">
        <v>836</v>
      </c>
      <c r="G607" s="36"/>
      <c r="H607" s="36"/>
      <c r="I607" s="108"/>
      <c r="J607" s="36"/>
      <c r="K607" s="36"/>
      <c r="L607" s="39"/>
      <c r="M607" s="202"/>
      <c r="N607" s="203"/>
      <c r="O607" s="64"/>
      <c r="P607" s="64"/>
      <c r="Q607" s="64"/>
      <c r="R607" s="64"/>
      <c r="S607" s="64"/>
      <c r="T607" s="65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T607" s="17" t="s">
        <v>138</v>
      </c>
      <c r="AU607" s="17" t="s">
        <v>82</v>
      </c>
    </row>
    <row r="608" spans="2:51" s="14" customFormat="1" ht="11.25">
      <c r="B608" s="216"/>
      <c r="C608" s="217"/>
      <c r="D608" s="200" t="s">
        <v>140</v>
      </c>
      <c r="E608" s="218" t="s">
        <v>19</v>
      </c>
      <c r="F608" s="219" t="s">
        <v>842</v>
      </c>
      <c r="G608" s="217"/>
      <c r="H608" s="218" t="s">
        <v>19</v>
      </c>
      <c r="I608" s="220"/>
      <c r="J608" s="217"/>
      <c r="K608" s="217"/>
      <c r="L608" s="221"/>
      <c r="M608" s="222"/>
      <c r="N608" s="223"/>
      <c r="O608" s="223"/>
      <c r="P608" s="223"/>
      <c r="Q608" s="223"/>
      <c r="R608" s="223"/>
      <c r="S608" s="223"/>
      <c r="T608" s="224"/>
      <c r="AT608" s="225" t="s">
        <v>140</v>
      </c>
      <c r="AU608" s="225" t="s">
        <v>82</v>
      </c>
      <c r="AV608" s="14" t="s">
        <v>80</v>
      </c>
      <c r="AW608" s="14" t="s">
        <v>33</v>
      </c>
      <c r="AX608" s="14" t="s">
        <v>72</v>
      </c>
      <c r="AY608" s="225" t="s">
        <v>125</v>
      </c>
    </row>
    <row r="609" spans="2:51" s="13" customFormat="1" ht="11.25">
      <c r="B609" s="205"/>
      <c r="C609" s="206"/>
      <c r="D609" s="200" t="s">
        <v>140</v>
      </c>
      <c r="E609" s="207" t="s">
        <v>19</v>
      </c>
      <c r="F609" s="208" t="s">
        <v>850</v>
      </c>
      <c r="G609" s="206"/>
      <c r="H609" s="209">
        <v>0.392</v>
      </c>
      <c r="I609" s="210"/>
      <c r="J609" s="206"/>
      <c r="K609" s="206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140</v>
      </c>
      <c r="AU609" s="215" t="s">
        <v>82</v>
      </c>
      <c r="AV609" s="13" t="s">
        <v>82</v>
      </c>
      <c r="AW609" s="13" t="s">
        <v>33</v>
      </c>
      <c r="AX609" s="13" t="s">
        <v>72</v>
      </c>
      <c r="AY609" s="215" t="s">
        <v>125</v>
      </c>
    </row>
    <row r="610" spans="1:65" s="2" customFormat="1" ht="14.45" customHeight="1">
      <c r="A610" s="34"/>
      <c r="B610" s="35"/>
      <c r="C610" s="226" t="s">
        <v>851</v>
      </c>
      <c r="D610" s="226" t="s">
        <v>205</v>
      </c>
      <c r="E610" s="227" t="s">
        <v>499</v>
      </c>
      <c r="F610" s="228" t="s">
        <v>500</v>
      </c>
      <c r="G610" s="229" t="s">
        <v>168</v>
      </c>
      <c r="H610" s="230">
        <v>0.156</v>
      </c>
      <c r="I610" s="231"/>
      <c r="J610" s="232">
        <f>ROUND(I610*H610,2)</f>
        <v>0</v>
      </c>
      <c r="K610" s="228" t="s">
        <v>19</v>
      </c>
      <c r="L610" s="233"/>
      <c r="M610" s="234" t="s">
        <v>19</v>
      </c>
      <c r="N610" s="235" t="s">
        <v>43</v>
      </c>
      <c r="O610" s="64"/>
      <c r="P610" s="196">
        <f>O610*H610</f>
        <v>0</v>
      </c>
      <c r="Q610" s="196">
        <v>1</v>
      </c>
      <c r="R610" s="196">
        <f>Q610*H610</f>
        <v>0.156</v>
      </c>
      <c r="S610" s="196">
        <v>0</v>
      </c>
      <c r="T610" s="197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98" t="s">
        <v>192</v>
      </c>
      <c r="AT610" s="198" t="s">
        <v>205</v>
      </c>
      <c r="AU610" s="198" t="s">
        <v>82</v>
      </c>
      <c r="AY610" s="17" t="s">
        <v>125</v>
      </c>
      <c r="BE610" s="199">
        <f>IF(N610="základní",J610,0)</f>
        <v>0</v>
      </c>
      <c r="BF610" s="199">
        <f>IF(N610="snížená",J610,0)</f>
        <v>0</v>
      </c>
      <c r="BG610" s="199">
        <f>IF(N610="zákl. přenesená",J610,0)</f>
        <v>0</v>
      </c>
      <c r="BH610" s="199">
        <f>IF(N610="sníž. přenesená",J610,0)</f>
        <v>0</v>
      </c>
      <c r="BI610" s="199">
        <f>IF(N610="nulová",J610,0)</f>
        <v>0</v>
      </c>
      <c r="BJ610" s="17" t="s">
        <v>80</v>
      </c>
      <c r="BK610" s="199">
        <f>ROUND(I610*H610,2)</f>
        <v>0</v>
      </c>
      <c r="BL610" s="17" t="s">
        <v>134</v>
      </c>
      <c r="BM610" s="198" t="s">
        <v>852</v>
      </c>
    </row>
    <row r="611" spans="1:47" s="2" customFormat="1" ht="19.5">
      <c r="A611" s="34"/>
      <c r="B611" s="35"/>
      <c r="C611" s="36"/>
      <c r="D611" s="200" t="s">
        <v>136</v>
      </c>
      <c r="E611" s="36"/>
      <c r="F611" s="201" t="s">
        <v>502</v>
      </c>
      <c r="G611" s="36"/>
      <c r="H611" s="36"/>
      <c r="I611" s="108"/>
      <c r="J611" s="36"/>
      <c r="K611" s="36"/>
      <c r="L611" s="39"/>
      <c r="M611" s="202"/>
      <c r="N611" s="203"/>
      <c r="O611" s="64"/>
      <c r="P611" s="64"/>
      <c r="Q611" s="64"/>
      <c r="R611" s="64"/>
      <c r="S611" s="64"/>
      <c r="T611" s="65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T611" s="17" t="s">
        <v>136</v>
      </c>
      <c r="AU611" s="17" t="s">
        <v>82</v>
      </c>
    </row>
    <row r="612" spans="1:47" s="2" customFormat="1" ht="29.25">
      <c r="A612" s="34"/>
      <c r="B612" s="35"/>
      <c r="C612" s="36"/>
      <c r="D612" s="200" t="s">
        <v>138</v>
      </c>
      <c r="E612" s="36"/>
      <c r="F612" s="204" t="s">
        <v>836</v>
      </c>
      <c r="G612" s="36"/>
      <c r="H612" s="36"/>
      <c r="I612" s="108"/>
      <c r="J612" s="36"/>
      <c r="K612" s="36"/>
      <c r="L612" s="39"/>
      <c r="M612" s="202"/>
      <c r="N612" s="203"/>
      <c r="O612" s="64"/>
      <c r="P612" s="64"/>
      <c r="Q612" s="64"/>
      <c r="R612" s="64"/>
      <c r="S612" s="64"/>
      <c r="T612" s="65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7" t="s">
        <v>138</v>
      </c>
      <c r="AU612" s="17" t="s">
        <v>82</v>
      </c>
    </row>
    <row r="613" spans="2:51" s="14" customFormat="1" ht="11.25">
      <c r="B613" s="216"/>
      <c r="C613" s="217"/>
      <c r="D613" s="200" t="s">
        <v>140</v>
      </c>
      <c r="E613" s="218" t="s">
        <v>19</v>
      </c>
      <c r="F613" s="219" t="s">
        <v>842</v>
      </c>
      <c r="G613" s="217"/>
      <c r="H613" s="218" t="s">
        <v>19</v>
      </c>
      <c r="I613" s="220"/>
      <c r="J613" s="217"/>
      <c r="K613" s="217"/>
      <c r="L613" s="221"/>
      <c r="M613" s="222"/>
      <c r="N613" s="223"/>
      <c r="O613" s="223"/>
      <c r="P613" s="223"/>
      <c r="Q613" s="223"/>
      <c r="R613" s="223"/>
      <c r="S613" s="223"/>
      <c r="T613" s="224"/>
      <c r="AT613" s="225" t="s">
        <v>140</v>
      </c>
      <c r="AU613" s="225" t="s">
        <v>82</v>
      </c>
      <c r="AV613" s="14" t="s">
        <v>80</v>
      </c>
      <c r="AW613" s="14" t="s">
        <v>33</v>
      </c>
      <c r="AX613" s="14" t="s">
        <v>72</v>
      </c>
      <c r="AY613" s="225" t="s">
        <v>125</v>
      </c>
    </row>
    <row r="614" spans="2:51" s="13" customFormat="1" ht="11.25">
      <c r="B614" s="205"/>
      <c r="C614" s="206"/>
      <c r="D614" s="200" t="s">
        <v>140</v>
      </c>
      <c r="E614" s="207" t="s">
        <v>19</v>
      </c>
      <c r="F614" s="208" t="s">
        <v>853</v>
      </c>
      <c r="G614" s="206"/>
      <c r="H614" s="209">
        <v>0.156</v>
      </c>
      <c r="I614" s="210"/>
      <c r="J614" s="206"/>
      <c r="K614" s="206"/>
      <c r="L614" s="211"/>
      <c r="M614" s="212"/>
      <c r="N614" s="213"/>
      <c r="O614" s="213"/>
      <c r="P614" s="213"/>
      <c r="Q614" s="213"/>
      <c r="R614" s="213"/>
      <c r="S614" s="213"/>
      <c r="T614" s="214"/>
      <c r="AT614" s="215" t="s">
        <v>140</v>
      </c>
      <c r="AU614" s="215" t="s">
        <v>82</v>
      </c>
      <c r="AV614" s="13" t="s">
        <v>82</v>
      </c>
      <c r="AW614" s="13" t="s">
        <v>33</v>
      </c>
      <c r="AX614" s="13" t="s">
        <v>72</v>
      </c>
      <c r="AY614" s="215" t="s">
        <v>125</v>
      </c>
    </row>
    <row r="615" spans="1:65" s="2" customFormat="1" ht="14.45" customHeight="1">
      <c r="A615" s="34"/>
      <c r="B615" s="35"/>
      <c r="C615" s="226" t="s">
        <v>854</v>
      </c>
      <c r="D615" s="226" t="s">
        <v>205</v>
      </c>
      <c r="E615" s="227" t="s">
        <v>855</v>
      </c>
      <c r="F615" s="228" t="s">
        <v>856</v>
      </c>
      <c r="G615" s="229" t="s">
        <v>168</v>
      </c>
      <c r="H615" s="230">
        <v>0.447</v>
      </c>
      <c r="I615" s="231"/>
      <c r="J615" s="232">
        <f>ROUND(I615*H615,2)</f>
        <v>0</v>
      </c>
      <c r="K615" s="228" t="s">
        <v>19</v>
      </c>
      <c r="L615" s="233"/>
      <c r="M615" s="234" t="s">
        <v>19</v>
      </c>
      <c r="N615" s="235" t="s">
        <v>43</v>
      </c>
      <c r="O615" s="64"/>
      <c r="P615" s="196">
        <f>O615*H615</f>
        <v>0</v>
      </c>
      <c r="Q615" s="196">
        <v>1</v>
      </c>
      <c r="R615" s="196">
        <f>Q615*H615</f>
        <v>0.447</v>
      </c>
      <c r="S615" s="196">
        <v>0</v>
      </c>
      <c r="T615" s="197">
        <f>S615*H615</f>
        <v>0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198" t="s">
        <v>192</v>
      </c>
      <c r="AT615" s="198" t="s">
        <v>205</v>
      </c>
      <c r="AU615" s="198" t="s">
        <v>82</v>
      </c>
      <c r="AY615" s="17" t="s">
        <v>125</v>
      </c>
      <c r="BE615" s="199">
        <f>IF(N615="základní",J615,0)</f>
        <v>0</v>
      </c>
      <c r="BF615" s="199">
        <f>IF(N615="snížená",J615,0)</f>
        <v>0</v>
      </c>
      <c r="BG615" s="199">
        <f>IF(N615="zákl. přenesená",J615,0)</f>
        <v>0</v>
      </c>
      <c r="BH615" s="199">
        <f>IF(N615="sníž. přenesená",J615,0)</f>
        <v>0</v>
      </c>
      <c r="BI615" s="199">
        <f>IF(N615="nulová",J615,0)</f>
        <v>0</v>
      </c>
      <c r="BJ615" s="17" t="s">
        <v>80</v>
      </c>
      <c r="BK615" s="199">
        <f>ROUND(I615*H615,2)</f>
        <v>0</v>
      </c>
      <c r="BL615" s="17" t="s">
        <v>134</v>
      </c>
      <c r="BM615" s="198" t="s">
        <v>857</v>
      </c>
    </row>
    <row r="616" spans="1:47" s="2" customFormat="1" ht="11.25">
      <c r="A616" s="34"/>
      <c r="B616" s="35"/>
      <c r="C616" s="36"/>
      <c r="D616" s="200" t="s">
        <v>136</v>
      </c>
      <c r="E616" s="36"/>
      <c r="F616" s="201" t="s">
        <v>856</v>
      </c>
      <c r="G616" s="36"/>
      <c r="H616" s="36"/>
      <c r="I616" s="108"/>
      <c r="J616" s="36"/>
      <c r="K616" s="36"/>
      <c r="L616" s="39"/>
      <c r="M616" s="202"/>
      <c r="N616" s="203"/>
      <c r="O616" s="64"/>
      <c r="P616" s="64"/>
      <c r="Q616" s="64"/>
      <c r="R616" s="64"/>
      <c r="S616" s="64"/>
      <c r="T616" s="65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T616" s="17" t="s">
        <v>136</v>
      </c>
      <c r="AU616" s="17" t="s">
        <v>82</v>
      </c>
    </row>
    <row r="617" spans="1:47" s="2" customFormat="1" ht="29.25">
      <c r="A617" s="34"/>
      <c r="B617" s="35"/>
      <c r="C617" s="36"/>
      <c r="D617" s="200" t="s">
        <v>138</v>
      </c>
      <c r="E617" s="36"/>
      <c r="F617" s="204" t="s">
        <v>836</v>
      </c>
      <c r="G617" s="36"/>
      <c r="H617" s="36"/>
      <c r="I617" s="108"/>
      <c r="J617" s="36"/>
      <c r="K617" s="36"/>
      <c r="L617" s="39"/>
      <c r="M617" s="202"/>
      <c r="N617" s="203"/>
      <c r="O617" s="64"/>
      <c r="P617" s="64"/>
      <c r="Q617" s="64"/>
      <c r="R617" s="64"/>
      <c r="S617" s="64"/>
      <c r="T617" s="65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T617" s="17" t="s">
        <v>138</v>
      </c>
      <c r="AU617" s="17" t="s">
        <v>82</v>
      </c>
    </row>
    <row r="618" spans="2:51" s="14" customFormat="1" ht="11.25">
      <c r="B618" s="216"/>
      <c r="C618" s="217"/>
      <c r="D618" s="200" t="s">
        <v>140</v>
      </c>
      <c r="E618" s="218" t="s">
        <v>19</v>
      </c>
      <c r="F618" s="219" t="s">
        <v>842</v>
      </c>
      <c r="G618" s="217"/>
      <c r="H618" s="218" t="s">
        <v>19</v>
      </c>
      <c r="I618" s="220"/>
      <c r="J618" s="217"/>
      <c r="K618" s="217"/>
      <c r="L618" s="221"/>
      <c r="M618" s="222"/>
      <c r="N618" s="223"/>
      <c r="O618" s="223"/>
      <c r="P618" s="223"/>
      <c r="Q618" s="223"/>
      <c r="R618" s="223"/>
      <c r="S618" s="223"/>
      <c r="T618" s="224"/>
      <c r="AT618" s="225" t="s">
        <v>140</v>
      </c>
      <c r="AU618" s="225" t="s">
        <v>82</v>
      </c>
      <c r="AV618" s="14" t="s">
        <v>80</v>
      </c>
      <c r="AW618" s="14" t="s">
        <v>33</v>
      </c>
      <c r="AX618" s="14" t="s">
        <v>72</v>
      </c>
      <c r="AY618" s="225" t="s">
        <v>125</v>
      </c>
    </row>
    <row r="619" spans="2:51" s="13" customFormat="1" ht="11.25">
      <c r="B619" s="205"/>
      <c r="C619" s="206"/>
      <c r="D619" s="200" t="s">
        <v>140</v>
      </c>
      <c r="E619" s="207" t="s">
        <v>19</v>
      </c>
      <c r="F619" s="208" t="s">
        <v>858</v>
      </c>
      <c r="G619" s="206"/>
      <c r="H619" s="209">
        <v>0.418</v>
      </c>
      <c r="I619" s="210"/>
      <c r="J619" s="206"/>
      <c r="K619" s="206"/>
      <c r="L619" s="211"/>
      <c r="M619" s="212"/>
      <c r="N619" s="213"/>
      <c r="O619" s="213"/>
      <c r="P619" s="213"/>
      <c r="Q619" s="213"/>
      <c r="R619" s="213"/>
      <c r="S619" s="213"/>
      <c r="T619" s="214"/>
      <c r="AT619" s="215" t="s">
        <v>140</v>
      </c>
      <c r="AU619" s="215" t="s">
        <v>82</v>
      </c>
      <c r="AV619" s="13" t="s">
        <v>82</v>
      </c>
      <c r="AW619" s="13" t="s">
        <v>33</v>
      </c>
      <c r="AX619" s="13" t="s">
        <v>72</v>
      </c>
      <c r="AY619" s="215" t="s">
        <v>125</v>
      </c>
    </row>
    <row r="620" spans="2:51" s="13" customFormat="1" ht="11.25">
      <c r="B620" s="205"/>
      <c r="C620" s="206"/>
      <c r="D620" s="200" t="s">
        <v>140</v>
      </c>
      <c r="E620" s="206"/>
      <c r="F620" s="208" t="s">
        <v>859</v>
      </c>
      <c r="G620" s="206"/>
      <c r="H620" s="209">
        <v>0.447</v>
      </c>
      <c r="I620" s="210"/>
      <c r="J620" s="206"/>
      <c r="K620" s="206"/>
      <c r="L620" s="211"/>
      <c r="M620" s="212"/>
      <c r="N620" s="213"/>
      <c r="O620" s="213"/>
      <c r="P620" s="213"/>
      <c r="Q620" s="213"/>
      <c r="R620" s="213"/>
      <c r="S620" s="213"/>
      <c r="T620" s="214"/>
      <c r="AT620" s="215" t="s">
        <v>140</v>
      </c>
      <c r="AU620" s="215" t="s">
        <v>82</v>
      </c>
      <c r="AV620" s="13" t="s">
        <v>82</v>
      </c>
      <c r="AW620" s="13" t="s">
        <v>4</v>
      </c>
      <c r="AX620" s="13" t="s">
        <v>80</v>
      </c>
      <c r="AY620" s="215" t="s">
        <v>125</v>
      </c>
    </row>
    <row r="621" spans="1:65" s="2" customFormat="1" ht="14.45" customHeight="1">
      <c r="A621" s="34"/>
      <c r="B621" s="35"/>
      <c r="C621" s="226" t="s">
        <v>860</v>
      </c>
      <c r="D621" s="226" t="s">
        <v>205</v>
      </c>
      <c r="E621" s="227" t="s">
        <v>861</v>
      </c>
      <c r="F621" s="228" t="s">
        <v>862</v>
      </c>
      <c r="G621" s="229" t="s">
        <v>168</v>
      </c>
      <c r="H621" s="230">
        <v>0.047</v>
      </c>
      <c r="I621" s="231"/>
      <c r="J621" s="232">
        <f>ROUND(I621*H621,2)</f>
        <v>0</v>
      </c>
      <c r="K621" s="228" t="s">
        <v>133</v>
      </c>
      <c r="L621" s="233"/>
      <c r="M621" s="234" t="s">
        <v>19</v>
      </c>
      <c r="N621" s="235" t="s">
        <v>43</v>
      </c>
      <c r="O621" s="64"/>
      <c r="P621" s="196">
        <f>O621*H621</f>
        <v>0</v>
      </c>
      <c r="Q621" s="196">
        <v>1</v>
      </c>
      <c r="R621" s="196">
        <f>Q621*H621</f>
        <v>0.047</v>
      </c>
      <c r="S621" s="196">
        <v>0</v>
      </c>
      <c r="T621" s="197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98" t="s">
        <v>192</v>
      </c>
      <c r="AT621" s="198" t="s">
        <v>205</v>
      </c>
      <c r="AU621" s="198" t="s">
        <v>82</v>
      </c>
      <c r="AY621" s="17" t="s">
        <v>125</v>
      </c>
      <c r="BE621" s="199">
        <f>IF(N621="základní",J621,0)</f>
        <v>0</v>
      </c>
      <c r="BF621" s="199">
        <f>IF(N621="snížená",J621,0)</f>
        <v>0</v>
      </c>
      <c r="BG621" s="199">
        <f>IF(N621="zákl. přenesená",J621,0)</f>
        <v>0</v>
      </c>
      <c r="BH621" s="199">
        <f>IF(N621="sníž. přenesená",J621,0)</f>
        <v>0</v>
      </c>
      <c r="BI621" s="199">
        <f>IF(N621="nulová",J621,0)</f>
        <v>0</v>
      </c>
      <c r="BJ621" s="17" t="s">
        <v>80</v>
      </c>
      <c r="BK621" s="199">
        <f>ROUND(I621*H621,2)</f>
        <v>0</v>
      </c>
      <c r="BL621" s="17" t="s">
        <v>134</v>
      </c>
      <c r="BM621" s="198" t="s">
        <v>863</v>
      </c>
    </row>
    <row r="622" spans="1:47" s="2" customFormat="1" ht="11.25">
      <c r="A622" s="34"/>
      <c r="B622" s="35"/>
      <c r="C622" s="36"/>
      <c r="D622" s="200" t="s">
        <v>136</v>
      </c>
      <c r="E622" s="36"/>
      <c r="F622" s="201" t="s">
        <v>862</v>
      </c>
      <c r="G622" s="36"/>
      <c r="H622" s="36"/>
      <c r="I622" s="108"/>
      <c r="J622" s="36"/>
      <c r="K622" s="36"/>
      <c r="L622" s="39"/>
      <c r="M622" s="202"/>
      <c r="N622" s="203"/>
      <c r="O622" s="64"/>
      <c r="P622" s="64"/>
      <c r="Q622" s="64"/>
      <c r="R622" s="64"/>
      <c r="S622" s="64"/>
      <c r="T622" s="65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T622" s="17" t="s">
        <v>136</v>
      </c>
      <c r="AU622" s="17" t="s">
        <v>82</v>
      </c>
    </row>
    <row r="623" spans="1:47" s="2" customFormat="1" ht="29.25">
      <c r="A623" s="34"/>
      <c r="B623" s="35"/>
      <c r="C623" s="36"/>
      <c r="D623" s="200" t="s">
        <v>138</v>
      </c>
      <c r="E623" s="36"/>
      <c r="F623" s="204" t="s">
        <v>836</v>
      </c>
      <c r="G623" s="36"/>
      <c r="H623" s="36"/>
      <c r="I623" s="108"/>
      <c r="J623" s="36"/>
      <c r="K623" s="36"/>
      <c r="L623" s="39"/>
      <c r="M623" s="202"/>
      <c r="N623" s="203"/>
      <c r="O623" s="64"/>
      <c r="P623" s="64"/>
      <c r="Q623" s="64"/>
      <c r="R623" s="64"/>
      <c r="S623" s="64"/>
      <c r="T623" s="65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T623" s="17" t="s">
        <v>138</v>
      </c>
      <c r="AU623" s="17" t="s">
        <v>82</v>
      </c>
    </row>
    <row r="624" spans="2:51" s="14" customFormat="1" ht="11.25">
      <c r="B624" s="216"/>
      <c r="C624" s="217"/>
      <c r="D624" s="200" t="s">
        <v>140</v>
      </c>
      <c r="E624" s="218" t="s">
        <v>19</v>
      </c>
      <c r="F624" s="219" t="s">
        <v>842</v>
      </c>
      <c r="G624" s="217"/>
      <c r="H624" s="218" t="s">
        <v>19</v>
      </c>
      <c r="I624" s="220"/>
      <c r="J624" s="217"/>
      <c r="K624" s="217"/>
      <c r="L624" s="221"/>
      <c r="M624" s="222"/>
      <c r="N624" s="223"/>
      <c r="O624" s="223"/>
      <c r="P624" s="223"/>
      <c r="Q624" s="223"/>
      <c r="R624" s="223"/>
      <c r="S624" s="223"/>
      <c r="T624" s="224"/>
      <c r="AT624" s="225" t="s">
        <v>140</v>
      </c>
      <c r="AU624" s="225" t="s">
        <v>82</v>
      </c>
      <c r="AV624" s="14" t="s">
        <v>80</v>
      </c>
      <c r="AW624" s="14" t="s">
        <v>33</v>
      </c>
      <c r="AX624" s="14" t="s">
        <v>72</v>
      </c>
      <c r="AY624" s="225" t="s">
        <v>125</v>
      </c>
    </row>
    <row r="625" spans="2:51" s="13" customFormat="1" ht="11.25">
      <c r="B625" s="205"/>
      <c r="C625" s="206"/>
      <c r="D625" s="200" t="s">
        <v>140</v>
      </c>
      <c r="E625" s="207" t="s">
        <v>19</v>
      </c>
      <c r="F625" s="208" t="s">
        <v>864</v>
      </c>
      <c r="G625" s="206"/>
      <c r="H625" s="209">
        <v>0.047</v>
      </c>
      <c r="I625" s="210"/>
      <c r="J625" s="206"/>
      <c r="K625" s="206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140</v>
      </c>
      <c r="AU625" s="215" t="s">
        <v>82</v>
      </c>
      <c r="AV625" s="13" t="s">
        <v>82</v>
      </c>
      <c r="AW625" s="13" t="s">
        <v>33</v>
      </c>
      <c r="AX625" s="13" t="s">
        <v>72</v>
      </c>
      <c r="AY625" s="215" t="s">
        <v>125</v>
      </c>
    </row>
    <row r="626" spans="1:65" s="2" customFormat="1" ht="14.45" customHeight="1">
      <c r="A626" s="34"/>
      <c r="B626" s="35"/>
      <c r="C626" s="187" t="s">
        <v>865</v>
      </c>
      <c r="D626" s="187" t="s">
        <v>129</v>
      </c>
      <c r="E626" s="188" t="s">
        <v>866</v>
      </c>
      <c r="F626" s="189" t="s">
        <v>867</v>
      </c>
      <c r="G626" s="190" t="s">
        <v>132</v>
      </c>
      <c r="H626" s="191">
        <v>0.05</v>
      </c>
      <c r="I626" s="192"/>
      <c r="J626" s="193">
        <f>ROUND(I626*H626,2)</f>
        <v>0</v>
      </c>
      <c r="K626" s="189" t="s">
        <v>133</v>
      </c>
      <c r="L626" s="39"/>
      <c r="M626" s="194" t="s">
        <v>19</v>
      </c>
      <c r="N626" s="195" t="s">
        <v>43</v>
      </c>
      <c r="O626" s="64"/>
      <c r="P626" s="196">
        <f>O626*H626</f>
        <v>0</v>
      </c>
      <c r="Q626" s="196">
        <v>0</v>
      </c>
      <c r="R626" s="196">
        <f>Q626*H626</f>
        <v>0</v>
      </c>
      <c r="S626" s="196">
        <v>0</v>
      </c>
      <c r="T626" s="197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98" t="s">
        <v>134</v>
      </c>
      <c r="AT626" s="198" t="s">
        <v>129</v>
      </c>
      <c r="AU626" s="198" t="s">
        <v>82</v>
      </c>
      <c r="AY626" s="17" t="s">
        <v>125</v>
      </c>
      <c r="BE626" s="199">
        <f>IF(N626="základní",J626,0)</f>
        <v>0</v>
      </c>
      <c r="BF626" s="199">
        <f>IF(N626="snížená",J626,0)</f>
        <v>0</v>
      </c>
      <c r="BG626" s="199">
        <f>IF(N626="zákl. přenesená",J626,0)</f>
        <v>0</v>
      </c>
      <c r="BH626" s="199">
        <f>IF(N626="sníž. přenesená",J626,0)</f>
        <v>0</v>
      </c>
      <c r="BI626" s="199">
        <f>IF(N626="nulová",J626,0)</f>
        <v>0</v>
      </c>
      <c r="BJ626" s="17" t="s">
        <v>80</v>
      </c>
      <c r="BK626" s="199">
        <f>ROUND(I626*H626,2)</f>
        <v>0</v>
      </c>
      <c r="BL626" s="17" t="s">
        <v>134</v>
      </c>
      <c r="BM626" s="198" t="s">
        <v>868</v>
      </c>
    </row>
    <row r="627" spans="1:47" s="2" customFormat="1" ht="19.5">
      <c r="A627" s="34"/>
      <c r="B627" s="35"/>
      <c r="C627" s="36"/>
      <c r="D627" s="200" t="s">
        <v>136</v>
      </c>
      <c r="E627" s="36"/>
      <c r="F627" s="201" t="s">
        <v>869</v>
      </c>
      <c r="G627" s="36"/>
      <c r="H627" s="36"/>
      <c r="I627" s="108"/>
      <c r="J627" s="36"/>
      <c r="K627" s="36"/>
      <c r="L627" s="39"/>
      <c r="M627" s="202"/>
      <c r="N627" s="203"/>
      <c r="O627" s="64"/>
      <c r="P627" s="64"/>
      <c r="Q627" s="64"/>
      <c r="R627" s="64"/>
      <c r="S627" s="64"/>
      <c r="T627" s="65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7" t="s">
        <v>136</v>
      </c>
      <c r="AU627" s="17" t="s">
        <v>82</v>
      </c>
    </row>
    <row r="628" spans="2:51" s="14" customFormat="1" ht="11.25">
      <c r="B628" s="216"/>
      <c r="C628" s="217"/>
      <c r="D628" s="200" t="s">
        <v>140</v>
      </c>
      <c r="E628" s="218" t="s">
        <v>19</v>
      </c>
      <c r="F628" s="219" t="s">
        <v>870</v>
      </c>
      <c r="G628" s="217"/>
      <c r="H628" s="218" t="s">
        <v>19</v>
      </c>
      <c r="I628" s="220"/>
      <c r="J628" s="217"/>
      <c r="K628" s="217"/>
      <c r="L628" s="221"/>
      <c r="M628" s="222"/>
      <c r="N628" s="223"/>
      <c r="O628" s="223"/>
      <c r="P628" s="223"/>
      <c r="Q628" s="223"/>
      <c r="R628" s="223"/>
      <c r="S628" s="223"/>
      <c r="T628" s="224"/>
      <c r="AT628" s="225" t="s">
        <v>140</v>
      </c>
      <c r="AU628" s="225" t="s">
        <v>82</v>
      </c>
      <c r="AV628" s="14" t="s">
        <v>80</v>
      </c>
      <c r="AW628" s="14" t="s">
        <v>33</v>
      </c>
      <c r="AX628" s="14" t="s">
        <v>72</v>
      </c>
      <c r="AY628" s="225" t="s">
        <v>125</v>
      </c>
    </row>
    <row r="629" spans="2:51" s="13" customFormat="1" ht="11.25">
      <c r="B629" s="205"/>
      <c r="C629" s="206"/>
      <c r="D629" s="200" t="s">
        <v>140</v>
      </c>
      <c r="E629" s="207" t="s">
        <v>19</v>
      </c>
      <c r="F629" s="208" t="s">
        <v>871</v>
      </c>
      <c r="G629" s="206"/>
      <c r="H629" s="209">
        <v>0.05</v>
      </c>
      <c r="I629" s="210"/>
      <c r="J629" s="206"/>
      <c r="K629" s="206"/>
      <c r="L629" s="211"/>
      <c r="M629" s="212"/>
      <c r="N629" s="213"/>
      <c r="O629" s="213"/>
      <c r="P629" s="213"/>
      <c r="Q629" s="213"/>
      <c r="R629" s="213"/>
      <c r="S629" s="213"/>
      <c r="T629" s="214"/>
      <c r="AT629" s="215" t="s">
        <v>140</v>
      </c>
      <c r="AU629" s="215" t="s">
        <v>82</v>
      </c>
      <c r="AV629" s="13" t="s">
        <v>82</v>
      </c>
      <c r="AW629" s="13" t="s">
        <v>33</v>
      </c>
      <c r="AX629" s="13" t="s">
        <v>72</v>
      </c>
      <c r="AY629" s="215" t="s">
        <v>125</v>
      </c>
    </row>
    <row r="630" spans="1:65" s="2" customFormat="1" ht="14.45" customHeight="1">
      <c r="A630" s="34"/>
      <c r="B630" s="35"/>
      <c r="C630" s="187" t="s">
        <v>872</v>
      </c>
      <c r="D630" s="187" t="s">
        <v>129</v>
      </c>
      <c r="E630" s="188" t="s">
        <v>873</v>
      </c>
      <c r="F630" s="189" t="s">
        <v>874</v>
      </c>
      <c r="G630" s="190" t="s">
        <v>212</v>
      </c>
      <c r="H630" s="191">
        <v>84</v>
      </c>
      <c r="I630" s="192"/>
      <c r="J630" s="193">
        <f>ROUND(I630*H630,2)</f>
        <v>0</v>
      </c>
      <c r="K630" s="189" t="s">
        <v>133</v>
      </c>
      <c r="L630" s="39"/>
      <c r="M630" s="194" t="s">
        <v>19</v>
      </c>
      <c r="N630" s="195" t="s">
        <v>43</v>
      </c>
      <c r="O630" s="64"/>
      <c r="P630" s="196">
        <f>O630*H630</f>
        <v>0</v>
      </c>
      <c r="Q630" s="196">
        <v>1E-05</v>
      </c>
      <c r="R630" s="196">
        <f>Q630*H630</f>
        <v>0.00084</v>
      </c>
      <c r="S630" s="196">
        <v>0</v>
      </c>
      <c r="T630" s="197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98" t="s">
        <v>134</v>
      </c>
      <c r="AT630" s="198" t="s">
        <v>129</v>
      </c>
      <c r="AU630" s="198" t="s">
        <v>82</v>
      </c>
      <c r="AY630" s="17" t="s">
        <v>125</v>
      </c>
      <c r="BE630" s="199">
        <f>IF(N630="základní",J630,0)</f>
        <v>0</v>
      </c>
      <c r="BF630" s="199">
        <f>IF(N630="snížená",J630,0)</f>
        <v>0</v>
      </c>
      <c r="BG630" s="199">
        <f>IF(N630="zákl. přenesená",J630,0)</f>
        <v>0</v>
      </c>
      <c r="BH630" s="199">
        <f>IF(N630="sníž. přenesená",J630,0)</f>
        <v>0</v>
      </c>
      <c r="BI630" s="199">
        <f>IF(N630="nulová",J630,0)</f>
        <v>0</v>
      </c>
      <c r="BJ630" s="17" t="s">
        <v>80</v>
      </c>
      <c r="BK630" s="199">
        <f>ROUND(I630*H630,2)</f>
        <v>0</v>
      </c>
      <c r="BL630" s="17" t="s">
        <v>134</v>
      </c>
      <c r="BM630" s="198" t="s">
        <v>875</v>
      </c>
    </row>
    <row r="631" spans="1:47" s="2" customFormat="1" ht="19.5">
      <c r="A631" s="34"/>
      <c r="B631" s="35"/>
      <c r="C631" s="36"/>
      <c r="D631" s="200" t="s">
        <v>136</v>
      </c>
      <c r="E631" s="36"/>
      <c r="F631" s="201" t="s">
        <v>876</v>
      </c>
      <c r="G631" s="36"/>
      <c r="H631" s="36"/>
      <c r="I631" s="108"/>
      <c r="J631" s="36"/>
      <c r="K631" s="36"/>
      <c r="L631" s="39"/>
      <c r="M631" s="202"/>
      <c r="N631" s="203"/>
      <c r="O631" s="64"/>
      <c r="P631" s="64"/>
      <c r="Q631" s="64"/>
      <c r="R631" s="64"/>
      <c r="S631" s="64"/>
      <c r="T631" s="65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7" t="s">
        <v>136</v>
      </c>
      <c r="AU631" s="17" t="s">
        <v>82</v>
      </c>
    </row>
    <row r="632" spans="2:51" s="13" customFormat="1" ht="11.25">
      <c r="B632" s="205"/>
      <c r="C632" s="206"/>
      <c r="D632" s="200" t="s">
        <v>140</v>
      </c>
      <c r="E632" s="207" t="s">
        <v>19</v>
      </c>
      <c r="F632" s="208" t="s">
        <v>877</v>
      </c>
      <c r="G632" s="206"/>
      <c r="H632" s="209">
        <v>84</v>
      </c>
      <c r="I632" s="210"/>
      <c r="J632" s="206"/>
      <c r="K632" s="206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140</v>
      </c>
      <c r="AU632" s="215" t="s">
        <v>82</v>
      </c>
      <c r="AV632" s="13" t="s">
        <v>82</v>
      </c>
      <c r="AW632" s="13" t="s">
        <v>33</v>
      </c>
      <c r="AX632" s="13" t="s">
        <v>72</v>
      </c>
      <c r="AY632" s="215" t="s">
        <v>125</v>
      </c>
    </row>
    <row r="633" spans="1:65" s="2" customFormat="1" ht="14.45" customHeight="1">
      <c r="A633" s="34"/>
      <c r="B633" s="35"/>
      <c r="C633" s="187" t="s">
        <v>878</v>
      </c>
      <c r="D633" s="187" t="s">
        <v>129</v>
      </c>
      <c r="E633" s="188" t="s">
        <v>879</v>
      </c>
      <c r="F633" s="189" t="s">
        <v>880</v>
      </c>
      <c r="G633" s="190" t="s">
        <v>212</v>
      </c>
      <c r="H633" s="191">
        <v>1</v>
      </c>
      <c r="I633" s="192"/>
      <c r="J633" s="193">
        <f>ROUND(I633*H633,2)</f>
        <v>0</v>
      </c>
      <c r="K633" s="189" t="s">
        <v>19</v>
      </c>
      <c r="L633" s="39"/>
      <c r="M633" s="194" t="s">
        <v>19</v>
      </c>
      <c r="N633" s="195" t="s">
        <v>43</v>
      </c>
      <c r="O633" s="64"/>
      <c r="P633" s="196">
        <f>O633*H633</f>
        <v>0</v>
      </c>
      <c r="Q633" s="196">
        <v>0</v>
      </c>
      <c r="R633" s="196">
        <f>Q633*H633</f>
        <v>0</v>
      </c>
      <c r="S633" s="196">
        <v>0</v>
      </c>
      <c r="T633" s="197">
        <f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198" t="s">
        <v>134</v>
      </c>
      <c r="AT633" s="198" t="s">
        <v>129</v>
      </c>
      <c r="AU633" s="198" t="s">
        <v>82</v>
      </c>
      <c r="AY633" s="17" t="s">
        <v>125</v>
      </c>
      <c r="BE633" s="199">
        <f>IF(N633="základní",J633,0)</f>
        <v>0</v>
      </c>
      <c r="BF633" s="199">
        <f>IF(N633="snížená",J633,0)</f>
        <v>0</v>
      </c>
      <c r="BG633" s="199">
        <f>IF(N633="zákl. přenesená",J633,0)</f>
        <v>0</v>
      </c>
      <c r="BH633" s="199">
        <f>IF(N633="sníž. přenesená",J633,0)</f>
        <v>0</v>
      </c>
      <c r="BI633" s="199">
        <f>IF(N633="nulová",J633,0)</f>
        <v>0</v>
      </c>
      <c r="BJ633" s="17" t="s">
        <v>80</v>
      </c>
      <c r="BK633" s="199">
        <f>ROUND(I633*H633,2)</f>
        <v>0</v>
      </c>
      <c r="BL633" s="17" t="s">
        <v>134</v>
      </c>
      <c r="BM633" s="198" t="s">
        <v>881</v>
      </c>
    </row>
    <row r="634" spans="1:47" s="2" customFormat="1" ht="11.25">
      <c r="A634" s="34"/>
      <c r="B634" s="35"/>
      <c r="C634" s="36"/>
      <c r="D634" s="200" t="s">
        <v>136</v>
      </c>
      <c r="E634" s="36"/>
      <c r="F634" s="201" t="s">
        <v>880</v>
      </c>
      <c r="G634" s="36"/>
      <c r="H634" s="36"/>
      <c r="I634" s="108"/>
      <c r="J634" s="36"/>
      <c r="K634" s="36"/>
      <c r="L634" s="39"/>
      <c r="M634" s="202"/>
      <c r="N634" s="203"/>
      <c r="O634" s="64"/>
      <c r="P634" s="64"/>
      <c r="Q634" s="64"/>
      <c r="R634" s="64"/>
      <c r="S634" s="64"/>
      <c r="T634" s="65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T634" s="17" t="s">
        <v>136</v>
      </c>
      <c r="AU634" s="17" t="s">
        <v>82</v>
      </c>
    </row>
    <row r="635" spans="2:63" s="12" customFormat="1" ht="22.9" customHeight="1">
      <c r="B635" s="171"/>
      <c r="C635" s="172"/>
      <c r="D635" s="173" t="s">
        <v>71</v>
      </c>
      <c r="E635" s="185" t="s">
        <v>882</v>
      </c>
      <c r="F635" s="185" t="s">
        <v>883</v>
      </c>
      <c r="G635" s="172"/>
      <c r="H635" s="172"/>
      <c r="I635" s="175"/>
      <c r="J635" s="186">
        <f>BK635</f>
        <v>0</v>
      </c>
      <c r="K635" s="172"/>
      <c r="L635" s="177"/>
      <c r="M635" s="178"/>
      <c r="N635" s="179"/>
      <c r="O635" s="179"/>
      <c r="P635" s="180">
        <f>SUM(P636:P639)</f>
        <v>0</v>
      </c>
      <c r="Q635" s="179"/>
      <c r="R635" s="180">
        <f>SUM(R636:R639)</f>
        <v>0</v>
      </c>
      <c r="S635" s="179"/>
      <c r="T635" s="181">
        <f>SUM(T636:T639)</f>
        <v>0</v>
      </c>
      <c r="AR635" s="182" t="s">
        <v>80</v>
      </c>
      <c r="AT635" s="183" t="s">
        <v>71</v>
      </c>
      <c r="AU635" s="183" t="s">
        <v>80</v>
      </c>
      <c r="AY635" s="182" t="s">
        <v>125</v>
      </c>
      <c r="BK635" s="184">
        <f>SUM(BK636:BK639)</f>
        <v>0</v>
      </c>
    </row>
    <row r="636" spans="1:65" s="2" customFormat="1" ht="14.45" customHeight="1">
      <c r="A636" s="34"/>
      <c r="B636" s="35"/>
      <c r="C636" s="187" t="s">
        <v>884</v>
      </c>
      <c r="D636" s="187" t="s">
        <v>129</v>
      </c>
      <c r="E636" s="188" t="s">
        <v>885</v>
      </c>
      <c r="F636" s="189" t="s">
        <v>886</v>
      </c>
      <c r="G636" s="190" t="s">
        <v>168</v>
      </c>
      <c r="H636" s="191">
        <v>229.836</v>
      </c>
      <c r="I636" s="192"/>
      <c r="J636" s="193">
        <f>ROUND(I636*H636,2)</f>
        <v>0</v>
      </c>
      <c r="K636" s="189" t="s">
        <v>133</v>
      </c>
      <c r="L636" s="39"/>
      <c r="M636" s="194" t="s">
        <v>19</v>
      </c>
      <c r="N636" s="195" t="s">
        <v>43</v>
      </c>
      <c r="O636" s="64"/>
      <c r="P636" s="196">
        <f>O636*H636</f>
        <v>0</v>
      </c>
      <c r="Q636" s="196">
        <v>0</v>
      </c>
      <c r="R636" s="196">
        <f>Q636*H636</f>
        <v>0</v>
      </c>
      <c r="S636" s="196">
        <v>0</v>
      </c>
      <c r="T636" s="197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198" t="s">
        <v>134</v>
      </c>
      <c r="AT636" s="198" t="s">
        <v>129</v>
      </c>
      <c r="AU636" s="198" t="s">
        <v>82</v>
      </c>
      <c r="AY636" s="17" t="s">
        <v>125</v>
      </c>
      <c r="BE636" s="199">
        <f>IF(N636="základní",J636,0)</f>
        <v>0</v>
      </c>
      <c r="BF636" s="199">
        <f>IF(N636="snížená",J636,0)</f>
        <v>0</v>
      </c>
      <c r="BG636" s="199">
        <f>IF(N636="zákl. přenesená",J636,0)</f>
        <v>0</v>
      </c>
      <c r="BH636" s="199">
        <f>IF(N636="sníž. přenesená",J636,0)</f>
        <v>0</v>
      </c>
      <c r="BI636" s="199">
        <f>IF(N636="nulová",J636,0)</f>
        <v>0</v>
      </c>
      <c r="BJ636" s="17" t="s">
        <v>80</v>
      </c>
      <c r="BK636" s="199">
        <f>ROUND(I636*H636,2)</f>
        <v>0</v>
      </c>
      <c r="BL636" s="17" t="s">
        <v>134</v>
      </c>
      <c r="BM636" s="198" t="s">
        <v>887</v>
      </c>
    </row>
    <row r="637" spans="1:47" s="2" customFormat="1" ht="19.5">
      <c r="A637" s="34"/>
      <c r="B637" s="35"/>
      <c r="C637" s="36"/>
      <c r="D637" s="200" t="s">
        <v>136</v>
      </c>
      <c r="E637" s="36"/>
      <c r="F637" s="201" t="s">
        <v>888</v>
      </c>
      <c r="G637" s="36"/>
      <c r="H637" s="36"/>
      <c r="I637" s="108"/>
      <c r="J637" s="36"/>
      <c r="K637" s="36"/>
      <c r="L637" s="39"/>
      <c r="M637" s="202"/>
      <c r="N637" s="203"/>
      <c r="O637" s="64"/>
      <c r="P637" s="64"/>
      <c r="Q637" s="64"/>
      <c r="R637" s="64"/>
      <c r="S637" s="64"/>
      <c r="T637" s="65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T637" s="17" t="s">
        <v>136</v>
      </c>
      <c r="AU637" s="17" t="s">
        <v>82</v>
      </c>
    </row>
    <row r="638" spans="1:65" s="2" customFormat="1" ht="14.45" customHeight="1">
      <c r="A638" s="34"/>
      <c r="B638" s="35"/>
      <c r="C638" s="187" t="s">
        <v>889</v>
      </c>
      <c r="D638" s="187" t="s">
        <v>129</v>
      </c>
      <c r="E638" s="188" t="s">
        <v>890</v>
      </c>
      <c r="F638" s="189" t="s">
        <v>891</v>
      </c>
      <c r="G638" s="190" t="s">
        <v>168</v>
      </c>
      <c r="H638" s="191">
        <v>229.836</v>
      </c>
      <c r="I638" s="192"/>
      <c r="J638" s="193">
        <f>ROUND(I638*H638,2)</f>
        <v>0</v>
      </c>
      <c r="K638" s="189" t="s">
        <v>133</v>
      </c>
      <c r="L638" s="39"/>
      <c r="M638" s="194" t="s">
        <v>19</v>
      </c>
      <c r="N638" s="195" t="s">
        <v>43</v>
      </c>
      <c r="O638" s="64"/>
      <c r="P638" s="196">
        <f>O638*H638</f>
        <v>0</v>
      </c>
      <c r="Q638" s="196">
        <v>0</v>
      </c>
      <c r="R638" s="196">
        <f>Q638*H638</f>
        <v>0</v>
      </c>
      <c r="S638" s="196">
        <v>0</v>
      </c>
      <c r="T638" s="197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198" t="s">
        <v>134</v>
      </c>
      <c r="AT638" s="198" t="s">
        <v>129</v>
      </c>
      <c r="AU638" s="198" t="s">
        <v>82</v>
      </c>
      <c r="AY638" s="17" t="s">
        <v>125</v>
      </c>
      <c r="BE638" s="199">
        <f>IF(N638="základní",J638,0)</f>
        <v>0</v>
      </c>
      <c r="BF638" s="199">
        <f>IF(N638="snížená",J638,0)</f>
        <v>0</v>
      </c>
      <c r="BG638" s="199">
        <f>IF(N638="zákl. přenesená",J638,0)</f>
        <v>0</v>
      </c>
      <c r="BH638" s="199">
        <f>IF(N638="sníž. přenesená",J638,0)</f>
        <v>0</v>
      </c>
      <c r="BI638" s="199">
        <f>IF(N638="nulová",J638,0)</f>
        <v>0</v>
      </c>
      <c r="BJ638" s="17" t="s">
        <v>80</v>
      </c>
      <c r="BK638" s="199">
        <f>ROUND(I638*H638,2)</f>
        <v>0</v>
      </c>
      <c r="BL638" s="17" t="s">
        <v>134</v>
      </c>
      <c r="BM638" s="198" t="s">
        <v>892</v>
      </c>
    </row>
    <row r="639" spans="1:47" s="2" customFormat="1" ht="19.5">
      <c r="A639" s="34"/>
      <c r="B639" s="35"/>
      <c r="C639" s="36"/>
      <c r="D639" s="200" t="s">
        <v>136</v>
      </c>
      <c r="E639" s="36"/>
      <c r="F639" s="201" t="s">
        <v>893</v>
      </c>
      <c r="G639" s="36"/>
      <c r="H639" s="36"/>
      <c r="I639" s="108"/>
      <c r="J639" s="36"/>
      <c r="K639" s="36"/>
      <c r="L639" s="39"/>
      <c r="M639" s="202"/>
      <c r="N639" s="203"/>
      <c r="O639" s="64"/>
      <c r="P639" s="64"/>
      <c r="Q639" s="64"/>
      <c r="R639" s="64"/>
      <c r="S639" s="64"/>
      <c r="T639" s="65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7" t="s">
        <v>136</v>
      </c>
      <c r="AU639" s="17" t="s">
        <v>82</v>
      </c>
    </row>
    <row r="640" spans="2:63" s="12" customFormat="1" ht="25.9" customHeight="1">
      <c r="B640" s="171"/>
      <c r="C640" s="172"/>
      <c r="D640" s="173" t="s">
        <v>71</v>
      </c>
      <c r="E640" s="174" t="s">
        <v>894</v>
      </c>
      <c r="F640" s="174" t="s">
        <v>895</v>
      </c>
      <c r="G640" s="172"/>
      <c r="H640" s="172"/>
      <c r="I640" s="175"/>
      <c r="J640" s="176">
        <f>BK640</f>
        <v>0</v>
      </c>
      <c r="K640" s="172"/>
      <c r="L640" s="177"/>
      <c r="M640" s="178"/>
      <c r="N640" s="179"/>
      <c r="O640" s="179"/>
      <c r="P640" s="180">
        <f>P641+P668+P696</f>
        <v>0</v>
      </c>
      <c r="Q640" s="179"/>
      <c r="R640" s="180">
        <f>R641+R668+R696</f>
        <v>2.5692251600000002</v>
      </c>
      <c r="S640" s="179"/>
      <c r="T640" s="181">
        <f>T641+T668+T696</f>
        <v>0</v>
      </c>
      <c r="AR640" s="182" t="s">
        <v>82</v>
      </c>
      <c r="AT640" s="183" t="s">
        <v>71</v>
      </c>
      <c r="AU640" s="183" t="s">
        <v>72</v>
      </c>
      <c r="AY640" s="182" t="s">
        <v>125</v>
      </c>
      <c r="BK640" s="184">
        <f>BK641+BK668+BK696</f>
        <v>0</v>
      </c>
    </row>
    <row r="641" spans="2:63" s="12" customFormat="1" ht="22.9" customHeight="1">
      <c r="B641" s="171"/>
      <c r="C641" s="172"/>
      <c r="D641" s="173" t="s">
        <v>71</v>
      </c>
      <c r="E641" s="185" t="s">
        <v>896</v>
      </c>
      <c r="F641" s="185" t="s">
        <v>897</v>
      </c>
      <c r="G641" s="172"/>
      <c r="H641" s="172"/>
      <c r="I641" s="175"/>
      <c r="J641" s="186">
        <f>BK641</f>
        <v>0</v>
      </c>
      <c r="K641" s="172"/>
      <c r="L641" s="177"/>
      <c r="M641" s="178"/>
      <c r="N641" s="179"/>
      <c r="O641" s="179"/>
      <c r="P641" s="180">
        <f>SUM(P642:P667)</f>
        <v>0</v>
      </c>
      <c r="Q641" s="179"/>
      <c r="R641" s="180">
        <f>SUM(R642:R667)</f>
        <v>1.1219514800000001</v>
      </c>
      <c r="S641" s="179"/>
      <c r="T641" s="181">
        <f>SUM(T642:T667)</f>
        <v>0</v>
      </c>
      <c r="AR641" s="182" t="s">
        <v>82</v>
      </c>
      <c r="AT641" s="183" t="s">
        <v>71</v>
      </c>
      <c r="AU641" s="183" t="s">
        <v>80</v>
      </c>
      <c r="AY641" s="182" t="s">
        <v>125</v>
      </c>
      <c r="BK641" s="184">
        <f>SUM(BK642:BK667)</f>
        <v>0</v>
      </c>
    </row>
    <row r="642" spans="1:65" s="2" customFormat="1" ht="14.45" customHeight="1">
      <c r="A642" s="34"/>
      <c r="B642" s="35"/>
      <c r="C642" s="187" t="s">
        <v>898</v>
      </c>
      <c r="D642" s="187" t="s">
        <v>129</v>
      </c>
      <c r="E642" s="188" t="s">
        <v>899</v>
      </c>
      <c r="F642" s="189" t="s">
        <v>900</v>
      </c>
      <c r="G642" s="190" t="s">
        <v>153</v>
      </c>
      <c r="H642" s="191">
        <v>31.9</v>
      </c>
      <c r="I642" s="192"/>
      <c r="J642" s="193">
        <f>ROUND(I642*H642,2)</f>
        <v>0</v>
      </c>
      <c r="K642" s="189" t="s">
        <v>133</v>
      </c>
      <c r="L642" s="39"/>
      <c r="M642" s="194" t="s">
        <v>19</v>
      </c>
      <c r="N642" s="195" t="s">
        <v>43</v>
      </c>
      <c r="O642" s="64"/>
      <c r="P642" s="196">
        <f>O642*H642</f>
        <v>0</v>
      </c>
      <c r="Q642" s="196">
        <v>0</v>
      </c>
      <c r="R642" s="196">
        <f>Q642*H642</f>
        <v>0</v>
      </c>
      <c r="S642" s="196">
        <v>0</v>
      </c>
      <c r="T642" s="197">
        <f>S642*H642</f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198" t="s">
        <v>241</v>
      </c>
      <c r="AT642" s="198" t="s">
        <v>129</v>
      </c>
      <c r="AU642" s="198" t="s">
        <v>82</v>
      </c>
      <c r="AY642" s="17" t="s">
        <v>125</v>
      </c>
      <c r="BE642" s="199">
        <f>IF(N642="základní",J642,0)</f>
        <v>0</v>
      </c>
      <c r="BF642" s="199">
        <f>IF(N642="snížená",J642,0)</f>
        <v>0</v>
      </c>
      <c r="BG642" s="199">
        <f>IF(N642="zákl. přenesená",J642,0)</f>
        <v>0</v>
      </c>
      <c r="BH642" s="199">
        <f>IF(N642="sníž. přenesená",J642,0)</f>
        <v>0</v>
      </c>
      <c r="BI642" s="199">
        <f>IF(N642="nulová",J642,0)</f>
        <v>0</v>
      </c>
      <c r="BJ642" s="17" t="s">
        <v>80</v>
      </c>
      <c r="BK642" s="199">
        <f>ROUND(I642*H642,2)</f>
        <v>0</v>
      </c>
      <c r="BL642" s="17" t="s">
        <v>241</v>
      </c>
      <c r="BM642" s="198" t="s">
        <v>901</v>
      </c>
    </row>
    <row r="643" spans="1:47" s="2" customFormat="1" ht="11.25">
      <c r="A643" s="34"/>
      <c r="B643" s="35"/>
      <c r="C643" s="36"/>
      <c r="D643" s="200" t="s">
        <v>136</v>
      </c>
      <c r="E643" s="36"/>
      <c r="F643" s="201" t="s">
        <v>902</v>
      </c>
      <c r="G643" s="36"/>
      <c r="H643" s="36"/>
      <c r="I643" s="108"/>
      <c r="J643" s="36"/>
      <c r="K643" s="36"/>
      <c r="L643" s="39"/>
      <c r="M643" s="202"/>
      <c r="N643" s="203"/>
      <c r="O643" s="64"/>
      <c r="P643" s="64"/>
      <c r="Q643" s="64"/>
      <c r="R643" s="64"/>
      <c r="S643" s="64"/>
      <c r="T643" s="65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T643" s="17" t="s">
        <v>136</v>
      </c>
      <c r="AU643" s="17" t="s">
        <v>82</v>
      </c>
    </row>
    <row r="644" spans="2:51" s="14" customFormat="1" ht="11.25">
      <c r="B644" s="216"/>
      <c r="C644" s="217"/>
      <c r="D644" s="200" t="s">
        <v>140</v>
      </c>
      <c r="E644" s="218" t="s">
        <v>19</v>
      </c>
      <c r="F644" s="219" t="s">
        <v>903</v>
      </c>
      <c r="G644" s="217"/>
      <c r="H644" s="218" t="s">
        <v>19</v>
      </c>
      <c r="I644" s="220"/>
      <c r="J644" s="217"/>
      <c r="K644" s="217"/>
      <c r="L644" s="221"/>
      <c r="M644" s="222"/>
      <c r="N644" s="223"/>
      <c r="O644" s="223"/>
      <c r="P644" s="223"/>
      <c r="Q644" s="223"/>
      <c r="R644" s="223"/>
      <c r="S644" s="223"/>
      <c r="T644" s="224"/>
      <c r="AT644" s="225" t="s">
        <v>140</v>
      </c>
      <c r="AU644" s="225" t="s">
        <v>82</v>
      </c>
      <c r="AV644" s="14" t="s">
        <v>80</v>
      </c>
      <c r="AW644" s="14" t="s">
        <v>33</v>
      </c>
      <c r="AX644" s="14" t="s">
        <v>72</v>
      </c>
      <c r="AY644" s="225" t="s">
        <v>125</v>
      </c>
    </row>
    <row r="645" spans="2:51" s="13" customFormat="1" ht="11.25">
      <c r="B645" s="205"/>
      <c r="C645" s="206"/>
      <c r="D645" s="200" t="s">
        <v>140</v>
      </c>
      <c r="E645" s="207" t="s">
        <v>19</v>
      </c>
      <c r="F645" s="208" t="s">
        <v>904</v>
      </c>
      <c r="G645" s="206"/>
      <c r="H645" s="209">
        <v>31.9</v>
      </c>
      <c r="I645" s="210"/>
      <c r="J645" s="206"/>
      <c r="K645" s="206"/>
      <c r="L645" s="211"/>
      <c r="M645" s="212"/>
      <c r="N645" s="213"/>
      <c r="O645" s="213"/>
      <c r="P645" s="213"/>
      <c r="Q645" s="213"/>
      <c r="R645" s="213"/>
      <c r="S645" s="213"/>
      <c r="T645" s="214"/>
      <c r="AT645" s="215" t="s">
        <v>140</v>
      </c>
      <c r="AU645" s="215" t="s">
        <v>82</v>
      </c>
      <c r="AV645" s="13" t="s">
        <v>82</v>
      </c>
      <c r="AW645" s="13" t="s">
        <v>33</v>
      </c>
      <c r="AX645" s="13" t="s">
        <v>72</v>
      </c>
      <c r="AY645" s="215" t="s">
        <v>125</v>
      </c>
    </row>
    <row r="646" spans="1:65" s="2" customFormat="1" ht="14.45" customHeight="1">
      <c r="A646" s="34"/>
      <c r="B646" s="35"/>
      <c r="C646" s="187" t="s">
        <v>905</v>
      </c>
      <c r="D646" s="187" t="s">
        <v>129</v>
      </c>
      <c r="E646" s="188" t="s">
        <v>906</v>
      </c>
      <c r="F646" s="189" t="s">
        <v>907</v>
      </c>
      <c r="G646" s="190" t="s">
        <v>153</v>
      </c>
      <c r="H646" s="191">
        <v>75.888</v>
      </c>
      <c r="I646" s="192"/>
      <c r="J646" s="193">
        <f>ROUND(I646*H646,2)</f>
        <v>0</v>
      </c>
      <c r="K646" s="189" t="s">
        <v>133</v>
      </c>
      <c r="L646" s="39"/>
      <c r="M646" s="194" t="s">
        <v>19</v>
      </c>
      <c r="N646" s="195" t="s">
        <v>43</v>
      </c>
      <c r="O646" s="64"/>
      <c r="P646" s="196">
        <f>O646*H646</f>
        <v>0</v>
      </c>
      <c r="Q646" s="196">
        <v>0</v>
      </c>
      <c r="R646" s="196">
        <f>Q646*H646</f>
        <v>0</v>
      </c>
      <c r="S646" s="196">
        <v>0</v>
      </c>
      <c r="T646" s="197">
        <f>S646*H646</f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198" t="s">
        <v>241</v>
      </c>
      <c r="AT646" s="198" t="s">
        <v>129</v>
      </c>
      <c r="AU646" s="198" t="s">
        <v>82</v>
      </c>
      <c r="AY646" s="17" t="s">
        <v>125</v>
      </c>
      <c r="BE646" s="199">
        <f>IF(N646="základní",J646,0)</f>
        <v>0</v>
      </c>
      <c r="BF646" s="199">
        <f>IF(N646="snížená",J646,0)</f>
        <v>0</v>
      </c>
      <c r="BG646" s="199">
        <f>IF(N646="zákl. přenesená",J646,0)</f>
        <v>0</v>
      </c>
      <c r="BH646" s="199">
        <f>IF(N646="sníž. přenesená",J646,0)</f>
        <v>0</v>
      </c>
      <c r="BI646" s="199">
        <f>IF(N646="nulová",J646,0)</f>
        <v>0</v>
      </c>
      <c r="BJ646" s="17" t="s">
        <v>80</v>
      </c>
      <c r="BK646" s="199">
        <f>ROUND(I646*H646,2)</f>
        <v>0</v>
      </c>
      <c r="BL646" s="17" t="s">
        <v>241</v>
      </c>
      <c r="BM646" s="198" t="s">
        <v>908</v>
      </c>
    </row>
    <row r="647" spans="1:47" s="2" customFormat="1" ht="11.25">
      <c r="A647" s="34"/>
      <c r="B647" s="35"/>
      <c r="C647" s="36"/>
      <c r="D647" s="200" t="s">
        <v>136</v>
      </c>
      <c r="E647" s="36"/>
      <c r="F647" s="201" t="s">
        <v>909</v>
      </c>
      <c r="G647" s="36"/>
      <c r="H647" s="36"/>
      <c r="I647" s="108"/>
      <c r="J647" s="36"/>
      <c r="K647" s="36"/>
      <c r="L647" s="39"/>
      <c r="M647" s="202"/>
      <c r="N647" s="203"/>
      <c r="O647" s="64"/>
      <c r="P647" s="64"/>
      <c r="Q647" s="64"/>
      <c r="R647" s="64"/>
      <c r="S647" s="64"/>
      <c r="T647" s="65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T647" s="17" t="s">
        <v>136</v>
      </c>
      <c r="AU647" s="17" t="s">
        <v>82</v>
      </c>
    </row>
    <row r="648" spans="2:51" s="14" customFormat="1" ht="11.25">
      <c r="B648" s="216"/>
      <c r="C648" s="217"/>
      <c r="D648" s="200" t="s">
        <v>140</v>
      </c>
      <c r="E648" s="218" t="s">
        <v>19</v>
      </c>
      <c r="F648" s="219" t="s">
        <v>903</v>
      </c>
      <c r="G648" s="217"/>
      <c r="H648" s="218" t="s">
        <v>19</v>
      </c>
      <c r="I648" s="220"/>
      <c r="J648" s="217"/>
      <c r="K648" s="217"/>
      <c r="L648" s="221"/>
      <c r="M648" s="222"/>
      <c r="N648" s="223"/>
      <c r="O648" s="223"/>
      <c r="P648" s="223"/>
      <c r="Q648" s="223"/>
      <c r="R648" s="223"/>
      <c r="S648" s="223"/>
      <c r="T648" s="224"/>
      <c r="AT648" s="225" t="s">
        <v>140</v>
      </c>
      <c r="AU648" s="225" t="s">
        <v>82</v>
      </c>
      <c r="AV648" s="14" t="s">
        <v>80</v>
      </c>
      <c r="AW648" s="14" t="s">
        <v>33</v>
      </c>
      <c r="AX648" s="14" t="s">
        <v>72</v>
      </c>
      <c r="AY648" s="225" t="s">
        <v>125</v>
      </c>
    </row>
    <row r="649" spans="2:51" s="13" customFormat="1" ht="11.25">
      <c r="B649" s="205"/>
      <c r="C649" s="206"/>
      <c r="D649" s="200" t="s">
        <v>140</v>
      </c>
      <c r="E649" s="207" t="s">
        <v>19</v>
      </c>
      <c r="F649" s="208" t="s">
        <v>910</v>
      </c>
      <c r="G649" s="206"/>
      <c r="H649" s="209">
        <v>75.888</v>
      </c>
      <c r="I649" s="210"/>
      <c r="J649" s="206"/>
      <c r="K649" s="206"/>
      <c r="L649" s="211"/>
      <c r="M649" s="212"/>
      <c r="N649" s="213"/>
      <c r="O649" s="213"/>
      <c r="P649" s="213"/>
      <c r="Q649" s="213"/>
      <c r="R649" s="213"/>
      <c r="S649" s="213"/>
      <c r="T649" s="214"/>
      <c r="AT649" s="215" t="s">
        <v>140</v>
      </c>
      <c r="AU649" s="215" t="s">
        <v>82</v>
      </c>
      <c r="AV649" s="13" t="s">
        <v>82</v>
      </c>
      <c r="AW649" s="13" t="s">
        <v>33</v>
      </c>
      <c r="AX649" s="13" t="s">
        <v>72</v>
      </c>
      <c r="AY649" s="215" t="s">
        <v>125</v>
      </c>
    </row>
    <row r="650" spans="1:65" s="2" customFormat="1" ht="14.45" customHeight="1">
      <c r="A650" s="34"/>
      <c r="B650" s="35"/>
      <c r="C650" s="226" t="s">
        <v>911</v>
      </c>
      <c r="D650" s="226" t="s">
        <v>205</v>
      </c>
      <c r="E650" s="227" t="s">
        <v>912</v>
      </c>
      <c r="F650" s="228" t="s">
        <v>913</v>
      </c>
      <c r="G650" s="229" t="s">
        <v>168</v>
      </c>
      <c r="H650" s="230">
        <v>0.032</v>
      </c>
      <c r="I650" s="231"/>
      <c r="J650" s="232">
        <f>ROUND(I650*H650,2)</f>
        <v>0</v>
      </c>
      <c r="K650" s="228" t="s">
        <v>133</v>
      </c>
      <c r="L650" s="233"/>
      <c r="M650" s="234" t="s">
        <v>19</v>
      </c>
      <c r="N650" s="235" t="s">
        <v>43</v>
      </c>
      <c r="O650" s="64"/>
      <c r="P650" s="196">
        <f>O650*H650</f>
        <v>0</v>
      </c>
      <c r="Q650" s="196">
        <v>1</v>
      </c>
      <c r="R650" s="196">
        <f>Q650*H650</f>
        <v>0.032</v>
      </c>
      <c r="S650" s="196">
        <v>0</v>
      </c>
      <c r="T650" s="197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98" t="s">
        <v>337</v>
      </c>
      <c r="AT650" s="198" t="s">
        <v>205</v>
      </c>
      <c r="AU650" s="198" t="s">
        <v>82</v>
      </c>
      <c r="AY650" s="17" t="s">
        <v>125</v>
      </c>
      <c r="BE650" s="199">
        <f>IF(N650="základní",J650,0)</f>
        <v>0</v>
      </c>
      <c r="BF650" s="199">
        <f>IF(N650="snížená",J650,0)</f>
        <v>0</v>
      </c>
      <c r="BG650" s="199">
        <f>IF(N650="zákl. přenesená",J650,0)</f>
        <v>0</v>
      </c>
      <c r="BH650" s="199">
        <f>IF(N650="sníž. přenesená",J650,0)</f>
        <v>0</v>
      </c>
      <c r="BI650" s="199">
        <f>IF(N650="nulová",J650,0)</f>
        <v>0</v>
      </c>
      <c r="BJ650" s="17" t="s">
        <v>80</v>
      </c>
      <c r="BK650" s="199">
        <f>ROUND(I650*H650,2)</f>
        <v>0</v>
      </c>
      <c r="BL650" s="17" t="s">
        <v>241</v>
      </c>
      <c r="BM650" s="198" t="s">
        <v>914</v>
      </c>
    </row>
    <row r="651" spans="1:47" s="2" customFormat="1" ht="11.25">
      <c r="A651" s="34"/>
      <c r="B651" s="35"/>
      <c r="C651" s="36"/>
      <c r="D651" s="200" t="s">
        <v>136</v>
      </c>
      <c r="E651" s="36"/>
      <c r="F651" s="201" t="s">
        <v>913</v>
      </c>
      <c r="G651" s="36"/>
      <c r="H651" s="36"/>
      <c r="I651" s="108"/>
      <c r="J651" s="36"/>
      <c r="K651" s="36"/>
      <c r="L651" s="39"/>
      <c r="M651" s="202"/>
      <c r="N651" s="203"/>
      <c r="O651" s="64"/>
      <c r="P651" s="64"/>
      <c r="Q651" s="64"/>
      <c r="R651" s="64"/>
      <c r="S651" s="64"/>
      <c r="T651" s="65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7" t="s">
        <v>136</v>
      </c>
      <c r="AU651" s="17" t="s">
        <v>82</v>
      </c>
    </row>
    <row r="652" spans="2:51" s="13" customFormat="1" ht="11.25">
      <c r="B652" s="205"/>
      <c r="C652" s="206"/>
      <c r="D652" s="200" t="s">
        <v>140</v>
      </c>
      <c r="E652" s="207" t="s">
        <v>19</v>
      </c>
      <c r="F652" s="208" t="s">
        <v>915</v>
      </c>
      <c r="G652" s="206"/>
      <c r="H652" s="209">
        <v>107.788</v>
      </c>
      <c r="I652" s="210"/>
      <c r="J652" s="206"/>
      <c r="K652" s="206"/>
      <c r="L652" s="211"/>
      <c r="M652" s="212"/>
      <c r="N652" s="213"/>
      <c r="O652" s="213"/>
      <c r="P652" s="213"/>
      <c r="Q652" s="213"/>
      <c r="R652" s="213"/>
      <c r="S652" s="213"/>
      <c r="T652" s="214"/>
      <c r="AT652" s="215" t="s">
        <v>140</v>
      </c>
      <c r="AU652" s="215" t="s">
        <v>82</v>
      </c>
      <c r="AV652" s="13" t="s">
        <v>82</v>
      </c>
      <c r="AW652" s="13" t="s">
        <v>33</v>
      </c>
      <c r="AX652" s="13" t="s">
        <v>72</v>
      </c>
      <c r="AY652" s="215" t="s">
        <v>125</v>
      </c>
    </row>
    <row r="653" spans="2:51" s="13" customFormat="1" ht="11.25">
      <c r="B653" s="205"/>
      <c r="C653" s="206"/>
      <c r="D653" s="200" t="s">
        <v>140</v>
      </c>
      <c r="E653" s="206"/>
      <c r="F653" s="208" t="s">
        <v>916</v>
      </c>
      <c r="G653" s="206"/>
      <c r="H653" s="209">
        <v>0.032</v>
      </c>
      <c r="I653" s="210"/>
      <c r="J653" s="206"/>
      <c r="K653" s="206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140</v>
      </c>
      <c r="AU653" s="215" t="s">
        <v>82</v>
      </c>
      <c r="AV653" s="13" t="s">
        <v>82</v>
      </c>
      <c r="AW653" s="13" t="s">
        <v>4</v>
      </c>
      <c r="AX653" s="13" t="s">
        <v>80</v>
      </c>
      <c r="AY653" s="215" t="s">
        <v>125</v>
      </c>
    </row>
    <row r="654" spans="1:65" s="2" customFormat="1" ht="14.45" customHeight="1">
      <c r="A654" s="34"/>
      <c r="B654" s="35"/>
      <c r="C654" s="187" t="s">
        <v>917</v>
      </c>
      <c r="D654" s="187" t="s">
        <v>129</v>
      </c>
      <c r="E654" s="188" t="s">
        <v>918</v>
      </c>
      <c r="F654" s="189" t="s">
        <v>919</v>
      </c>
      <c r="G654" s="190" t="s">
        <v>153</v>
      </c>
      <c r="H654" s="191">
        <v>63.8</v>
      </c>
      <c r="I654" s="192"/>
      <c r="J654" s="193">
        <f>ROUND(I654*H654,2)</f>
        <v>0</v>
      </c>
      <c r="K654" s="189" t="s">
        <v>133</v>
      </c>
      <c r="L654" s="39"/>
      <c r="M654" s="194" t="s">
        <v>19</v>
      </c>
      <c r="N654" s="195" t="s">
        <v>43</v>
      </c>
      <c r="O654" s="64"/>
      <c r="P654" s="196">
        <f>O654*H654</f>
        <v>0</v>
      </c>
      <c r="Q654" s="196">
        <v>0.0004</v>
      </c>
      <c r="R654" s="196">
        <f>Q654*H654</f>
        <v>0.02552</v>
      </c>
      <c r="S654" s="196">
        <v>0</v>
      </c>
      <c r="T654" s="197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98" t="s">
        <v>241</v>
      </c>
      <c r="AT654" s="198" t="s">
        <v>129</v>
      </c>
      <c r="AU654" s="198" t="s">
        <v>82</v>
      </c>
      <c r="AY654" s="17" t="s">
        <v>125</v>
      </c>
      <c r="BE654" s="199">
        <f>IF(N654="základní",J654,0)</f>
        <v>0</v>
      </c>
      <c r="BF654" s="199">
        <f>IF(N654="snížená",J654,0)</f>
        <v>0</v>
      </c>
      <c r="BG654" s="199">
        <f>IF(N654="zákl. přenesená",J654,0)</f>
        <v>0</v>
      </c>
      <c r="BH654" s="199">
        <f>IF(N654="sníž. přenesená",J654,0)</f>
        <v>0</v>
      </c>
      <c r="BI654" s="199">
        <f>IF(N654="nulová",J654,0)</f>
        <v>0</v>
      </c>
      <c r="BJ654" s="17" t="s">
        <v>80</v>
      </c>
      <c r="BK654" s="199">
        <f>ROUND(I654*H654,2)</f>
        <v>0</v>
      </c>
      <c r="BL654" s="17" t="s">
        <v>241</v>
      </c>
      <c r="BM654" s="198" t="s">
        <v>920</v>
      </c>
    </row>
    <row r="655" spans="1:47" s="2" customFormat="1" ht="11.25">
      <c r="A655" s="34"/>
      <c r="B655" s="35"/>
      <c r="C655" s="36"/>
      <c r="D655" s="200" t="s">
        <v>136</v>
      </c>
      <c r="E655" s="36"/>
      <c r="F655" s="201" t="s">
        <v>921</v>
      </c>
      <c r="G655" s="36"/>
      <c r="H655" s="36"/>
      <c r="I655" s="108"/>
      <c r="J655" s="36"/>
      <c r="K655" s="36"/>
      <c r="L655" s="39"/>
      <c r="M655" s="202"/>
      <c r="N655" s="203"/>
      <c r="O655" s="64"/>
      <c r="P655" s="64"/>
      <c r="Q655" s="64"/>
      <c r="R655" s="64"/>
      <c r="S655" s="64"/>
      <c r="T655" s="65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T655" s="17" t="s">
        <v>136</v>
      </c>
      <c r="AU655" s="17" t="s">
        <v>82</v>
      </c>
    </row>
    <row r="656" spans="2:51" s="14" customFormat="1" ht="11.25">
      <c r="B656" s="216"/>
      <c r="C656" s="217"/>
      <c r="D656" s="200" t="s">
        <v>140</v>
      </c>
      <c r="E656" s="218" t="s">
        <v>19</v>
      </c>
      <c r="F656" s="219" t="s">
        <v>922</v>
      </c>
      <c r="G656" s="217"/>
      <c r="H656" s="218" t="s">
        <v>19</v>
      </c>
      <c r="I656" s="220"/>
      <c r="J656" s="217"/>
      <c r="K656" s="217"/>
      <c r="L656" s="221"/>
      <c r="M656" s="222"/>
      <c r="N656" s="223"/>
      <c r="O656" s="223"/>
      <c r="P656" s="223"/>
      <c r="Q656" s="223"/>
      <c r="R656" s="223"/>
      <c r="S656" s="223"/>
      <c r="T656" s="224"/>
      <c r="AT656" s="225" t="s">
        <v>140</v>
      </c>
      <c r="AU656" s="225" t="s">
        <v>82</v>
      </c>
      <c r="AV656" s="14" t="s">
        <v>80</v>
      </c>
      <c r="AW656" s="14" t="s">
        <v>33</v>
      </c>
      <c r="AX656" s="14" t="s">
        <v>72</v>
      </c>
      <c r="AY656" s="225" t="s">
        <v>125</v>
      </c>
    </row>
    <row r="657" spans="2:51" s="13" customFormat="1" ht="11.25">
      <c r="B657" s="205"/>
      <c r="C657" s="206"/>
      <c r="D657" s="200" t="s">
        <v>140</v>
      </c>
      <c r="E657" s="207" t="s">
        <v>19</v>
      </c>
      <c r="F657" s="208" t="s">
        <v>923</v>
      </c>
      <c r="G657" s="206"/>
      <c r="H657" s="209">
        <v>63.8</v>
      </c>
      <c r="I657" s="210"/>
      <c r="J657" s="206"/>
      <c r="K657" s="206"/>
      <c r="L657" s="211"/>
      <c r="M657" s="212"/>
      <c r="N657" s="213"/>
      <c r="O657" s="213"/>
      <c r="P657" s="213"/>
      <c r="Q657" s="213"/>
      <c r="R657" s="213"/>
      <c r="S657" s="213"/>
      <c r="T657" s="214"/>
      <c r="AT657" s="215" t="s">
        <v>140</v>
      </c>
      <c r="AU657" s="215" t="s">
        <v>82</v>
      </c>
      <c r="AV657" s="13" t="s">
        <v>82</v>
      </c>
      <c r="AW657" s="13" t="s">
        <v>33</v>
      </c>
      <c r="AX657" s="13" t="s">
        <v>72</v>
      </c>
      <c r="AY657" s="215" t="s">
        <v>125</v>
      </c>
    </row>
    <row r="658" spans="1:65" s="2" customFormat="1" ht="14.45" customHeight="1">
      <c r="A658" s="34"/>
      <c r="B658" s="35"/>
      <c r="C658" s="187" t="s">
        <v>924</v>
      </c>
      <c r="D658" s="187" t="s">
        <v>129</v>
      </c>
      <c r="E658" s="188" t="s">
        <v>925</v>
      </c>
      <c r="F658" s="189" t="s">
        <v>926</v>
      </c>
      <c r="G658" s="190" t="s">
        <v>153</v>
      </c>
      <c r="H658" s="191">
        <v>151.776</v>
      </c>
      <c r="I658" s="192"/>
      <c r="J658" s="193">
        <f>ROUND(I658*H658,2)</f>
        <v>0</v>
      </c>
      <c r="K658" s="189" t="s">
        <v>133</v>
      </c>
      <c r="L658" s="39"/>
      <c r="M658" s="194" t="s">
        <v>19</v>
      </c>
      <c r="N658" s="195" t="s">
        <v>43</v>
      </c>
      <c r="O658" s="64"/>
      <c r="P658" s="196">
        <f>O658*H658</f>
        <v>0</v>
      </c>
      <c r="Q658" s="196">
        <v>0.0004</v>
      </c>
      <c r="R658" s="196">
        <f>Q658*H658</f>
        <v>0.060710400000000005</v>
      </c>
      <c r="S658" s="196">
        <v>0</v>
      </c>
      <c r="T658" s="197">
        <f>S658*H658</f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198" t="s">
        <v>241</v>
      </c>
      <c r="AT658" s="198" t="s">
        <v>129</v>
      </c>
      <c r="AU658" s="198" t="s">
        <v>82</v>
      </c>
      <c r="AY658" s="17" t="s">
        <v>125</v>
      </c>
      <c r="BE658" s="199">
        <f>IF(N658="základní",J658,0)</f>
        <v>0</v>
      </c>
      <c r="BF658" s="199">
        <f>IF(N658="snížená",J658,0)</f>
        <v>0</v>
      </c>
      <c r="BG658" s="199">
        <f>IF(N658="zákl. přenesená",J658,0)</f>
        <v>0</v>
      </c>
      <c r="BH658" s="199">
        <f>IF(N658="sníž. přenesená",J658,0)</f>
        <v>0</v>
      </c>
      <c r="BI658" s="199">
        <f>IF(N658="nulová",J658,0)</f>
        <v>0</v>
      </c>
      <c r="BJ658" s="17" t="s">
        <v>80</v>
      </c>
      <c r="BK658" s="199">
        <f>ROUND(I658*H658,2)</f>
        <v>0</v>
      </c>
      <c r="BL658" s="17" t="s">
        <v>241</v>
      </c>
      <c r="BM658" s="198" t="s">
        <v>927</v>
      </c>
    </row>
    <row r="659" spans="1:47" s="2" customFormat="1" ht="11.25">
      <c r="A659" s="34"/>
      <c r="B659" s="35"/>
      <c r="C659" s="36"/>
      <c r="D659" s="200" t="s">
        <v>136</v>
      </c>
      <c r="E659" s="36"/>
      <c r="F659" s="201" t="s">
        <v>928</v>
      </c>
      <c r="G659" s="36"/>
      <c r="H659" s="36"/>
      <c r="I659" s="108"/>
      <c r="J659" s="36"/>
      <c r="K659" s="36"/>
      <c r="L659" s="39"/>
      <c r="M659" s="202"/>
      <c r="N659" s="203"/>
      <c r="O659" s="64"/>
      <c r="P659" s="64"/>
      <c r="Q659" s="64"/>
      <c r="R659" s="64"/>
      <c r="S659" s="64"/>
      <c r="T659" s="65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T659" s="17" t="s">
        <v>136</v>
      </c>
      <c r="AU659" s="17" t="s">
        <v>82</v>
      </c>
    </row>
    <row r="660" spans="2:51" s="14" customFormat="1" ht="11.25">
      <c r="B660" s="216"/>
      <c r="C660" s="217"/>
      <c r="D660" s="200" t="s">
        <v>140</v>
      </c>
      <c r="E660" s="218" t="s">
        <v>19</v>
      </c>
      <c r="F660" s="219" t="s">
        <v>922</v>
      </c>
      <c r="G660" s="217"/>
      <c r="H660" s="218" t="s">
        <v>19</v>
      </c>
      <c r="I660" s="220"/>
      <c r="J660" s="217"/>
      <c r="K660" s="217"/>
      <c r="L660" s="221"/>
      <c r="M660" s="222"/>
      <c r="N660" s="223"/>
      <c r="O660" s="223"/>
      <c r="P660" s="223"/>
      <c r="Q660" s="223"/>
      <c r="R660" s="223"/>
      <c r="S660" s="223"/>
      <c r="T660" s="224"/>
      <c r="AT660" s="225" t="s">
        <v>140</v>
      </c>
      <c r="AU660" s="225" t="s">
        <v>82</v>
      </c>
      <c r="AV660" s="14" t="s">
        <v>80</v>
      </c>
      <c r="AW660" s="14" t="s">
        <v>33</v>
      </c>
      <c r="AX660" s="14" t="s">
        <v>72</v>
      </c>
      <c r="AY660" s="225" t="s">
        <v>125</v>
      </c>
    </row>
    <row r="661" spans="2:51" s="13" customFormat="1" ht="11.25">
      <c r="B661" s="205"/>
      <c r="C661" s="206"/>
      <c r="D661" s="200" t="s">
        <v>140</v>
      </c>
      <c r="E661" s="207" t="s">
        <v>19</v>
      </c>
      <c r="F661" s="208" t="s">
        <v>929</v>
      </c>
      <c r="G661" s="206"/>
      <c r="H661" s="209">
        <v>151.776</v>
      </c>
      <c r="I661" s="210"/>
      <c r="J661" s="206"/>
      <c r="K661" s="206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140</v>
      </c>
      <c r="AU661" s="215" t="s">
        <v>82</v>
      </c>
      <c r="AV661" s="13" t="s">
        <v>82</v>
      </c>
      <c r="AW661" s="13" t="s">
        <v>33</v>
      </c>
      <c r="AX661" s="13" t="s">
        <v>72</v>
      </c>
      <c r="AY661" s="215" t="s">
        <v>125</v>
      </c>
    </row>
    <row r="662" spans="1:65" s="2" customFormat="1" ht="21.6" customHeight="1">
      <c r="A662" s="34"/>
      <c r="B662" s="35"/>
      <c r="C662" s="226" t="s">
        <v>930</v>
      </c>
      <c r="D662" s="226" t="s">
        <v>205</v>
      </c>
      <c r="E662" s="227" t="s">
        <v>931</v>
      </c>
      <c r="F662" s="228" t="s">
        <v>932</v>
      </c>
      <c r="G662" s="229" t="s">
        <v>153</v>
      </c>
      <c r="H662" s="230">
        <v>258.691</v>
      </c>
      <c r="I662" s="231"/>
      <c r="J662" s="232">
        <f>ROUND(I662*H662,2)</f>
        <v>0</v>
      </c>
      <c r="K662" s="228" t="s">
        <v>133</v>
      </c>
      <c r="L662" s="233"/>
      <c r="M662" s="234" t="s">
        <v>19</v>
      </c>
      <c r="N662" s="235" t="s">
        <v>43</v>
      </c>
      <c r="O662" s="64"/>
      <c r="P662" s="196">
        <f>O662*H662</f>
        <v>0</v>
      </c>
      <c r="Q662" s="196">
        <v>0.00388</v>
      </c>
      <c r="R662" s="196">
        <f>Q662*H662</f>
        <v>1.00372108</v>
      </c>
      <c r="S662" s="196">
        <v>0</v>
      </c>
      <c r="T662" s="197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98" t="s">
        <v>337</v>
      </c>
      <c r="AT662" s="198" t="s">
        <v>205</v>
      </c>
      <c r="AU662" s="198" t="s">
        <v>82</v>
      </c>
      <c r="AY662" s="17" t="s">
        <v>125</v>
      </c>
      <c r="BE662" s="199">
        <f>IF(N662="základní",J662,0)</f>
        <v>0</v>
      </c>
      <c r="BF662" s="199">
        <f>IF(N662="snížená",J662,0)</f>
        <v>0</v>
      </c>
      <c r="BG662" s="199">
        <f>IF(N662="zákl. přenesená",J662,0)</f>
        <v>0</v>
      </c>
      <c r="BH662" s="199">
        <f>IF(N662="sníž. přenesená",J662,0)</f>
        <v>0</v>
      </c>
      <c r="BI662" s="199">
        <f>IF(N662="nulová",J662,0)</f>
        <v>0</v>
      </c>
      <c r="BJ662" s="17" t="s">
        <v>80</v>
      </c>
      <c r="BK662" s="199">
        <f>ROUND(I662*H662,2)</f>
        <v>0</v>
      </c>
      <c r="BL662" s="17" t="s">
        <v>241</v>
      </c>
      <c r="BM662" s="198" t="s">
        <v>933</v>
      </c>
    </row>
    <row r="663" spans="1:47" s="2" customFormat="1" ht="19.5">
      <c r="A663" s="34"/>
      <c r="B663" s="35"/>
      <c r="C663" s="36"/>
      <c r="D663" s="200" t="s">
        <v>136</v>
      </c>
      <c r="E663" s="36"/>
      <c r="F663" s="201" t="s">
        <v>932</v>
      </c>
      <c r="G663" s="36"/>
      <c r="H663" s="36"/>
      <c r="I663" s="108"/>
      <c r="J663" s="36"/>
      <c r="K663" s="36"/>
      <c r="L663" s="39"/>
      <c r="M663" s="202"/>
      <c r="N663" s="203"/>
      <c r="O663" s="64"/>
      <c r="P663" s="64"/>
      <c r="Q663" s="64"/>
      <c r="R663" s="64"/>
      <c r="S663" s="64"/>
      <c r="T663" s="65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T663" s="17" t="s">
        <v>136</v>
      </c>
      <c r="AU663" s="17" t="s">
        <v>82</v>
      </c>
    </row>
    <row r="664" spans="2:51" s="13" customFormat="1" ht="11.25">
      <c r="B664" s="205"/>
      <c r="C664" s="206"/>
      <c r="D664" s="200" t="s">
        <v>140</v>
      </c>
      <c r="E664" s="207" t="s">
        <v>19</v>
      </c>
      <c r="F664" s="208" t="s">
        <v>934</v>
      </c>
      <c r="G664" s="206"/>
      <c r="H664" s="209">
        <v>215.576</v>
      </c>
      <c r="I664" s="210"/>
      <c r="J664" s="206"/>
      <c r="K664" s="206"/>
      <c r="L664" s="211"/>
      <c r="M664" s="212"/>
      <c r="N664" s="213"/>
      <c r="O664" s="213"/>
      <c r="P664" s="213"/>
      <c r="Q664" s="213"/>
      <c r="R664" s="213"/>
      <c r="S664" s="213"/>
      <c r="T664" s="214"/>
      <c r="AT664" s="215" t="s">
        <v>140</v>
      </c>
      <c r="AU664" s="215" t="s">
        <v>82</v>
      </c>
      <c r="AV664" s="13" t="s">
        <v>82</v>
      </c>
      <c r="AW664" s="13" t="s">
        <v>33</v>
      </c>
      <c r="AX664" s="13" t="s">
        <v>72</v>
      </c>
      <c r="AY664" s="215" t="s">
        <v>125</v>
      </c>
    </row>
    <row r="665" spans="2:51" s="13" customFormat="1" ht="11.25">
      <c r="B665" s="205"/>
      <c r="C665" s="206"/>
      <c r="D665" s="200" t="s">
        <v>140</v>
      </c>
      <c r="E665" s="206"/>
      <c r="F665" s="208" t="s">
        <v>935</v>
      </c>
      <c r="G665" s="206"/>
      <c r="H665" s="209">
        <v>258.691</v>
      </c>
      <c r="I665" s="210"/>
      <c r="J665" s="206"/>
      <c r="K665" s="206"/>
      <c r="L665" s="211"/>
      <c r="M665" s="212"/>
      <c r="N665" s="213"/>
      <c r="O665" s="213"/>
      <c r="P665" s="213"/>
      <c r="Q665" s="213"/>
      <c r="R665" s="213"/>
      <c r="S665" s="213"/>
      <c r="T665" s="214"/>
      <c r="AT665" s="215" t="s">
        <v>140</v>
      </c>
      <c r="AU665" s="215" t="s">
        <v>82</v>
      </c>
      <c r="AV665" s="13" t="s">
        <v>82</v>
      </c>
      <c r="AW665" s="13" t="s">
        <v>4</v>
      </c>
      <c r="AX665" s="13" t="s">
        <v>80</v>
      </c>
      <c r="AY665" s="215" t="s">
        <v>125</v>
      </c>
    </row>
    <row r="666" spans="1:65" s="2" customFormat="1" ht="14.45" customHeight="1">
      <c r="A666" s="34"/>
      <c r="B666" s="35"/>
      <c r="C666" s="187" t="s">
        <v>936</v>
      </c>
      <c r="D666" s="187" t="s">
        <v>129</v>
      </c>
      <c r="E666" s="188" t="s">
        <v>937</v>
      </c>
      <c r="F666" s="189" t="s">
        <v>938</v>
      </c>
      <c r="G666" s="190" t="s">
        <v>168</v>
      </c>
      <c r="H666" s="191">
        <v>1.122</v>
      </c>
      <c r="I666" s="192"/>
      <c r="J666" s="193">
        <f>ROUND(I666*H666,2)</f>
        <v>0</v>
      </c>
      <c r="K666" s="189" t="s">
        <v>133</v>
      </c>
      <c r="L666" s="39"/>
      <c r="M666" s="194" t="s">
        <v>19</v>
      </c>
      <c r="N666" s="195" t="s">
        <v>43</v>
      </c>
      <c r="O666" s="64"/>
      <c r="P666" s="196">
        <f>O666*H666</f>
        <v>0</v>
      </c>
      <c r="Q666" s="196">
        <v>0</v>
      </c>
      <c r="R666" s="196">
        <f>Q666*H666</f>
        <v>0</v>
      </c>
      <c r="S666" s="196">
        <v>0</v>
      </c>
      <c r="T666" s="197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98" t="s">
        <v>241</v>
      </c>
      <c r="AT666" s="198" t="s">
        <v>129</v>
      </c>
      <c r="AU666" s="198" t="s">
        <v>82</v>
      </c>
      <c r="AY666" s="17" t="s">
        <v>125</v>
      </c>
      <c r="BE666" s="199">
        <f>IF(N666="základní",J666,0)</f>
        <v>0</v>
      </c>
      <c r="BF666" s="199">
        <f>IF(N666="snížená",J666,0)</f>
        <v>0</v>
      </c>
      <c r="BG666" s="199">
        <f>IF(N666="zákl. přenesená",J666,0)</f>
        <v>0</v>
      </c>
      <c r="BH666" s="199">
        <f>IF(N666="sníž. přenesená",J666,0)</f>
        <v>0</v>
      </c>
      <c r="BI666" s="199">
        <f>IF(N666="nulová",J666,0)</f>
        <v>0</v>
      </c>
      <c r="BJ666" s="17" t="s">
        <v>80</v>
      </c>
      <c r="BK666" s="199">
        <f>ROUND(I666*H666,2)</f>
        <v>0</v>
      </c>
      <c r="BL666" s="17" t="s">
        <v>241</v>
      </c>
      <c r="BM666" s="198" t="s">
        <v>939</v>
      </c>
    </row>
    <row r="667" spans="1:47" s="2" customFormat="1" ht="19.5">
      <c r="A667" s="34"/>
      <c r="B667" s="35"/>
      <c r="C667" s="36"/>
      <c r="D667" s="200" t="s">
        <v>136</v>
      </c>
      <c r="E667" s="36"/>
      <c r="F667" s="201" t="s">
        <v>940</v>
      </c>
      <c r="G667" s="36"/>
      <c r="H667" s="36"/>
      <c r="I667" s="108"/>
      <c r="J667" s="36"/>
      <c r="K667" s="36"/>
      <c r="L667" s="39"/>
      <c r="M667" s="202"/>
      <c r="N667" s="203"/>
      <c r="O667" s="64"/>
      <c r="P667" s="64"/>
      <c r="Q667" s="64"/>
      <c r="R667" s="64"/>
      <c r="S667" s="64"/>
      <c r="T667" s="65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T667" s="17" t="s">
        <v>136</v>
      </c>
      <c r="AU667" s="17" t="s">
        <v>82</v>
      </c>
    </row>
    <row r="668" spans="2:63" s="12" customFormat="1" ht="22.9" customHeight="1">
      <c r="B668" s="171"/>
      <c r="C668" s="172"/>
      <c r="D668" s="173" t="s">
        <v>71</v>
      </c>
      <c r="E668" s="185" t="s">
        <v>941</v>
      </c>
      <c r="F668" s="185" t="s">
        <v>942</v>
      </c>
      <c r="G668" s="172"/>
      <c r="H668" s="172"/>
      <c r="I668" s="175"/>
      <c r="J668" s="186">
        <f>BK668</f>
        <v>0</v>
      </c>
      <c r="K668" s="172"/>
      <c r="L668" s="177"/>
      <c r="M668" s="178"/>
      <c r="N668" s="179"/>
      <c r="O668" s="179"/>
      <c r="P668" s="180">
        <f>SUM(P669:P695)</f>
        <v>0</v>
      </c>
      <c r="Q668" s="179"/>
      <c r="R668" s="180">
        <f>SUM(R669:R695)</f>
        <v>0.52761388</v>
      </c>
      <c r="S668" s="179"/>
      <c r="T668" s="181">
        <f>SUM(T669:T695)</f>
        <v>0</v>
      </c>
      <c r="AR668" s="182" t="s">
        <v>82</v>
      </c>
      <c r="AT668" s="183" t="s">
        <v>71</v>
      </c>
      <c r="AU668" s="183" t="s">
        <v>80</v>
      </c>
      <c r="AY668" s="182" t="s">
        <v>125</v>
      </c>
      <c r="BK668" s="184">
        <f>SUM(BK669:BK695)</f>
        <v>0</v>
      </c>
    </row>
    <row r="669" spans="1:65" s="2" customFormat="1" ht="14.45" customHeight="1">
      <c r="A669" s="34"/>
      <c r="B669" s="35"/>
      <c r="C669" s="187" t="s">
        <v>943</v>
      </c>
      <c r="D669" s="187" t="s">
        <v>129</v>
      </c>
      <c r="E669" s="188" t="s">
        <v>944</v>
      </c>
      <c r="F669" s="189" t="s">
        <v>945</v>
      </c>
      <c r="G669" s="190" t="s">
        <v>153</v>
      </c>
      <c r="H669" s="191">
        <v>640.5</v>
      </c>
      <c r="I669" s="192"/>
      <c r="J669" s="193">
        <f>ROUND(I669*H669,2)</f>
        <v>0</v>
      </c>
      <c r="K669" s="189" t="s">
        <v>133</v>
      </c>
      <c r="L669" s="39"/>
      <c r="M669" s="194" t="s">
        <v>19</v>
      </c>
      <c r="N669" s="195" t="s">
        <v>43</v>
      </c>
      <c r="O669" s="64"/>
      <c r="P669" s="196">
        <f>O669*H669</f>
        <v>0</v>
      </c>
      <c r="Q669" s="196">
        <v>0.00035</v>
      </c>
      <c r="R669" s="196">
        <f>Q669*H669</f>
        <v>0.22417499999999999</v>
      </c>
      <c r="S669" s="196">
        <v>0</v>
      </c>
      <c r="T669" s="197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198" t="s">
        <v>241</v>
      </c>
      <c r="AT669" s="198" t="s">
        <v>129</v>
      </c>
      <c r="AU669" s="198" t="s">
        <v>82</v>
      </c>
      <c r="AY669" s="17" t="s">
        <v>125</v>
      </c>
      <c r="BE669" s="199">
        <f>IF(N669="základní",J669,0)</f>
        <v>0</v>
      </c>
      <c r="BF669" s="199">
        <f>IF(N669="snížená",J669,0)</f>
        <v>0</v>
      </c>
      <c r="BG669" s="199">
        <f>IF(N669="zákl. přenesená",J669,0)</f>
        <v>0</v>
      </c>
      <c r="BH669" s="199">
        <f>IF(N669="sníž. přenesená",J669,0)</f>
        <v>0</v>
      </c>
      <c r="BI669" s="199">
        <f>IF(N669="nulová",J669,0)</f>
        <v>0</v>
      </c>
      <c r="BJ669" s="17" t="s">
        <v>80</v>
      </c>
      <c r="BK669" s="199">
        <f>ROUND(I669*H669,2)</f>
        <v>0</v>
      </c>
      <c r="BL669" s="17" t="s">
        <v>241</v>
      </c>
      <c r="BM669" s="198" t="s">
        <v>946</v>
      </c>
    </row>
    <row r="670" spans="1:47" s="2" customFormat="1" ht="11.25">
      <c r="A670" s="34"/>
      <c r="B670" s="35"/>
      <c r="C670" s="36"/>
      <c r="D670" s="200" t="s">
        <v>136</v>
      </c>
      <c r="E670" s="36"/>
      <c r="F670" s="201" t="s">
        <v>947</v>
      </c>
      <c r="G670" s="36"/>
      <c r="H670" s="36"/>
      <c r="I670" s="108"/>
      <c r="J670" s="36"/>
      <c r="K670" s="36"/>
      <c r="L670" s="39"/>
      <c r="M670" s="202"/>
      <c r="N670" s="203"/>
      <c r="O670" s="64"/>
      <c r="P670" s="64"/>
      <c r="Q670" s="64"/>
      <c r="R670" s="64"/>
      <c r="S670" s="64"/>
      <c r="T670" s="65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T670" s="17" t="s">
        <v>136</v>
      </c>
      <c r="AU670" s="17" t="s">
        <v>82</v>
      </c>
    </row>
    <row r="671" spans="1:47" s="2" customFormat="1" ht="19.5">
      <c r="A671" s="34"/>
      <c r="B671" s="35"/>
      <c r="C671" s="36"/>
      <c r="D671" s="200" t="s">
        <v>138</v>
      </c>
      <c r="E671" s="36"/>
      <c r="F671" s="204" t="s">
        <v>948</v>
      </c>
      <c r="G671" s="36"/>
      <c r="H671" s="36"/>
      <c r="I671" s="108"/>
      <c r="J671" s="36"/>
      <c r="K671" s="36"/>
      <c r="L671" s="39"/>
      <c r="M671" s="202"/>
      <c r="N671" s="203"/>
      <c r="O671" s="64"/>
      <c r="P671" s="64"/>
      <c r="Q671" s="64"/>
      <c r="R671" s="64"/>
      <c r="S671" s="64"/>
      <c r="T671" s="65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T671" s="17" t="s">
        <v>138</v>
      </c>
      <c r="AU671" s="17" t="s">
        <v>82</v>
      </c>
    </row>
    <row r="672" spans="2:51" s="13" customFormat="1" ht="11.25">
      <c r="B672" s="205"/>
      <c r="C672" s="206"/>
      <c r="D672" s="200" t="s">
        <v>140</v>
      </c>
      <c r="E672" s="207" t="s">
        <v>19</v>
      </c>
      <c r="F672" s="208" t="s">
        <v>949</v>
      </c>
      <c r="G672" s="206"/>
      <c r="H672" s="209">
        <v>228</v>
      </c>
      <c r="I672" s="210"/>
      <c r="J672" s="206"/>
      <c r="K672" s="206"/>
      <c r="L672" s="211"/>
      <c r="M672" s="212"/>
      <c r="N672" s="213"/>
      <c r="O672" s="213"/>
      <c r="P672" s="213"/>
      <c r="Q672" s="213"/>
      <c r="R672" s="213"/>
      <c r="S672" s="213"/>
      <c r="T672" s="214"/>
      <c r="AT672" s="215" t="s">
        <v>140</v>
      </c>
      <c r="AU672" s="215" t="s">
        <v>82</v>
      </c>
      <c r="AV672" s="13" t="s">
        <v>82</v>
      </c>
      <c r="AW672" s="13" t="s">
        <v>33</v>
      </c>
      <c r="AX672" s="13" t="s">
        <v>72</v>
      </c>
      <c r="AY672" s="215" t="s">
        <v>125</v>
      </c>
    </row>
    <row r="673" spans="2:51" s="13" customFormat="1" ht="11.25">
      <c r="B673" s="205"/>
      <c r="C673" s="206"/>
      <c r="D673" s="200" t="s">
        <v>140</v>
      </c>
      <c r="E673" s="207" t="s">
        <v>19</v>
      </c>
      <c r="F673" s="208" t="s">
        <v>950</v>
      </c>
      <c r="G673" s="206"/>
      <c r="H673" s="209">
        <v>59.6</v>
      </c>
      <c r="I673" s="210"/>
      <c r="J673" s="206"/>
      <c r="K673" s="206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140</v>
      </c>
      <c r="AU673" s="215" t="s">
        <v>82</v>
      </c>
      <c r="AV673" s="13" t="s">
        <v>82</v>
      </c>
      <c r="AW673" s="13" t="s">
        <v>33</v>
      </c>
      <c r="AX673" s="13" t="s">
        <v>72</v>
      </c>
      <c r="AY673" s="215" t="s">
        <v>125</v>
      </c>
    </row>
    <row r="674" spans="2:51" s="13" customFormat="1" ht="11.25">
      <c r="B674" s="205"/>
      <c r="C674" s="206"/>
      <c r="D674" s="200" t="s">
        <v>140</v>
      </c>
      <c r="E674" s="207" t="s">
        <v>19</v>
      </c>
      <c r="F674" s="208" t="s">
        <v>951</v>
      </c>
      <c r="G674" s="206"/>
      <c r="H674" s="209">
        <v>17.8</v>
      </c>
      <c r="I674" s="210"/>
      <c r="J674" s="206"/>
      <c r="K674" s="206"/>
      <c r="L674" s="211"/>
      <c r="M674" s="212"/>
      <c r="N674" s="213"/>
      <c r="O674" s="213"/>
      <c r="P674" s="213"/>
      <c r="Q674" s="213"/>
      <c r="R674" s="213"/>
      <c r="S674" s="213"/>
      <c r="T674" s="214"/>
      <c r="AT674" s="215" t="s">
        <v>140</v>
      </c>
      <c r="AU674" s="215" t="s">
        <v>82</v>
      </c>
      <c r="AV674" s="13" t="s">
        <v>82</v>
      </c>
      <c r="AW674" s="13" t="s">
        <v>33</v>
      </c>
      <c r="AX674" s="13" t="s">
        <v>72</v>
      </c>
      <c r="AY674" s="215" t="s">
        <v>125</v>
      </c>
    </row>
    <row r="675" spans="2:51" s="13" customFormat="1" ht="11.25">
      <c r="B675" s="205"/>
      <c r="C675" s="206"/>
      <c r="D675" s="200" t="s">
        <v>140</v>
      </c>
      <c r="E675" s="207" t="s">
        <v>19</v>
      </c>
      <c r="F675" s="208" t="s">
        <v>952</v>
      </c>
      <c r="G675" s="206"/>
      <c r="H675" s="209">
        <v>33.6</v>
      </c>
      <c r="I675" s="210"/>
      <c r="J675" s="206"/>
      <c r="K675" s="206"/>
      <c r="L675" s="211"/>
      <c r="M675" s="212"/>
      <c r="N675" s="213"/>
      <c r="O675" s="213"/>
      <c r="P675" s="213"/>
      <c r="Q675" s="213"/>
      <c r="R675" s="213"/>
      <c r="S675" s="213"/>
      <c r="T675" s="214"/>
      <c r="AT675" s="215" t="s">
        <v>140</v>
      </c>
      <c r="AU675" s="215" t="s">
        <v>82</v>
      </c>
      <c r="AV675" s="13" t="s">
        <v>82</v>
      </c>
      <c r="AW675" s="13" t="s">
        <v>33</v>
      </c>
      <c r="AX675" s="13" t="s">
        <v>72</v>
      </c>
      <c r="AY675" s="215" t="s">
        <v>125</v>
      </c>
    </row>
    <row r="676" spans="2:51" s="13" customFormat="1" ht="11.25">
      <c r="B676" s="205"/>
      <c r="C676" s="206"/>
      <c r="D676" s="200" t="s">
        <v>140</v>
      </c>
      <c r="E676" s="207" t="s">
        <v>19</v>
      </c>
      <c r="F676" s="208" t="s">
        <v>953</v>
      </c>
      <c r="G676" s="206"/>
      <c r="H676" s="209">
        <v>19.2</v>
      </c>
      <c r="I676" s="210"/>
      <c r="J676" s="206"/>
      <c r="K676" s="206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140</v>
      </c>
      <c r="AU676" s="215" t="s">
        <v>82</v>
      </c>
      <c r="AV676" s="13" t="s">
        <v>82</v>
      </c>
      <c r="AW676" s="13" t="s">
        <v>33</v>
      </c>
      <c r="AX676" s="13" t="s">
        <v>72</v>
      </c>
      <c r="AY676" s="215" t="s">
        <v>125</v>
      </c>
    </row>
    <row r="677" spans="2:51" s="13" customFormat="1" ht="11.25">
      <c r="B677" s="205"/>
      <c r="C677" s="206"/>
      <c r="D677" s="200" t="s">
        <v>140</v>
      </c>
      <c r="E677" s="207" t="s">
        <v>19</v>
      </c>
      <c r="F677" s="208" t="s">
        <v>954</v>
      </c>
      <c r="G677" s="206"/>
      <c r="H677" s="209">
        <v>282.3</v>
      </c>
      <c r="I677" s="210"/>
      <c r="J677" s="206"/>
      <c r="K677" s="206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140</v>
      </c>
      <c r="AU677" s="215" t="s">
        <v>82</v>
      </c>
      <c r="AV677" s="13" t="s">
        <v>82</v>
      </c>
      <c r="AW677" s="13" t="s">
        <v>33</v>
      </c>
      <c r="AX677" s="13" t="s">
        <v>72</v>
      </c>
      <c r="AY677" s="215" t="s">
        <v>125</v>
      </c>
    </row>
    <row r="678" spans="1:65" s="2" customFormat="1" ht="14.45" customHeight="1">
      <c r="A678" s="34"/>
      <c r="B678" s="35"/>
      <c r="C678" s="187" t="s">
        <v>955</v>
      </c>
      <c r="D678" s="187" t="s">
        <v>129</v>
      </c>
      <c r="E678" s="188" t="s">
        <v>956</v>
      </c>
      <c r="F678" s="189" t="s">
        <v>957</v>
      </c>
      <c r="G678" s="190" t="s">
        <v>153</v>
      </c>
      <c r="H678" s="191">
        <v>1760.4</v>
      </c>
      <c r="I678" s="192"/>
      <c r="J678" s="193">
        <f>ROUND(I678*H678,2)</f>
        <v>0</v>
      </c>
      <c r="K678" s="189" t="s">
        <v>133</v>
      </c>
      <c r="L678" s="39"/>
      <c r="M678" s="194" t="s">
        <v>19</v>
      </c>
      <c r="N678" s="195" t="s">
        <v>43</v>
      </c>
      <c r="O678" s="64"/>
      <c r="P678" s="196">
        <f>O678*H678</f>
        <v>0</v>
      </c>
      <c r="Q678" s="196">
        <v>0.00017</v>
      </c>
      <c r="R678" s="196">
        <f>Q678*H678</f>
        <v>0.29926800000000003</v>
      </c>
      <c r="S678" s="196">
        <v>0</v>
      </c>
      <c r="T678" s="197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98" t="s">
        <v>241</v>
      </c>
      <c r="AT678" s="198" t="s">
        <v>129</v>
      </c>
      <c r="AU678" s="198" t="s">
        <v>82</v>
      </c>
      <c r="AY678" s="17" t="s">
        <v>125</v>
      </c>
      <c r="BE678" s="199">
        <f>IF(N678="základní",J678,0)</f>
        <v>0</v>
      </c>
      <c r="BF678" s="199">
        <f>IF(N678="snížená",J678,0)</f>
        <v>0</v>
      </c>
      <c r="BG678" s="199">
        <f>IF(N678="zákl. přenesená",J678,0)</f>
        <v>0</v>
      </c>
      <c r="BH678" s="199">
        <f>IF(N678="sníž. přenesená",J678,0)</f>
        <v>0</v>
      </c>
      <c r="BI678" s="199">
        <f>IF(N678="nulová",J678,0)</f>
        <v>0</v>
      </c>
      <c r="BJ678" s="17" t="s">
        <v>80</v>
      </c>
      <c r="BK678" s="199">
        <f>ROUND(I678*H678,2)</f>
        <v>0</v>
      </c>
      <c r="BL678" s="17" t="s">
        <v>241</v>
      </c>
      <c r="BM678" s="198" t="s">
        <v>958</v>
      </c>
    </row>
    <row r="679" spans="1:47" s="2" customFormat="1" ht="11.25">
      <c r="A679" s="34"/>
      <c r="B679" s="35"/>
      <c r="C679" s="36"/>
      <c r="D679" s="200" t="s">
        <v>136</v>
      </c>
      <c r="E679" s="36"/>
      <c r="F679" s="201" t="s">
        <v>959</v>
      </c>
      <c r="G679" s="36"/>
      <c r="H679" s="36"/>
      <c r="I679" s="108"/>
      <c r="J679" s="36"/>
      <c r="K679" s="36"/>
      <c r="L679" s="39"/>
      <c r="M679" s="202"/>
      <c r="N679" s="203"/>
      <c r="O679" s="64"/>
      <c r="P679" s="64"/>
      <c r="Q679" s="64"/>
      <c r="R679" s="64"/>
      <c r="S679" s="64"/>
      <c r="T679" s="65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T679" s="17" t="s">
        <v>136</v>
      </c>
      <c r="AU679" s="17" t="s">
        <v>82</v>
      </c>
    </row>
    <row r="680" spans="2:51" s="14" customFormat="1" ht="11.25">
      <c r="B680" s="216"/>
      <c r="C680" s="217"/>
      <c r="D680" s="200" t="s">
        <v>140</v>
      </c>
      <c r="E680" s="218" t="s">
        <v>19</v>
      </c>
      <c r="F680" s="219" t="s">
        <v>960</v>
      </c>
      <c r="G680" s="217"/>
      <c r="H680" s="218" t="s">
        <v>19</v>
      </c>
      <c r="I680" s="220"/>
      <c r="J680" s="217"/>
      <c r="K680" s="217"/>
      <c r="L680" s="221"/>
      <c r="M680" s="222"/>
      <c r="N680" s="223"/>
      <c r="O680" s="223"/>
      <c r="P680" s="223"/>
      <c r="Q680" s="223"/>
      <c r="R680" s="223"/>
      <c r="S680" s="223"/>
      <c r="T680" s="224"/>
      <c r="AT680" s="225" t="s">
        <v>140</v>
      </c>
      <c r="AU680" s="225" t="s">
        <v>82</v>
      </c>
      <c r="AV680" s="14" t="s">
        <v>80</v>
      </c>
      <c r="AW680" s="14" t="s">
        <v>33</v>
      </c>
      <c r="AX680" s="14" t="s">
        <v>72</v>
      </c>
      <c r="AY680" s="225" t="s">
        <v>125</v>
      </c>
    </row>
    <row r="681" spans="2:51" s="13" customFormat="1" ht="11.25">
      <c r="B681" s="205"/>
      <c r="C681" s="206"/>
      <c r="D681" s="200" t="s">
        <v>140</v>
      </c>
      <c r="E681" s="207" t="s">
        <v>19</v>
      </c>
      <c r="F681" s="208" t="s">
        <v>961</v>
      </c>
      <c r="G681" s="206"/>
      <c r="H681" s="209">
        <v>456</v>
      </c>
      <c r="I681" s="210"/>
      <c r="J681" s="206"/>
      <c r="K681" s="206"/>
      <c r="L681" s="211"/>
      <c r="M681" s="212"/>
      <c r="N681" s="213"/>
      <c r="O681" s="213"/>
      <c r="P681" s="213"/>
      <c r="Q681" s="213"/>
      <c r="R681" s="213"/>
      <c r="S681" s="213"/>
      <c r="T681" s="214"/>
      <c r="AT681" s="215" t="s">
        <v>140</v>
      </c>
      <c r="AU681" s="215" t="s">
        <v>82</v>
      </c>
      <c r="AV681" s="13" t="s">
        <v>82</v>
      </c>
      <c r="AW681" s="13" t="s">
        <v>33</v>
      </c>
      <c r="AX681" s="13" t="s">
        <v>72</v>
      </c>
      <c r="AY681" s="215" t="s">
        <v>125</v>
      </c>
    </row>
    <row r="682" spans="2:51" s="13" customFormat="1" ht="11.25">
      <c r="B682" s="205"/>
      <c r="C682" s="206"/>
      <c r="D682" s="200" t="s">
        <v>140</v>
      </c>
      <c r="E682" s="207" t="s">
        <v>19</v>
      </c>
      <c r="F682" s="208" t="s">
        <v>962</v>
      </c>
      <c r="G682" s="206"/>
      <c r="H682" s="209">
        <v>119.2</v>
      </c>
      <c r="I682" s="210"/>
      <c r="J682" s="206"/>
      <c r="K682" s="206"/>
      <c r="L682" s="211"/>
      <c r="M682" s="212"/>
      <c r="N682" s="213"/>
      <c r="O682" s="213"/>
      <c r="P682" s="213"/>
      <c r="Q682" s="213"/>
      <c r="R682" s="213"/>
      <c r="S682" s="213"/>
      <c r="T682" s="214"/>
      <c r="AT682" s="215" t="s">
        <v>140</v>
      </c>
      <c r="AU682" s="215" t="s">
        <v>82</v>
      </c>
      <c r="AV682" s="13" t="s">
        <v>82</v>
      </c>
      <c r="AW682" s="13" t="s">
        <v>33</v>
      </c>
      <c r="AX682" s="13" t="s">
        <v>72</v>
      </c>
      <c r="AY682" s="215" t="s">
        <v>125</v>
      </c>
    </row>
    <row r="683" spans="2:51" s="13" customFormat="1" ht="11.25">
      <c r="B683" s="205"/>
      <c r="C683" s="206"/>
      <c r="D683" s="200" t="s">
        <v>140</v>
      </c>
      <c r="E683" s="207" t="s">
        <v>19</v>
      </c>
      <c r="F683" s="208" t="s">
        <v>963</v>
      </c>
      <c r="G683" s="206"/>
      <c r="H683" s="209">
        <v>35.6</v>
      </c>
      <c r="I683" s="210"/>
      <c r="J683" s="206"/>
      <c r="K683" s="206"/>
      <c r="L683" s="211"/>
      <c r="M683" s="212"/>
      <c r="N683" s="213"/>
      <c r="O683" s="213"/>
      <c r="P683" s="213"/>
      <c r="Q683" s="213"/>
      <c r="R683" s="213"/>
      <c r="S683" s="213"/>
      <c r="T683" s="214"/>
      <c r="AT683" s="215" t="s">
        <v>140</v>
      </c>
      <c r="AU683" s="215" t="s">
        <v>82</v>
      </c>
      <c r="AV683" s="13" t="s">
        <v>82</v>
      </c>
      <c r="AW683" s="13" t="s">
        <v>33</v>
      </c>
      <c r="AX683" s="13" t="s">
        <v>72</v>
      </c>
      <c r="AY683" s="215" t="s">
        <v>125</v>
      </c>
    </row>
    <row r="684" spans="2:51" s="13" customFormat="1" ht="11.25">
      <c r="B684" s="205"/>
      <c r="C684" s="206"/>
      <c r="D684" s="200" t="s">
        <v>140</v>
      </c>
      <c r="E684" s="207" t="s">
        <v>19</v>
      </c>
      <c r="F684" s="208" t="s">
        <v>964</v>
      </c>
      <c r="G684" s="206"/>
      <c r="H684" s="209">
        <v>67.2</v>
      </c>
      <c r="I684" s="210"/>
      <c r="J684" s="206"/>
      <c r="K684" s="206"/>
      <c r="L684" s="211"/>
      <c r="M684" s="212"/>
      <c r="N684" s="213"/>
      <c r="O684" s="213"/>
      <c r="P684" s="213"/>
      <c r="Q684" s="213"/>
      <c r="R684" s="213"/>
      <c r="S684" s="213"/>
      <c r="T684" s="214"/>
      <c r="AT684" s="215" t="s">
        <v>140</v>
      </c>
      <c r="AU684" s="215" t="s">
        <v>82</v>
      </c>
      <c r="AV684" s="13" t="s">
        <v>82</v>
      </c>
      <c r="AW684" s="13" t="s">
        <v>33</v>
      </c>
      <c r="AX684" s="13" t="s">
        <v>72</v>
      </c>
      <c r="AY684" s="215" t="s">
        <v>125</v>
      </c>
    </row>
    <row r="685" spans="2:51" s="13" customFormat="1" ht="11.25">
      <c r="B685" s="205"/>
      <c r="C685" s="206"/>
      <c r="D685" s="200" t="s">
        <v>140</v>
      </c>
      <c r="E685" s="207" t="s">
        <v>19</v>
      </c>
      <c r="F685" s="208" t="s">
        <v>965</v>
      </c>
      <c r="G685" s="206"/>
      <c r="H685" s="209">
        <v>38.4</v>
      </c>
      <c r="I685" s="210"/>
      <c r="J685" s="206"/>
      <c r="K685" s="206"/>
      <c r="L685" s="211"/>
      <c r="M685" s="212"/>
      <c r="N685" s="213"/>
      <c r="O685" s="213"/>
      <c r="P685" s="213"/>
      <c r="Q685" s="213"/>
      <c r="R685" s="213"/>
      <c r="S685" s="213"/>
      <c r="T685" s="214"/>
      <c r="AT685" s="215" t="s">
        <v>140</v>
      </c>
      <c r="AU685" s="215" t="s">
        <v>82</v>
      </c>
      <c r="AV685" s="13" t="s">
        <v>82</v>
      </c>
      <c r="AW685" s="13" t="s">
        <v>33</v>
      </c>
      <c r="AX685" s="13" t="s">
        <v>72</v>
      </c>
      <c r="AY685" s="215" t="s">
        <v>125</v>
      </c>
    </row>
    <row r="686" spans="2:51" s="14" customFormat="1" ht="11.25">
      <c r="B686" s="216"/>
      <c r="C686" s="217"/>
      <c r="D686" s="200" t="s">
        <v>140</v>
      </c>
      <c r="E686" s="218" t="s">
        <v>19</v>
      </c>
      <c r="F686" s="219" t="s">
        <v>966</v>
      </c>
      <c r="G686" s="217"/>
      <c r="H686" s="218" t="s">
        <v>19</v>
      </c>
      <c r="I686" s="220"/>
      <c r="J686" s="217"/>
      <c r="K686" s="217"/>
      <c r="L686" s="221"/>
      <c r="M686" s="222"/>
      <c r="N686" s="223"/>
      <c r="O686" s="223"/>
      <c r="P686" s="223"/>
      <c r="Q686" s="223"/>
      <c r="R686" s="223"/>
      <c r="S686" s="223"/>
      <c r="T686" s="224"/>
      <c r="AT686" s="225" t="s">
        <v>140</v>
      </c>
      <c r="AU686" s="225" t="s">
        <v>82</v>
      </c>
      <c r="AV686" s="14" t="s">
        <v>80</v>
      </c>
      <c r="AW686" s="14" t="s">
        <v>33</v>
      </c>
      <c r="AX686" s="14" t="s">
        <v>72</v>
      </c>
      <c r="AY686" s="225" t="s">
        <v>125</v>
      </c>
    </row>
    <row r="687" spans="2:51" s="13" customFormat="1" ht="11.25">
      <c r="B687" s="205"/>
      <c r="C687" s="206"/>
      <c r="D687" s="200" t="s">
        <v>140</v>
      </c>
      <c r="E687" s="207" t="s">
        <v>19</v>
      </c>
      <c r="F687" s="208" t="s">
        <v>967</v>
      </c>
      <c r="G687" s="206"/>
      <c r="H687" s="209">
        <v>1044</v>
      </c>
      <c r="I687" s="210"/>
      <c r="J687" s="206"/>
      <c r="K687" s="206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140</v>
      </c>
      <c r="AU687" s="215" t="s">
        <v>82</v>
      </c>
      <c r="AV687" s="13" t="s">
        <v>82</v>
      </c>
      <c r="AW687" s="13" t="s">
        <v>33</v>
      </c>
      <c r="AX687" s="13" t="s">
        <v>72</v>
      </c>
      <c r="AY687" s="215" t="s">
        <v>125</v>
      </c>
    </row>
    <row r="688" spans="1:65" s="2" customFormat="1" ht="14.45" customHeight="1">
      <c r="A688" s="34"/>
      <c r="B688" s="35"/>
      <c r="C688" s="187" t="s">
        <v>968</v>
      </c>
      <c r="D688" s="187" t="s">
        <v>129</v>
      </c>
      <c r="E688" s="188" t="s">
        <v>969</v>
      </c>
      <c r="F688" s="189" t="s">
        <v>970</v>
      </c>
      <c r="G688" s="190" t="s">
        <v>153</v>
      </c>
      <c r="H688" s="191">
        <v>10.976</v>
      </c>
      <c r="I688" s="192"/>
      <c r="J688" s="193">
        <f>ROUND(I688*H688,2)</f>
        <v>0</v>
      </c>
      <c r="K688" s="189" t="s">
        <v>133</v>
      </c>
      <c r="L688" s="39"/>
      <c r="M688" s="194" t="s">
        <v>19</v>
      </c>
      <c r="N688" s="195" t="s">
        <v>43</v>
      </c>
      <c r="O688" s="64"/>
      <c r="P688" s="196">
        <f>O688*H688</f>
        <v>0</v>
      </c>
      <c r="Q688" s="196">
        <v>0.00014</v>
      </c>
      <c r="R688" s="196">
        <f>Q688*H688</f>
        <v>0.00153664</v>
      </c>
      <c r="S688" s="196">
        <v>0</v>
      </c>
      <c r="T688" s="197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98" t="s">
        <v>241</v>
      </c>
      <c r="AT688" s="198" t="s">
        <v>129</v>
      </c>
      <c r="AU688" s="198" t="s">
        <v>82</v>
      </c>
      <c r="AY688" s="17" t="s">
        <v>125</v>
      </c>
      <c r="BE688" s="199">
        <f>IF(N688="základní",J688,0)</f>
        <v>0</v>
      </c>
      <c r="BF688" s="199">
        <f>IF(N688="snížená",J688,0)</f>
        <v>0</v>
      </c>
      <c r="BG688" s="199">
        <f>IF(N688="zákl. přenesená",J688,0)</f>
        <v>0</v>
      </c>
      <c r="BH688" s="199">
        <f>IF(N688="sníž. přenesená",J688,0)</f>
        <v>0</v>
      </c>
      <c r="BI688" s="199">
        <f>IF(N688="nulová",J688,0)</f>
        <v>0</v>
      </c>
      <c r="BJ688" s="17" t="s">
        <v>80</v>
      </c>
      <c r="BK688" s="199">
        <f>ROUND(I688*H688,2)</f>
        <v>0</v>
      </c>
      <c r="BL688" s="17" t="s">
        <v>241</v>
      </c>
      <c r="BM688" s="198" t="s">
        <v>971</v>
      </c>
    </row>
    <row r="689" spans="1:47" s="2" customFormat="1" ht="11.25">
      <c r="A689" s="34"/>
      <c r="B689" s="35"/>
      <c r="C689" s="36"/>
      <c r="D689" s="200" t="s">
        <v>136</v>
      </c>
      <c r="E689" s="36"/>
      <c r="F689" s="201" t="s">
        <v>972</v>
      </c>
      <c r="G689" s="36"/>
      <c r="H689" s="36"/>
      <c r="I689" s="108"/>
      <c r="J689" s="36"/>
      <c r="K689" s="36"/>
      <c r="L689" s="39"/>
      <c r="M689" s="202"/>
      <c r="N689" s="203"/>
      <c r="O689" s="64"/>
      <c r="P689" s="64"/>
      <c r="Q689" s="64"/>
      <c r="R689" s="64"/>
      <c r="S689" s="64"/>
      <c r="T689" s="65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T689" s="17" t="s">
        <v>136</v>
      </c>
      <c r="AU689" s="17" t="s">
        <v>82</v>
      </c>
    </row>
    <row r="690" spans="2:51" s="14" customFormat="1" ht="11.25">
      <c r="B690" s="216"/>
      <c r="C690" s="217"/>
      <c r="D690" s="200" t="s">
        <v>140</v>
      </c>
      <c r="E690" s="218" t="s">
        <v>19</v>
      </c>
      <c r="F690" s="219" t="s">
        <v>973</v>
      </c>
      <c r="G690" s="217"/>
      <c r="H690" s="218" t="s">
        <v>19</v>
      </c>
      <c r="I690" s="220"/>
      <c r="J690" s="217"/>
      <c r="K690" s="217"/>
      <c r="L690" s="221"/>
      <c r="M690" s="222"/>
      <c r="N690" s="223"/>
      <c r="O690" s="223"/>
      <c r="P690" s="223"/>
      <c r="Q690" s="223"/>
      <c r="R690" s="223"/>
      <c r="S690" s="223"/>
      <c r="T690" s="224"/>
      <c r="AT690" s="225" t="s">
        <v>140</v>
      </c>
      <c r="AU690" s="225" t="s">
        <v>82</v>
      </c>
      <c r="AV690" s="14" t="s">
        <v>80</v>
      </c>
      <c r="AW690" s="14" t="s">
        <v>33</v>
      </c>
      <c r="AX690" s="14" t="s">
        <v>72</v>
      </c>
      <c r="AY690" s="225" t="s">
        <v>125</v>
      </c>
    </row>
    <row r="691" spans="2:51" s="13" customFormat="1" ht="11.25">
      <c r="B691" s="205"/>
      <c r="C691" s="206"/>
      <c r="D691" s="200" t="s">
        <v>140</v>
      </c>
      <c r="E691" s="207" t="s">
        <v>19</v>
      </c>
      <c r="F691" s="208" t="s">
        <v>974</v>
      </c>
      <c r="G691" s="206"/>
      <c r="H691" s="209">
        <v>10.976</v>
      </c>
      <c r="I691" s="210"/>
      <c r="J691" s="206"/>
      <c r="K691" s="206"/>
      <c r="L691" s="211"/>
      <c r="M691" s="212"/>
      <c r="N691" s="213"/>
      <c r="O691" s="213"/>
      <c r="P691" s="213"/>
      <c r="Q691" s="213"/>
      <c r="R691" s="213"/>
      <c r="S691" s="213"/>
      <c r="T691" s="214"/>
      <c r="AT691" s="215" t="s">
        <v>140</v>
      </c>
      <c r="AU691" s="215" t="s">
        <v>82</v>
      </c>
      <c r="AV691" s="13" t="s">
        <v>82</v>
      </c>
      <c r="AW691" s="13" t="s">
        <v>33</v>
      </c>
      <c r="AX691" s="13" t="s">
        <v>72</v>
      </c>
      <c r="AY691" s="215" t="s">
        <v>125</v>
      </c>
    </row>
    <row r="692" spans="1:65" s="2" customFormat="1" ht="14.45" customHeight="1">
      <c r="A692" s="34"/>
      <c r="B692" s="35"/>
      <c r="C692" s="187" t="s">
        <v>975</v>
      </c>
      <c r="D692" s="187" t="s">
        <v>129</v>
      </c>
      <c r="E692" s="188" t="s">
        <v>976</v>
      </c>
      <c r="F692" s="189" t="s">
        <v>977</v>
      </c>
      <c r="G692" s="190" t="s">
        <v>153</v>
      </c>
      <c r="H692" s="191">
        <v>21.952</v>
      </c>
      <c r="I692" s="192"/>
      <c r="J692" s="193">
        <f>ROUND(I692*H692,2)</f>
        <v>0</v>
      </c>
      <c r="K692" s="189" t="s">
        <v>133</v>
      </c>
      <c r="L692" s="39"/>
      <c r="M692" s="194" t="s">
        <v>19</v>
      </c>
      <c r="N692" s="195" t="s">
        <v>43</v>
      </c>
      <c r="O692" s="64"/>
      <c r="P692" s="196">
        <f>O692*H692</f>
        <v>0</v>
      </c>
      <c r="Q692" s="196">
        <v>0.00012</v>
      </c>
      <c r="R692" s="196">
        <f>Q692*H692</f>
        <v>0.0026342400000000004</v>
      </c>
      <c r="S692" s="196">
        <v>0</v>
      </c>
      <c r="T692" s="197">
        <f>S692*H692</f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198" t="s">
        <v>241</v>
      </c>
      <c r="AT692" s="198" t="s">
        <v>129</v>
      </c>
      <c r="AU692" s="198" t="s">
        <v>82</v>
      </c>
      <c r="AY692" s="17" t="s">
        <v>125</v>
      </c>
      <c r="BE692" s="199">
        <f>IF(N692="základní",J692,0)</f>
        <v>0</v>
      </c>
      <c r="BF692" s="199">
        <f>IF(N692="snížená",J692,0)</f>
        <v>0</v>
      </c>
      <c r="BG692" s="199">
        <f>IF(N692="zákl. přenesená",J692,0)</f>
        <v>0</v>
      </c>
      <c r="BH692" s="199">
        <f>IF(N692="sníž. přenesená",J692,0)</f>
        <v>0</v>
      </c>
      <c r="BI692" s="199">
        <f>IF(N692="nulová",J692,0)</f>
        <v>0</v>
      </c>
      <c r="BJ692" s="17" t="s">
        <v>80</v>
      </c>
      <c r="BK692" s="199">
        <f>ROUND(I692*H692,2)</f>
        <v>0</v>
      </c>
      <c r="BL692" s="17" t="s">
        <v>241</v>
      </c>
      <c r="BM692" s="198" t="s">
        <v>978</v>
      </c>
    </row>
    <row r="693" spans="1:47" s="2" customFormat="1" ht="11.25">
      <c r="A693" s="34"/>
      <c r="B693" s="35"/>
      <c r="C693" s="36"/>
      <c r="D693" s="200" t="s">
        <v>136</v>
      </c>
      <c r="E693" s="36"/>
      <c r="F693" s="201" t="s">
        <v>979</v>
      </c>
      <c r="G693" s="36"/>
      <c r="H693" s="36"/>
      <c r="I693" s="108"/>
      <c r="J693" s="36"/>
      <c r="K693" s="36"/>
      <c r="L693" s="39"/>
      <c r="M693" s="202"/>
      <c r="N693" s="203"/>
      <c r="O693" s="64"/>
      <c r="P693" s="64"/>
      <c r="Q693" s="64"/>
      <c r="R693" s="64"/>
      <c r="S693" s="64"/>
      <c r="T693" s="65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T693" s="17" t="s">
        <v>136</v>
      </c>
      <c r="AU693" s="17" t="s">
        <v>82</v>
      </c>
    </row>
    <row r="694" spans="2:51" s="14" customFormat="1" ht="11.25">
      <c r="B694" s="216"/>
      <c r="C694" s="217"/>
      <c r="D694" s="200" t="s">
        <v>140</v>
      </c>
      <c r="E694" s="218" t="s">
        <v>19</v>
      </c>
      <c r="F694" s="219" t="s">
        <v>980</v>
      </c>
      <c r="G694" s="217"/>
      <c r="H694" s="218" t="s">
        <v>19</v>
      </c>
      <c r="I694" s="220"/>
      <c r="J694" s="217"/>
      <c r="K694" s="217"/>
      <c r="L694" s="221"/>
      <c r="M694" s="222"/>
      <c r="N694" s="223"/>
      <c r="O694" s="223"/>
      <c r="P694" s="223"/>
      <c r="Q694" s="223"/>
      <c r="R694" s="223"/>
      <c r="S694" s="223"/>
      <c r="T694" s="224"/>
      <c r="AT694" s="225" t="s">
        <v>140</v>
      </c>
      <c r="AU694" s="225" t="s">
        <v>82</v>
      </c>
      <c r="AV694" s="14" t="s">
        <v>80</v>
      </c>
      <c r="AW694" s="14" t="s">
        <v>33</v>
      </c>
      <c r="AX694" s="14" t="s">
        <v>72</v>
      </c>
      <c r="AY694" s="225" t="s">
        <v>125</v>
      </c>
    </row>
    <row r="695" spans="2:51" s="13" customFormat="1" ht="11.25">
      <c r="B695" s="205"/>
      <c r="C695" s="206"/>
      <c r="D695" s="200" t="s">
        <v>140</v>
      </c>
      <c r="E695" s="207" t="s">
        <v>19</v>
      </c>
      <c r="F695" s="208" t="s">
        <v>981</v>
      </c>
      <c r="G695" s="206"/>
      <c r="H695" s="209">
        <v>21.952</v>
      </c>
      <c r="I695" s="210"/>
      <c r="J695" s="206"/>
      <c r="K695" s="206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140</v>
      </c>
      <c r="AU695" s="215" t="s">
        <v>82</v>
      </c>
      <c r="AV695" s="13" t="s">
        <v>82</v>
      </c>
      <c r="AW695" s="13" t="s">
        <v>33</v>
      </c>
      <c r="AX695" s="13" t="s">
        <v>72</v>
      </c>
      <c r="AY695" s="215" t="s">
        <v>125</v>
      </c>
    </row>
    <row r="696" spans="2:63" s="12" customFormat="1" ht="22.9" customHeight="1">
      <c r="B696" s="171"/>
      <c r="C696" s="172"/>
      <c r="D696" s="173" t="s">
        <v>71</v>
      </c>
      <c r="E696" s="185" t="s">
        <v>982</v>
      </c>
      <c r="F696" s="185" t="s">
        <v>983</v>
      </c>
      <c r="G696" s="172"/>
      <c r="H696" s="172"/>
      <c r="I696" s="175"/>
      <c r="J696" s="186">
        <f>BK696</f>
        <v>0</v>
      </c>
      <c r="K696" s="172"/>
      <c r="L696" s="177"/>
      <c r="M696" s="178"/>
      <c r="N696" s="179"/>
      <c r="O696" s="179"/>
      <c r="P696" s="180">
        <f>SUM(P697:P754)</f>
        <v>0</v>
      </c>
      <c r="Q696" s="179"/>
      <c r="R696" s="180">
        <f>SUM(R697:R754)</f>
        <v>0.9196598</v>
      </c>
      <c r="S696" s="179"/>
      <c r="T696" s="181">
        <f>SUM(T697:T754)</f>
        <v>0</v>
      </c>
      <c r="AR696" s="182" t="s">
        <v>82</v>
      </c>
      <c r="AT696" s="183" t="s">
        <v>71</v>
      </c>
      <c r="AU696" s="183" t="s">
        <v>80</v>
      </c>
      <c r="AY696" s="182" t="s">
        <v>125</v>
      </c>
      <c r="BK696" s="184">
        <f>SUM(BK697:BK754)</f>
        <v>0</v>
      </c>
    </row>
    <row r="697" spans="1:65" s="2" customFormat="1" ht="14.45" customHeight="1">
      <c r="A697" s="34"/>
      <c r="B697" s="35"/>
      <c r="C697" s="187" t="s">
        <v>984</v>
      </c>
      <c r="D697" s="187" t="s">
        <v>129</v>
      </c>
      <c r="E697" s="188" t="s">
        <v>985</v>
      </c>
      <c r="F697" s="189" t="s">
        <v>986</v>
      </c>
      <c r="G697" s="190" t="s">
        <v>153</v>
      </c>
      <c r="H697" s="191">
        <v>459.56</v>
      </c>
      <c r="I697" s="192"/>
      <c r="J697" s="193">
        <f>ROUND(I697*H697,2)</f>
        <v>0</v>
      </c>
      <c r="K697" s="189" t="s">
        <v>133</v>
      </c>
      <c r="L697" s="39"/>
      <c r="M697" s="194" t="s">
        <v>19</v>
      </c>
      <c r="N697" s="195" t="s">
        <v>43</v>
      </c>
      <c r="O697" s="64"/>
      <c r="P697" s="196">
        <f>O697*H697</f>
        <v>0</v>
      </c>
      <c r="Q697" s="196">
        <v>0</v>
      </c>
      <c r="R697" s="196">
        <f>Q697*H697</f>
        <v>0</v>
      </c>
      <c r="S697" s="196">
        <v>0</v>
      </c>
      <c r="T697" s="197">
        <f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98" t="s">
        <v>241</v>
      </c>
      <c r="AT697" s="198" t="s">
        <v>129</v>
      </c>
      <c r="AU697" s="198" t="s">
        <v>82</v>
      </c>
      <c r="AY697" s="17" t="s">
        <v>125</v>
      </c>
      <c r="BE697" s="199">
        <f>IF(N697="základní",J697,0)</f>
        <v>0</v>
      </c>
      <c r="BF697" s="199">
        <f>IF(N697="snížená",J697,0)</f>
        <v>0</v>
      </c>
      <c r="BG697" s="199">
        <f>IF(N697="zákl. přenesená",J697,0)</f>
        <v>0</v>
      </c>
      <c r="BH697" s="199">
        <f>IF(N697="sníž. přenesená",J697,0)</f>
        <v>0</v>
      </c>
      <c r="BI697" s="199">
        <f>IF(N697="nulová",J697,0)</f>
        <v>0</v>
      </c>
      <c r="BJ697" s="17" t="s">
        <v>80</v>
      </c>
      <c r="BK697" s="199">
        <f>ROUND(I697*H697,2)</f>
        <v>0</v>
      </c>
      <c r="BL697" s="17" t="s">
        <v>241</v>
      </c>
      <c r="BM697" s="198" t="s">
        <v>987</v>
      </c>
    </row>
    <row r="698" spans="1:47" s="2" customFormat="1" ht="11.25">
      <c r="A698" s="34"/>
      <c r="B698" s="35"/>
      <c r="C698" s="36"/>
      <c r="D698" s="200" t="s">
        <v>136</v>
      </c>
      <c r="E698" s="36"/>
      <c r="F698" s="201" t="s">
        <v>988</v>
      </c>
      <c r="G698" s="36"/>
      <c r="H698" s="36"/>
      <c r="I698" s="108"/>
      <c r="J698" s="36"/>
      <c r="K698" s="36"/>
      <c r="L698" s="39"/>
      <c r="M698" s="202"/>
      <c r="N698" s="203"/>
      <c r="O698" s="64"/>
      <c r="P698" s="64"/>
      <c r="Q698" s="64"/>
      <c r="R698" s="64"/>
      <c r="S698" s="64"/>
      <c r="T698" s="65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T698" s="17" t="s">
        <v>136</v>
      </c>
      <c r="AU698" s="17" t="s">
        <v>82</v>
      </c>
    </row>
    <row r="699" spans="2:51" s="14" customFormat="1" ht="11.25">
      <c r="B699" s="216"/>
      <c r="C699" s="217"/>
      <c r="D699" s="200" t="s">
        <v>140</v>
      </c>
      <c r="E699" s="218" t="s">
        <v>19</v>
      </c>
      <c r="F699" s="219" t="s">
        <v>989</v>
      </c>
      <c r="G699" s="217"/>
      <c r="H699" s="218" t="s">
        <v>19</v>
      </c>
      <c r="I699" s="220"/>
      <c r="J699" s="217"/>
      <c r="K699" s="217"/>
      <c r="L699" s="221"/>
      <c r="M699" s="222"/>
      <c r="N699" s="223"/>
      <c r="O699" s="223"/>
      <c r="P699" s="223"/>
      <c r="Q699" s="223"/>
      <c r="R699" s="223"/>
      <c r="S699" s="223"/>
      <c r="T699" s="224"/>
      <c r="AT699" s="225" t="s">
        <v>140</v>
      </c>
      <c r="AU699" s="225" t="s">
        <v>82</v>
      </c>
      <c r="AV699" s="14" t="s">
        <v>80</v>
      </c>
      <c r="AW699" s="14" t="s">
        <v>33</v>
      </c>
      <c r="AX699" s="14" t="s">
        <v>72</v>
      </c>
      <c r="AY699" s="225" t="s">
        <v>125</v>
      </c>
    </row>
    <row r="700" spans="2:51" s="13" customFormat="1" ht="11.25">
      <c r="B700" s="205"/>
      <c r="C700" s="206"/>
      <c r="D700" s="200" t="s">
        <v>140</v>
      </c>
      <c r="E700" s="207" t="s">
        <v>19</v>
      </c>
      <c r="F700" s="208" t="s">
        <v>990</v>
      </c>
      <c r="G700" s="206"/>
      <c r="H700" s="209">
        <v>272.58</v>
      </c>
      <c r="I700" s="210"/>
      <c r="J700" s="206"/>
      <c r="K700" s="206"/>
      <c r="L700" s="211"/>
      <c r="M700" s="212"/>
      <c r="N700" s="213"/>
      <c r="O700" s="213"/>
      <c r="P700" s="213"/>
      <c r="Q700" s="213"/>
      <c r="R700" s="213"/>
      <c r="S700" s="213"/>
      <c r="T700" s="214"/>
      <c r="AT700" s="215" t="s">
        <v>140</v>
      </c>
      <c r="AU700" s="215" t="s">
        <v>82</v>
      </c>
      <c r="AV700" s="13" t="s">
        <v>82</v>
      </c>
      <c r="AW700" s="13" t="s">
        <v>33</v>
      </c>
      <c r="AX700" s="13" t="s">
        <v>72</v>
      </c>
      <c r="AY700" s="215" t="s">
        <v>125</v>
      </c>
    </row>
    <row r="701" spans="2:51" s="13" customFormat="1" ht="11.25">
      <c r="B701" s="205"/>
      <c r="C701" s="206"/>
      <c r="D701" s="200" t="s">
        <v>140</v>
      </c>
      <c r="E701" s="207" t="s">
        <v>19</v>
      </c>
      <c r="F701" s="208" t="s">
        <v>991</v>
      </c>
      <c r="G701" s="206"/>
      <c r="H701" s="209">
        <v>44.96</v>
      </c>
      <c r="I701" s="210"/>
      <c r="J701" s="206"/>
      <c r="K701" s="206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140</v>
      </c>
      <c r="AU701" s="215" t="s">
        <v>82</v>
      </c>
      <c r="AV701" s="13" t="s">
        <v>82</v>
      </c>
      <c r="AW701" s="13" t="s">
        <v>33</v>
      </c>
      <c r="AX701" s="13" t="s">
        <v>72</v>
      </c>
      <c r="AY701" s="215" t="s">
        <v>125</v>
      </c>
    </row>
    <row r="702" spans="2:51" s="13" customFormat="1" ht="11.25">
      <c r="B702" s="205"/>
      <c r="C702" s="206"/>
      <c r="D702" s="200" t="s">
        <v>140</v>
      </c>
      <c r="E702" s="207" t="s">
        <v>19</v>
      </c>
      <c r="F702" s="208" t="s">
        <v>992</v>
      </c>
      <c r="G702" s="206"/>
      <c r="H702" s="209">
        <v>19.76</v>
      </c>
      <c r="I702" s="210"/>
      <c r="J702" s="206"/>
      <c r="K702" s="206"/>
      <c r="L702" s="211"/>
      <c r="M702" s="212"/>
      <c r="N702" s="213"/>
      <c r="O702" s="213"/>
      <c r="P702" s="213"/>
      <c r="Q702" s="213"/>
      <c r="R702" s="213"/>
      <c r="S702" s="213"/>
      <c r="T702" s="214"/>
      <c r="AT702" s="215" t="s">
        <v>140</v>
      </c>
      <c r="AU702" s="215" t="s">
        <v>82</v>
      </c>
      <c r="AV702" s="13" t="s">
        <v>82</v>
      </c>
      <c r="AW702" s="13" t="s">
        <v>33</v>
      </c>
      <c r="AX702" s="13" t="s">
        <v>72</v>
      </c>
      <c r="AY702" s="215" t="s">
        <v>125</v>
      </c>
    </row>
    <row r="703" spans="2:51" s="13" customFormat="1" ht="11.25">
      <c r="B703" s="205"/>
      <c r="C703" s="206"/>
      <c r="D703" s="200" t="s">
        <v>140</v>
      </c>
      <c r="E703" s="207" t="s">
        <v>19</v>
      </c>
      <c r="F703" s="208" t="s">
        <v>993</v>
      </c>
      <c r="G703" s="206"/>
      <c r="H703" s="209">
        <v>13.66</v>
      </c>
      <c r="I703" s="210"/>
      <c r="J703" s="206"/>
      <c r="K703" s="206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140</v>
      </c>
      <c r="AU703" s="215" t="s">
        <v>82</v>
      </c>
      <c r="AV703" s="13" t="s">
        <v>82</v>
      </c>
      <c r="AW703" s="13" t="s">
        <v>33</v>
      </c>
      <c r="AX703" s="13" t="s">
        <v>72</v>
      </c>
      <c r="AY703" s="215" t="s">
        <v>125</v>
      </c>
    </row>
    <row r="704" spans="2:51" s="13" customFormat="1" ht="11.25">
      <c r="B704" s="205"/>
      <c r="C704" s="206"/>
      <c r="D704" s="200" t="s">
        <v>140</v>
      </c>
      <c r="E704" s="207" t="s">
        <v>19</v>
      </c>
      <c r="F704" s="208" t="s">
        <v>994</v>
      </c>
      <c r="G704" s="206"/>
      <c r="H704" s="209">
        <v>108.6</v>
      </c>
      <c r="I704" s="210"/>
      <c r="J704" s="206"/>
      <c r="K704" s="206"/>
      <c r="L704" s="211"/>
      <c r="M704" s="212"/>
      <c r="N704" s="213"/>
      <c r="O704" s="213"/>
      <c r="P704" s="213"/>
      <c r="Q704" s="213"/>
      <c r="R704" s="213"/>
      <c r="S704" s="213"/>
      <c r="T704" s="214"/>
      <c r="AT704" s="215" t="s">
        <v>140</v>
      </c>
      <c r="AU704" s="215" t="s">
        <v>82</v>
      </c>
      <c r="AV704" s="13" t="s">
        <v>82</v>
      </c>
      <c r="AW704" s="13" t="s">
        <v>33</v>
      </c>
      <c r="AX704" s="13" t="s">
        <v>72</v>
      </c>
      <c r="AY704" s="215" t="s">
        <v>125</v>
      </c>
    </row>
    <row r="705" spans="1:65" s="2" customFormat="1" ht="14.45" customHeight="1">
      <c r="A705" s="34"/>
      <c r="B705" s="35"/>
      <c r="C705" s="226" t="s">
        <v>995</v>
      </c>
      <c r="D705" s="226" t="s">
        <v>205</v>
      </c>
      <c r="E705" s="227" t="s">
        <v>996</v>
      </c>
      <c r="F705" s="228" t="s">
        <v>997</v>
      </c>
      <c r="G705" s="229" t="s">
        <v>998</v>
      </c>
      <c r="H705" s="230">
        <v>50.552</v>
      </c>
      <c r="I705" s="231"/>
      <c r="J705" s="232">
        <f>ROUND(I705*H705,2)</f>
        <v>0</v>
      </c>
      <c r="K705" s="228" t="s">
        <v>19</v>
      </c>
      <c r="L705" s="233"/>
      <c r="M705" s="234" t="s">
        <v>19</v>
      </c>
      <c r="N705" s="235" t="s">
        <v>43</v>
      </c>
      <c r="O705" s="64"/>
      <c r="P705" s="196">
        <f>O705*H705</f>
        <v>0</v>
      </c>
      <c r="Q705" s="196">
        <v>0.001</v>
      </c>
      <c r="R705" s="196">
        <f>Q705*H705</f>
        <v>0.050552</v>
      </c>
      <c r="S705" s="196">
        <v>0</v>
      </c>
      <c r="T705" s="197">
        <f>S705*H705</f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98" t="s">
        <v>337</v>
      </c>
      <c r="AT705" s="198" t="s">
        <v>205</v>
      </c>
      <c r="AU705" s="198" t="s">
        <v>82</v>
      </c>
      <c r="AY705" s="17" t="s">
        <v>125</v>
      </c>
      <c r="BE705" s="199">
        <f>IF(N705="základní",J705,0)</f>
        <v>0</v>
      </c>
      <c r="BF705" s="199">
        <f>IF(N705="snížená",J705,0)</f>
        <v>0</v>
      </c>
      <c r="BG705" s="199">
        <f>IF(N705="zákl. přenesená",J705,0)</f>
        <v>0</v>
      </c>
      <c r="BH705" s="199">
        <f>IF(N705="sníž. přenesená",J705,0)</f>
        <v>0</v>
      </c>
      <c r="BI705" s="199">
        <f>IF(N705="nulová",J705,0)</f>
        <v>0</v>
      </c>
      <c r="BJ705" s="17" t="s">
        <v>80</v>
      </c>
      <c r="BK705" s="199">
        <f>ROUND(I705*H705,2)</f>
        <v>0</v>
      </c>
      <c r="BL705" s="17" t="s">
        <v>241</v>
      </c>
      <c r="BM705" s="198" t="s">
        <v>999</v>
      </c>
    </row>
    <row r="706" spans="1:47" s="2" customFormat="1" ht="11.25">
      <c r="A706" s="34"/>
      <c r="B706" s="35"/>
      <c r="C706" s="36"/>
      <c r="D706" s="200" t="s">
        <v>136</v>
      </c>
      <c r="E706" s="36"/>
      <c r="F706" s="201" t="s">
        <v>997</v>
      </c>
      <c r="G706" s="36"/>
      <c r="H706" s="36"/>
      <c r="I706" s="108"/>
      <c r="J706" s="36"/>
      <c r="K706" s="36"/>
      <c r="L706" s="39"/>
      <c r="M706" s="202"/>
      <c r="N706" s="203"/>
      <c r="O706" s="64"/>
      <c r="P706" s="64"/>
      <c r="Q706" s="64"/>
      <c r="R706" s="64"/>
      <c r="S706" s="64"/>
      <c r="T706" s="65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T706" s="17" t="s">
        <v>136</v>
      </c>
      <c r="AU706" s="17" t="s">
        <v>82</v>
      </c>
    </row>
    <row r="707" spans="1:47" s="2" customFormat="1" ht="19.5">
      <c r="A707" s="34"/>
      <c r="B707" s="35"/>
      <c r="C707" s="36"/>
      <c r="D707" s="200" t="s">
        <v>138</v>
      </c>
      <c r="E707" s="36"/>
      <c r="F707" s="204" t="s">
        <v>1000</v>
      </c>
      <c r="G707" s="36"/>
      <c r="H707" s="36"/>
      <c r="I707" s="108"/>
      <c r="J707" s="36"/>
      <c r="K707" s="36"/>
      <c r="L707" s="39"/>
      <c r="M707" s="202"/>
      <c r="N707" s="203"/>
      <c r="O707" s="64"/>
      <c r="P707" s="64"/>
      <c r="Q707" s="64"/>
      <c r="R707" s="64"/>
      <c r="S707" s="64"/>
      <c r="T707" s="65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7" t="s">
        <v>138</v>
      </c>
      <c r="AU707" s="17" t="s">
        <v>82</v>
      </c>
    </row>
    <row r="708" spans="2:51" s="13" customFormat="1" ht="11.25">
      <c r="B708" s="205"/>
      <c r="C708" s="206"/>
      <c r="D708" s="200" t="s">
        <v>140</v>
      </c>
      <c r="E708" s="207" t="s">
        <v>19</v>
      </c>
      <c r="F708" s="208" t="s">
        <v>1001</v>
      </c>
      <c r="G708" s="206"/>
      <c r="H708" s="209">
        <v>50.552</v>
      </c>
      <c r="I708" s="210"/>
      <c r="J708" s="206"/>
      <c r="K708" s="206"/>
      <c r="L708" s="211"/>
      <c r="M708" s="212"/>
      <c r="N708" s="213"/>
      <c r="O708" s="213"/>
      <c r="P708" s="213"/>
      <c r="Q708" s="213"/>
      <c r="R708" s="213"/>
      <c r="S708" s="213"/>
      <c r="T708" s="214"/>
      <c r="AT708" s="215" t="s">
        <v>140</v>
      </c>
      <c r="AU708" s="215" t="s">
        <v>82</v>
      </c>
      <c r="AV708" s="13" t="s">
        <v>82</v>
      </c>
      <c r="AW708" s="13" t="s">
        <v>33</v>
      </c>
      <c r="AX708" s="13" t="s">
        <v>72</v>
      </c>
      <c r="AY708" s="215" t="s">
        <v>125</v>
      </c>
    </row>
    <row r="709" spans="1:65" s="2" customFormat="1" ht="14.45" customHeight="1">
      <c r="A709" s="34"/>
      <c r="B709" s="35"/>
      <c r="C709" s="187" t="s">
        <v>1002</v>
      </c>
      <c r="D709" s="187" t="s">
        <v>129</v>
      </c>
      <c r="E709" s="188" t="s">
        <v>1003</v>
      </c>
      <c r="F709" s="189" t="s">
        <v>1004</v>
      </c>
      <c r="G709" s="190" t="s">
        <v>153</v>
      </c>
      <c r="H709" s="191">
        <v>1387.48</v>
      </c>
      <c r="I709" s="192"/>
      <c r="J709" s="193">
        <f>ROUND(I709*H709,2)</f>
        <v>0</v>
      </c>
      <c r="K709" s="189" t="s">
        <v>133</v>
      </c>
      <c r="L709" s="39"/>
      <c r="M709" s="194" t="s">
        <v>19</v>
      </c>
      <c r="N709" s="195" t="s">
        <v>43</v>
      </c>
      <c r="O709" s="64"/>
      <c r="P709" s="196">
        <f>O709*H709</f>
        <v>0</v>
      </c>
      <c r="Q709" s="196">
        <v>0</v>
      </c>
      <c r="R709" s="196">
        <f>Q709*H709</f>
        <v>0</v>
      </c>
      <c r="S709" s="196">
        <v>0</v>
      </c>
      <c r="T709" s="197">
        <f>S709*H709</f>
        <v>0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198" t="s">
        <v>241</v>
      </c>
      <c r="AT709" s="198" t="s">
        <v>129</v>
      </c>
      <c r="AU709" s="198" t="s">
        <v>82</v>
      </c>
      <c r="AY709" s="17" t="s">
        <v>125</v>
      </c>
      <c r="BE709" s="199">
        <f>IF(N709="základní",J709,0)</f>
        <v>0</v>
      </c>
      <c r="BF709" s="199">
        <f>IF(N709="snížená",J709,0)</f>
        <v>0</v>
      </c>
      <c r="BG709" s="199">
        <f>IF(N709="zákl. přenesená",J709,0)</f>
        <v>0</v>
      </c>
      <c r="BH709" s="199">
        <f>IF(N709="sníž. přenesená",J709,0)</f>
        <v>0</v>
      </c>
      <c r="BI709" s="199">
        <f>IF(N709="nulová",J709,0)</f>
        <v>0</v>
      </c>
      <c r="BJ709" s="17" t="s">
        <v>80</v>
      </c>
      <c r="BK709" s="199">
        <f>ROUND(I709*H709,2)</f>
        <v>0</v>
      </c>
      <c r="BL709" s="17" t="s">
        <v>241</v>
      </c>
      <c r="BM709" s="198" t="s">
        <v>1005</v>
      </c>
    </row>
    <row r="710" spans="1:47" s="2" customFormat="1" ht="11.25">
      <c r="A710" s="34"/>
      <c r="B710" s="35"/>
      <c r="C710" s="36"/>
      <c r="D710" s="200" t="s">
        <v>136</v>
      </c>
      <c r="E710" s="36"/>
      <c r="F710" s="201" t="s">
        <v>1006</v>
      </c>
      <c r="G710" s="36"/>
      <c r="H710" s="36"/>
      <c r="I710" s="108"/>
      <c r="J710" s="36"/>
      <c r="K710" s="36"/>
      <c r="L710" s="39"/>
      <c r="M710" s="202"/>
      <c r="N710" s="203"/>
      <c r="O710" s="64"/>
      <c r="P710" s="64"/>
      <c r="Q710" s="64"/>
      <c r="R710" s="64"/>
      <c r="S710" s="64"/>
      <c r="T710" s="65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T710" s="17" t="s">
        <v>136</v>
      </c>
      <c r="AU710" s="17" t="s">
        <v>82</v>
      </c>
    </row>
    <row r="711" spans="2:51" s="14" customFormat="1" ht="11.25">
      <c r="B711" s="216"/>
      <c r="C711" s="217"/>
      <c r="D711" s="200" t="s">
        <v>140</v>
      </c>
      <c r="E711" s="218" t="s">
        <v>19</v>
      </c>
      <c r="F711" s="219" t="s">
        <v>1007</v>
      </c>
      <c r="G711" s="217"/>
      <c r="H711" s="218" t="s">
        <v>19</v>
      </c>
      <c r="I711" s="220"/>
      <c r="J711" s="217"/>
      <c r="K711" s="217"/>
      <c r="L711" s="221"/>
      <c r="M711" s="222"/>
      <c r="N711" s="223"/>
      <c r="O711" s="223"/>
      <c r="P711" s="223"/>
      <c r="Q711" s="223"/>
      <c r="R711" s="223"/>
      <c r="S711" s="223"/>
      <c r="T711" s="224"/>
      <c r="AT711" s="225" t="s">
        <v>140</v>
      </c>
      <c r="AU711" s="225" t="s">
        <v>82</v>
      </c>
      <c r="AV711" s="14" t="s">
        <v>80</v>
      </c>
      <c r="AW711" s="14" t="s">
        <v>33</v>
      </c>
      <c r="AX711" s="14" t="s">
        <v>72</v>
      </c>
      <c r="AY711" s="225" t="s">
        <v>125</v>
      </c>
    </row>
    <row r="712" spans="2:51" s="13" customFormat="1" ht="11.25">
      <c r="B712" s="205"/>
      <c r="C712" s="206"/>
      <c r="D712" s="200" t="s">
        <v>140</v>
      </c>
      <c r="E712" s="207" t="s">
        <v>19</v>
      </c>
      <c r="F712" s="208" t="s">
        <v>1008</v>
      </c>
      <c r="G712" s="206"/>
      <c r="H712" s="209">
        <v>817.74</v>
      </c>
      <c r="I712" s="210"/>
      <c r="J712" s="206"/>
      <c r="K712" s="206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140</v>
      </c>
      <c r="AU712" s="215" t="s">
        <v>82</v>
      </c>
      <c r="AV712" s="13" t="s">
        <v>82</v>
      </c>
      <c r="AW712" s="13" t="s">
        <v>33</v>
      </c>
      <c r="AX712" s="13" t="s">
        <v>72</v>
      </c>
      <c r="AY712" s="215" t="s">
        <v>125</v>
      </c>
    </row>
    <row r="713" spans="2:51" s="13" customFormat="1" ht="11.25">
      <c r="B713" s="205"/>
      <c r="C713" s="206"/>
      <c r="D713" s="200" t="s">
        <v>140</v>
      </c>
      <c r="E713" s="207" t="s">
        <v>19</v>
      </c>
      <c r="F713" s="208" t="s">
        <v>1009</v>
      </c>
      <c r="G713" s="206"/>
      <c r="H713" s="209">
        <v>134.88</v>
      </c>
      <c r="I713" s="210"/>
      <c r="J713" s="206"/>
      <c r="K713" s="206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140</v>
      </c>
      <c r="AU713" s="215" t="s">
        <v>82</v>
      </c>
      <c r="AV713" s="13" t="s">
        <v>82</v>
      </c>
      <c r="AW713" s="13" t="s">
        <v>33</v>
      </c>
      <c r="AX713" s="13" t="s">
        <v>72</v>
      </c>
      <c r="AY713" s="215" t="s">
        <v>125</v>
      </c>
    </row>
    <row r="714" spans="2:51" s="13" customFormat="1" ht="11.25">
      <c r="B714" s="205"/>
      <c r="C714" s="206"/>
      <c r="D714" s="200" t="s">
        <v>140</v>
      </c>
      <c r="E714" s="207" t="s">
        <v>19</v>
      </c>
      <c r="F714" s="208" t="s">
        <v>1010</v>
      </c>
      <c r="G714" s="206"/>
      <c r="H714" s="209">
        <v>59.28</v>
      </c>
      <c r="I714" s="210"/>
      <c r="J714" s="206"/>
      <c r="K714" s="206"/>
      <c r="L714" s="211"/>
      <c r="M714" s="212"/>
      <c r="N714" s="213"/>
      <c r="O714" s="213"/>
      <c r="P714" s="213"/>
      <c r="Q714" s="213"/>
      <c r="R714" s="213"/>
      <c r="S714" s="213"/>
      <c r="T714" s="214"/>
      <c r="AT714" s="215" t="s">
        <v>140</v>
      </c>
      <c r="AU714" s="215" t="s">
        <v>82</v>
      </c>
      <c r="AV714" s="13" t="s">
        <v>82</v>
      </c>
      <c r="AW714" s="13" t="s">
        <v>33</v>
      </c>
      <c r="AX714" s="13" t="s">
        <v>72</v>
      </c>
      <c r="AY714" s="215" t="s">
        <v>125</v>
      </c>
    </row>
    <row r="715" spans="2:51" s="13" customFormat="1" ht="11.25">
      <c r="B715" s="205"/>
      <c r="C715" s="206"/>
      <c r="D715" s="200" t="s">
        <v>140</v>
      </c>
      <c r="E715" s="207" t="s">
        <v>19</v>
      </c>
      <c r="F715" s="208" t="s">
        <v>1011</v>
      </c>
      <c r="G715" s="206"/>
      <c r="H715" s="209">
        <v>40.98</v>
      </c>
      <c r="I715" s="210"/>
      <c r="J715" s="206"/>
      <c r="K715" s="206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140</v>
      </c>
      <c r="AU715" s="215" t="s">
        <v>82</v>
      </c>
      <c r="AV715" s="13" t="s">
        <v>82</v>
      </c>
      <c r="AW715" s="13" t="s">
        <v>33</v>
      </c>
      <c r="AX715" s="13" t="s">
        <v>72</v>
      </c>
      <c r="AY715" s="215" t="s">
        <v>125</v>
      </c>
    </row>
    <row r="716" spans="2:51" s="13" customFormat="1" ht="11.25">
      <c r="B716" s="205"/>
      <c r="C716" s="206"/>
      <c r="D716" s="200" t="s">
        <v>140</v>
      </c>
      <c r="E716" s="207" t="s">
        <v>19</v>
      </c>
      <c r="F716" s="208" t="s">
        <v>1012</v>
      </c>
      <c r="G716" s="206"/>
      <c r="H716" s="209">
        <v>325.8</v>
      </c>
      <c r="I716" s="210"/>
      <c r="J716" s="206"/>
      <c r="K716" s="206"/>
      <c r="L716" s="211"/>
      <c r="M716" s="212"/>
      <c r="N716" s="213"/>
      <c r="O716" s="213"/>
      <c r="P716" s="213"/>
      <c r="Q716" s="213"/>
      <c r="R716" s="213"/>
      <c r="S716" s="213"/>
      <c r="T716" s="214"/>
      <c r="AT716" s="215" t="s">
        <v>140</v>
      </c>
      <c r="AU716" s="215" t="s">
        <v>82</v>
      </c>
      <c r="AV716" s="13" t="s">
        <v>82</v>
      </c>
      <c r="AW716" s="13" t="s">
        <v>33</v>
      </c>
      <c r="AX716" s="13" t="s">
        <v>72</v>
      </c>
      <c r="AY716" s="215" t="s">
        <v>125</v>
      </c>
    </row>
    <row r="717" spans="2:51" s="14" customFormat="1" ht="11.25">
      <c r="B717" s="216"/>
      <c r="C717" s="217"/>
      <c r="D717" s="200" t="s">
        <v>140</v>
      </c>
      <c r="E717" s="218" t="s">
        <v>19</v>
      </c>
      <c r="F717" s="219" t="s">
        <v>1013</v>
      </c>
      <c r="G717" s="217"/>
      <c r="H717" s="218" t="s">
        <v>19</v>
      </c>
      <c r="I717" s="220"/>
      <c r="J717" s="217"/>
      <c r="K717" s="217"/>
      <c r="L717" s="221"/>
      <c r="M717" s="222"/>
      <c r="N717" s="223"/>
      <c r="O717" s="223"/>
      <c r="P717" s="223"/>
      <c r="Q717" s="223"/>
      <c r="R717" s="223"/>
      <c r="S717" s="223"/>
      <c r="T717" s="224"/>
      <c r="AT717" s="225" t="s">
        <v>140</v>
      </c>
      <c r="AU717" s="225" t="s">
        <v>82</v>
      </c>
      <c r="AV717" s="14" t="s">
        <v>80</v>
      </c>
      <c r="AW717" s="14" t="s">
        <v>33</v>
      </c>
      <c r="AX717" s="14" t="s">
        <v>72</v>
      </c>
      <c r="AY717" s="225" t="s">
        <v>125</v>
      </c>
    </row>
    <row r="718" spans="2:51" s="13" customFormat="1" ht="11.25">
      <c r="B718" s="205"/>
      <c r="C718" s="206"/>
      <c r="D718" s="200" t="s">
        <v>140</v>
      </c>
      <c r="E718" s="207" t="s">
        <v>19</v>
      </c>
      <c r="F718" s="208" t="s">
        <v>1014</v>
      </c>
      <c r="G718" s="206"/>
      <c r="H718" s="209">
        <v>8.8</v>
      </c>
      <c r="I718" s="210"/>
      <c r="J718" s="206"/>
      <c r="K718" s="206"/>
      <c r="L718" s="211"/>
      <c r="M718" s="212"/>
      <c r="N718" s="213"/>
      <c r="O718" s="213"/>
      <c r="P718" s="213"/>
      <c r="Q718" s="213"/>
      <c r="R718" s="213"/>
      <c r="S718" s="213"/>
      <c r="T718" s="214"/>
      <c r="AT718" s="215" t="s">
        <v>140</v>
      </c>
      <c r="AU718" s="215" t="s">
        <v>82</v>
      </c>
      <c r="AV718" s="13" t="s">
        <v>82</v>
      </c>
      <c r="AW718" s="13" t="s">
        <v>33</v>
      </c>
      <c r="AX718" s="13" t="s">
        <v>72</v>
      </c>
      <c r="AY718" s="215" t="s">
        <v>125</v>
      </c>
    </row>
    <row r="719" spans="1:65" s="2" customFormat="1" ht="14.45" customHeight="1">
      <c r="A719" s="34"/>
      <c r="B719" s="35"/>
      <c r="C719" s="226" t="s">
        <v>1015</v>
      </c>
      <c r="D719" s="226" t="s">
        <v>205</v>
      </c>
      <c r="E719" s="227" t="s">
        <v>1016</v>
      </c>
      <c r="F719" s="228" t="s">
        <v>1017</v>
      </c>
      <c r="G719" s="229" t="s">
        <v>998</v>
      </c>
      <c r="H719" s="230">
        <v>42.623</v>
      </c>
      <c r="I719" s="231"/>
      <c r="J719" s="232">
        <f>ROUND(I719*H719,2)</f>
        <v>0</v>
      </c>
      <c r="K719" s="228" t="s">
        <v>133</v>
      </c>
      <c r="L719" s="233"/>
      <c r="M719" s="234" t="s">
        <v>19</v>
      </c>
      <c r="N719" s="235" t="s">
        <v>43</v>
      </c>
      <c r="O719" s="64"/>
      <c r="P719" s="196">
        <f>O719*H719</f>
        <v>0</v>
      </c>
      <c r="Q719" s="196">
        <v>0.001</v>
      </c>
      <c r="R719" s="196">
        <f>Q719*H719</f>
        <v>0.042623</v>
      </c>
      <c r="S719" s="196">
        <v>0</v>
      </c>
      <c r="T719" s="197">
        <f>S719*H719</f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198" t="s">
        <v>337</v>
      </c>
      <c r="AT719" s="198" t="s">
        <v>205</v>
      </c>
      <c r="AU719" s="198" t="s">
        <v>82</v>
      </c>
      <c r="AY719" s="17" t="s">
        <v>125</v>
      </c>
      <c r="BE719" s="199">
        <f>IF(N719="základní",J719,0)</f>
        <v>0</v>
      </c>
      <c r="BF719" s="199">
        <f>IF(N719="snížená",J719,0)</f>
        <v>0</v>
      </c>
      <c r="BG719" s="199">
        <f>IF(N719="zákl. přenesená",J719,0)</f>
        <v>0</v>
      </c>
      <c r="BH719" s="199">
        <f>IF(N719="sníž. přenesená",J719,0)</f>
        <v>0</v>
      </c>
      <c r="BI719" s="199">
        <f>IF(N719="nulová",J719,0)</f>
        <v>0</v>
      </c>
      <c r="BJ719" s="17" t="s">
        <v>80</v>
      </c>
      <c r="BK719" s="199">
        <f>ROUND(I719*H719,2)</f>
        <v>0</v>
      </c>
      <c r="BL719" s="17" t="s">
        <v>241</v>
      </c>
      <c r="BM719" s="198" t="s">
        <v>1018</v>
      </c>
    </row>
    <row r="720" spans="1:47" s="2" customFormat="1" ht="11.25">
      <c r="A720" s="34"/>
      <c r="B720" s="35"/>
      <c r="C720" s="36"/>
      <c r="D720" s="200" t="s">
        <v>136</v>
      </c>
      <c r="E720" s="36"/>
      <c r="F720" s="201" t="s">
        <v>1017</v>
      </c>
      <c r="G720" s="36"/>
      <c r="H720" s="36"/>
      <c r="I720" s="108"/>
      <c r="J720" s="36"/>
      <c r="K720" s="36"/>
      <c r="L720" s="39"/>
      <c r="M720" s="202"/>
      <c r="N720" s="203"/>
      <c r="O720" s="64"/>
      <c r="P720" s="64"/>
      <c r="Q720" s="64"/>
      <c r="R720" s="64"/>
      <c r="S720" s="64"/>
      <c r="T720" s="65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T720" s="17" t="s">
        <v>136</v>
      </c>
      <c r="AU720" s="17" t="s">
        <v>82</v>
      </c>
    </row>
    <row r="721" spans="1:47" s="2" customFormat="1" ht="29.25">
      <c r="A721" s="34"/>
      <c r="B721" s="35"/>
      <c r="C721" s="36"/>
      <c r="D721" s="200" t="s">
        <v>138</v>
      </c>
      <c r="E721" s="36"/>
      <c r="F721" s="204" t="s">
        <v>1019</v>
      </c>
      <c r="G721" s="36"/>
      <c r="H721" s="36"/>
      <c r="I721" s="108"/>
      <c r="J721" s="36"/>
      <c r="K721" s="36"/>
      <c r="L721" s="39"/>
      <c r="M721" s="202"/>
      <c r="N721" s="203"/>
      <c r="O721" s="64"/>
      <c r="P721" s="64"/>
      <c r="Q721" s="64"/>
      <c r="R721" s="64"/>
      <c r="S721" s="64"/>
      <c r="T721" s="65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T721" s="17" t="s">
        <v>138</v>
      </c>
      <c r="AU721" s="17" t="s">
        <v>82</v>
      </c>
    </row>
    <row r="722" spans="2:51" s="13" customFormat="1" ht="11.25">
      <c r="B722" s="205"/>
      <c r="C722" s="206"/>
      <c r="D722" s="200" t="s">
        <v>140</v>
      </c>
      <c r="E722" s="207" t="s">
        <v>19</v>
      </c>
      <c r="F722" s="208" t="s">
        <v>1020</v>
      </c>
      <c r="G722" s="206"/>
      <c r="H722" s="209">
        <v>42.623</v>
      </c>
      <c r="I722" s="210"/>
      <c r="J722" s="206"/>
      <c r="K722" s="206"/>
      <c r="L722" s="211"/>
      <c r="M722" s="212"/>
      <c r="N722" s="213"/>
      <c r="O722" s="213"/>
      <c r="P722" s="213"/>
      <c r="Q722" s="213"/>
      <c r="R722" s="213"/>
      <c r="S722" s="213"/>
      <c r="T722" s="214"/>
      <c r="AT722" s="215" t="s">
        <v>140</v>
      </c>
      <c r="AU722" s="215" t="s">
        <v>82</v>
      </c>
      <c r="AV722" s="13" t="s">
        <v>82</v>
      </c>
      <c r="AW722" s="13" t="s">
        <v>33</v>
      </c>
      <c r="AX722" s="13" t="s">
        <v>72</v>
      </c>
      <c r="AY722" s="215" t="s">
        <v>125</v>
      </c>
    </row>
    <row r="723" spans="1:65" s="2" customFormat="1" ht="14.45" customHeight="1">
      <c r="A723" s="34"/>
      <c r="B723" s="35"/>
      <c r="C723" s="187" t="s">
        <v>1021</v>
      </c>
      <c r="D723" s="187" t="s">
        <v>129</v>
      </c>
      <c r="E723" s="188" t="s">
        <v>1022</v>
      </c>
      <c r="F723" s="189" t="s">
        <v>1023</v>
      </c>
      <c r="G723" s="190" t="s">
        <v>153</v>
      </c>
      <c r="H723" s="191">
        <v>463.96</v>
      </c>
      <c r="I723" s="192"/>
      <c r="J723" s="193">
        <f>ROUND(I723*H723,2)</f>
        <v>0</v>
      </c>
      <c r="K723" s="189" t="s">
        <v>133</v>
      </c>
      <c r="L723" s="39"/>
      <c r="M723" s="194" t="s">
        <v>19</v>
      </c>
      <c r="N723" s="195" t="s">
        <v>43</v>
      </c>
      <c r="O723" s="64"/>
      <c r="P723" s="196">
        <f>O723*H723</f>
        <v>0</v>
      </c>
      <c r="Q723" s="196">
        <v>0</v>
      </c>
      <c r="R723" s="196">
        <f>Q723*H723</f>
        <v>0</v>
      </c>
      <c r="S723" s="196">
        <v>0</v>
      </c>
      <c r="T723" s="197">
        <f>S723*H723</f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198" t="s">
        <v>241</v>
      </c>
      <c r="AT723" s="198" t="s">
        <v>129</v>
      </c>
      <c r="AU723" s="198" t="s">
        <v>82</v>
      </c>
      <c r="AY723" s="17" t="s">
        <v>125</v>
      </c>
      <c r="BE723" s="199">
        <f>IF(N723="základní",J723,0)</f>
        <v>0</v>
      </c>
      <c r="BF723" s="199">
        <f>IF(N723="snížená",J723,0)</f>
        <v>0</v>
      </c>
      <c r="BG723" s="199">
        <f>IF(N723="zákl. přenesená",J723,0)</f>
        <v>0</v>
      </c>
      <c r="BH723" s="199">
        <f>IF(N723="sníž. přenesená",J723,0)</f>
        <v>0</v>
      </c>
      <c r="BI723" s="199">
        <f>IF(N723="nulová",J723,0)</f>
        <v>0</v>
      </c>
      <c r="BJ723" s="17" t="s">
        <v>80</v>
      </c>
      <c r="BK723" s="199">
        <f>ROUND(I723*H723,2)</f>
        <v>0</v>
      </c>
      <c r="BL723" s="17" t="s">
        <v>241</v>
      </c>
      <c r="BM723" s="198" t="s">
        <v>1024</v>
      </c>
    </row>
    <row r="724" spans="1:47" s="2" customFormat="1" ht="11.25">
      <c r="A724" s="34"/>
      <c r="B724" s="35"/>
      <c r="C724" s="36"/>
      <c r="D724" s="200" t="s">
        <v>136</v>
      </c>
      <c r="E724" s="36"/>
      <c r="F724" s="201" t="s">
        <v>1025</v>
      </c>
      <c r="G724" s="36"/>
      <c r="H724" s="36"/>
      <c r="I724" s="108"/>
      <c r="J724" s="36"/>
      <c r="K724" s="36"/>
      <c r="L724" s="39"/>
      <c r="M724" s="202"/>
      <c r="N724" s="203"/>
      <c r="O724" s="64"/>
      <c r="P724" s="64"/>
      <c r="Q724" s="64"/>
      <c r="R724" s="64"/>
      <c r="S724" s="64"/>
      <c r="T724" s="65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T724" s="17" t="s">
        <v>136</v>
      </c>
      <c r="AU724" s="17" t="s">
        <v>82</v>
      </c>
    </row>
    <row r="725" spans="2:51" s="14" customFormat="1" ht="11.25">
      <c r="B725" s="216"/>
      <c r="C725" s="217"/>
      <c r="D725" s="200" t="s">
        <v>140</v>
      </c>
      <c r="E725" s="218" t="s">
        <v>19</v>
      </c>
      <c r="F725" s="219" t="s">
        <v>1026</v>
      </c>
      <c r="G725" s="217"/>
      <c r="H725" s="218" t="s">
        <v>19</v>
      </c>
      <c r="I725" s="220"/>
      <c r="J725" s="217"/>
      <c r="K725" s="217"/>
      <c r="L725" s="221"/>
      <c r="M725" s="222"/>
      <c r="N725" s="223"/>
      <c r="O725" s="223"/>
      <c r="P725" s="223"/>
      <c r="Q725" s="223"/>
      <c r="R725" s="223"/>
      <c r="S725" s="223"/>
      <c r="T725" s="224"/>
      <c r="AT725" s="225" t="s">
        <v>140</v>
      </c>
      <c r="AU725" s="225" t="s">
        <v>82</v>
      </c>
      <c r="AV725" s="14" t="s">
        <v>80</v>
      </c>
      <c r="AW725" s="14" t="s">
        <v>33</v>
      </c>
      <c r="AX725" s="14" t="s">
        <v>72</v>
      </c>
      <c r="AY725" s="225" t="s">
        <v>125</v>
      </c>
    </row>
    <row r="726" spans="2:51" s="13" customFormat="1" ht="11.25">
      <c r="B726" s="205"/>
      <c r="C726" s="206"/>
      <c r="D726" s="200" t="s">
        <v>140</v>
      </c>
      <c r="E726" s="207" t="s">
        <v>19</v>
      </c>
      <c r="F726" s="208" t="s">
        <v>990</v>
      </c>
      <c r="G726" s="206"/>
      <c r="H726" s="209">
        <v>272.58</v>
      </c>
      <c r="I726" s="210"/>
      <c r="J726" s="206"/>
      <c r="K726" s="206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140</v>
      </c>
      <c r="AU726" s="215" t="s">
        <v>82</v>
      </c>
      <c r="AV726" s="13" t="s">
        <v>82</v>
      </c>
      <c r="AW726" s="13" t="s">
        <v>33</v>
      </c>
      <c r="AX726" s="13" t="s">
        <v>72</v>
      </c>
      <c r="AY726" s="215" t="s">
        <v>125</v>
      </c>
    </row>
    <row r="727" spans="2:51" s="13" customFormat="1" ht="11.25">
      <c r="B727" s="205"/>
      <c r="C727" s="206"/>
      <c r="D727" s="200" t="s">
        <v>140</v>
      </c>
      <c r="E727" s="207" t="s">
        <v>19</v>
      </c>
      <c r="F727" s="208" t="s">
        <v>991</v>
      </c>
      <c r="G727" s="206"/>
      <c r="H727" s="209">
        <v>44.96</v>
      </c>
      <c r="I727" s="210"/>
      <c r="J727" s="206"/>
      <c r="K727" s="206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140</v>
      </c>
      <c r="AU727" s="215" t="s">
        <v>82</v>
      </c>
      <c r="AV727" s="13" t="s">
        <v>82</v>
      </c>
      <c r="AW727" s="13" t="s">
        <v>33</v>
      </c>
      <c r="AX727" s="13" t="s">
        <v>72</v>
      </c>
      <c r="AY727" s="215" t="s">
        <v>125</v>
      </c>
    </row>
    <row r="728" spans="2:51" s="13" customFormat="1" ht="11.25">
      <c r="B728" s="205"/>
      <c r="C728" s="206"/>
      <c r="D728" s="200" t="s">
        <v>140</v>
      </c>
      <c r="E728" s="207" t="s">
        <v>19</v>
      </c>
      <c r="F728" s="208" t="s">
        <v>992</v>
      </c>
      <c r="G728" s="206"/>
      <c r="H728" s="209">
        <v>19.76</v>
      </c>
      <c r="I728" s="210"/>
      <c r="J728" s="206"/>
      <c r="K728" s="206"/>
      <c r="L728" s="211"/>
      <c r="M728" s="212"/>
      <c r="N728" s="213"/>
      <c r="O728" s="213"/>
      <c r="P728" s="213"/>
      <c r="Q728" s="213"/>
      <c r="R728" s="213"/>
      <c r="S728" s="213"/>
      <c r="T728" s="214"/>
      <c r="AT728" s="215" t="s">
        <v>140</v>
      </c>
      <c r="AU728" s="215" t="s">
        <v>82</v>
      </c>
      <c r="AV728" s="13" t="s">
        <v>82</v>
      </c>
      <c r="AW728" s="13" t="s">
        <v>33</v>
      </c>
      <c r="AX728" s="13" t="s">
        <v>72</v>
      </c>
      <c r="AY728" s="215" t="s">
        <v>125</v>
      </c>
    </row>
    <row r="729" spans="2:51" s="13" customFormat="1" ht="11.25">
      <c r="B729" s="205"/>
      <c r="C729" s="206"/>
      <c r="D729" s="200" t="s">
        <v>140</v>
      </c>
      <c r="E729" s="207" t="s">
        <v>19</v>
      </c>
      <c r="F729" s="208" t="s">
        <v>993</v>
      </c>
      <c r="G729" s="206"/>
      <c r="H729" s="209">
        <v>13.66</v>
      </c>
      <c r="I729" s="210"/>
      <c r="J729" s="206"/>
      <c r="K729" s="206"/>
      <c r="L729" s="211"/>
      <c r="M729" s="212"/>
      <c r="N729" s="213"/>
      <c r="O729" s="213"/>
      <c r="P729" s="213"/>
      <c r="Q729" s="213"/>
      <c r="R729" s="213"/>
      <c r="S729" s="213"/>
      <c r="T729" s="214"/>
      <c r="AT729" s="215" t="s">
        <v>140</v>
      </c>
      <c r="AU729" s="215" t="s">
        <v>82</v>
      </c>
      <c r="AV729" s="13" t="s">
        <v>82</v>
      </c>
      <c r="AW729" s="13" t="s">
        <v>33</v>
      </c>
      <c r="AX729" s="13" t="s">
        <v>72</v>
      </c>
      <c r="AY729" s="215" t="s">
        <v>125</v>
      </c>
    </row>
    <row r="730" spans="2:51" s="13" customFormat="1" ht="11.25">
      <c r="B730" s="205"/>
      <c r="C730" s="206"/>
      <c r="D730" s="200" t="s">
        <v>140</v>
      </c>
      <c r="E730" s="207" t="s">
        <v>19</v>
      </c>
      <c r="F730" s="208" t="s">
        <v>994</v>
      </c>
      <c r="G730" s="206"/>
      <c r="H730" s="209">
        <v>108.6</v>
      </c>
      <c r="I730" s="210"/>
      <c r="J730" s="206"/>
      <c r="K730" s="206"/>
      <c r="L730" s="211"/>
      <c r="M730" s="212"/>
      <c r="N730" s="213"/>
      <c r="O730" s="213"/>
      <c r="P730" s="213"/>
      <c r="Q730" s="213"/>
      <c r="R730" s="213"/>
      <c r="S730" s="213"/>
      <c r="T730" s="214"/>
      <c r="AT730" s="215" t="s">
        <v>140</v>
      </c>
      <c r="AU730" s="215" t="s">
        <v>82</v>
      </c>
      <c r="AV730" s="13" t="s">
        <v>82</v>
      </c>
      <c r="AW730" s="13" t="s">
        <v>33</v>
      </c>
      <c r="AX730" s="13" t="s">
        <v>72</v>
      </c>
      <c r="AY730" s="215" t="s">
        <v>125</v>
      </c>
    </row>
    <row r="731" spans="2:51" s="14" customFormat="1" ht="11.25">
      <c r="B731" s="216"/>
      <c r="C731" s="217"/>
      <c r="D731" s="200" t="s">
        <v>140</v>
      </c>
      <c r="E731" s="218" t="s">
        <v>19</v>
      </c>
      <c r="F731" s="219" t="s">
        <v>1027</v>
      </c>
      <c r="G731" s="217"/>
      <c r="H731" s="218" t="s">
        <v>19</v>
      </c>
      <c r="I731" s="220"/>
      <c r="J731" s="217"/>
      <c r="K731" s="217"/>
      <c r="L731" s="221"/>
      <c r="M731" s="222"/>
      <c r="N731" s="223"/>
      <c r="O731" s="223"/>
      <c r="P731" s="223"/>
      <c r="Q731" s="223"/>
      <c r="R731" s="223"/>
      <c r="S731" s="223"/>
      <c r="T731" s="224"/>
      <c r="AT731" s="225" t="s">
        <v>140</v>
      </c>
      <c r="AU731" s="225" t="s">
        <v>82</v>
      </c>
      <c r="AV731" s="14" t="s">
        <v>80</v>
      </c>
      <c r="AW731" s="14" t="s">
        <v>33</v>
      </c>
      <c r="AX731" s="14" t="s">
        <v>72</v>
      </c>
      <c r="AY731" s="225" t="s">
        <v>125</v>
      </c>
    </row>
    <row r="732" spans="2:51" s="13" customFormat="1" ht="11.25">
      <c r="B732" s="205"/>
      <c r="C732" s="206"/>
      <c r="D732" s="200" t="s">
        <v>140</v>
      </c>
      <c r="E732" s="207" t="s">
        <v>19</v>
      </c>
      <c r="F732" s="208" t="s">
        <v>1028</v>
      </c>
      <c r="G732" s="206"/>
      <c r="H732" s="209">
        <v>4.4</v>
      </c>
      <c r="I732" s="210"/>
      <c r="J732" s="206"/>
      <c r="K732" s="206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140</v>
      </c>
      <c r="AU732" s="215" t="s">
        <v>82</v>
      </c>
      <c r="AV732" s="13" t="s">
        <v>82</v>
      </c>
      <c r="AW732" s="13" t="s">
        <v>33</v>
      </c>
      <c r="AX732" s="13" t="s">
        <v>72</v>
      </c>
      <c r="AY732" s="215" t="s">
        <v>125</v>
      </c>
    </row>
    <row r="733" spans="1:65" s="2" customFormat="1" ht="14.45" customHeight="1">
      <c r="A733" s="34"/>
      <c r="B733" s="35"/>
      <c r="C733" s="226" t="s">
        <v>1029</v>
      </c>
      <c r="D733" s="226" t="s">
        <v>205</v>
      </c>
      <c r="E733" s="227" t="s">
        <v>1030</v>
      </c>
      <c r="F733" s="228" t="s">
        <v>1031</v>
      </c>
      <c r="G733" s="229" t="s">
        <v>998</v>
      </c>
      <c r="H733" s="230">
        <v>69.594</v>
      </c>
      <c r="I733" s="231"/>
      <c r="J733" s="232">
        <f>ROUND(I733*H733,2)</f>
        <v>0</v>
      </c>
      <c r="K733" s="228" t="s">
        <v>133</v>
      </c>
      <c r="L733" s="233"/>
      <c r="M733" s="234" t="s">
        <v>19</v>
      </c>
      <c r="N733" s="235" t="s">
        <v>43</v>
      </c>
      <c r="O733" s="64"/>
      <c r="P733" s="196">
        <f>O733*H733</f>
        <v>0</v>
      </c>
      <c r="Q733" s="196">
        <v>0.001</v>
      </c>
      <c r="R733" s="196">
        <f>Q733*H733</f>
        <v>0.06959399999999999</v>
      </c>
      <c r="S733" s="196">
        <v>0</v>
      </c>
      <c r="T733" s="197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198" t="s">
        <v>337</v>
      </c>
      <c r="AT733" s="198" t="s">
        <v>205</v>
      </c>
      <c r="AU733" s="198" t="s">
        <v>82</v>
      </c>
      <c r="AY733" s="17" t="s">
        <v>125</v>
      </c>
      <c r="BE733" s="199">
        <f>IF(N733="základní",J733,0)</f>
        <v>0</v>
      </c>
      <c r="BF733" s="199">
        <f>IF(N733="snížená",J733,0)</f>
        <v>0</v>
      </c>
      <c r="BG733" s="199">
        <f>IF(N733="zákl. přenesená",J733,0)</f>
        <v>0</v>
      </c>
      <c r="BH733" s="199">
        <f>IF(N733="sníž. přenesená",J733,0)</f>
        <v>0</v>
      </c>
      <c r="BI733" s="199">
        <f>IF(N733="nulová",J733,0)</f>
        <v>0</v>
      </c>
      <c r="BJ733" s="17" t="s">
        <v>80</v>
      </c>
      <c r="BK733" s="199">
        <f>ROUND(I733*H733,2)</f>
        <v>0</v>
      </c>
      <c r="BL733" s="17" t="s">
        <v>241</v>
      </c>
      <c r="BM733" s="198" t="s">
        <v>1032</v>
      </c>
    </row>
    <row r="734" spans="1:47" s="2" customFormat="1" ht="11.25">
      <c r="A734" s="34"/>
      <c r="B734" s="35"/>
      <c r="C734" s="36"/>
      <c r="D734" s="200" t="s">
        <v>136</v>
      </c>
      <c r="E734" s="36"/>
      <c r="F734" s="201" t="s">
        <v>1031</v>
      </c>
      <c r="G734" s="36"/>
      <c r="H734" s="36"/>
      <c r="I734" s="108"/>
      <c r="J734" s="36"/>
      <c r="K734" s="36"/>
      <c r="L734" s="39"/>
      <c r="M734" s="202"/>
      <c r="N734" s="203"/>
      <c r="O734" s="64"/>
      <c r="P734" s="64"/>
      <c r="Q734" s="64"/>
      <c r="R734" s="64"/>
      <c r="S734" s="64"/>
      <c r="T734" s="65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T734" s="17" t="s">
        <v>136</v>
      </c>
      <c r="AU734" s="17" t="s">
        <v>82</v>
      </c>
    </row>
    <row r="735" spans="1:47" s="2" customFormat="1" ht="29.25">
      <c r="A735" s="34"/>
      <c r="B735" s="35"/>
      <c r="C735" s="36"/>
      <c r="D735" s="200" t="s">
        <v>138</v>
      </c>
      <c r="E735" s="36"/>
      <c r="F735" s="204" t="s">
        <v>1033</v>
      </c>
      <c r="G735" s="36"/>
      <c r="H735" s="36"/>
      <c r="I735" s="108"/>
      <c r="J735" s="36"/>
      <c r="K735" s="36"/>
      <c r="L735" s="39"/>
      <c r="M735" s="202"/>
      <c r="N735" s="203"/>
      <c r="O735" s="64"/>
      <c r="P735" s="64"/>
      <c r="Q735" s="64"/>
      <c r="R735" s="64"/>
      <c r="S735" s="64"/>
      <c r="T735" s="65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T735" s="17" t="s">
        <v>138</v>
      </c>
      <c r="AU735" s="17" t="s">
        <v>82</v>
      </c>
    </row>
    <row r="736" spans="2:51" s="13" customFormat="1" ht="11.25">
      <c r="B736" s="205"/>
      <c r="C736" s="206"/>
      <c r="D736" s="200" t="s">
        <v>140</v>
      </c>
      <c r="E736" s="207" t="s">
        <v>19</v>
      </c>
      <c r="F736" s="208" t="s">
        <v>1034</v>
      </c>
      <c r="G736" s="206"/>
      <c r="H736" s="209">
        <v>69.594</v>
      </c>
      <c r="I736" s="210"/>
      <c r="J736" s="206"/>
      <c r="K736" s="206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140</v>
      </c>
      <c r="AU736" s="215" t="s">
        <v>82</v>
      </c>
      <c r="AV736" s="13" t="s">
        <v>82</v>
      </c>
      <c r="AW736" s="13" t="s">
        <v>33</v>
      </c>
      <c r="AX736" s="13" t="s">
        <v>72</v>
      </c>
      <c r="AY736" s="215" t="s">
        <v>125</v>
      </c>
    </row>
    <row r="737" spans="1:65" s="2" customFormat="1" ht="14.45" customHeight="1">
      <c r="A737" s="34"/>
      <c r="B737" s="35"/>
      <c r="C737" s="187" t="s">
        <v>1035</v>
      </c>
      <c r="D737" s="187" t="s">
        <v>129</v>
      </c>
      <c r="E737" s="188" t="s">
        <v>1036</v>
      </c>
      <c r="F737" s="189" t="s">
        <v>1037</v>
      </c>
      <c r="G737" s="190" t="s">
        <v>153</v>
      </c>
      <c r="H737" s="191">
        <v>459.56</v>
      </c>
      <c r="I737" s="192"/>
      <c r="J737" s="193">
        <f>ROUND(I737*H737,2)</f>
        <v>0</v>
      </c>
      <c r="K737" s="189" t="s">
        <v>133</v>
      </c>
      <c r="L737" s="39"/>
      <c r="M737" s="194" t="s">
        <v>19</v>
      </c>
      <c r="N737" s="195" t="s">
        <v>43</v>
      </c>
      <c r="O737" s="64"/>
      <c r="P737" s="196">
        <f>O737*H737</f>
        <v>0</v>
      </c>
      <c r="Q737" s="196">
        <v>0.00073</v>
      </c>
      <c r="R737" s="196">
        <f>Q737*H737</f>
        <v>0.33547879999999997</v>
      </c>
      <c r="S737" s="196">
        <v>0</v>
      </c>
      <c r="T737" s="197">
        <f>S737*H737</f>
        <v>0</v>
      </c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R737" s="198" t="s">
        <v>241</v>
      </c>
      <c r="AT737" s="198" t="s">
        <v>129</v>
      </c>
      <c r="AU737" s="198" t="s">
        <v>82</v>
      </c>
      <c r="AY737" s="17" t="s">
        <v>125</v>
      </c>
      <c r="BE737" s="199">
        <f>IF(N737="základní",J737,0)</f>
        <v>0</v>
      </c>
      <c r="BF737" s="199">
        <f>IF(N737="snížená",J737,0)</f>
        <v>0</v>
      </c>
      <c r="BG737" s="199">
        <f>IF(N737="zákl. přenesená",J737,0)</f>
        <v>0</v>
      </c>
      <c r="BH737" s="199">
        <f>IF(N737="sníž. přenesená",J737,0)</f>
        <v>0</v>
      </c>
      <c r="BI737" s="199">
        <f>IF(N737="nulová",J737,0)</f>
        <v>0</v>
      </c>
      <c r="BJ737" s="17" t="s">
        <v>80</v>
      </c>
      <c r="BK737" s="199">
        <f>ROUND(I737*H737,2)</f>
        <v>0</v>
      </c>
      <c r="BL737" s="17" t="s">
        <v>241</v>
      </c>
      <c r="BM737" s="198" t="s">
        <v>1038</v>
      </c>
    </row>
    <row r="738" spans="1:47" s="2" customFormat="1" ht="11.25">
      <c r="A738" s="34"/>
      <c r="B738" s="35"/>
      <c r="C738" s="36"/>
      <c r="D738" s="200" t="s">
        <v>136</v>
      </c>
      <c r="E738" s="36"/>
      <c r="F738" s="201" t="s">
        <v>1039</v>
      </c>
      <c r="G738" s="36"/>
      <c r="H738" s="36"/>
      <c r="I738" s="108"/>
      <c r="J738" s="36"/>
      <c r="K738" s="36"/>
      <c r="L738" s="39"/>
      <c r="M738" s="202"/>
      <c r="N738" s="203"/>
      <c r="O738" s="64"/>
      <c r="P738" s="64"/>
      <c r="Q738" s="64"/>
      <c r="R738" s="64"/>
      <c r="S738" s="64"/>
      <c r="T738" s="65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T738" s="17" t="s">
        <v>136</v>
      </c>
      <c r="AU738" s="17" t="s">
        <v>82</v>
      </c>
    </row>
    <row r="739" spans="2:51" s="14" customFormat="1" ht="11.25">
      <c r="B739" s="216"/>
      <c r="C739" s="217"/>
      <c r="D739" s="200" t="s">
        <v>140</v>
      </c>
      <c r="E739" s="218" t="s">
        <v>19</v>
      </c>
      <c r="F739" s="219" t="s">
        <v>1026</v>
      </c>
      <c r="G739" s="217"/>
      <c r="H739" s="218" t="s">
        <v>19</v>
      </c>
      <c r="I739" s="220"/>
      <c r="J739" s="217"/>
      <c r="K739" s="217"/>
      <c r="L739" s="221"/>
      <c r="M739" s="222"/>
      <c r="N739" s="223"/>
      <c r="O739" s="223"/>
      <c r="P739" s="223"/>
      <c r="Q739" s="223"/>
      <c r="R739" s="223"/>
      <c r="S739" s="223"/>
      <c r="T739" s="224"/>
      <c r="AT739" s="225" t="s">
        <v>140</v>
      </c>
      <c r="AU739" s="225" t="s">
        <v>82</v>
      </c>
      <c r="AV739" s="14" t="s">
        <v>80</v>
      </c>
      <c r="AW739" s="14" t="s">
        <v>33</v>
      </c>
      <c r="AX739" s="14" t="s">
        <v>72</v>
      </c>
      <c r="AY739" s="225" t="s">
        <v>125</v>
      </c>
    </row>
    <row r="740" spans="2:51" s="13" customFormat="1" ht="11.25">
      <c r="B740" s="205"/>
      <c r="C740" s="206"/>
      <c r="D740" s="200" t="s">
        <v>140</v>
      </c>
      <c r="E740" s="207" t="s">
        <v>19</v>
      </c>
      <c r="F740" s="208" t="s">
        <v>990</v>
      </c>
      <c r="G740" s="206"/>
      <c r="H740" s="209">
        <v>272.58</v>
      </c>
      <c r="I740" s="210"/>
      <c r="J740" s="206"/>
      <c r="K740" s="206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140</v>
      </c>
      <c r="AU740" s="215" t="s">
        <v>82</v>
      </c>
      <c r="AV740" s="13" t="s">
        <v>82</v>
      </c>
      <c r="AW740" s="13" t="s">
        <v>33</v>
      </c>
      <c r="AX740" s="13" t="s">
        <v>72</v>
      </c>
      <c r="AY740" s="215" t="s">
        <v>125</v>
      </c>
    </row>
    <row r="741" spans="2:51" s="13" customFormat="1" ht="11.25">
      <c r="B741" s="205"/>
      <c r="C741" s="206"/>
      <c r="D741" s="200" t="s">
        <v>140</v>
      </c>
      <c r="E741" s="207" t="s">
        <v>19</v>
      </c>
      <c r="F741" s="208" t="s">
        <v>991</v>
      </c>
      <c r="G741" s="206"/>
      <c r="H741" s="209">
        <v>44.96</v>
      </c>
      <c r="I741" s="210"/>
      <c r="J741" s="206"/>
      <c r="K741" s="206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140</v>
      </c>
      <c r="AU741" s="215" t="s">
        <v>82</v>
      </c>
      <c r="AV741" s="13" t="s">
        <v>82</v>
      </c>
      <c r="AW741" s="13" t="s">
        <v>33</v>
      </c>
      <c r="AX741" s="13" t="s">
        <v>72</v>
      </c>
      <c r="AY741" s="215" t="s">
        <v>125</v>
      </c>
    </row>
    <row r="742" spans="2:51" s="13" customFormat="1" ht="11.25">
      <c r="B742" s="205"/>
      <c r="C742" s="206"/>
      <c r="D742" s="200" t="s">
        <v>140</v>
      </c>
      <c r="E742" s="207" t="s">
        <v>19</v>
      </c>
      <c r="F742" s="208" t="s">
        <v>992</v>
      </c>
      <c r="G742" s="206"/>
      <c r="H742" s="209">
        <v>19.76</v>
      </c>
      <c r="I742" s="210"/>
      <c r="J742" s="206"/>
      <c r="K742" s="206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140</v>
      </c>
      <c r="AU742" s="215" t="s">
        <v>82</v>
      </c>
      <c r="AV742" s="13" t="s">
        <v>82</v>
      </c>
      <c r="AW742" s="13" t="s">
        <v>33</v>
      </c>
      <c r="AX742" s="13" t="s">
        <v>72</v>
      </c>
      <c r="AY742" s="215" t="s">
        <v>125</v>
      </c>
    </row>
    <row r="743" spans="2:51" s="13" customFormat="1" ht="11.25">
      <c r="B743" s="205"/>
      <c r="C743" s="206"/>
      <c r="D743" s="200" t="s">
        <v>140</v>
      </c>
      <c r="E743" s="207" t="s">
        <v>19</v>
      </c>
      <c r="F743" s="208" t="s">
        <v>993</v>
      </c>
      <c r="G743" s="206"/>
      <c r="H743" s="209">
        <v>13.66</v>
      </c>
      <c r="I743" s="210"/>
      <c r="J743" s="206"/>
      <c r="K743" s="206"/>
      <c r="L743" s="211"/>
      <c r="M743" s="212"/>
      <c r="N743" s="213"/>
      <c r="O743" s="213"/>
      <c r="P743" s="213"/>
      <c r="Q743" s="213"/>
      <c r="R743" s="213"/>
      <c r="S743" s="213"/>
      <c r="T743" s="214"/>
      <c r="AT743" s="215" t="s">
        <v>140</v>
      </c>
      <c r="AU743" s="215" t="s">
        <v>82</v>
      </c>
      <c r="AV743" s="13" t="s">
        <v>82</v>
      </c>
      <c r="AW743" s="13" t="s">
        <v>33</v>
      </c>
      <c r="AX743" s="13" t="s">
        <v>72</v>
      </c>
      <c r="AY743" s="215" t="s">
        <v>125</v>
      </c>
    </row>
    <row r="744" spans="2:51" s="13" customFormat="1" ht="11.25">
      <c r="B744" s="205"/>
      <c r="C744" s="206"/>
      <c r="D744" s="200" t="s">
        <v>140</v>
      </c>
      <c r="E744" s="207" t="s">
        <v>19</v>
      </c>
      <c r="F744" s="208" t="s">
        <v>994</v>
      </c>
      <c r="G744" s="206"/>
      <c r="H744" s="209">
        <v>108.6</v>
      </c>
      <c r="I744" s="210"/>
      <c r="J744" s="206"/>
      <c r="K744" s="206"/>
      <c r="L744" s="211"/>
      <c r="M744" s="212"/>
      <c r="N744" s="213"/>
      <c r="O744" s="213"/>
      <c r="P744" s="213"/>
      <c r="Q744" s="213"/>
      <c r="R744" s="213"/>
      <c r="S744" s="213"/>
      <c r="T744" s="214"/>
      <c r="AT744" s="215" t="s">
        <v>140</v>
      </c>
      <c r="AU744" s="215" t="s">
        <v>82</v>
      </c>
      <c r="AV744" s="13" t="s">
        <v>82</v>
      </c>
      <c r="AW744" s="13" t="s">
        <v>33</v>
      </c>
      <c r="AX744" s="13" t="s">
        <v>72</v>
      </c>
      <c r="AY744" s="215" t="s">
        <v>125</v>
      </c>
    </row>
    <row r="745" spans="1:65" s="2" customFormat="1" ht="14.45" customHeight="1">
      <c r="A745" s="34"/>
      <c r="B745" s="35"/>
      <c r="C745" s="226" t="s">
        <v>1040</v>
      </c>
      <c r="D745" s="226" t="s">
        <v>205</v>
      </c>
      <c r="E745" s="227" t="s">
        <v>1041</v>
      </c>
      <c r="F745" s="228" t="s">
        <v>1042</v>
      </c>
      <c r="G745" s="229" t="s">
        <v>998</v>
      </c>
      <c r="H745" s="230">
        <v>418.2</v>
      </c>
      <c r="I745" s="231"/>
      <c r="J745" s="232">
        <f>ROUND(I745*H745,2)</f>
        <v>0</v>
      </c>
      <c r="K745" s="228" t="s">
        <v>133</v>
      </c>
      <c r="L745" s="233"/>
      <c r="M745" s="234" t="s">
        <v>19</v>
      </c>
      <c r="N745" s="235" t="s">
        <v>43</v>
      </c>
      <c r="O745" s="64"/>
      <c r="P745" s="196">
        <f>O745*H745</f>
        <v>0</v>
      </c>
      <c r="Q745" s="196">
        <v>0.001</v>
      </c>
      <c r="R745" s="196">
        <f>Q745*H745</f>
        <v>0.4182</v>
      </c>
      <c r="S745" s="196">
        <v>0</v>
      </c>
      <c r="T745" s="197">
        <f>S745*H745</f>
        <v>0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198" t="s">
        <v>337</v>
      </c>
      <c r="AT745" s="198" t="s">
        <v>205</v>
      </c>
      <c r="AU745" s="198" t="s">
        <v>82</v>
      </c>
      <c r="AY745" s="17" t="s">
        <v>125</v>
      </c>
      <c r="BE745" s="199">
        <f>IF(N745="základní",J745,0)</f>
        <v>0</v>
      </c>
      <c r="BF745" s="199">
        <f>IF(N745="snížená",J745,0)</f>
        <v>0</v>
      </c>
      <c r="BG745" s="199">
        <f>IF(N745="zákl. přenesená",J745,0)</f>
        <v>0</v>
      </c>
      <c r="BH745" s="199">
        <f>IF(N745="sníž. přenesená",J745,0)</f>
        <v>0</v>
      </c>
      <c r="BI745" s="199">
        <f>IF(N745="nulová",J745,0)</f>
        <v>0</v>
      </c>
      <c r="BJ745" s="17" t="s">
        <v>80</v>
      </c>
      <c r="BK745" s="199">
        <f>ROUND(I745*H745,2)</f>
        <v>0</v>
      </c>
      <c r="BL745" s="17" t="s">
        <v>241</v>
      </c>
      <c r="BM745" s="198" t="s">
        <v>1043</v>
      </c>
    </row>
    <row r="746" spans="1:47" s="2" customFormat="1" ht="11.25">
      <c r="A746" s="34"/>
      <c r="B746" s="35"/>
      <c r="C746" s="36"/>
      <c r="D746" s="200" t="s">
        <v>136</v>
      </c>
      <c r="E746" s="36"/>
      <c r="F746" s="201" t="s">
        <v>1042</v>
      </c>
      <c r="G746" s="36"/>
      <c r="H746" s="36"/>
      <c r="I746" s="108"/>
      <c r="J746" s="36"/>
      <c r="K746" s="36"/>
      <c r="L746" s="39"/>
      <c r="M746" s="202"/>
      <c r="N746" s="203"/>
      <c r="O746" s="64"/>
      <c r="P746" s="64"/>
      <c r="Q746" s="64"/>
      <c r="R746" s="64"/>
      <c r="S746" s="64"/>
      <c r="T746" s="65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T746" s="17" t="s">
        <v>136</v>
      </c>
      <c r="AU746" s="17" t="s">
        <v>82</v>
      </c>
    </row>
    <row r="747" spans="2:51" s="13" customFormat="1" ht="11.25">
      <c r="B747" s="205"/>
      <c r="C747" s="206"/>
      <c r="D747" s="200" t="s">
        <v>140</v>
      </c>
      <c r="E747" s="207" t="s">
        <v>19</v>
      </c>
      <c r="F747" s="208" t="s">
        <v>1044</v>
      </c>
      <c r="G747" s="206"/>
      <c r="H747" s="209">
        <v>418.2</v>
      </c>
      <c r="I747" s="210"/>
      <c r="J747" s="206"/>
      <c r="K747" s="206"/>
      <c r="L747" s="211"/>
      <c r="M747" s="212"/>
      <c r="N747" s="213"/>
      <c r="O747" s="213"/>
      <c r="P747" s="213"/>
      <c r="Q747" s="213"/>
      <c r="R747" s="213"/>
      <c r="S747" s="213"/>
      <c r="T747" s="214"/>
      <c r="AT747" s="215" t="s">
        <v>140</v>
      </c>
      <c r="AU747" s="215" t="s">
        <v>82</v>
      </c>
      <c r="AV747" s="13" t="s">
        <v>82</v>
      </c>
      <c r="AW747" s="13" t="s">
        <v>33</v>
      </c>
      <c r="AX747" s="13" t="s">
        <v>72</v>
      </c>
      <c r="AY747" s="215" t="s">
        <v>125</v>
      </c>
    </row>
    <row r="748" spans="1:65" s="2" customFormat="1" ht="21.6" customHeight="1">
      <c r="A748" s="34"/>
      <c r="B748" s="35"/>
      <c r="C748" s="187" t="s">
        <v>1045</v>
      </c>
      <c r="D748" s="187" t="s">
        <v>129</v>
      </c>
      <c r="E748" s="188" t="s">
        <v>1046</v>
      </c>
      <c r="F748" s="189" t="s">
        <v>1047</v>
      </c>
      <c r="G748" s="190" t="s">
        <v>153</v>
      </c>
      <c r="H748" s="191">
        <v>4.4</v>
      </c>
      <c r="I748" s="192"/>
      <c r="J748" s="193">
        <f>ROUND(I748*H748,2)</f>
        <v>0</v>
      </c>
      <c r="K748" s="189" t="s">
        <v>19</v>
      </c>
      <c r="L748" s="39"/>
      <c r="M748" s="194" t="s">
        <v>19</v>
      </c>
      <c r="N748" s="195" t="s">
        <v>43</v>
      </c>
      <c r="O748" s="64"/>
      <c r="P748" s="196">
        <f>O748*H748</f>
        <v>0</v>
      </c>
      <c r="Q748" s="196">
        <v>0.00073</v>
      </c>
      <c r="R748" s="196">
        <f>Q748*H748</f>
        <v>0.003212</v>
      </c>
      <c r="S748" s="196">
        <v>0</v>
      </c>
      <c r="T748" s="197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198" t="s">
        <v>241</v>
      </c>
      <c r="AT748" s="198" t="s">
        <v>129</v>
      </c>
      <c r="AU748" s="198" t="s">
        <v>82</v>
      </c>
      <c r="AY748" s="17" t="s">
        <v>125</v>
      </c>
      <c r="BE748" s="199">
        <f>IF(N748="základní",J748,0)</f>
        <v>0</v>
      </c>
      <c r="BF748" s="199">
        <f>IF(N748="snížená",J748,0)</f>
        <v>0</v>
      </c>
      <c r="BG748" s="199">
        <f>IF(N748="zákl. přenesená",J748,0)</f>
        <v>0</v>
      </c>
      <c r="BH748" s="199">
        <f>IF(N748="sníž. přenesená",J748,0)</f>
        <v>0</v>
      </c>
      <c r="BI748" s="199">
        <f>IF(N748="nulová",J748,0)</f>
        <v>0</v>
      </c>
      <c r="BJ748" s="17" t="s">
        <v>80</v>
      </c>
      <c r="BK748" s="199">
        <f>ROUND(I748*H748,2)</f>
        <v>0</v>
      </c>
      <c r="BL748" s="17" t="s">
        <v>241</v>
      </c>
      <c r="BM748" s="198" t="s">
        <v>1048</v>
      </c>
    </row>
    <row r="749" spans="1:47" s="2" customFormat="1" ht="11.25">
      <c r="A749" s="34"/>
      <c r="B749" s="35"/>
      <c r="C749" s="36"/>
      <c r="D749" s="200" t="s">
        <v>136</v>
      </c>
      <c r="E749" s="36"/>
      <c r="F749" s="201" t="s">
        <v>1047</v>
      </c>
      <c r="G749" s="36"/>
      <c r="H749" s="36"/>
      <c r="I749" s="108"/>
      <c r="J749" s="36"/>
      <c r="K749" s="36"/>
      <c r="L749" s="39"/>
      <c r="M749" s="202"/>
      <c r="N749" s="203"/>
      <c r="O749" s="64"/>
      <c r="P749" s="64"/>
      <c r="Q749" s="64"/>
      <c r="R749" s="64"/>
      <c r="S749" s="64"/>
      <c r="T749" s="65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T749" s="17" t="s">
        <v>136</v>
      </c>
      <c r="AU749" s="17" t="s">
        <v>82</v>
      </c>
    </row>
    <row r="750" spans="2:51" s="14" customFormat="1" ht="11.25">
      <c r="B750" s="216"/>
      <c r="C750" s="217"/>
      <c r="D750" s="200" t="s">
        <v>140</v>
      </c>
      <c r="E750" s="218" t="s">
        <v>19</v>
      </c>
      <c r="F750" s="219" t="s">
        <v>1027</v>
      </c>
      <c r="G750" s="217"/>
      <c r="H750" s="218" t="s">
        <v>19</v>
      </c>
      <c r="I750" s="220"/>
      <c r="J750" s="217"/>
      <c r="K750" s="217"/>
      <c r="L750" s="221"/>
      <c r="M750" s="222"/>
      <c r="N750" s="223"/>
      <c r="O750" s="223"/>
      <c r="P750" s="223"/>
      <c r="Q750" s="223"/>
      <c r="R750" s="223"/>
      <c r="S750" s="223"/>
      <c r="T750" s="224"/>
      <c r="AT750" s="225" t="s">
        <v>140</v>
      </c>
      <c r="AU750" s="225" t="s">
        <v>82</v>
      </c>
      <c r="AV750" s="14" t="s">
        <v>80</v>
      </c>
      <c r="AW750" s="14" t="s">
        <v>33</v>
      </c>
      <c r="AX750" s="14" t="s">
        <v>72</v>
      </c>
      <c r="AY750" s="225" t="s">
        <v>125</v>
      </c>
    </row>
    <row r="751" spans="2:51" s="13" customFormat="1" ht="11.25">
      <c r="B751" s="205"/>
      <c r="C751" s="206"/>
      <c r="D751" s="200" t="s">
        <v>140</v>
      </c>
      <c r="E751" s="207" t="s">
        <v>19</v>
      </c>
      <c r="F751" s="208" t="s">
        <v>1028</v>
      </c>
      <c r="G751" s="206"/>
      <c r="H751" s="209">
        <v>4.4</v>
      </c>
      <c r="I751" s="210"/>
      <c r="J751" s="206"/>
      <c r="K751" s="206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140</v>
      </c>
      <c r="AU751" s="215" t="s">
        <v>82</v>
      </c>
      <c r="AV751" s="13" t="s">
        <v>82</v>
      </c>
      <c r="AW751" s="13" t="s">
        <v>33</v>
      </c>
      <c r="AX751" s="13" t="s">
        <v>72</v>
      </c>
      <c r="AY751" s="215" t="s">
        <v>125</v>
      </c>
    </row>
    <row r="752" spans="1:65" s="2" customFormat="1" ht="14.45" customHeight="1">
      <c r="A752" s="34"/>
      <c r="B752" s="35"/>
      <c r="C752" s="187" t="s">
        <v>1049</v>
      </c>
      <c r="D752" s="187" t="s">
        <v>129</v>
      </c>
      <c r="E752" s="188" t="s">
        <v>1050</v>
      </c>
      <c r="F752" s="189" t="s">
        <v>1051</v>
      </c>
      <c r="G752" s="190" t="s">
        <v>153</v>
      </c>
      <c r="H752" s="191">
        <v>10</v>
      </c>
      <c r="I752" s="192"/>
      <c r="J752" s="193">
        <f>ROUND(I752*H752,2)</f>
        <v>0</v>
      </c>
      <c r="K752" s="189" t="s">
        <v>19</v>
      </c>
      <c r="L752" s="39"/>
      <c r="M752" s="194" t="s">
        <v>19</v>
      </c>
      <c r="N752" s="195" t="s">
        <v>43</v>
      </c>
      <c r="O752" s="64"/>
      <c r="P752" s="196">
        <f>O752*H752</f>
        <v>0</v>
      </c>
      <c r="Q752" s="196">
        <v>0</v>
      </c>
      <c r="R752" s="196">
        <f>Q752*H752</f>
        <v>0</v>
      </c>
      <c r="S752" s="196">
        <v>0</v>
      </c>
      <c r="T752" s="197">
        <f>S752*H752</f>
        <v>0</v>
      </c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R752" s="198" t="s">
        <v>241</v>
      </c>
      <c r="AT752" s="198" t="s">
        <v>129</v>
      </c>
      <c r="AU752" s="198" t="s">
        <v>82</v>
      </c>
      <c r="AY752" s="17" t="s">
        <v>125</v>
      </c>
      <c r="BE752" s="199">
        <f>IF(N752="základní",J752,0)</f>
        <v>0</v>
      </c>
      <c r="BF752" s="199">
        <f>IF(N752="snížená",J752,0)</f>
        <v>0</v>
      </c>
      <c r="BG752" s="199">
        <f>IF(N752="zákl. přenesená",J752,0)</f>
        <v>0</v>
      </c>
      <c r="BH752" s="199">
        <f>IF(N752="sníž. přenesená",J752,0)</f>
        <v>0</v>
      </c>
      <c r="BI752" s="199">
        <f>IF(N752="nulová",J752,0)</f>
        <v>0</v>
      </c>
      <c r="BJ752" s="17" t="s">
        <v>80</v>
      </c>
      <c r="BK752" s="199">
        <f>ROUND(I752*H752,2)</f>
        <v>0</v>
      </c>
      <c r="BL752" s="17" t="s">
        <v>241</v>
      </c>
      <c r="BM752" s="198" t="s">
        <v>1052</v>
      </c>
    </row>
    <row r="753" spans="1:47" s="2" customFormat="1" ht="11.25">
      <c r="A753" s="34"/>
      <c r="B753" s="35"/>
      <c r="C753" s="36"/>
      <c r="D753" s="200" t="s">
        <v>136</v>
      </c>
      <c r="E753" s="36"/>
      <c r="F753" s="201" t="s">
        <v>1051</v>
      </c>
      <c r="G753" s="36"/>
      <c r="H753" s="36"/>
      <c r="I753" s="108"/>
      <c r="J753" s="36"/>
      <c r="K753" s="36"/>
      <c r="L753" s="39"/>
      <c r="M753" s="202"/>
      <c r="N753" s="203"/>
      <c r="O753" s="64"/>
      <c r="P753" s="64"/>
      <c r="Q753" s="64"/>
      <c r="R753" s="64"/>
      <c r="S753" s="64"/>
      <c r="T753" s="65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T753" s="17" t="s">
        <v>136</v>
      </c>
      <c r="AU753" s="17" t="s">
        <v>82</v>
      </c>
    </row>
    <row r="754" spans="1:47" s="2" customFormat="1" ht="19.5">
      <c r="A754" s="34"/>
      <c r="B754" s="35"/>
      <c r="C754" s="36"/>
      <c r="D754" s="200" t="s">
        <v>138</v>
      </c>
      <c r="E754" s="36"/>
      <c r="F754" s="204" t="s">
        <v>1053</v>
      </c>
      <c r="G754" s="36"/>
      <c r="H754" s="36"/>
      <c r="I754" s="108"/>
      <c r="J754" s="36"/>
      <c r="K754" s="36"/>
      <c r="L754" s="39"/>
      <c r="M754" s="202"/>
      <c r="N754" s="203"/>
      <c r="O754" s="64"/>
      <c r="P754" s="64"/>
      <c r="Q754" s="64"/>
      <c r="R754" s="64"/>
      <c r="S754" s="64"/>
      <c r="T754" s="65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T754" s="17" t="s">
        <v>138</v>
      </c>
      <c r="AU754" s="17" t="s">
        <v>82</v>
      </c>
    </row>
    <row r="755" spans="2:63" s="12" customFormat="1" ht="25.9" customHeight="1">
      <c r="B755" s="171"/>
      <c r="C755" s="172"/>
      <c r="D755" s="173" t="s">
        <v>71</v>
      </c>
      <c r="E755" s="174" t="s">
        <v>1054</v>
      </c>
      <c r="F755" s="174" t="s">
        <v>1055</v>
      </c>
      <c r="G755" s="172"/>
      <c r="H755" s="172"/>
      <c r="I755" s="175"/>
      <c r="J755" s="176">
        <f>BK755</f>
        <v>0</v>
      </c>
      <c r="K755" s="172"/>
      <c r="L755" s="177"/>
      <c r="M755" s="178"/>
      <c r="N755" s="179"/>
      <c r="O755" s="179"/>
      <c r="P755" s="180">
        <f>P756</f>
        <v>0</v>
      </c>
      <c r="Q755" s="179"/>
      <c r="R755" s="180">
        <f>R756</f>
        <v>0</v>
      </c>
      <c r="S755" s="179"/>
      <c r="T755" s="181">
        <f>T756</f>
        <v>0</v>
      </c>
      <c r="AR755" s="182" t="s">
        <v>165</v>
      </c>
      <c r="AT755" s="183" t="s">
        <v>71</v>
      </c>
      <c r="AU755" s="183" t="s">
        <v>72</v>
      </c>
      <c r="AY755" s="182" t="s">
        <v>125</v>
      </c>
      <c r="BK755" s="184">
        <f>BK756</f>
        <v>0</v>
      </c>
    </row>
    <row r="756" spans="2:63" s="12" customFormat="1" ht="22.9" customHeight="1">
      <c r="B756" s="171"/>
      <c r="C756" s="172"/>
      <c r="D756" s="173" t="s">
        <v>71</v>
      </c>
      <c r="E756" s="185" t="s">
        <v>1056</v>
      </c>
      <c r="F756" s="185" t="s">
        <v>1057</v>
      </c>
      <c r="G756" s="172"/>
      <c r="H756" s="172"/>
      <c r="I756" s="175"/>
      <c r="J756" s="186">
        <f>BK756</f>
        <v>0</v>
      </c>
      <c r="K756" s="172"/>
      <c r="L756" s="177"/>
      <c r="M756" s="178"/>
      <c r="N756" s="179"/>
      <c r="O756" s="179"/>
      <c r="P756" s="180">
        <f>SUM(P757:P759)</f>
        <v>0</v>
      </c>
      <c r="Q756" s="179"/>
      <c r="R756" s="180">
        <f>SUM(R757:R759)</f>
        <v>0</v>
      </c>
      <c r="S756" s="179"/>
      <c r="T756" s="181">
        <f>SUM(T757:T759)</f>
        <v>0</v>
      </c>
      <c r="AR756" s="182" t="s">
        <v>165</v>
      </c>
      <c r="AT756" s="183" t="s">
        <v>71</v>
      </c>
      <c r="AU756" s="183" t="s">
        <v>80</v>
      </c>
      <c r="AY756" s="182" t="s">
        <v>125</v>
      </c>
      <c r="BK756" s="184">
        <f>SUM(BK757:BK759)</f>
        <v>0</v>
      </c>
    </row>
    <row r="757" spans="1:65" s="2" customFormat="1" ht="14.45" customHeight="1">
      <c r="A757" s="34"/>
      <c r="B757" s="35"/>
      <c r="C757" s="187" t="s">
        <v>1058</v>
      </c>
      <c r="D757" s="187" t="s">
        <v>129</v>
      </c>
      <c r="E757" s="188" t="s">
        <v>1059</v>
      </c>
      <c r="F757" s="189" t="s">
        <v>1060</v>
      </c>
      <c r="G757" s="190" t="s">
        <v>223</v>
      </c>
      <c r="H757" s="191">
        <v>24</v>
      </c>
      <c r="I757" s="192"/>
      <c r="J757" s="193">
        <f>ROUND(I757*H757,2)</f>
        <v>0</v>
      </c>
      <c r="K757" s="189" t="s">
        <v>133</v>
      </c>
      <c r="L757" s="39"/>
      <c r="M757" s="194" t="s">
        <v>19</v>
      </c>
      <c r="N757" s="195" t="s">
        <v>43</v>
      </c>
      <c r="O757" s="64"/>
      <c r="P757" s="196">
        <f>O757*H757</f>
        <v>0</v>
      </c>
      <c r="Q757" s="196">
        <v>0</v>
      </c>
      <c r="R757" s="196">
        <f>Q757*H757</f>
        <v>0</v>
      </c>
      <c r="S757" s="196">
        <v>0</v>
      </c>
      <c r="T757" s="197">
        <f>S757*H757</f>
        <v>0</v>
      </c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R757" s="198" t="s">
        <v>1061</v>
      </c>
      <c r="AT757" s="198" t="s">
        <v>129</v>
      </c>
      <c r="AU757" s="198" t="s">
        <v>82</v>
      </c>
      <c r="AY757" s="17" t="s">
        <v>125</v>
      </c>
      <c r="BE757" s="199">
        <f>IF(N757="základní",J757,0)</f>
        <v>0</v>
      </c>
      <c r="BF757" s="199">
        <f>IF(N757="snížená",J757,0)</f>
        <v>0</v>
      </c>
      <c r="BG757" s="199">
        <f>IF(N757="zákl. přenesená",J757,0)</f>
        <v>0</v>
      </c>
      <c r="BH757" s="199">
        <f>IF(N757="sníž. přenesená",J757,0)</f>
        <v>0</v>
      </c>
      <c r="BI757" s="199">
        <f>IF(N757="nulová",J757,0)</f>
        <v>0</v>
      </c>
      <c r="BJ757" s="17" t="s">
        <v>80</v>
      </c>
      <c r="BK757" s="199">
        <f>ROUND(I757*H757,2)</f>
        <v>0</v>
      </c>
      <c r="BL757" s="17" t="s">
        <v>1061</v>
      </c>
      <c r="BM757" s="198" t="s">
        <v>1062</v>
      </c>
    </row>
    <row r="758" spans="1:47" s="2" customFormat="1" ht="11.25">
      <c r="A758" s="34"/>
      <c r="B758" s="35"/>
      <c r="C758" s="36"/>
      <c r="D758" s="200" t="s">
        <v>136</v>
      </c>
      <c r="E758" s="36"/>
      <c r="F758" s="201" t="s">
        <v>1060</v>
      </c>
      <c r="G758" s="36"/>
      <c r="H758" s="36"/>
      <c r="I758" s="108"/>
      <c r="J758" s="36"/>
      <c r="K758" s="36"/>
      <c r="L758" s="39"/>
      <c r="M758" s="202"/>
      <c r="N758" s="203"/>
      <c r="O758" s="64"/>
      <c r="P758" s="64"/>
      <c r="Q758" s="64"/>
      <c r="R758" s="64"/>
      <c r="S758" s="64"/>
      <c r="T758" s="65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T758" s="17" t="s">
        <v>136</v>
      </c>
      <c r="AU758" s="17" t="s">
        <v>82</v>
      </c>
    </row>
    <row r="759" spans="1:47" s="2" customFormat="1" ht="19.5">
      <c r="A759" s="34"/>
      <c r="B759" s="35"/>
      <c r="C759" s="36"/>
      <c r="D759" s="200" t="s">
        <v>138</v>
      </c>
      <c r="E759" s="36"/>
      <c r="F759" s="204" t="s">
        <v>1063</v>
      </c>
      <c r="G759" s="36"/>
      <c r="H759" s="36"/>
      <c r="I759" s="108"/>
      <c r="J759" s="36"/>
      <c r="K759" s="36"/>
      <c r="L759" s="39"/>
      <c r="M759" s="236"/>
      <c r="N759" s="237"/>
      <c r="O759" s="238"/>
      <c r="P759" s="238"/>
      <c r="Q759" s="238"/>
      <c r="R759" s="238"/>
      <c r="S759" s="238"/>
      <c r="T759" s="239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T759" s="17" t="s">
        <v>138</v>
      </c>
      <c r="AU759" s="17" t="s">
        <v>82</v>
      </c>
    </row>
    <row r="760" spans="1:31" s="2" customFormat="1" ht="6.95" customHeight="1">
      <c r="A760" s="34"/>
      <c r="B760" s="47"/>
      <c r="C760" s="48"/>
      <c r="D760" s="48"/>
      <c r="E760" s="48"/>
      <c r="F760" s="48"/>
      <c r="G760" s="48"/>
      <c r="H760" s="48"/>
      <c r="I760" s="136"/>
      <c r="J760" s="48"/>
      <c r="K760" s="48"/>
      <c r="L760" s="39"/>
      <c r="M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</row>
  </sheetData>
  <sheetProtection algorithmName="SHA-512" hashValue="AZM9M6dYq0wIMEbmj2oKVgiHxUg+9VpzBVgcrHlOGmuMBCYbWjhiO2/8wwErgojPyzyOU6fuu99ioFI8i/js0g==" saltValue="0wbC2rdegI71o9bOwv3MvOtqkI/O0UemFhUCfBg9v9cMUuBIApi7gr7N96pCtE8R3U9y+4Nq7GfO5od3Ra7k8g==" spinCount="100000" sheet="1" objects="1" scenarios="1" formatColumns="0" formatRows="0" autoFilter="0"/>
  <autoFilter ref="C92:K759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1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1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82</v>
      </c>
    </row>
    <row r="4" spans="2:46" s="1" customFormat="1" ht="24.95" customHeight="1">
      <c r="B4" s="20"/>
      <c r="D4" s="105" t="s">
        <v>89</v>
      </c>
      <c r="I4" s="101"/>
      <c r="L4" s="20"/>
      <c r="M4" s="106" t="s">
        <v>10</v>
      </c>
      <c r="AT4" s="17" t="s">
        <v>4</v>
      </c>
    </row>
    <row r="5" spans="2:12" s="1" customFormat="1" ht="6.95" customHeight="1">
      <c r="B5" s="20"/>
      <c r="I5" s="101"/>
      <c r="L5" s="20"/>
    </row>
    <row r="6" spans="2:12" s="1" customFormat="1" ht="12" customHeight="1">
      <c r="B6" s="20"/>
      <c r="D6" s="107" t="s">
        <v>16</v>
      </c>
      <c r="I6" s="101"/>
      <c r="L6" s="20"/>
    </row>
    <row r="7" spans="2:12" s="1" customFormat="1" ht="14.45" customHeight="1">
      <c r="B7" s="20"/>
      <c r="E7" s="358" t="str">
        <f>'Rekapitulace stavby'!K6</f>
        <v>Lávka přes řeku Ohři ve Svatošských skalách</v>
      </c>
      <c r="F7" s="359"/>
      <c r="G7" s="359"/>
      <c r="H7" s="359"/>
      <c r="I7" s="101"/>
      <c r="L7" s="20"/>
    </row>
    <row r="8" spans="1:31" s="2" customFormat="1" ht="12" customHeight="1">
      <c r="A8" s="34"/>
      <c r="B8" s="39"/>
      <c r="C8" s="34"/>
      <c r="D8" s="107" t="s">
        <v>90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4.45" customHeight="1">
      <c r="A9" s="34"/>
      <c r="B9" s="39"/>
      <c r="C9" s="34"/>
      <c r="D9" s="34"/>
      <c r="E9" s="360" t="s">
        <v>1064</v>
      </c>
      <c r="F9" s="361"/>
      <c r="G9" s="361"/>
      <c r="H9" s="361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11. 7. 2019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11" t="s">
        <v>28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31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34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35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36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3"/>
      <c r="B27" s="114"/>
      <c r="C27" s="113"/>
      <c r="D27" s="113"/>
      <c r="E27" s="364" t="s">
        <v>19</v>
      </c>
      <c r="F27" s="364"/>
      <c r="G27" s="364"/>
      <c r="H27" s="364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38</v>
      </c>
      <c r="E30" s="34"/>
      <c r="F30" s="34"/>
      <c r="G30" s="34"/>
      <c r="H30" s="34"/>
      <c r="I30" s="108"/>
      <c r="J30" s="120">
        <f>ROUND(J89,2)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40</v>
      </c>
      <c r="G32" s="34"/>
      <c r="H32" s="34"/>
      <c r="I32" s="122" t="s">
        <v>39</v>
      </c>
      <c r="J32" s="121" t="s">
        <v>41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42</v>
      </c>
      <c r="E33" s="107" t="s">
        <v>43</v>
      </c>
      <c r="F33" s="124">
        <f>ROUND((SUM(BE89:BE370)),2)</f>
        <v>0</v>
      </c>
      <c r="G33" s="34"/>
      <c r="H33" s="34"/>
      <c r="I33" s="125">
        <v>0.21</v>
      </c>
      <c r="J33" s="124">
        <f>ROUND(((SUM(BE89:BE370))*I33),2)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7" t="s">
        <v>44</v>
      </c>
      <c r="F34" s="124">
        <f>ROUND((SUM(BF89:BF370)),2)</f>
        <v>0</v>
      </c>
      <c r="G34" s="34"/>
      <c r="H34" s="34"/>
      <c r="I34" s="125">
        <v>0.15</v>
      </c>
      <c r="J34" s="124">
        <f>ROUND(((SUM(BF89:BF370))*I34),2)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45</v>
      </c>
      <c r="F35" s="124">
        <f>ROUND((SUM(BG89:BG370)),2)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7" t="s">
        <v>46</v>
      </c>
      <c r="F36" s="124">
        <f>ROUND((SUM(BH89:BH370)),2)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7" t="s">
        <v>47</v>
      </c>
      <c r="F37" s="124">
        <f>ROUND((SUM(BI89:BI370)),2)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48</v>
      </c>
      <c r="E39" s="128"/>
      <c r="F39" s="128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92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65" t="str">
        <f>E7</f>
        <v>Lávka přes řeku Ohři ve Svatošských skalách</v>
      </c>
      <c r="F48" s="366"/>
      <c r="G48" s="366"/>
      <c r="H48" s="366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90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4.45" customHeight="1">
      <c r="A50" s="34"/>
      <c r="B50" s="35"/>
      <c r="C50" s="36"/>
      <c r="D50" s="36"/>
      <c r="E50" s="338" t="str">
        <f>E9</f>
        <v>SO101 - Cyklostezka</v>
      </c>
      <c r="F50" s="367"/>
      <c r="G50" s="367"/>
      <c r="H50" s="367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Loket - Svatošské skály</v>
      </c>
      <c r="G52" s="36"/>
      <c r="H52" s="36"/>
      <c r="I52" s="111" t="s">
        <v>23</v>
      </c>
      <c r="J52" s="59" t="str">
        <f>IF(J12="","",J12)</f>
        <v>11. 7. 2019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55.15" customHeight="1">
      <c r="A54" s="34"/>
      <c r="B54" s="35"/>
      <c r="C54" s="29" t="s">
        <v>25</v>
      </c>
      <c r="D54" s="36"/>
      <c r="E54" s="36"/>
      <c r="F54" s="27" t="str">
        <f>E15</f>
        <v>Karlovarský kraj, Závodní 353/88, K.Vary</v>
      </c>
      <c r="G54" s="36"/>
      <c r="H54" s="36"/>
      <c r="I54" s="111" t="s">
        <v>31</v>
      </c>
      <c r="J54" s="32" t="str">
        <f>E21</f>
        <v>PONTIKA s.r.o., Sportovní 4, K.Vary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111" t="s">
        <v>34</v>
      </c>
      <c r="J55" s="32" t="str">
        <f>E24</f>
        <v>Ing. C. Janoušová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0" t="s">
        <v>93</v>
      </c>
      <c r="D57" s="141"/>
      <c r="E57" s="141"/>
      <c r="F57" s="141"/>
      <c r="G57" s="141"/>
      <c r="H57" s="141"/>
      <c r="I57" s="142"/>
      <c r="J57" s="143" t="s">
        <v>94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4" t="s">
        <v>70</v>
      </c>
      <c r="D59" s="36"/>
      <c r="E59" s="36"/>
      <c r="F59" s="36"/>
      <c r="G59" s="36"/>
      <c r="H59" s="36"/>
      <c r="I59" s="108"/>
      <c r="J59" s="77">
        <f>J89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95</v>
      </c>
    </row>
    <row r="60" spans="2:12" s="9" customFormat="1" ht="24.95" customHeight="1">
      <c r="B60" s="145"/>
      <c r="C60" s="146"/>
      <c r="D60" s="147" t="s">
        <v>96</v>
      </c>
      <c r="E60" s="148"/>
      <c r="F60" s="148"/>
      <c r="G60" s="148"/>
      <c r="H60" s="148"/>
      <c r="I60" s="149"/>
      <c r="J60" s="150">
        <f>J90</f>
        <v>0</v>
      </c>
      <c r="K60" s="146"/>
      <c r="L60" s="151"/>
    </row>
    <row r="61" spans="2:12" s="10" customFormat="1" ht="19.9" customHeight="1">
      <c r="B61" s="152"/>
      <c r="C61" s="153"/>
      <c r="D61" s="154" t="s">
        <v>1065</v>
      </c>
      <c r="E61" s="155"/>
      <c r="F61" s="155"/>
      <c r="G61" s="155"/>
      <c r="H61" s="155"/>
      <c r="I61" s="156"/>
      <c r="J61" s="157">
        <f>J91</f>
        <v>0</v>
      </c>
      <c r="K61" s="153"/>
      <c r="L61" s="158"/>
    </row>
    <row r="62" spans="2:12" s="10" customFormat="1" ht="19.9" customHeight="1">
      <c r="B62" s="152"/>
      <c r="C62" s="153"/>
      <c r="D62" s="154" t="s">
        <v>97</v>
      </c>
      <c r="E62" s="155"/>
      <c r="F62" s="155"/>
      <c r="G62" s="155"/>
      <c r="H62" s="155"/>
      <c r="I62" s="156"/>
      <c r="J62" s="157">
        <f>J255</f>
        <v>0</v>
      </c>
      <c r="K62" s="153"/>
      <c r="L62" s="158"/>
    </row>
    <row r="63" spans="2:12" s="10" customFormat="1" ht="19.9" customHeight="1">
      <c r="B63" s="152"/>
      <c r="C63" s="153"/>
      <c r="D63" s="154" t="s">
        <v>100</v>
      </c>
      <c r="E63" s="155"/>
      <c r="F63" s="155"/>
      <c r="G63" s="155"/>
      <c r="H63" s="155"/>
      <c r="I63" s="156"/>
      <c r="J63" s="157">
        <f>J285</f>
        <v>0</v>
      </c>
      <c r="K63" s="153"/>
      <c r="L63" s="158"/>
    </row>
    <row r="64" spans="2:12" s="10" customFormat="1" ht="19.9" customHeight="1">
      <c r="B64" s="152"/>
      <c r="C64" s="153"/>
      <c r="D64" s="154" t="s">
        <v>101</v>
      </c>
      <c r="E64" s="155"/>
      <c r="F64" s="155"/>
      <c r="G64" s="155"/>
      <c r="H64" s="155"/>
      <c r="I64" s="156"/>
      <c r="J64" s="157">
        <f>J290</f>
        <v>0</v>
      </c>
      <c r="K64" s="153"/>
      <c r="L64" s="158"/>
    </row>
    <row r="65" spans="2:12" s="10" customFormat="1" ht="19.9" customHeight="1">
      <c r="B65" s="152"/>
      <c r="C65" s="153"/>
      <c r="D65" s="154" t="s">
        <v>1066</v>
      </c>
      <c r="E65" s="155"/>
      <c r="F65" s="155"/>
      <c r="G65" s="155"/>
      <c r="H65" s="155"/>
      <c r="I65" s="156"/>
      <c r="J65" s="157">
        <f>J295</f>
        <v>0</v>
      </c>
      <c r="K65" s="153"/>
      <c r="L65" s="158"/>
    </row>
    <row r="66" spans="2:12" s="10" customFormat="1" ht="19.9" customHeight="1">
      <c r="B66" s="152"/>
      <c r="C66" s="153"/>
      <c r="D66" s="154" t="s">
        <v>102</v>
      </c>
      <c r="E66" s="155"/>
      <c r="F66" s="155"/>
      <c r="G66" s="155"/>
      <c r="H66" s="155"/>
      <c r="I66" s="156"/>
      <c r="J66" s="157">
        <f>J321</f>
        <v>0</v>
      </c>
      <c r="K66" s="153"/>
      <c r="L66" s="158"/>
    </row>
    <row r="67" spans="2:12" s="10" customFormat="1" ht="14.85" customHeight="1">
      <c r="B67" s="152"/>
      <c r="C67" s="153"/>
      <c r="D67" s="154" t="s">
        <v>1067</v>
      </c>
      <c r="E67" s="155"/>
      <c r="F67" s="155"/>
      <c r="G67" s="155"/>
      <c r="H67" s="155"/>
      <c r="I67" s="156"/>
      <c r="J67" s="157">
        <f>J347</f>
        <v>0</v>
      </c>
      <c r="K67" s="153"/>
      <c r="L67" s="158"/>
    </row>
    <row r="68" spans="2:12" s="10" customFormat="1" ht="19.9" customHeight="1">
      <c r="B68" s="152"/>
      <c r="C68" s="153"/>
      <c r="D68" s="154" t="s">
        <v>1068</v>
      </c>
      <c r="E68" s="155"/>
      <c r="F68" s="155"/>
      <c r="G68" s="155"/>
      <c r="H68" s="155"/>
      <c r="I68" s="156"/>
      <c r="J68" s="157">
        <f>J357</f>
        <v>0</v>
      </c>
      <c r="K68" s="153"/>
      <c r="L68" s="158"/>
    </row>
    <row r="69" spans="2:12" s="10" customFormat="1" ht="19.9" customHeight="1">
      <c r="B69" s="152"/>
      <c r="C69" s="153"/>
      <c r="D69" s="154" t="s">
        <v>103</v>
      </c>
      <c r="E69" s="155"/>
      <c r="F69" s="155"/>
      <c r="G69" s="155"/>
      <c r="H69" s="155"/>
      <c r="I69" s="156"/>
      <c r="J69" s="157">
        <f>J368</f>
        <v>0</v>
      </c>
      <c r="K69" s="153"/>
      <c r="L69" s="158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108"/>
      <c r="J70" s="36"/>
      <c r="K70" s="36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7"/>
      <c r="C71" s="48"/>
      <c r="D71" s="48"/>
      <c r="E71" s="48"/>
      <c r="F71" s="48"/>
      <c r="G71" s="48"/>
      <c r="H71" s="48"/>
      <c r="I71" s="136"/>
      <c r="J71" s="48"/>
      <c r="K71" s="48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9"/>
      <c r="C75" s="50"/>
      <c r="D75" s="50"/>
      <c r="E75" s="50"/>
      <c r="F75" s="50"/>
      <c r="G75" s="50"/>
      <c r="H75" s="50"/>
      <c r="I75" s="139"/>
      <c r="J75" s="50"/>
      <c r="K75" s="50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110</v>
      </c>
      <c r="D76" s="36"/>
      <c r="E76" s="36"/>
      <c r="F76" s="36"/>
      <c r="G76" s="36"/>
      <c r="H76" s="36"/>
      <c r="I76" s="108"/>
      <c r="J76" s="36"/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108"/>
      <c r="J78" s="36"/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4.45" customHeight="1">
      <c r="A79" s="34"/>
      <c r="B79" s="35"/>
      <c r="C79" s="36"/>
      <c r="D79" s="36"/>
      <c r="E79" s="365" t="str">
        <f>E7</f>
        <v>Lávka přes řeku Ohři ve Svatošských skalách</v>
      </c>
      <c r="F79" s="366"/>
      <c r="G79" s="366"/>
      <c r="H79" s="366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90</v>
      </c>
      <c r="D80" s="36"/>
      <c r="E80" s="36"/>
      <c r="F80" s="36"/>
      <c r="G80" s="36"/>
      <c r="H80" s="36"/>
      <c r="I80" s="108"/>
      <c r="J80" s="36"/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4.45" customHeight="1">
      <c r="A81" s="34"/>
      <c r="B81" s="35"/>
      <c r="C81" s="36"/>
      <c r="D81" s="36"/>
      <c r="E81" s="338" t="str">
        <f>E9</f>
        <v>SO101 - Cyklostezka</v>
      </c>
      <c r="F81" s="367"/>
      <c r="G81" s="367"/>
      <c r="H81" s="367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108"/>
      <c r="J82" s="36"/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6"/>
      <c r="E83" s="36"/>
      <c r="F83" s="27" t="str">
        <f>F12</f>
        <v>Loket - Svatošské skály</v>
      </c>
      <c r="G83" s="36"/>
      <c r="H83" s="36"/>
      <c r="I83" s="111" t="s">
        <v>23</v>
      </c>
      <c r="J83" s="59" t="str">
        <f>IF(J12="","",J12)</f>
        <v>11. 7. 2019</v>
      </c>
      <c r="K83" s="36"/>
      <c r="L83" s="10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108"/>
      <c r="J84" s="36"/>
      <c r="K84" s="36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55.15" customHeight="1">
      <c r="A85" s="34"/>
      <c r="B85" s="35"/>
      <c r="C85" s="29" t="s">
        <v>25</v>
      </c>
      <c r="D85" s="36"/>
      <c r="E85" s="36"/>
      <c r="F85" s="27" t="str">
        <f>E15</f>
        <v>Karlovarský kraj, Závodní 353/88, K.Vary</v>
      </c>
      <c r="G85" s="36"/>
      <c r="H85" s="36"/>
      <c r="I85" s="111" t="s">
        <v>31</v>
      </c>
      <c r="J85" s="32" t="str">
        <f>E21</f>
        <v>PONTIKA s.r.o., Sportovní 4, K.Vary</v>
      </c>
      <c r="K85" s="36"/>
      <c r="L85" s="10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26.45" customHeight="1">
      <c r="A86" s="34"/>
      <c r="B86" s="35"/>
      <c r="C86" s="29" t="s">
        <v>29</v>
      </c>
      <c r="D86" s="36"/>
      <c r="E86" s="36"/>
      <c r="F86" s="27" t="str">
        <f>IF(E18="","",E18)</f>
        <v>Vyplň údaj</v>
      </c>
      <c r="G86" s="36"/>
      <c r="H86" s="36"/>
      <c r="I86" s="111" t="s">
        <v>34</v>
      </c>
      <c r="J86" s="32" t="str">
        <f>E24</f>
        <v>Ing. C. Janoušová</v>
      </c>
      <c r="K86" s="36"/>
      <c r="L86" s="10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108"/>
      <c r="J87" s="36"/>
      <c r="K87" s="36"/>
      <c r="L87" s="10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59"/>
      <c r="B88" s="160"/>
      <c r="C88" s="161" t="s">
        <v>111</v>
      </c>
      <c r="D88" s="162" t="s">
        <v>57</v>
      </c>
      <c r="E88" s="162" t="s">
        <v>53</v>
      </c>
      <c r="F88" s="162" t="s">
        <v>54</v>
      </c>
      <c r="G88" s="162" t="s">
        <v>112</v>
      </c>
      <c r="H88" s="162" t="s">
        <v>113</v>
      </c>
      <c r="I88" s="163" t="s">
        <v>114</v>
      </c>
      <c r="J88" s="162" t="s">
        <v>94</v>
      </c>
      <c r="K88" s="164" t="s">
        <v>115</v>
      </c>
      <c r="L88" s="165"/>
      <c r="M88" s="68" t="s">
        <v>19</v>
      </c>
      <c r="N88" s="69" t="s">
        <v>42</v>
      </c>
      <c r="O88" s="69" t="s">
        <v>116</v>
      </c>
      <c r="P88" s="69" t="s">
        <v>117</v>
      </c>
      <c r="Q88" s="69" t="s">
        <v>118</v>
      </c>
      <c r="R88" s="69" t="s">
        <v>119</v>
      </c>
      <c r="S88" s="69" t="s">
        <v>120</v>
      </c>
      <c r="T88" s="70" t="s">
        <v>121</v>
      </c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</row>
    <row r="89" spans="1:63" s="2" customFormat="1" ht="22.9" customHeight="1">
      <c r="A89" s="34"/>
      <c r="B89" s="35"/>
      <c r="C89" s="75" t="s">
        <v>122</v>
      </c>
      <c r="D89" s="36"/>
      <c r="E89" s="36"/>
      <c r="F89" s="36"/>
      <c r="G89" s="36"/>
      <c r="H89" s="36"/>
      <c r="I89" s="108"/>
      <c r="J89" s="166">
        <f>BK89</f>
        <v>0</v>
      </c>
      <c r="K89" s="36"/>
      <c r="L89" s="39"/>
      <c r="M89" s="71"/>
      <c r="N89" s="167"/>
      <c r="O89" s="72"/>
      <c r="P89" s="168">
        <f>P90</f>
        <v>0</v>
      </c>
      <c r="Q89" s="72"/>
      <c r="R89" s="168">
        <f>R90</f>
        <v>181.29776632</v>
      </c>
      <c r="S89" s="72"/>
      <c r="T89" s="169">
        <f>T90</f>
        <v>249.84359999999998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71</v>
      </c>
      <c r="AU89" s="17" t="s">
        <v>95</v>
      </c>
      <c r="BK89" s="170">
        <f>BK90</f>
        <v>0</v>
      </c>
    </row>
    <row r="90" spans="2:63" s="12" customFormat="1" ht="25.9" customHeight="1">
      <c r="B90" s="171"/>
      <c r="C90" s="172"/>
      <c r="D90" s="173" t="s">
        <v>71</v>
      </c>
      <c r="E90" s="174" t="s">
        <v>123</v>
      </c>
      <c r="F90" s="174" t="s">
        <v>124</v>
      </c>
      <c r="G90" s="172"/>
      <c r="H90" s="172"/>
      <c r="I90" s="175"/>
      <c r="J90" s="176">
        <f>BK90</f>
        <v>0</v>
      </c>
      <c r="K90" s="172"/>
      <c r="L90" s="177"/>
      <c r="M90" s="178"/>
      <c r="N90" s="179"/>
      <c r="O90" s="179"/>
      <c r="P90" s="180">
        <f>P91+P255+P285+P290+P295+P321+P357+P368</f>
        <v>0</v>
      </c>
      <c r="Q90" s="179"/>
      <c r="R90" s="180">
        <f>R91+R255+R285+R290+R295+R321+R357+R368</f>
        <v>181.29776632</v>
      </c>
      <c r="S90" s="179"/>
      <c r="T90" s="181">
        <f>T91+T255+T285+T290+T295+T321+T357+T368</f>
        <v>249.84359999999998</v>
      </c>
      <c r="AR90" s="182" t="s">
        <v>80</v>
      </c>
      <c r="AT90" s="183" t="s">
        <v>71</v>
      </c>
      <c r="AU90" s="183" t="s">
        <v>72</v>
      </c>
      <c r="AY90" s="182" t="s">
        <v>125</v>
      </c>
      <c r="BK90" s="184">
        <f>BK91+BK255+BK285+BK290+BK295+BK321+BK357+BK368</f>
        <v>0</v>
      </c>
    </row>
    <row r="91" spans="2:63" s="12" customFormat="1" ht="22.9" customHeight="1">
      <c r="B91" s="171"/>
      <c r="C91" s="172"/>
      <c r="D91" s="173" t="s">
        <v>71</v>
      </c>
      <c r="E91" s="185" t="s">
        <v>80</v>
      </c>
      <c r="F91" s="185" t="s">
        <v>1069</v>
      </c>
      <c r="G91" s="172"/>
      <c r="H91" s="172"/>
      <c r="I91" s="175"/>
      <c r="J91" s="186">
        <f>BK91</f>
        <v>0</v>
      </c>
      <c r="K91" s="172"/>
      <c r="L91" s="177"/>
      <c r="M91" s="178"/>
      <c r="N91" s="179"/>
      <c r="O91" s="179"/>
      <c r="P91" s="180">
        <f>SUM(P92:P254)</f>
        <v>0</v>
      </c>
      <c r="Q91" s="179"/>
      <c r="R91" s="180">
        <f>SUM(R92:R254)</f>
        <v>19.80451</v>
      </c>
      <c r="S91" s="179"/>
      <c r="T91" s="181">
        <f>SUM(T92:T254)</f>
        <v>0</v>
      </c>
      <c r="AR91" s="182" t="s">
        <v>80</v>
      </c>
      <c r="AT91" s="183" t="s">
        <v>71</v>
      </c>
      <c r="AU91" s="183" t="s">
        <v>80</v>
      </c>
      <c r="AY91" s="182" t="s">
        <v>125</v>
      </c>
      <c r="BK91" s="184">
        <f>SUM(BK92:BK254)</f>
        <v>0</v>
      </c>
    </row>
    <row r="92" spans="1:65" s="2" customFormat="1" ht="21.6" customHeight="1">
      <c r="A92" s="34"/>
      <c r="B92" s="35"/>
      <c r="C92" s="187" t="s">
        <v>80</v>
      </c>
      <c r="D92" s="187" t="s">
        <v>129</v>
      </c>
      <c r="E92" s="188" t="s">
        <v>1070</v>
      </c>
      <c r="F92" s="189" t="s">
        <v>1071</v>
      </c>
      <c r="G92" s="190" t="s">
        <v>153</v>
      </c>
      <c r="H92" s="191">
        <v>20</v>
      </c>
      <c r="I92" s="192"/>
      <c r="J92" s="193">
        <f>ROUND(I92*H92,2)</f>
        <v>0</v>
      </c>
      <c r="K92" s="189" t="s">
        <v>133</v>
      </c>
      <c r="L92" s="39"/>
      <c r="M92" s="194" t="s">
        <v>19</v>
      </c>
      <c r="N92" s="195" t="s">
        <v>43</v>
      </c>
      <c r="O92" s="64"/>
      <c r="P92" s="196">
        <f>O92*H92</f>
        <v>0</v>
      </c>
      <c r="Q92" s="196">
        <v>0</v>
      </c>
      <c r="R92" s="196">
        <f>Q92*H92</f>
        <v>0</v>
      </c>
      <c r="S92" s="196">
        <v>0</v>
      </c>
      <c r="T92" s="19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8" t="s">
        <v>134</v>
      </c>
      <c r="AT92" s="198" t="s">
        <v>129</v>
      </c>
      <c r="AU92" s="198" t="s">
        <v>82</v>
      </c>
      <c r="AY92" s="17" t="s">
        <v>125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7" t="s">
        <v>80</v>
      </c>
      <c r="BK92" s="199">
        <f>ROUND(I92*H92,2)</f>
        <v>0</v>
      </c>
      <c r="BL92" s="17" t="s">
        <v>134</v>
      </c>
      <c r="BM92" s="198" t="s">
        <v>1072</v>
      </c>
    </row>
    <row r="93" spans="1:47" s="2" customFormat="1" ht="19.5">
      <c r="A93" s="34"/>
      <c r="B93" s="35"/>
      <c r="C93" s="36"/>
      <c r="D93" s="200" t="s">
        <v>136</v>
      </c>
      <c r="E93" s="36"/>
      <c r="F93" s="201" t="s">
        <v>1073</v>
      </c>
      <c r="G93" s="36"/>
      <c r="H93" s="36"/>
      <c r="I93" s="108"/>
      <c r="J93" s="36"/>
      <c r="K93" s="36"/>
      <c r="L93" s="39"/>
      <c r="M93" s="202"/>
      <c r="N93" s="203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136</v>
      </c>
      <c r="AU93" s="17" t="s">
        <v>82</v>
      </c>
    </row>
    <row r="94" spans="1:65" s="2" customFormat="1" ht="14.45" customHeight="1">
      <c r="A94" s="34"/>
      <c r="B94" s="35"/>
      <c r="C94" s="187" t="s">
        <v>82</v>
      </c>
      <c r="D94" s="187" t="s">
        <v>129</v>
      </c>
      <c r="E94" s="188" t="s">
        <v>1074</v>
      </c>
      <c r="F94" s="189" t="s">
        <v>1075</v>
      </c>
      <c r="G94" s="190" t="s">
        <v>153</v>
      </c>
      <c r="H94" s="191">
        <v>20</v>
      </c>
      <c r="I94" s="192"/>
      <c r="J94" s="193">
        <f>ROUND(I94*H94,2)</f>
        <v>0</v>
      </c>
      <c r="K94" s="189" t="s">
        <v>133</v>
      </c>
      <c r="L94" s="39"/>
      <c r="M94" s="194" t="s">
        <v>19</v>
      </c>
      <c r="N94" s="195" t="s">
        <v>43</v>
      </c>
      <c r="O94" s="64"/>
      <c r="P94" s="196">
        <f>O94*H94</f>
        <v>0</v>
      </c>
      <c r="Q94" s="196">
        <v>6E-05</v>
      </c>
      <c r="R94" s="196">
        <f>Q94*H94</f>
        <v>0.0012000000000000001</v>
      </c>
      <c r="S94" s="196">
        <v>0</v>
      </c>
      <c r="T94" s="19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8" t="s">
        <v>134</v>
      </c>
      <c r="AT94" s="198" t="s">
        <v>129</v>
      </c>
      <c r="AU94" s="198" t="s">
        <v>82</v>
      </c>
      <c r="AY94" s="17" t="s">
        <v>125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7" t="s">
        <v>80</v>
      </c>
      <c r="BK94" s="199">
        <f>ROUND(I94*H94,2)</f>
        <v>0</v>
      </c>
      <c r="BL94" s="17" t="s">
        <v>134</v>
      </c>
      <c r="BM94" s="198" t="s">
        <v>1076</v>
      </c>
    </row>
    <row r="95" spans="1:47" s="2" customFormat="1" ht="11.25">
      <c r="A95" s="34"/>
      <c r="B95" s="35"/>
      <c r="C95" s="36"/>
      <c r="D95" s="200" t="s">
        <v>136</v>
      </c>
      <c r="E95" s="36"/>
      <c r="F95" s="201" t="s">
        <v>1077</v>
      </c>
      <c r="G95" s="36"/>
      <c r="H95" s="36"/>
      <c r="I95" s="108"/>
      <c r="J95" s="36"/>
      <c r="K95" s="36"/>
      <c r="L95" s="39"/>
      <c r="M95" s="202"/>
      <c r="N95" s="203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136</v>
      </c>
      <c r="AU95" s="17" t="s">
        <v>82</v>
      </c>
    </row>
    <row r="96" spans="1:65" s="2" customFormat="1" ht="14.45" customHeight="1">
      <c r="A96" s="34"/>
      <c r="B96" s="35"/>
      <c r="C96" s="187" t="s">
        <v>150</v>
      </c>
      <c r="D96" s="187" t="s">
        <v>129</v>
      </c>
      <c r="E96" s="188" t="s">
        <v>1078</v>
      </c>
      <c r="F96" s="189" t="s">
        <v>1079</v>
      </c>
      <c r="G96" s="190" t="s">
        <v>212</v>
      </c>
      <c r="H96" s="191">
        <v>15</v>
      </c>
      <c r="I96" s="192"/>
      <c r="J96" s="193">
        <f>ROUND(I96*H96,2)</f>
        <v>0</v>
      </c>
      <c r="K96" s="189" t="s">
        <v>133</v>
      </c>
      <c r="L96" s="39"/>
      <c r="M96" s="194" t="s">
        <v>19</v>
      </c>
      <c r="N96" s="195" t="s">
        <v>43</v>
      </c>
      <c r="O96" s="64"/>
      <c r="P96" s="196">
        <f>O96*H96</f>
        <v>0</v>
      </c>
      <c r="Q96" s="196">
        <v>0</v>
      </c>
      <c r="R96" s="196">
        <f>Q96*H96</f>
        <v>0</v>
      </c>
      <c r="S96" s="196">
        <v>0</v>
      </c>
      <c r="T96" s="19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98" t="s">
        <v>134</v>
      </c>
      <c r="AT96" s="198" t="s">
        <v>129</v>
      </c>
      <c r="AU96" s="198" t="s">
        <v>82</v>
      </c>
      <c r="AY96" s="17" t="s">
        <v>125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7" t="s">
        <v>80</v>
      </c>
      <c r="BK96" s="199">
        <f>ROUND(I96*H96,2)</f>
        <v>0</v>
      </c>
      <c r="BL96" s="17" t="s">
        <v>134</v>
      </c>
      <c r="BM96" s="198" t="s">
        <v>1080</v>
      </c>
    </row>
    <row r="97" spans="1:47" s="2" customFormat="1" ht="11.25">
      <c r="A97" s="34"/>
      <c r="B97" s="35"/>
      <c r="C97" s="36"/>
      <c r="D97" s="200" t="s">
        <v>136</v>
      </c>
      <c r="E97" s="36"/>
      <c r="F97" s="201" t="s">
        <v>1081</v>
      </c>
      <c r="G97" s="36"/>
      <c r="H97" s="36"/>
      <c r="I97" s="108"/>
      <c r="J97" s="36"/>
      <c r="K97" s="36"/>
      <c r="L97" s="39"/>
      <c r="M97" s="202"/>
      <c r="N97" s="203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136</v>
      </c>
      <c r="AU97" s="17" t="s">
        <v>82</v>
      </c>
    </row>
    <row r="98" spans="1:47" s="2" customFormat="1" ht="19.5">
      <c r="A98" s="34"/>
      <c r="B98" s="35"/>
      <c r="C98" s="36"/>
      <c r="D98" s="200" t="s">
        <v>138</v>
      </c>
      <c r="E98" s="36"/>
      <c r="F98" s="204" t="s">
        <v>1082</v>
      </c>
      <c r="G98" s="36"/>
      <c r="H98" s="36"/>
      <c r="I98" s="108"/>
      <c r="J98" s="36"/>
      <c r="K98" s="36"/>
      <c r="L98" s="39"/>
      <c r="M98" s="202"/>
      <c r="N98" s="203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138</v>
      </c>
      <c r="AU98" s="17" t="s">
        <v>82</v>
      </c>
    </row>
    <row r="99" spans="1:65" s="2" customFormat="1" ht="14.45" customHeight="1">
      <c r="A99" s="34"/>
      <c r="B99" s="35"/>
      <c r="C99" s="187" t="s">
        <v>134</v>
      </c>
      <c r="D99" s="187" t="s">
        <v>129</v>
      </c>
      <c r="E99" s="188" t="s">
        <v>1083</v>
      </c>
      <c r="F99" s="189" t="s">
        <v>1084</v>
      </c>
      <c r="G99" s="190" t="s">
        <v>212</v>
      </c>
      <c r="H99" s="191">
        <v>5</v>
      </c>
      <c r="I99" s="192"/>
      <c r="J99" s="193">
        <f>ROUND(I99*H99,2)</f>
        <v>0</v>
      </c>
      <c r="K99" s="189" t="s">
        <v>133</v>
      </c>
      <c r="L99" s="39"/>
      <c r="M99" s="194" t="s">
        <v>19</v>
      </c>
      <c r="N99" s="195" t="s">
        <v>43</v>
      </c>
      <c r="O99" s="64"/>
      <c r="P99" s="196">
        <f>O99*H99</f>
        <v>0</v>
      </c>
      <c r="Q99" s="196">
        <v>0</v>
      </c>
      <c r="R99" s="196">
        <f>Q99*H99</f>
        <v>0</v>
      </c>
      <c r="S99" s="196">
        <v>0</v>
      </c>
      <c r="T99" s="19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8" t="s">
        <v>134</v>
      </c>
      <c r="AT99" s="198" t="s">
        <v>129</v>
      </c>
      <c r="AU99" s="198" t="s">
        <v>82</v>
      </c>
      <c r="AY99" s="17" t="s">
        <v>125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7" t="s">
        <v>80</v>
      </c>
      <c r="BK99" s="199">
        <f>ROUND(I99*H99,2)</f>
        <v>0</v>
      </c>
      <c r="BL99" s="17" t="s">
        <v>134</v>
      </c>
      <c r="BM99" s="198" t="s">
        <v>1085</v>
      </c>
    </row>
    <row r="100" spans="1:47" s="2" customFormat="1" ht="11.25">
      <c r="A100" s="34"/>
      <c r="B100" s="35"/>
      <c r="C100" s="36"/>
      <c r="D100" s="200" t="s">
        <v>136</v>
      </c>
      <c r="E100" s="36"/>
      <c r="F100" s="201" t="s">
        <v>1086</v>
      </c>
      <c r="G100" s="36"/>
      <c r="H100" s="36"/>
      <c r="I100" s="108"/>
      <c r="J100" s="36"/>
      <c r="K100" s="36"/>
      <c r="L100" s="39"/>
      <c r="M100" s="202"/>
      <c r="N100" s="203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136</v>
      </c>
      <c r="AU100" s="17" t="s">
        <v>82</v>
      </c>
    </row>
    <row r="101" spans="1:47" s="2" customFormat="1" ht="19.5">
      <c r="A101" s="34"/>
      <c r="B101" s="35"/>
      <c r="C101" s="36"/>
      <c r="D101" s="200" t="s">
        <v>138</v>
      </c>
      <c r="E101" s="36"/>
      <c r="F101" s="204" t="s">
        <v>1082</v>
      </c>
      <c r="G101" s="36"/>
      <c r="H101" s="36"/>
      <c r="I101" s="108"/>
      <c r="J101" s="36"/>
      <c r="K101" s="36"/>
      <c r="L101" s="39"/>
      <c r="M101" s="202"/>
      <c r="N101" s="203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138</v>
      </c>
      <c r="AU101" s="17" t="s">
        <v>82</v>
      </c>
    </row>
    <row r="102" spans="1:65" s="2" customFormat="1" ht="14.45" customHeight="1">
      <c r="A102" s="34"/>
      <c r="B102" s="35"/>
      <c r="C102" s="187" t="s">
        <v>165</v>
      </c>
      <c r="D102" s="187" t="s">
        <v>129</v>
      </c>
      <c r="E102" s="188" t="s">
        <v>1087</v>
      </c>
      <c r="F102" s="189" t="s">
        <v>1088</v>
      </c>
      <c r="G102" s="190" t="s">
        <v>212</v>
      </c>
      <c r="H102" s="191">
        <v>2</v>
      </c>
      <c r="I102" s="192"/>
      <c r="J102" s="193">
        <f>ROUND(I102*H102,2)</f>
        <v>0</v>
      </c>
      <c r="K102" s="189" t="s">
        <v>133</v>
      </c>
      <c r="L102" s="39"/>
      <c r="M102" s="194" t="s">
        <v>19</v>
      </c>
      <c r="N102" s="195" t="s">
        <v>43</v>
      </c>
      <c r="O102" s="64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98" t="s">
        <v>134</v>
      </c>
      <c r="AT102" s="198" t="s">
        <v>129</v>
      </c>
      <c r="AU102" s="198" t="s">
        <v>82</v>
      </c>
      <c r="AY102" s="17" t="s">
        <v>125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7" t="s">
        <v>80</v>
      </c>
      <c r="BK102" s="199">
        <f>ROUND(I102*H102,2)</f>
        <v>0</v>
      </c>
      <c r="BL102" s="17" t="s">
        <v>134</v>
      </c>
      <c r="BM102" s="198" t="s">
        <v>1089</v>
      </c>
    </row>
    <row r="103" spans="1:47" s="2" customFormat="1" ht="11.25">
      <c r="A103" s="34"/>
      <c r="B103" s="35"/>
      <c r="C103" s="36"/>
      <c r="D103" s="200" t="s">
        <v>136</v>
      </c>
      <c r="E103" s="36"/>
      <c r="F103" s="201" t="s">
        <v>1090</v>
      </c>
      <c r="G103" s="36"/>
      <c r="H103" s="36"/>
      <c r="I103" s="108"/>
      <c r="J103" s="36"/>
      <c r="K103" s="36"/>
      <c r="L103" s="39"/>
      <c r="M103" s="202"/>
      <c r="N103" s="203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136</v>
      </c>
      <c r="AU103" s="17" t="s">
        <v>82</v>
      </c>
    </row>
    <row r="104" spans="1:47" s="2" customFormat="1" ht="19.5">
      <c r="A104" s="34"/>
      <c r="B104" s="35"/>
      <c r="C104" s="36"/>
      <c r="D104" s="200" t="s">
        <v>138</v>
      </c>
      <c r="E104" s="36"/>
      <c r="F104" s="204" t="s">
        <v>1082</v>
      </c>
      <c r="G104" s="36"/>
      <c r="H104" s="36"/>
      <c r="I104" s="108"/>
      <c r="J104" s="36"/>
      <c r="K104" s="36"/>
      <c r="L104" s="39"/>
      <c r="M104" s="202"/>
      <c r="N104" s="203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138</v>
      </c>
      <c r="AU104" s="17" t="s">
        <v>82</v>
      </c>
    </row>
    <row r="105" spans="1:65" s="2" customFormat="1" ht="14.45" customHeight="1">
      <c r="A105" s="34"/>
      <c r="B105" s="35"/>
      <c r="C105" s="187" t="s">
        <v>174</v>
      </c>
      <c r="D105" s="187" t="s">
        <v>129</v>
      </c>
      <c r="E105" s="188" t="s">
        <v>1091</v>
      </c>
      <c r="F105" s="189" t="s">
        <v>1092</v>
      </c>
      <c r="G105" s="190" t="s">
        <v>212</v>
      </c>
      <c r="H105" s="191">
        <v>4</v>
      </c>
      <c r="I105" s="192"/>
      <c r="J105" s="193">
        <f>ROUND(I105*H105,2)</f>
        <v>0</v>
      </c>
      <c r="K105" s="189" t="s">
        <v>133</v>
      </c>
      <c r="L105" s="39"/>
      <c r="M105" s="194" t="s">
        <v>19</v>
      </c>
      <c r="N105" s="195" t="s">
        <v>43</v>
      </c>
      <c r="O105" s="64"/>
      <c r="P105" s="196">
        <f>O105*H105</f>
        <v>0</v>
      </c>
      <c r="Q105" s="196">
        <v>5E-05</v>
      </c>
      <c r="R105" s="196">
        <f>Q105*H105</f>
        <v>0.0002</v>
      </c>
      <c r="S105" s="196">
        <v>0</v>
      </c>
      <c r="T105" s="19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8" t="s">
        <v>134</v>
      </c>
      <c r="AT105" s="198" t="s">
        <v>129</v>
      </c>
      <c r="AU105" s="198" t="s">
        <v>82</v>
      </c>
      <c r="AY105" s="17" t="s">
        <v>125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7" t="s">
        <v>80</v>
      </c>
      <c r="BK105" s="199">
        <f>ROUND(I105*H105,2)</f>
        <v>0</v>
      </c>
      <c r="BL105" s="17" t="s">
        <v>134</v>
      </c>
      <c r="BM105" s="198" t="s">
        <v>1093</v>
      </c>
    </row>
    <row r="106" spans="1:47" s="2" customFormat="1" ht="19.5">
      <c r="A106" s="34"/>
      <c r="B106" s="35"/>
      <c r="C106" s="36"/>
      <c r="D106" s="200" t="s">
        <v>136</v>
      </c>
      <c r="E106" s="36"/>
      <c r="F106" s="201" t="s">
        <v>1094</v>
      </c>
      <c r="G106" s="36"/>
      <c r="H106" s="36"/>
      <c r="I106" s="108"/>
      <c r="J106" s="36"/>
      <c r="K106" s="36"/>
      <c r="L106" s="39"/>
      <c r="M106" s="202"/>
      <c r="N106" s="203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136</v>
      </c>
      <c r="AU106" s="17" t="s">
        <v>82</v>
      </c>
    </row>
    <row r="107" spans="1:47" s="2" customFormat="1" ht="19.5">
      <c r="A107" s="34"/>
      <c r="B107" s="35"/>
      <c r="C107" s="36"/>
      <c r="D107" s="200" t="s">
        <v>138</v>
      </c>
      <c r="E107" s="36"/>
      <c r="F107" s="204" t="s">
        <v>1095</v>
      </c>
      <c r="G107" s="36"/>
      <c r="H107" s="36"/>
      <c r="I107" s="108"/>
      <c r="J107" s="36"/>
      <c r="K107" s="36"/>
      <c r="L107" s="39"/>
      <c r="M107" s="202"/>
      <c r="N107" s="203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138</v>
      </c>
      <c r="AU107" s="17" t="s">
        <v>82</v>
      </c>
    </row>
    <row r="108" spans="1:65" s="2" customFormat="1" ht="14.45" customHeight="1">
      <c r="A108" s="34"/>
      <c r="B108" s="35"/>
      <c r="C108" s="187" t="s">
        <v>183</v>
      </c>
      <c r="D108" s="187" t="s">
        <v>129</v>
      </c>
      <c r="E108" s="188" t="s">
        <v>1096</v>
      </c>
      <c r="F108" s="189" t="s">
        <v>1097</v>
      </c>
      <c r="G108" s="190" t="s">
        <v>212</v>
      </c>
      <c r="H108" s="191">
        <v>2</v>
      </c>
      <c r="I108" s="192"/>
      <c r="J108" s="193">
        <f>ROUND(I108*H108,2)</f>
        <v>0</v>
      </c>
      <c r="K108" s="189" t="s">
        <v>133</v>
      </c>
      <c r="L108" s="39"/>
      <c r="M108" s="194" t="s">
        <v>19</v>
      </c>
      <c r="N108" s="195" t="s">
        <v>43</v>
      </c>
      <c r="O108" s="64"/>
      <c r="P108" s="196">
        <f>O108*H108</f>
        <v>0</v>
      </c>
      <c r="Q108" s="196">
        <v>5E-05</v>
      </c>
      <c r="R108" s="196">
        <f>Q108*H108</f>
        <v>0.0001</v>
      </c>
      <c r="S108" s="196">
        <v>0</v>
      </c>
      <c r="T108" s="19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98" t="s">
        <v>134</v>
      </c>
      <c r="AT108" s="198" t="s">
        <v>129</v>
      </c>
      <c r="AU108" s="198" t="s">
        <v>82</v>
      </c>
      <c r="AY108" s="17" t="s">
        <v>125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7" t="s">
        <v>80</v>
      </c>
      <c r="BK108" s="199">
        <f>ROUND(I108*H108,2)</f>
        <v>0</v>
      </c>
      <c r="BL108" s="17" t="s">
        <v>134</v>
      </c>
      <c r="BM108" s="198" t="s">
        <v>1098</v>
      </c>
    </row>
    <row r="109" spans="1:47" s="2" customFormat="1" ht="19.5">
      <c r="A109" s="34"/>
      <c r="B109" s="35"/>
      <c r="C109" s="36"/>
      <c r="D109" s="200" t="s">
        <v>136</v>
      </c>
      <c r="E109" s="36"/>
      <c r="F109" s="201" t="s">
        <v>1099</v>
      </c>
      <c r="G109" s="36"/>
      <c r="H109" s="36"/>
      <c r="I109" s="108"/>
      <c r="J109" s="36"/>
      <c r="K109" s="36"/>
      <c r="L109" s="39"/>
      <c r="M109" s="202"/>
      <c r="N109" s="203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136</v>
      </c>
      <c r="AU109" s="17" t="s">
        <v>82</v>
      </c>
    </row>
    <row r="110" spans="1:47" s="2" customFormat="1" ht="19.5">
      <c r="A110" s="34"/>
      <c r="B110" s="35"/>
      <c r="C110" s="36"/>
      <c r="D110" s="200" t="s">
        <v>138</v>
      </c>
      <c r="E110" s="36"/>
      <c r="F110" s="204" t="s">
        <v>1095</v>
      </c>
      <c r="G110" s="36"/>
      <c r="H110" s="36"/>
      <c r="I110" s="108"/>
      <c r="J110" s="36"/>
      <c r="K110" s="36"/>
      <c r="L110" s="39"/>
      <c r="M110" s="202"/>
      <c r="N110" s="203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138</v>
      </c>
      <c r="AU110" s="17" t="s">
        <v>82</v>
      </c>
    </row>
    <row r="111" spans="1:65" s="2" customFormat="1" ht="14.45" customHeight="1">
      <c r="A111" s="34"/>
      <c r="B111" s="35"/>
      <c r="C111" s="187" t="s">
        <v>192</v>
      </c>
      <c r="D111" s="187" t="s">
        <v>129</v>
      </c>
      <c r="E111" s="188" t="s">
        <v>1100</v>
      </c>
      <c r="F111" s="189" t="s">
        <v>1101</v>
      </c>
      <c r="G111" s="190" t="s">
        <v>212</v>
      </c>
      <c r="H111" s="191">
        <v>1</v>
      </c>
      <c r="I111" s="192"/>
      <c r="J111" s="193">
        <f>ROUND(I111*H111,2)</f>
        <v>0</v>
      </c>
      <c r="K111" s="189" t="s">
        <v>133</v>
      </c>
      <c r="L111" s="39"/>
      <c r="M111" s="194" t="s">
        <v>19</v>
      </c>
      <c r="N111" s="195" t="s">
        <v>43</v>
      </c>
      <c r="O111" s="64"/>
      <c r="P111" s="196">
        <f>O111*H111</f>
        <v>0</v>
      </c>
      <c r="Q111" s="196">
        <v>9E-05</v>
      </c>
      <c r="R111" s="196">
        <f>Q111*H111</f>
        <v>9E-05</v>
      </c>
      <c r="S111" s="196">
        <v>0</v>
      </c>
      <c r="T111" s="197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98" t="s">
        <v>134</v>
      </c>
      <c r="AT111" s="198" t="s">
        <v>129</v>
      </c>
      <c r="AU111" s="198" t="s">
        <v>82</v>
      </c>
      <c r="AY111" s="17" t="s">
        <v>125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7" t="s">
        <v>80</v>
      </c>
      <c r="BK111" s="199">
        <f>ROUND(I111*H111,2)</f>
        <v>0</v>
      </c>
      <c r="BL111" s="17" t="s">
        <v>134</v>
      </c>
      <c r="BM111" s="198" t="s">
        <v>1102</v>
      </c>
    </row>
    <row r="112" spans="1:47" s="2" customFormat="1" ht="19.5">
      <c r="A112" s="34"/>
      <c r="B112" s="35"/>
      <c r="C112" s="36"/>
      <c r="D112" s="200" t="s">
        <v>136</v>
      </c>
      <c r="E112" s="36"/>
      <c r="F112" s="201" t="s">
        <v>1103</v>
      </c>
      <c r="G112" s="36"/>
      <c r="H112" s="36"/>
      <c r="I112" s="108"/>
      <c r="J112" s="36"/>
      <c r="K112" s="36"/>
      <c r="L112" s="39"/>
      <c r="M112" s="202"/>
      <c r="N112" s="203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136</v>
      </c>
      <c r="AU112" s="17" t="s">
        <v>82</v>
      </c>
    </row>
    <row r="113" spans="1:47" s="2" customFormat="1" ht="19.5">
      <c r="A113" s="34"/>
      <c r="B113" s="35"/>
      <c r="C113" s="36"/>
      <c r="D113" s="200" t="s">
        <v>138</v>
      </c>
      <c r="E113" s="36"/>
      <c r="F113" s="204" t="s">
        <v>1095</v>
      </c>
      <c r="G113" s="36"/>
      <c r="H113" s="36"/>
      <c r="I113" s="108"/>
      <c r="J113" s="36"/>
      <c r="K113" s="36"/>
      <c r="L113" s="39"/>
      <c r="M113" s="202"/>
      <c r="N113" s="203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138</v>
      </c>
      <c r="AU113" s="17" t="s">
        <v>82</v>
      </c>
    </row>
    <row r="114" spans="1:65" s="2" customFormat="1" ht="14.45" customHeight="1">
      <c r="A114" s="34"/>
      <c r="B114" s="35"/>
      <c r="C114" s="187" t="s">
        <v>198</v>
      </c>
      <c r="D114" s="187" t="s">
        <v>129</v>
      </c>
      <c r="E114" s="188" t="s">
        <v>1104</v>
      </c>
      <c r="F114" s="189" t="s">
        <v>1105</v>
      </c>
      <c r="G114" s="190" t="s">
        <v>212</v>
      </c>
      <c r="H114" s="191">
        <v>4</v>
      </c>
      <c r="I114" s="192"/>
      <c r="J114" s="193">
        <f>ROUND(I114*H114,2)</f>
        <v>0</v>
      </c>
      <c r="K114" s="189" t="s">
        <v>133</v>
      </c>
      <c r="L114" s="39"/>
      <c r="M114" s="194" t="s">
        <v>19</v>
      </c>
      <c r="N114" s="195" t="s">
        <v>43</v>
      </c>
      <c r="O114" s="64"/>
      <c r="P114" s="196">
        <f>O114*H114</f>
        <v>0</v>
      </c>
      <c r="Q114" s="196">
        <v>9E-05</v>
      </c>
      <c r="R114" s="196">
        <f>Q114*H114</f>
        <v>0.00036</v>
      </c>
      <c r="S114" s="196">
        <v>0</v>
      </c>
      <c r="T114" s="197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98" t="s">
        <v>134</v>
      </c>
      <c r="AT114" s="198" t="s">
        <v>129</v>
      </c>
      <c r="AU114" s="198" t="s">
        <v>82</v>
      </c>
      <c r="AY114" s="17" t="s">
        <v>125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7" t="s">
        <v>80</v>
      </c>
      <c r="BK114" s="199">
        <f>ROUND(I114*H114,2)</f>
        <v>0</v>
      </c>
      <c r="BL114" s="17" t="s">
        <v>134</v>
      </c>
      <c r="BM114" s="198" t="s">
        <v>1106</v>
      </c>
    </row>
    <row r="115" spans="1:47" s="2" customFormat="1" ht="11.25">
      <c r="A115" s="34"/>
      <c r="B115" s="35"/>
      <c r="C115" s="36"/>
      <c r="D115" s="200" t="s">
        <v>136</v>
      </c>
      <c r="E115" s="36"/>
      <c r="F115" s="201" t="s">
        <v>1107</v>
      </c>
      <c r="G115" s="36"/>
      <c r="H115" s="36"/>
      <c r="I115" s="108"/>
      <c r="J115" s="36"/>
      <c r="K115" s="36"/>
      <c r="L115" s="39"/>
      <c r="M115" s="202"/>
      <c r="N115" s="203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136</v>
      </c>
      <c r="AU115" s="17" t="s">
        <v>82</v>
      </c>
    </row>
    <row r="116" spans="1:65" s="2" customFormat="1" ht="14.45" customHeight="1">
      <c r="A116" s="34"/>
      <c r="B116" s="35"/>
      <c r="C116" s="187" t="s">
        <v>204</v>
      </c>
      <c r="D116" s="187" t="s">
        <v>129</v>
      </c>
      <c r="E116" s="188" t="s">
        <v>1108</v>
      </c>
      <c r="F116" s="189" t="s">
        <v>1109</v>
      </c>
      <c r="G116" s="190" t="s">
        <v>212</v>
      </c>
      <c r="H116" s="191">
        <v>2</v>
      </c>
      <c r="I116" s="192"/>
      <c r="J116" s="193">
        <f>ROUND(I116*H116,2)</f>
        <v>0</v>
      </c>
      <c r="K116" s="189" t="s">
        <v>133</v>
      </c>
      <c r="L116" s="39"/>
      <c r="M116" s="194" t="s">
        <v>19</v>
      </c>
      <c r="N116" s="195" t="s">
        <v>43</v>
      </c>
      <c r="O116" s="64"/>
      <c r="P116" s="196">
        <f>O116*H116</f>
        <v>0</v>
      </c>
      <c r="Q116" s="196">
        <v>0.00018</v>
      </c>
      <c r="R116" s="196">
        <f>Q116*H116</f>
        <v>0.00036</v>
      </c>
      <c r="S116" s="196">
        <v>0</v>
      </c>
      <c r="T116" s="197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98" t="s">
        <v>134</v>
      </c>
      <c r="AT116" s="198" t="s">
        <v>129</v>
      </c>
      <c r="AU116" s="198" t="s">
        <v>82</v>
      </c>
      <c r="AY116" s="17" t="s">
        <v>125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7" t="s">
        <v>80</v>
      </c>
      <c r="BK116" s="199">
        <f>ROUND(I116*H116,2)</f>
        <v>0</v>
      </c>
      <c r="BL116" s="17" t="s">
        <v>134</v>
      </c>
      <c r="BM116" s="198" t="s">
        <v>1110</v>
      </c>
    </row>
    <row r="117" spans="1:47" s="2" customFormat="1" ht="11.25">
      <c r="A117" s="34"/>
      <c r="B117" s="35"/>
      <c r="C117" s="36"/>
      <c r="D117" s="200" t="s">
        <v>136</v>
      </c>
      <c r="E117" s="36"/>
      <c r="F117" s="201" t="s">
        <v>1111</v>
      </c>
      <c r="G117" s="36"/>
      <c r="H117" s="36"/>
      <c r="I117" s="108"/>
      <c r="J117" s="36"/>
      <c r="K117" s="36"/>
      <c r="L117" s="39"/>
      <c r="M117" s="202"/>
      <c r="N117" s="203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136</v>
      </c>
      <c r="AU117" s="17" t="s">
        <v>82</v>
      </c>
    </row>
    <row r="118" spans="1:65" s="2" customFormat="1" ht="14.45" customHeight="1">
      <c r="A118" s="34"/>
      <c r="B118" s="35"/>
      <c r="C118" s="187" t="s">
        <v>209</v>
      </c>
      <c r="D118" s="187" t="s">
        <v>129</v>
      </c>
      <c r="E118" s="188" t="s">
        <v>1112</v>
      </c>
      <c r="F118" s="189" t="s">
        <v>1113</v>
      </c>
      <c r="G118" s="190" t="s">
        <v>212</v>
      </c>
      <c r="H118" s="191">
        <v>1</v>
      </c>
      <c r="I118" s="192"/>
      <c r="J118" s="193">
        <f>ROUND(I118*H118,2)</f>
        <v>0</v>
      </c>
      <c r="K118" s="189" t="s">
        <v>133</v>
      </c>
      <c r="L118" s="39"/>
      <c r="M118" s="194" t="s">
        <v>19</v>
      </c>
      <c r="N118" s="195" t="s">
        <v>43</v>
      </c>
      <c r="O118" s="64"/>
      <c r="P118" s="196">
        <f>O118*H118</f>
        <v>0</v>
      </c>
      <c r="Q118" s="196">
        <v>0.00036</v>
      </c>
      <c r="R118" s="196">
        <f>Q118*H118</f>
        <v>0.00036</v>
      </c>
      <c r="S118" s="196">
        <v>0</v>
      </c>
      <c r="T118" s="197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98" t="s">
        <v>134</v>
      </c>
      <c r="AT118" s="198" t="s">
        <v>129</v>
      </c>
      <c r="AU118" s="198" t="s">
        <v>82</v>
      </c>
      <c r="AY118" s="17" t="s">
        <v>125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7" t="s">
        <v>80</v>
      </c>
      <c r="BK118" s="199">
        <f>ROUND(I118*H118,2)</f>
        <v>0</v>
      </c>
      <c r="BL118" s="17" t="s">
        <v>134</v>
      </c>
      <c r="BM118" s="198" t="s">
        <v>1114</v>
      </c>
    </row>
    <row r="119" spans="1:47" s="2" customFormat="1" ht="11.25">
      <c r="A119" s="34"/>
      <c r="B119" s="35"/>
      <c r="C119" s="36"/>
      <c r="D119" s="200" t="s">
        <v>136</v>
      </c>
      <c r="E119" s="36"/>
      <c r="F119" s="201" t="s">
        <v>1115</v>
      </c>
      <c r="G119" s="36"/>
      <c r="H119" s="36"/>
      <c r="I119" s="108"/>
      <c r="J119" s="36"/>
      <c r="K119" s="36"/>
      <c r="L119" s="39"/>
      <c r="M119" s="202"/>
      <c r="N119" s="203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136</v>
      </c>
      <c r="AU119" s="17" t="s">
        <v>82</v>
      </c>
    </row>
    <row r="120" spans="1:65" s="2" customFormat="1" ht="14.45" customHeight="1">
      <c r="A120" s="34"/>
      <c r="B120" s="35"/>
      <c r="C120" s="187" t="s">
        <v>216</v>
      </c>
      <c r="D120" s="187" t="s">
        <v>129</v>
      </c>
      <c r="E120" s="188" t="s">
        <v>1116</v>
      </c>
      <c r="F120" s="189" t="s">
        <v>1117</v>
      </c>
      <c r="G120" s="190" t="s">
        <v>212</v>
      </c>
      <c r="H120" s="191">
        <v>22</v>
      </c>
      <c r="I120" s="192"/>
      <c r="J120" s="193">
        <f>ROUND(I120*H120,2)</f>
        <v>0</v>
      </c>
      <c r="K120" s="189" t="s">
        <v>133</v>
      </c>
      <c r="L120" s="39"/>
      <c r="M120" s="194" t="s">
        <v>19</v>
      </c>
      <c r="N120" s="195" t="s">
        <v>43</v>
      </c>
      <c r="O120" s="64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8" t="s">
        <v>134</v>
      </c>
      <c r="AT120" s="198" t="s">
        <v>129</v>
      </c>
      <c r="AU120" s="198" t="s">
        <v>82</v>
      </c>
      <c r="AY120" s="17" t="s">
        <v>125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7" t="s">
        <v>80</v>
      </c>
      <c r="BK120" s="199">
        <f>ROUND(I120*H120,2)</f>
        <v>0</v>
      </c>
      <c r="BL120" s="17" t="s">
        <v>134</v>
      </c>
      <c r="BM120" s="198" t="s">
        <v>1118</v>
      </c>
    </row>
    <row r="121" spans="1:47" s="2" customFormat="1" ht="11.25">
      <c r="A121" s="34"/>
      <c r="B121" s="35"/>
      <c r="C121" s="36"/>
      <c r="D121" s="200" t="s">
        <v>136</v>
      </c>
      <c r="E121" s="36"/>
      <c r="F121" s="201" t="s">
        <v>1119</v>
      </c>
      <c r="G121" s="36"/>
      <c r="H121" s="36"/>
      <c r="I121" s="108"/>
      <c r="J121" s="36"/>
      <c r="K121" s="36"/>
      <c r="L121" s="39"/>
      <c r="M121" s="202"/>
      <c r="N121" s="203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136</v>
      </c>
      <c r="AU121" s="17" t="s">
        <v>82</v>
      </c>
    </row>
    <row r="122" spans="2:51" s="13" customFormat="1" ht="11.25">
      <c r="B122" s="205"/>
      <c r="C122" s="206"/>
      <c r="D122" s="200" t="s">
        <v>140</v>
      </c>
      <c r="E122" s="207" t="s">
        <v>19</v>
      </c>
      <c r="F122" s="208" t="s">
        <v>1120</v>
      </c>
      <c r="G122" s="206"/>
      <c r="H122" s="209">
        <v>22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140</v>
      </c>
      <c r="AU122" s="215" t="s">
        <v>82</v>
      </c>
      <c r="AV122" s="13" t="s">
        <v>82</v>
      </c>
      <c r="AW122" s="13" t="s">
        <v>33</v>
      </c>
      <c r="AX122" s="13" t="s">
        <v>72</v>
      </c>
      <c r="AY122" s="215" t="s">
        <v>125</v>
      </c>
    </row>
    <row r="123" spans="1:65" s="2" customFormat="1" ht="14.45" customHeight="1">
      <c r="A123" s="34"/>
      <c r="B123" s="35"/>
      <c r="C123" s="187" t="s">
        <v>220</v>
      </c>
      <c r="D123" s="187" t="s">
        <v>129</v>
      </c>
      <c r="E123" s="188" t="s">
        <v>1121</v>
      </c>
      <c r="F123" s="189" t="s">
        <v>1122</v>
      </c>
      <c r="G123" s="190" t="s">
        <v>223</v>
      </c>
      <c r="H123" s="191">
        <v>40</v>
      </c>
      <c r="I123" s="192"/>
      <c r="J123" s="193">
        <f>ROUND(I123*H123,2)</f>
        <v>0</v>
      </c>
      <c r="K123" s="189" t="s">
        <v>133</v>
      </c>
      <c r="L123" s="39"/>
      <c r="M123" s="194" t="s">
        <v>19</v>
      </c>
      <c r="N123" s="195" t="s">
        <v>43</v>
      </c>
      <c r="O123" s="64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8" t="s">
        <v>134</v>
      </c>
      <c r="AT123" s="198" t="s">
        <v>129</v>
      </c>
      <c r="AU123" s="198" t="s">
        <v>82</v>
      </c>
      <c r="AY123" s="17" t="s">
        <v>125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7" t="s">
        <v>80</v>
      </c>
      <c r="BK123" s="199">
        <f>ROUND(I123*H123,2)</f>
        <v>0</v>
      </c>
      <c r="BL123" s="17" t="s">
        <v>134</v>
      </c>
      <c r="BM123" s="198" t="s">
        <v>1123</v>
      </c>
    </row>
    <row r="124" spans="1:47" s="2" customFormat="1" ht="11.25">
      <c r="A124" s="34"/>
      <c r="B124" s="35"/>
      <c r="C124" s="36"/>
      <c r="D124" s="200" t="s">
        <v>136</v>
      </c>
      <c r="E124" s="36"/>
      <c r="F124" s="201" t="s">
        <v>1124</v>
      </c>
      <c r="G124" s="36"/>
      <c r="H124" s="36"/>
      <c r="I124" s="108"/>
      <c r="J124" s="36"/>
      <c r="K124" s="36"/>
      <c r="L124" s="39"/>
      <c r="M124" s="202"/>
      <c r="N124" s="203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136</v>
      </c>
      <c r="AU124" s="17" t="s">
        <v>82</v>
      </c>
    </row>
    <row r="125" spans="1:65" s="2" customFormat="1" ht="14.45" customHeight="1">
      <c r="A125" s="34"/>
      <c r="B125" s="35"/>
      <c r="C125" s="187" t="s">
        <v>230</v>
      </c>
      <c r="D125" s="187" t="s">
        <v>129</v>
      </c>
      <c r="E125" s="188" t="s">
        <v>1125</v>
      </c>
      <c r="F125" s="189" t="s">
        <v>1126</v>
      </c>
      <c r="G125" s="190" t="s">
        <v>1127</v>
      </c>
      <c r="H125" s="191">
        <v>30</v>
      </c>
      <c r="I125" s="192"/>
      <c r="J125" s="193">
        <f>ROUND(I125*H125,2)</f>
        <v>0</v>
      </c>
      <c r="K125" s="189" t="s">
        <v>133</v>
      </c>
      <c r="L125" s="39"/>
      <c r="M125" s="194" t="s">
        <v>19</v>
      </c>
      <c r="N125" s="195" t="s">
        <v>43</v>
      </c>
      <c r="O125" s="64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8" t="s">
        <v>134</v>
      </c>
      <c r="AT125" s="198" t="s">
        <v>129</v>
      </c>
      <c r="AU125" s="198" t="s">
        <v>82</v>
      </c>
      <c r="AY125" s="17" t="s">
        <v>125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7" t="s">
        <v>80</v>
      </c>
      <c r="BK125" s="199">
        <f>ROUND(I125*H125,2)</f>
        <v>0</v>
      </c>
      <c r="BL125" s="17" t="s">
        <v>134</v>
      </c>
      <c r="BM125" s="198" t="s">
        <v>1128</v>
      </c>
    </row>
    <row r="126" spans="1:47" s="2" customFormat="1" ht="19.5">
      <c r="A126" s="34"/>
      <c r="B126" s="35"/>
      <c r="C126" s="36"/>
      <c r="D126" s="200" t="s">
        <v>136</v>
      </c>
      <c r="E126" s="36"/>
      <c r="F126" s="201" t="s">
        <v>1129</v>
      </c>
      <c r="G126" s="36"/>
      <c r="H126" s="36"/>
      <c r="I126" s="108"/>
      <c r="J126" s="36"/>
      <c r="K126" s="36"/>
      <c r="L126" s="39"/>
      <c r="M126" s="202"/>
      <c r="N126" s="203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136</v>
      </c>
      <c r="AU126" s="17" t="s">
        <v>82</v>
      </c>
    </row>
    <row r="127" spans="1:65" s="2" customFormat="1" ht="14.45" customHeight="1">
      <c r="A127" s="34"/>
      <c r="B127" s="35"/>
      <c r="C127" s="187" t="s">
        <v>8</v>
      </c>
      <c r="D127" s="187" t="s">
        <v>129</v>
      </c>
      <c r="E127" s="188" t="s">
        <v>1130</v>
      </c>
      <c r="F127" s="189" t="s">
        <v>1131</v>
      </c>
      <c r="G127" s="190" t="s">
        <v>177</v>
      </c>
      <c r="H127" s="191">
        <v>24.4</v>
      </c>
      <c r="I127" s="192"/>
      <c r="J127" s="193">
        <f>ROUND(I127*H127,2)</f>
        <v>0</v>
      </c>
      <c r="K127" s="189" t="s">
        <v>133</v>
      </c>
      <c r="L127" s="39"/>
      <c r="M127" s="194" t="s">
        <v>19</v>
      </c>
      <c r="N127" s="195" t="s">
        <v>43</v>
      </c>
      <c r="O127" s="64"/>
      <c r="P127" s="196">
        <f>O127*H127</f>
        <v>0</v>
      </c>
      <c r="Q127" s="196">
        <v>0.00133</v>
      </c>
      <c r="R127" s="196">
        <f>Q127*H127</f>
        <v>0.032452</v>
      </c>
      <c r="S127" s="196">
        <v>0</v>
      </c>
      <c r="T127" s="19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134</v>
      </c>
      <c r="AT127" s="198" t="s">
        <v>129</v>
      </c>
      <c r="AU127" s="198" t="s">
        <v>82</v>
      </c>
      <c r="AY127" s="17" t="s">
        <v>125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7" t="s">
        <v>80</v>
      </c>
      <c r="BK127" s="199">
        <f>ROUND(I127*H127,2)</f>
        <v>0</v>
      </c>
      <c r="BL127" s="17" t="s">
        <v>134</v>
      </c>
      <c r="BM127" s="198" t="s">
        <v>1132</v>
      </c>
    </row>
    <row r="128" spans="1:47" s="2" customFormat="1" ht="19.5">
      <c r="A128" s="34"/>
      <c r="B128" s="35"/>
      <c r="C128" s="36"/>
      <c r="D128" s="200" t="s">
        <v>136</v>
      </c>
      <c r="E128" s="36"/>
      <c r="F128" s="201" t="s">
        <v>1133</v>
      </c>
      <c r="G128" s="36"/>
      <c r="H128" s="36"/>
      <c r="I128" s="108"/>
      <c r="J128" s="36"/>
      <c r="K128" s="36"/>
      <c r="L128" s="39"/>
      <c r="M128" s="202"/>
      <c r="N128" s="203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136</v>
      </c>
      <c r="AU128" s="17" t="s">
        <v>82</v>
      </c>
    </row>
    <row r="129" spans="2:51" s="13" customFormat="1" ht="11.25">
      <c r="B129" s="205"/>
      <c r="C129" s="206"/>
      <c r="D129" s="200" t="s">
        <v>140</v>
      </c>
      <c r="E129" s="207" t="s">
        <v>19</v>
      </c>
      <c r="F129" s="208" t="s">
        <v>1134</v>
      </c>
      <c r="G129" s="206"/>
      <c r="H129" s="209">
        <v>24.4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140</v>
      </c>
      <c r="AU129" s="215" t="s">
        <v>82</v>
      </c>
      <c r="AV129" s="13" t="s">
        <v>82</v>
      </c>
      <c r="AW129" s="13" t="s">
        <v>33</v>
      </c>
      <c r="AX129" s="13" t="s">
        <v>72</v>
      </c>
      <c r="AY129" s="215" t="s">
        <v>125</v>
      </c>
    </row>
    <row r="130" spans="1:65" s="2" customFormat="1" ht="14.45" customHeight="1">
      <c r="A130" s="34"/>
      <c r="B130" s="35"/>
      <c r="C130" s="226" t="s">
        <v>241</v>
      </c>
      <c r="D130" s="226" t="s">
        <v>205</v>
      </c>
      <c r="E130" s="227" t="s">
        <v>1135</v>
      </c>
      <c r="F130" s="228" t="s">
        <v>1136</v>
      </c>
      <c r="G130" s="229" t="s">
        <v>168</v>
      </c>
      <c r="H130" s="230">
        <v>0.651</v>
      </c>
      <c r="I130" s="231"/>
      <c r="J130" s="232">
        <f>ROUND(I130*H130,2)</f>
        <v>0</v>
      </c>
      <c r="K130" s="228" t="s">
        <v>133</v>
      </c>
      <c r="L130" s="233"/>
      <c r="M130" s="234" t="s">
        <v>19</v>
      </c>
      <c r="N130" s="235" t="s">
        <v>43</v>
      </c>
      <c r="O130" s="64"/>
      <c r="P130" s="196">
        <f>O130*H130</f>
        <v>0</v>
      </c>
      <c r="Q130" s="196">
        <v>1</v>
      </c>
      <c r="R130" s="196">
        <f>Q130*H130</f>
        <v>0.651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192</v>
      </c>
      <c r="AT130" s="198" t="s">
        <v>205</v>
      </c>
      <c r="AU130" s="198" t="s">
        <v>82</v>
      </c>
      <c r="AY130" s="17" t="s">
        <v>125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80</v>
      </c>
      <c r="BK130" s="199">
        <f>ROUND(I130*H130,2)</f>
        <v>0</v>
      </c>
      <c r="BL130" s="17" t="s">
        <v>134</v>
      </c>
      <c r="BM130" s="198" t="s">
        <v>1137</v>
      </c>
    </row>
    <row r="131" spans="1:47" s="2" customFormat="1" ht="11.25">
      <c r="A131" s="34"/>
      <c r="B131" s="35"/>
      <c r="C131" s="36"/>
      <c r="D131" s="200" t="s">
        <v>136</v>
      </c>
      <c r="E131" s="36"/>
      <c r="F131" s="201" t="s">
        <v>1136</v>
      </c>
      <c r="G131" s="36"/>
      <c r="H131" s="36"/>
      <c r="I131" s="108"/>
      <c r="J131" s="36"/>
      <c r="K131" s="36"/>
      <c r="L131" s="39"/>
      <c r="M131" s="202"/>
      <c r="N131" s="203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136</v>
      </c>
      <c r="AU131" s="17" t="s">
        <v>82</v>
      </c>
    </row>
    <row r="132" spans="2:51" s="13" customFormat="1" ht="11.25">
      <c r="B132" s="205"/>
      <c r="C132" s="206"/>
      <c r="D132" s="200" t="s">
        <v>140</v>
      </c>
      <c r="E132" s="207" t="s">
        <v>19</v>
      </c>
      <c r="F132" s="208" t="s">
        <v>1138</v>
      </c>
      <c r="G132" s="206"/>
      <c r="H132" s="209">
        <v>0.651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140</v>
      </c>
      <c r="AU132" s="215" t="s">
        <v>82</v>
      </c>
      <c r="AV132" s="13" t="s">
        <v>82</v>
      </c>
      <c r="AW132" s="13" t="s">
        <v>33</v>
      </c>
      <c r="AX132" s="13" t="s">
        <v>72</v>
      </c>
      <c r="AY132" s="215" t="s">
        <v>125</v>
      </c>
    </row>
    <row r="133" spans="1:65" s="2" customFormat="1" ht="14.45" customHeight="1">
      <c r="A133" s="34"/>
      <c r="B133" s="35"/>
      <c r="C133" s="226" t="s">
        <v>245</v>
      </c>
      <c r="D133" s="226" t="s">
        <v>205</v>
      </c>
      <c r="E133" s="227" t="s">
        <v>1139</v>
      </c>
      <c r="F133" s="228" t="s">
        <v>1140</v>
      </c>
      <c r="G133" s="229" t="s">
        <v>132</v>
      </c>
      <c r="H133" s="230">
        <v>0.38</v>
      </c>
      <c r="I133" s="231"/>
      <c r="J133" s="232">
        <f>ROUND(I133*H133,2)</f>
        <v>0</v>
      </c>
      <c r="K133" s="228" t="s">
        <v>133</v>
      </c>
      <c r="L133" s="233"/>
      <c r="M133" s="234" t="s">
        <v>19</v>
      </c>
      <c r="N133" s="235" t="s">
        <v>43</v>
      </c>
      <c r="O133" s="64"/>
      <c r="P133" s="196">
        <f>O133*H133</f>
        <v>0</v>
      </c>
      <c r="Q133" s="196">
        <v>2.429</v>
      </c>
      <c r="R133" s="196">
        <f>Q133*H133</f>
        <v>0.92302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192</v>
      </c>
      <c r="AT133" s="198" t="s">
        <v>205</v>
      </c>
      <c r="AU133" s="198" t="s">
        <v>82</v>
      </c>
      <c r="AY133" s="17" t="s">
        <v>125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80</v>
      </c>
      <c r="BK133" s="199">
        <f>ROUND(I133*H133,2)</f>
        <v>0</v>
      </c>
      <c r="BL133" s="17" t="s">
        <v>134</v>
      </c>
      <c r="BM133" s="198" t="s">
        <v>1141</v>
      </c>
    </row>
    <row r="134" spans="1:47" s="2" customFormat="1" ht="11.25">
      <c r="A134" s="34"/>
      <c r="B134" s="35"/>
      <c r="C134" s="36"/>
      <c r="D134" s="200" t="s">
        <v>136</v>
      </c>
      <c r="E134" s="36"/>
      <c r="F134" s="201" t="s">
        <v>1140</v>
      </c>
      <c r="G134" s="36"/>
      <c r="H134" s="36"/>
      <c r="I134" s="108"/>
      <c r="J134" s="36"/>
      <c r="K134" s="36"/>
      <c r="L134" s="39"/>
      <c r="M134" s="202"/>
      <c r="N134" s="203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136</v>
      </c>
      <c r="AU134" s="17" t="s">
        <v>82</v>
      </c>
    </row>
    <row r="135" spans="2:51" s="13" customFormat="1" ht="11.25">
      <c r="B135" s="205"/>
      <c r="C135" s="206"/>
      <c r="D135" s="200" t="s">
        <v>140</v>
      </c>
      <c r="E135" s="207" t="s">
        <v>19</v>
      </c>
      <c r="F135" s="208" t="s">
        <v>1142</v>
      </c>
      <c r="G135" s="206"/>
      <c r="H135" s="209">
        <v>0.38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140</v>
      </c>
      <c r="AU135" s="215" t="s">
        <v>82</v>
      </c>
      <c r="AV135" s="13" t="s">
        <v>82</v>
      </c>
      <c r="AW135" s="13" t="s">
        <v>33</v>
      </c>
      <c r="AX135" s="13" t="s">
        <v>72</v>
      </c>
      <c r="AY135" s="215" t="s">
        <v>125</v>
      </c>
    </row>
    <row r="136" spans="1:65" s="2" customFormat="1" ht="14.45" customHeight="1">
      <c r="A136" s="34"/>
      <c r="B136" s="35"/>
      <c r="C136" s="187" t="s">
        <v>250</v>
      </c>
      <c r="D136" s="187" t="s">
        <v>129</v>
      </c>
      <c r="E136" s="188" t="s">
        <v>1143</v>
      </c>
      <c r="F136" s="189" t="s">
        <v>1144</v>
      </c>
      <c r="G136" s="190" t="s">
        <v>153</v>
      </c>
      <c r="H136" s="191">
        <v>20.4</v>
      </c>
      <c r="I136" s="192"/>
      <c r="J136" s="193">
        <f>ROUND(I136*H136,2)</f>
        <v>0</v>
      </c>
      <c r="K136" s="189" t="s">
        <v>133</v>
      </c>
      <c r="L136" s="39"/>
      <c r="M136" s="194" t="s">
        <v>19</v>
      </c>
      <c r="N136" s="195" t="s">
        <v>43</v>
      </c>
      <c r="O136" s="64"/>
      <c r="P136" s="196">
        <f>O136*H136</f>
        <v>0</v>
      </c>
      <c r="Q136" s="196">
        <v>0.02944</v>
      </c>
      <c r="R136" s="196">
        <f>Q136*H136</f>
        <v>0.600576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134</v>
      </c>
      <c r="AT136" s="198" t="s">
        <v>129</v>
      </c>
      <c r="AU136" s="198" t="s">
        <v>82</v>
      </c>
      <c r="AY136" s="17" t="s">
        <v>125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80</v>
      </c>
      <c r="BK136" s="199">
        <f>ROUND(I136*H136,2)</f>
        <v>0</v>
      </c>
      <c r="BL136" s="17" t="s">
        <v>134</v>
      </c>
      <c r="BM136" s="198" t="s">
        <v>1145</v>
      </c>
    </row>
    <row r="137" spans="1:47" s="2" customFormat="1" ht="11.25">
      <c r="A137" s="34"/>
      <c r="B137" s="35"/>
      <c r="C137" s="36"/>
      <c r="D137" s="200" t="s">
        <v>136</v>
      </c>
      <c r="E137" s="36"/>
      <c r="F137" s="201" t="s">
        <v>1146</v>
      </c>
      <c r="G137" s="36"/>
      <c r="H137" s="36"/>
      <c r="I137" s="108"/>
      <c r="J137" s="36"/>
      <c r="K137" s="36"/>
      <c r="L137" s="39"/>
      <c r="M137" s="202"/>
      <c r="N137" s="203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136</v>
      </c>
      <c r="AU137" s="17" t="s">
        <v>82</v>
      </c>
    </row>
    <row r="138" spans="2:51" s="13" customFormat="1" ht="11.25">
      <c r="B138" s="205"/>
      <c r="C138" s="206"/>
      <c r="D138" s="200" t="s">
        <v>140</v>
      </c>
      <c r="E138" s="207" t="s">
        <v>19</v>
      </c>
      <c r="F138" s="208" t="s">
        <v>1147</v>
      </c>
      <c r="G138" s="206"/>
      <c r="H138" s="209">
        <v>20.4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140</v>
      </c>
      <c r="AU138" s="215" t="s">
        <v>82</v>
      </c>
      <c r="AV138" s="13" t="s">
        <v>82</v>
      </c>
      <c r="AW138" s="13" t="s">
        <v>33</v>
      </c>
      <c r="AX138" s="13" t="s">
        <v>72</v>
      </c>
      <c r="AY138" s="215" t="s">
        <v>125</v>
      </c>
    </row>
    <row r="139" spans="1:65" s="2" customFormat="1" ht="14.45" customHeight="1">
      <c r="A139" s="34"/>
      <c r="B139" s="35"/>
      <c r="C139" s="187" t="s">
        <v>280</v>
      </c>
      <c r="D139" s="187" t="s">
        <v>129</v>
      </c>
      <c r="E139" s="188" t="s">
        <v>184</v>
      </c>
      <c r="F139" s="189" t="s">
        <v>185</v>
      </c>
      <c r="G139" s="190" t="s">
        <v>177</v>
      </c>
      <c r="H139" s="191">
        <v>12.2</v>
      </c>
      <c r="I139" s="192"/>
      <c r="J139" s="193">
        <f>ROUND(I139*H139,2)</f>
        <v>0</v>
      </c>
      <c r="K139" s="189" t="s">
        <v>133</v>
      </c>
      <c r="L139" s="39"/>
      <c r="M139" s="194" t="s">
        <v>19</v>
      </c>
      <c r="N139" s="195" t="s">
        <v>43</v>
      </c>
      <c r="O139" s="64"/>
      <c r="P139" s="196">
        <f>O139*H139</f>
        <v>0</v>
      </c>
      <c r="Q139" s="196">
        <v>0.00078</v>
      </c>
      <c r="R139" s="196">
        <f>Q139*H139</f>
        <v>0.009515999999999998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134</v>
      </c>
      <c r="AT139" s="198" t="s">
        <v>129</v>
      </c>
      <c r="AU139" s="198" t="s">
        <v>82</v>
      </c>
      <c r="AY139" s="17" t="s">
        <v>125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80</v>
      </c>
      <c r="BK139" s="199">
        <f>ROUND(I139*H139,2)</f>
        <v>0</v>
      </c>
      <c r="BL139" s="17" t="s">
        <v>134</v>
      </c>
      <c r="BM139" s="198" t="s">
        <v>1148</v>
      </c>
    </row>
    <row r="140" spans="1:47" s="2" customFormat="1" ht="11.25">
      <c r="A140" s="34"/>
      <c r="B140" s="35"/>
      <c r="C140" s="36"/>
      <c r="D140" s="200" t="s">
        <v>136</v>
      </c>
      <c r="E140" s="36"/>
      <c r="F140" s="201" t="s">
        <v>187</v>
      </c>
      <c r="G140" s="36"/>
      <c r="H140" s="36"/>
      <c r="I140" s="108"/>
      <c r="J140" s="36"/>
      <c r="K140" s="36"/>
      <c r="L140" s="39"/>
      <c r="M140" s="202"/>
      <c r="N140" s="203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136</v>
      </c>
      <c r="AU140" s="17" t="s">
        <v>82</v>
      </c>
    </row>
    <row r="141" spans="1:47" s="2" customFormat="1" ht="19.5">
      <c r="A141" s="34"/>
      <c r="B141" s="35"/>
      <c r="C141" s="36"/>
      <c r="D141" s="200" t="s">
        <v>138</v>
      </c>
      <c r="E141" s="36"/>
      <c r="F141" s="204" t="s">
        <v>188</v>
      </c>
      <c r="G141" s="36"/>
      <c r="H141" s="36"/>
      <c r="I141" s="108"/>
      <c r="J141" s="36"/>
      <c r="K141" s="36"/>
      <c r="L141" s="39"/>
      <c r="M141" s="202"/>
      <c r="N141" s="203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138</v>
      </c>
      <c r="AU141" s="17" t="s">
        <v>82</v>
      </c>
    </row>
    <row r="142" spans="2:51" s="13" customFormat="1" ht="11.25">
      <c r="B142" s="205"/>
      <c r="C142" s="206"/>
      <c r="D142" s="200" t="s">
        <v>140</v>
      </c>
      <c r="E142" s="207" t="s">
        <v>19</v>
      </c>
      <c r="F142" s="208" t="s">
        <v>1149</v>
      </c>
      <c r="G142" s="206"/>
      <c r="H142" s="209">
        <v>24.4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140</v>
      </c>
      <c r="AU142" s="215" t="s">
        <v>82</v>
      </c>
      <c r="AV142" s="13" t="s">
        <v>82</v>
      </c>
      <c r="AW142" s="13" t="s">
        <v>33</v>
      </c>
      <c r="AX142" s="13" t="s">
        <v>72</v>
      </c>
      <c r="AY142" s="215" t="s">
        <v>125</v>
      </c>
    </row>
    <row r="143" spans="2:51" s="13" customFormat="1" ht="11.25">
      <c r="B143" s="205"/>
      <c r="C143" s="206"/>
      <c r="D143" s="200" t="s">
        <v>140</v>
      </c>
      <c r="E143" s="206"/>
      <c r="F143" s="208" t="s">
        <v>1150</v>
      </c>
      <c r="G143" s="206"/>
      <c r="H143" s="209">
        <v>12.2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140</v>
      </c>
      <c r="AU143" s="215" t="s">
        <v>82</v>
      </c>
      <c r="AV143" s="13" t="s">
        <v>82</v>
      </c>
      <c r="AW143" s="13" t="s">
        <v>4</v>
      </c>
      <c r="AX143" s="13" t="s">
        <v>80</v>
      </c>
      <c r="AY143" s="215" t="s">
        <v>125</v>
      </c>
    </row>
    <row r="144" spans="1:65" s="2" customFormat="1" ht="14.45" customHeight="1">
      <c r="A144" s="34"/>
      <c r="B144" s="35"/>
      <c r="C144" s="187" t="s">
        <v>285</v>
      </c>
      <c r="D144" s="187" t="s">
        <v>129</v>
      </c>
      <c r="E144" s="188" t="s">
        <v>193</v>
      </c>
      <c r="F144" s="189" t="s">
        <v>194</v>
      </c>
      <c r="G144" s="190" t="s">
        <v>177</v>
      </c>
      <c r="H144" s="191">
        <v>12.2</v>
      </c>
      <c r="I144" s="192"/>
      <c r="J144" s="193">
        <f>ROUND(I144*H144,2)</f>
        <v>0</v>
      </c>
      <c r="K144" s="189" t="s">
        <v>133</v>
      </c>
      <c r="L144" s="39"/>
      <c r="M144" s="194" t="s">
        <v>19</v>
      </c>
      <c r="N144" s="195" t="s">
        <v>43</v>
      </c>
      <c r="O144" s="64"/>
      <c r="P144" s="196">
        <f>O144*H144</f>
        <v>0</v>
      </c>
      <c r="Q144" s="196">
        <v>0.0009</v>
      </c>
      <c r="R144" s="196">
        <f>Q144*H144</f>
        <v>0.010979999999999998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134</v>
      </c>
      <c r="AT144" s="198" t="s">
        <v>129</v>
      </c>
      <c r="AU144" s="198" t="s">
        <v>82</v>
      </c>
      <c r="AY144" s="17" t="s">
        <v>125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80</v>
      </c>
      <c r="BK144" s="199">
        <f>ROUND(I144*H144,2)</f>
        <v>0</v>
      </c>
      <c r="BL144" s="17" t="s">
        <v>134</v>
      </c>
      <c r="BM144" s="198" t="s">
        <v>1151</v>
      </c>
    </row>
    <row r="145" spans="1:47" s="2" customFormat="1" ht="11.25">
      <c r="A145" s="34"/>
      <c r="B145" s="35"/>
      <c r="C145" s="36"/>
      <c r="D145" s="200" t="s">
        <v>136</v>
      </c>
      <c r="E145" s="36"/>
      <c r="F145" s="201" t="s">
        <v>196</v>
      </c>
      <c r="G145" s="36"/>
      <c r="H145" s="36"/>
      <c r="I145" s="108"/>
      <c r="J145" s="36"/>
      <c r="K145" s="36"/>
      <c r="L145" s="39"/>
      <c r="M145" s="202"/>
      <c r="N145" s="203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136</v>
      </c>
      <c r="AU145" s="17" t="s">
        <v>82</v>
      </c>
    </row>
    <row r="146" spans="1:47" s="2" customFormat="1" ht="19.5">
      <c r="A146" s="34"/>
      <c r="B146" s="35"/>
      <c r="C146" s="36"/>
      <c r="D146" s="200" t="s">
        <v>138</v>
      </c>
      <c r="E146" s="36"/>
      <c r="F146" s="204" t="s">
        <v>197</v>
      </c>
      <c r="G146" s="36"/>
      <c r="H146" s="36"/>
      <c r="I146" s="108"/>
      <c r="J146" s="36"/>
      <c r="K146" s="36"/>
      <c r="L146" s="39"/>
      <c r="M146" s="202"/>
      <c r="N146" s="203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138</v>
      </c>
      <c r="AU146" s="17" t="s">
        <v>82</v>
      </c>
    </row>
    <row r="147" spans="2:51" s="13" customFormat="1" ht="11.25">
      <c r="B147" s="205"/>
      <c r="C147" s="206"/>
      <c r="D147" s="200" t="s">
        <v>140</v>
      </c>
      <c r="E147" s="207" t="s">
        <v>19</v>
      </c>
      <c r="F147" s="208" t="s">
        <v>1149</v>
      </c>
      <c r="G147" s="206"/>
      <c r="H147" s="209">
        <v>24.4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140</v>
      </c>
      <c r="AU147" s="215" t="s">
        <v>82</v>
      </c>
      <c r="AV147" s="13" t="s">
        <v>82</v>
      </c>
      <c r="AW147" s="13" t="s">
        <v>33</v>
      </c>
      <c r="AX147" s="13" t="s">
        <v>72</v>
      </c>
      <c r="AY147" s="215" t="s">
        <v>125</v>
      </c>
    </row>
    <row r="148" spans="2:51" s="13" customFormat="1" ht="11.25">
      <c r="B148" s="205"/>
      <c r="C148" s="206"/>
      <c r="D148" s="200" t="s">
        <v>140</v>
      </c>
      <c r="E148" s="206"/>
      <c r="F148" s="208" t="s">
        <v>1150</v>
      </c>
      <c r="G148" s="206"/>
      <c r="H148" s="209">
        <v>12.2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140</v>
      </c>
      <c r="AU148" s="215" t="s">
        <v>82</v>
      </c>
      <c r="AV148" s="13" t="s">
        <v>82</v>
      </c>
      <c r="AW148" s="13" t="s">
        <v>4</v>
      </c>
      <c r="AX148" s="13" t="s">
        <v>80</v>
      </c>
      <c r="AY148" s="215" t="s">
        <v>125</v>
      </c>
    </row>
    <row r="149" spans="1:65" s="2" customFormat="1" ht="14.45" customHeight="1">
      <c r="A149" s="34"/>
      <c r="B149" s="35"/>
      <c r="C149" s="187" t="s">
        <v>292</v>
      </c>
      <c r="D149" s="187" t="s">
        <v>129</v>
      </c>
      <c r="E149" s="188" t="s">
        <v>1152</v>
      </c>
      <c r="F149" s="189" t="s">
        <v>1153</v>
      </c>
      <c r="G149" s="190" t="s">
        <v>132</v>
      </c>
      <c r="H149" s="191">
        <v>54</v>
      </c>
      <c r="I149" s="192"/>
      <c r="J149" s="193">
        <f>ROUND(I149*H149,2)</f>
        <v>0</v>
      </c>
      <c r="K149" s="189" t="s">
        <v>133</v>
      </c>
      <c r="L149" s="39"/>
      <c r="M149" s="194" t="s">
        <v>19</v>
      </c>
      <c r="N149" s="195" t="s">
        <v>43</v>
      </c>
      <c r="O149" s="64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134</v>
      </c>
      <c r="AT149" s="198" t="s">
        <v>129</v>
      </c>
      <c r="AU149" s="198" t="s">
        <v>82</v>
      </c>
      <c r="AY149" s="17" t="s">
        <v>125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80</v>
      </c>
      <c r="BK149" s="199">
        <f>ROUND(I149*H149,2)</f>
        <v>0</v>
      </c>
      <c r="BL149" s="17" t="s">
        <v>134</v>
      </c>
      <c r="BM149" s="198" t="s">
        <v>1154</v>
      </c>
    </row>
    <row r="150" spans="1:47" s="2" customFormat="1" ht="19.5">
      <c r="A150" s="34"/>
      <c r="B150" s="35"/>
      <c r="C150" s="36"/>
      <c r="D150" s="200" t="s">
        <v>136</v>
      </c>
      <c r="E150" s="36"/>
      <c r="F150" s="201" t="s">
        <v>1155</v>
      </c>
      <c r="G150" s="36"/>
      <c r="H150" s="36"/>
      <c r="I150" s="108"/>
      <c r="J150" s="36"/>
      <c r="K150" s="36"/>
      <c r="L150" s="39"/>
      <c r="M150" s="202"/>
      <c r="N150" s="203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136</v>
      </c>
      <c r="AU150" s="17" t="s">
        <v>82</v>
      </c>
    </row>
    <row r="151" spans="2:51" s="13" customFormat="1" ht="11.25">
      <c r="B151" s="205"/>
      <c r="C151" s="206"/>
      <c r="D151" s="200" t="s">
        <v>140</v>
      </c>
      <c r="E151" s="207" t="s">
        <v>19</v>
      </c>
      <c r="F151" s="208" t="s">
        <v>1156</v>
      </c>
      <c r="G151" s="206"/>
      <c r="H151" s="209">
        <v>54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140</v>
      </c>
      <c r="AU151" s="215" t="s">
        <v>82</v>
      </c>
      <c r="AV151" s="13" t="s">
        <v>82</v>
      </c>
      <c r="AW151" s="13" t="s">
        <v>33</v>
      </c>
      <c r="AX151" s="13" t="s">
        <v>72</v>
      </c>
      <c r="AY151" s="215" t="s">
        <v>125</v>
      </c>
    </row>
    <row r="152" spans="1:65" s="2" customFormat="1" ht="14.45" customHeight="1">
      <c r="A152" s="34"/>
      <c r="B152" s="35"/>
      <c r="C152" s="187" t="s">
        <v>299</v>
      </c>
      <c r="D152" s="187" t="s">
        <v>129</v>
      </c>
      <c r="E152" s="188" t="s">
        <v>1157</v>
      </c>
      <c r="F152" s="189" t="s">
        <v>1158</v>
      </c>
      <c r="G152" s="190" t="s">
        <v>132</v>
      </c>
      <c r="H152" s="191">
        <v>500.874</v>
      </c>
      <c r="I152" s="192"/>
      <c r="J152" s="193">
        <f>ROUND(I152*H152,2)</f>
        <v>0</v>
      </c>
      <c r="K152" s="189" t="s">
        <v>133</v>
      </c>
      <c r="L152" s="39"/>
      <c r="M152" s="194" t="s">
        <v>19</v>
      </c>
      <c r="N152" s="195" t="s">
        <v>43</v>
      </c>
      <c r="O152" s="64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134</v>
      </c>
      <c r="AT152" s="198" t="s">
        <v>129</v>
      </c>
      <c r="AU152" s="198" t="s">
        <v>82</v>
      </c>
      <c r="AY152" s="17" t="s">
        <v>125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80</v>
      </c>
      <c r="BK152" s="199">
        <f>ROUND(I152*H152,2)</f>
        <v>0</v>
      </c>
      <c r="BL152" s="17" t="s">
        <v>134</v>
      </c>
      <c r="BM152" s="198" t="s">
        <v>1159</v>
      </c>
    </row>
    <row r="153" spans="1:47" s="2" customFormat="1" ht="19.5">
      <c r="A153" s="34"/>
      <c r="B153" s="35"/>
      <c r="C153" s="36"/>
      <c r="D153" s="200" t="s">
        <v>136</v>
      </c>
      <c r="E153" s="36"/>
      <c r="F153" s="201" t="s">
        <v>1160</v>
      </c>
      <c r="G153" s="36"/>
      <c r="H153" s="36"/>
      <c r="I153" s="108"/>
      <c r="J153" s="36"/>
      <c r="K153" s="36"/>
      <c r="L153" s="39"/>
      <c r="M153" s="202"/>
      <c r="N153" s="203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136</v>
      </c>
      <c r="AU153" s="17" t="s">
        <v>82</v>
      </c>
    </row>
    <row r="154" spans="2:51" s="13" customFormat="1" ht="11.25">
      <c r="B154" s="205"/>
      <c r="C154" s="206"/>
      <c r="D154" s="200" t="s">
        <v>140</v>
      </c>
      <c r="E154" s="207" t="s">
        <v>19</v>
      </c>
      <c r="F154" s="208" t="s">
        <v>1161</v>
      </c>
      <c r="G154" s="206"/>
      <c r="H154" s="209">
        <v>260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140</v>
      </c>
      <c r="AU154" s="215" t="s">
        <v>82</v>
      </c>
      <c r="AV154" s="13" t="s">
        <v>82</v>
      </c>
      <c r="AW154" s="13" t="s">
        <v>33</v>
      </c>
      <c r="AX154" s="13" t="s">
        <v>72</v>
      </c>
      <c r="AY154" s="215" t="s">
        <v>125</v>
      </c>
    </row>
    <row r="155" spans="2:51" s="13" customFormat="1" ht="11.25">
      <c r="B155" s="205"/>
      <c r="C155" s="206"/>
      <c r="D155" s="200" t="s">
        <v>140</v>
      </c>
      <c r="E155" s="207" t="s">
        <v>19</v>
      </c>
      <c r="F155" s="208" t="s">
        <v>1162</v>
      </c>
      <c r="G155" s="206"/>
      <c r="H155" s="209">
        <v>218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140</v>
      </c>
      <c r="AU155" s="215" t="s">
        <v>82</v>
      </c>
      <c r="AV155" s="13" t="s">
        <v>82</v>
      </c>
      <c r="AW155" s="13" t="s">
        <v>33</v>
      </c>
      <c r="AX155" s="13" t="s">
        <v>72</v>
      </c>
      <c r="AY155" s="215" t="s">
        <v>125</v>
      </c>
    </row>
    <row r="156" spans="2:51" s="13" customFormat="1" ht="11.25">
      <c r="B156" s="205"/>
      <c r="C156" s="206"/>
      <c r="D156" s="200" t="s">
        <v>140</v>
      </c>
      <c r="E156" s="207" t="s">
        <v>19</v>
      </c>
      <c r="F156" s="208" t="s">
        <v>1163</v>
      </c>
      <c r="G156" s="206"/>
      <c r="H156" s="209">
        <v>22.874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140</v>
      </c>
      <c r="AU156" s="215" t="s">
        <v>82</v>
      </c>
      <c r="AV156" s="13" t="s">
        <v>82</v>
      </c>
      <c r="AW156" s="13" t="s">
        <v>33</v>
      </c>
      <c r="AX156" s="13" t="s">
        <v>72</v>
      </c>
      <c r="AY156" s="215" t="s">
        <v>125</v>
      </c>
    </row>
    <row r="157" spans="1:65" s="2" customFormat="1" ht="14.45" customHeight="1">
      <c r="A157" s="34"/>
      <c r="B157" s="35"/>
      <c r="C157" s="187" t="s">
        <v>305</v>
      </c>
      <c r="D157" s="187" t="s">
        <v>129</v>
      </c>
      <c r="E157" s="188" t="s">
        <v>1164</v>
      </c>
      <c r="F157" s="189" t="s">
        <v>1165</v>
      </c>
      <c r="G157" s="190" t="s">
        <v>132</v>
      </c>
      <c r="H157" s="191">
        <v>7.289</v>
      </c>
      <c r="I157" s="192"/>
      <c r="J157" s="193">
        <f>ROUND(I157*H157,2)</f>
        <v>0</v>
      </c>
      <c r="K157" s="189" t="s">
        <v>133</v>
      </c>
      <c r="L157" s="39"/>
      <c r="M157" s="194" t="s">
        <v>19</v>
      </c>
      <c r="N157" s="195" t="s">
        <v>43</v>
      </c>
      <c r="O157" s="64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134</v>
      </c>
      <c r="AT157" s="198" t="s">
        <v>129</v>
      </c>
      <c r="AU157" s="198" t="s">
        <v>82</v>
      </c>
      <c r="AY157" s="17" t="s">
        <v>125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" t="s">
        <v>80</v>
      </c>
      <c r="BK157" s="199">
        <f>ROUND(I157*H157,2)</f>
        <v>0</v>
      </c>
      <c r="BL157" s="17" t="s">
        <v>134</v>
      </c>
      <c r="BM157" s="198" t="s">
        <v>1166</v>
      </c>
    </row>
    <row r="158" spans="1:47" s="2" customFormat="1" ht="19.5">
      <c r="A158" s="34"/>
      <c r="B158" s="35"/>
      <c r="C158" s="36"/>
      <c r="D158" s="200" t="s">
        <v>136</v>
      </c>
      <c r="E158" s="36"/>
      <c r="F158" s="201" t="s">
        <v>1167</v>
      </c>
      <c r="G158" s="36"/>
      <c r="H158" s="36"/>
      <c r="I158" s="108"/>
      <c r="J158" s="36"/>
      <c r="K158" s="36"/>
      <c r="L158" s="39"/>
      <c r="M158" s="202"/>
      <c r="N158" s="203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136</v>
      </c>
      <c r="AU158" s="17" t="s">
        <v>82</v>
      </c>
    </row>
    <row r="159" spans="2:51" s="14" customFormat="1" ht="11.25">
      <c r="B159" s="216"/>
      <c r="C159" s="217"/>
      <c r="D159" s="200" t="s">
        <v>140</v>
      </c>
      <c r="E159" s="218" t="s">
        <v>19</v>
      </c>
      <c r="F159" s="219" t="s">
        <v>1168</v>
      </c>
      <c r="G159" s="217"/>
      <c r="H159" s="218" t="s">
        <v>19</v>
      </c>
      <c r="I159" s="220"/>
      <c r="J159" s="217"/>
      <c r="K159" s="217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140</v>
      </c>
      <c r="AU159" s="225" t="s">
        <v>82</v>
      </c>
      <c r="AV159" s="14" t="s">
        <v>80</v>
      </c>
      <c r="AW159" s="14" t="s">
        <v>33</v>
      </c>
      <c r="AX159" s="14" t="s">
        <v>72</v>
      </c>
      <c r="AY159" s="225" t="s">
        <v>125</v>
      </c>
    </row>
    <row r="160" spans="2:51" s="13" customFormat="1" ht="11.25">
      <c r="B160" s="205"/>
      <c r="C160" s="206"/>
      <c r="D160" s="200" t="s">
        <v>140</v>
      </c>
      <c r="E160" s="207" t="s">
        <v>19</v>
      </c>
      <c r="F160" s="208" t="s">
        <v>1169</v>
      </c>
      <c r="G160" s="206"/>
      <c r="H160" s="209">
        <v>6.75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140</v>
      </c>
      <c r="AU160" s="215" t="s">
        <v>82</v>
      </c>
      <c r="AV160" s="13" t="s">
        <v>82</v>
      </c>
      <c r="AW160" s="13" t="s">
        <v>33</v>
      </c>
      <c r="AX160" s="13" t="s">
        <v>72</v>
      </c>
      <c r="AY160" s="215" t="s">
        <v>125</v>
      </c>
    </row>
    <row r="161" spans="2:51" s="14" customFormat="1" ht="11.25">
      <c r="B161" s="216"/>
      <c r="C161" s="217"/>
      <c r="D161" s="200" t="s">
        <v>140</v>
      </c>
      <c r="E161" s="218" t="s">
        <v>19</v>
      </c>
      <c r="F161" s="219" t="s">
        <v>1170</v>
      </c>
      <c r="G161" s="217"/>
      <c r="H161" s="218" t="s">
        <v>19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140</v>
      </c>
      <c r="AU161" s="225" t="s">
        <v>82</v>
      </c>
      <c r="AV161" s="14" t="s">
        <v>80</v>
      </c>
      <c r="AW161" s="14" t="s">
        <v>33</v>
      </c>
      <c r="AX161" s="14" t="s">
        <v>72</v>
      </c>
      <c r="AY161" s="225" t="s">
        <v>125</v>
      </c>
    </row>
    <row r="162" spans="2:51" s="13" customFormat="1" ht="11.25">
      <c r="B162" s="205"/>
      <c r="C162" s="206"/>
      <c r="D162" s="200" t="s">
        <v>140</v>
      </c>
      <c r="E162" s="207" t="s">
        <v>19</v>
      </c>
      <c r="F162" s="208" t="s">
        <v>1171</v>
      </c>
      <c r="G162" s="206"/>
      <c r="H162" s="209">
        <v>0.539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140</v>
      </c>
      <c r="AU162" s="215" t="s">
        <v>82</v>
      </c>
      <c r="AV162" s="13" t="s">
        <v>82</v>
      </c>
      <c r="AW162" s="13" t="s">
        <v>33</v>
      </c>
      <c r="AX162" s="13" t="s">
        <v>72</v>
      </c>
      <c r="AY162" s="215" t="s">
        <v>125</v>
      </c>
    </row>
    <row r="163" spans="1:65" s="2" customFormat="1" ht="14.45" customHeight="1">
      <c r="A163" s="34"/>
      <c r="B163" s="35"/>
      <c r="C163" s="187" t="s">
        <v>311</v>
      </c>
      <c r="D163" s="187" t="s">
        <v>129</v>
      </c>
      <c r="E163" s="188" t="s">
        <v>1172</v>
      </c>
      <c r="F163" s="189" t="s">
        <v>1173</v>
      </c>
      <c r="G163" s="190" t="s">
        <v>132</v>
      </c>
      <c r="H163" s="191">
        <v>507.624</v>
      </c>
      <c r="I163" s="192"/>
      <c r="J163" s="193">
        <f>ROUND(I163*H163,2)</f>
        <v>0</v>
      </c>
      <c r="K163" s="189" t="s">
        <v>133</v>
      </c>
      <c r="L163" s="39"/>
      <c r="M163" s="194" t="s">
        <v>19</v>
      </c>
      <c r="N163" s="195" t="s">
        <v>43</v>
      </c>
      <c r="O163" s="64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134</v>
      </c>
      <c r="AT163" s="198" t="s">
        <v>129</v>
      </c>
      <c r="AU163" s="198" t="s">
        <v>82</v>
      </c>
      <c r="AY163" s="17" t="s">
        <v>125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7" t="s">
        <v>80</v>
      </c>
      <c r="BK163" s="199">
        <f>ROUND(I163*H163,2)</f>
        <v>0</v>
      </c>
      <c r="BL163" s="17" t="s">
        <v>134</v>
      </c>
      <c r="BM163" s="198" t="s">
        <v>1174</v>
      </c>
    </row>
    <row r="164" spans="1:47" s="2" customFormat="1" ht="19.5">
      <c r="A164" s="34"/>
      <c r="B164" s="35"/>
      <c r="C164" s="36"/>
      <c r="D164" s="200" t="s">
        <v>136</v>
      </c>
      <c r="E164" s="36"/>
      <c r="F164" s="201" t="s">
        <v>1175</v>
      </c>
      <c r="G164" s="36"/>
      <c r="H164" s="36"/>
      <c r="I164" s="108"/>
      <c r="J164" s="36"/>
      <c r="K164" s="36"/>
      <c r="L164" s="39"/>
      <c r="M164" s="202"/>
      <c r="N164" s="203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136</v>
      </c>
      <c r="AU164" s="17" t="s">
        <v>82</v>
      </c>
    </row>
    <row r="165" spans="2:51" s="13" customFormat="1" ht="11.25">
      <c r="B165" s="205"/>
      <c r="C165" s="206"/>
      <c r="D165" s="200" t="s">
        <v>140</v>
      </c>
      <c r="E165" s="207" t="s">
        <v>19</v>
      </c>
      <c r="F165" s="208" t="s">
        <v>1161</v>
      </c>
      <c r="G165" s="206"/>
      <c r="H165" s="209">
        <v>260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140</v>
      </c>
      <c r="AU165" s="215" t="s">
        <v>82</v>
      </c>
      <c r="AV165" s="13" t="s">
        <v>82</v>
      </c>
      <c r="AW165" s="13" t="s">
        <v>33</v>
      </c>
      <c r="AX165" s="13" t="s">
        <v>72</v>
      </c>
      <c r="AY165" s="215" t="s">
        <v>125</v>
      </c>
    </row>
    <row r="166" spans="2:51" s="13" customFormat="1" ht="11.25">
      <c r="B166" s="205"/>
      <c r="C166" s="206"/>
      <c r="D166" s="200" t="s">
        <v>140</v>
      </c>
      <c r="E166" s="207" t="s">
        <v>19</v>
      </c>
      <c r="F166" s="208" t="s">
        <v>1162</v>
      </c>
      <c r="G166" s="206"/>
      <c r="H166" s="209">
        <v>218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140</v>
      </c>
      <c r="AU166" s="215" t="s">
        <v>82</v>
      </c>
      <c r="AV166" s="13" t="s">
        <v>82</v>
      </c>
      <c r="AW166" s="13" t="s">
        <v>33</v>
      </c>
      <c r="AX166" s="13" t="s">
        <v>72</v>
      </c>
      <c r="AY166" s="215" t="s">
        <v>125</v>
      </c>
    </row>
    <row r="167" spans="2:51" s="13" customFormat="1" ht="11.25">
      <c r="B167" s="205"/>
      <c r="C167" s="206"/>
      <c r="D167" s="200" t="s">
        <v>140</v>
      </c>
      <c r="E167" s="207" t="s">
        <v>19</v>
      </c>
      <c r="F167" s="208" t="s">
        <v>1163</v>
      </c>
      <c r="G167" s="206"/>
      <c r="H167" s="209">
        <v>22.874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140</v>
      </c>
      <c r="AU167" s="215" t="s">
        <v>82</v>
      </c>
      <c r="AV167" s="13" t="s">
        <v>82</v>
      </c>
      <c r="AW167" s="13" t="s">
        <v>33</v>
      </c>
      <c r="AX167" s="13" t="s">
        <v>72</v>
      </c>
      <c r="AY167" s="215" t="s">
        <v>125</v>
      </c>
    </row>
    <row r="168" spans="2:51" s="14" customFormat="1" ht="11.25">
      <c r="B168" s="216"/>
      <c r="C168" s="217"/>
      <c r="D168" s="200" t="s">
        <v>140</v>
      </c>
      <c r="E168" s="218" t="s">
        <v>19</v>
      </c>
      <c r="F168" s="219" t="s">
        <v>1168</v>
      </c>
      <c r="G168" s="217"/>
      <c r="H168" s="218" t="s">
        <v>19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140</v>
      </c>
      <c r="AU168" s="225" t="s">
        <v>82</v>
      </c>
      <c r="AV168" s="14" t="s">
        <v>80</v>
      </c>
      <c r="AW168" s="14" t="s">
        <v>33</v>
      </c>
      <c r="AX168" s="14" t="s">
        <v>72</v>
      </c>
      <c r="AY168" s="225" t="s">
        <v>125</v>
      </c>
    </row>
    <row r="169" spans="2:51" s="13" customFormat="1" ht="11.25">
      <c r="B169" s="205"/>
      <c r="C169" s="206"/>
      <c r="D169" s="200" t="s">
        <v>140</v>
      </c>
      <c r="E169" s="207" t="s">
        <v>19</v>
      </c>
      <c r="F169" s="208" t="s">
        <v>1169</v>
      </c>
      <c r="G169" s="206"/>
      <c r="H169" s="209">
        <v>6.75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140</v>
      </c>
      <c r="AU169" s="215" t="s">
        <v>82</v>
      </c>
      <c r="AV169" s="13" t="s">
        <v>82</v>
      </c>
      <c r="AW169" s="13" t="s">
        <v>33</v>
      </c>
      <c r="AX169" s="13" t="s">
        <v>72</v>
      </c>
      <c r="AY169" s="215" t="s">
        <v>125</v>
      </c>
    </row>
    <row r="170" spans="1:65" s="2" customFormat="1" ht="14.45" customHeight="1">
      <c r="A170" s="34"/>
      <c r="B170" s="35"/>
      <c r="C170" s="187" t="s">
        <v>316</v>
      </c>
      <c r="D170" s="187" t="s">
        <v>129</v>
      </c>
      <c r="E170" s="188" t="s">
        <v>1176</v>
      </c>
      <c r="F170" s="189" t="s">
        <v>1177</v>
      </c>
      <c r="G170" s="190" t="s">
        <v>132</v>
      </c>
      <c r="H170" s="191">
        <v>37.596</v>
      </c>
      <c r="I170" s="192"/>
      <c r="J170" s="193">
        <f>ROUND(I170*H170,2)</f>
        <v>0</v>
      </c>
      <c r="K170" s="189" t="s">
        <v>133</v>
      </c>
      <c r="L170" s="39"/>
      <c r="M170" s="194" t="s">
        <v>19</v>
      </c>
      <c r="N170" s="195" t="s">
        <v>43</v>
      </c>
      <c r="O170" s="64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134</v>
      </c>
      <c r="AT170" s="198" t="s">
        <v>129</v>
      </c>
      <c r="AU170" s="198" t="s">
        <v>82</v>
      </c>
      <c r="AY170" s="17" t="s">
        <v>125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80</v>
      </c>
      <c r="BK170" s="199">
        <f>ROUND(I170*H170,2)</f>
        <v>0</v>
      </c>
      <c r="BL170" s="17" t="s">
        <v>134</v>
      </c>
      <c r="BM170" s="198" t="s">
        <v>1178</v>
      </c>
    </row>
    <row r="171" spans="1:47" s="2" customFormat="1" ht="19.5">
      <c r="A171" s="34"/>
      <c r="B171" s="35"/>
      <c r="C171" s="36"/>
      <c r="D171" s="200" t="s">
        <v>136</v>
      </c>
      <c r="E171" s="36"/>
      <c r="F171" s="201" t="s">
        <v>1179</v>
      </c>
      <c r="G171" s="36"/>
      <c r="H171" s="36"/>
      <c r="I171" s="108"/>
      <c r="J171" s="36"/>
      <c r="K171" s="36"/>
      <c r="L171" s="39"/>
      <c r="M171" s="202"/>
      <c r="N171" s="203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136</v>
      </c>
      <c r="AU171" s="17" t="s">
        <v>82</v>
      </c>
    </row>
    <row r="172" spans="2:51" s="13" customFormat="1" ht="11.25">
      <c r="B172" s="205"/>
      <c r="C172" s="206"/>
      <c r="D172" s="200" t="s">
        <v>140</v>
      </c>
      <c r="E172" s="207" t="s">
        <v>19</v>
      </c>
      <c r="F172" s="208" t="s">
        <v>1180</v>
      </c>
      <c r="G172" s="206"/>
      <c r="H172" s="209">
        <v>37.596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140</v>
      </c>
      <c r="AU172" s="215" t="s">
        <v>82</v>
      </c>
      <c r="AV172" s="13" t="s">
        <v>82</v>
      </c>
      <c r="AW172" s="13" t="s">
        <v>33</v>
      </c>
      <c r="AX172" s="13" t="s">
        <v>72</v>
      </c>
      <c r="AY172" s="215" t="s">
        <v>125</v>
      </c>
    </row>
    <row r="173" spans="1:65" s="2" customFormat="1" ht="21.6" customHeight="1">
      <c r="A173" s="34"/>
      <c r="B173" s="35"/>
      <c r="C173" s="187" t="s">
        <v>322</v>
      </c>
      <c r="D173" s="187" t="s">
        <v>129</v>
      </c>
      <c r="E173" s="188" t="s">
        <v>1181</v>
      </c>
      <c r="F173" s="189" t="s">
        <v>1182</v>
      </c>
      <c r="G173" s="190" t="s">
        <v>132</v>
      </c>
      <c r="H173" s="191">
        <v>488.748</v>
      </c>
      <c r="I173" s="192"/>
      <c r="J173" s="193">
        <f>ROUND(I173*H173,2)</f>
        <v>0</v>
      </c>
      <c r="K173" s="189" t="s">
        <v>133</v>
      </c>
      <c r="L173" s="39"/>
      <c r="M173" s="194" t="s">
        <v>19</v>
      </c>
      <c r="N173" s="195" t="s">
        <v>43</v>
      </c>
      <c r="O173" s="64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134</v>
      </c>
      <c r="AT173" s="198" t="s">
        <v>129</v>
      </c>
      <c r="AU173" s="198" t="s">
        <v>82</v>
      </c>
      <c r="AY173" s="17" t="s">
        <v>125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80</v>
      </c>
      <c r="BK173" s="199">
        <f>ROUND(I173*H173,2)</f>
        <v>0</v>
      </c>
      <c r="BL173" s="17" t="s">
        <v>134</v>
      </c>
      <c r="BM173" s="198" t="s">
        <v>1183</v>
      </c>
    </row>
    <row r="174" spans="1:47" s="2" customFormat="1" ht="29.25">
      <c r="A174" s="34"/>
      <c r="B174" s="35"/>
      <c r="C174" s="36"/>
      <c r="D174" s="200" t="s">
        <v>136</v>
      </c>
      <c r="E174" s="36"/>
      <c r="F174" s="201" t="s">
        <v>1184</v>
      </c>
      <c r="G174" s="36"/>
      <c r="H174" s="36"/>
      <c r="I174" s="108"/>
      <c r="J174" s="36"/>
      <c r="K174" s="36"/>
      <c r="L174" s="39"/>
      <c r="M174" s="202"/>
      <c r="N174" s="203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136</v>
      </c>
      <c r="AU174" s="17" t="s">
        <v>82</v>
      </c>
    </row>
    <row r="175" spans="1:47" s="2" customFormat="1" ht="19.5">
      <c r="A175" s="34"/>
      <c r="B175" s="35"/>
      <c r="C175" s="36"/>
      <c r="D175" s="200" t="s">
        <v>138</v>
      </c>
      <c r="E175" s="36"/>
      <c r="F175" s="204" t="s">
        <v>1185</v>
      </c>
      <c r="G175" s="36"/>
      <c r="H175" s="36"/>
      <c r="I175" s="108"/>
      <c r="J175" s="36"/>
      <c r="K175" s="36"/>
      <c r="L175" s="39"/>
      <c r="M175" s="202"/>
      <c r="N175" s="203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138</v>
      </c>
      <c r="AU175" s="17" t="s">
        <v>82</v>
      </c>
    </row>
    <row r="176" spans="2:51" s="13" customFormat="1" ht="11.25">
      <c r="B176" s="205"/>
      <c r="C176" s="206"/>
      <c r="D176" s="200" t="s">
        <v>140</v>
      </c>
      <c r="E176" s="206"/>
      <c r="F176" s="208" t="s">
        <v>1186</v>
      </c>
      <c r="G176" s="206"/>
      <c r="H176" s="209">
        <v>488.748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140</v>
      </c>
      <c r="AU176" s="215" t="s">
        <v>82</v>
      </c>
      <c r="AV176" s="13" t="s">
        <v>82</v>
      </c>
      <c r="AW176" s="13" t="s">
        <v>4</v>
      </c>
      <c r="AX176" s="13" t="s">
        <v>80</v>
      </c>
      <c r="AY176" s="215" t="s">
        <v>125</v>
      </c>
    </row>
    <row r="177" spans="1:65" s="2" customFormat="1" ht="14.45" customHeight="1">
      <c r="A177" s="34"/>
      <c r="B177" s="35"/>
      <c r="C177" s="187" t="s">
        <v>332</v>
      </c>
      <c r="D177" s="187" t="s">
        <v>129</v>
      </c>
      <c r="E177" s="188" t="s">
        <v>1187</v>
      </c>
      <c r="F177" s="189" t="s">
        <v>1188</v>
      </c>
      <c r="G177" s="190" t="s">
        <v>132</v>
      </c>
      <c r="H177" s="191">
        <v>37.596</v>
      </c>
      <c r="I177" s="192"/>
      <c r="J177" s="193">
        <f>ROUND(I177*H177,2)</f>
        <v>0</v>
      </c>
      <c r="K177" s="189" t="s">
        <v>133</v>
      </c>
      <c r="L177" s="39"/>
      <c r="M177" s="194" t="s">
        <v>19</v>
      </c>
      <c r="N177" s="195" t="s">
        <v>43</v>
      </c>
      <c r="O177" s="64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134</v>
      </c>
      <c r="AT177" s="198" t="s">
        <v>129</v>
      </c>
      <c r="AU177" s="198" t="s">
        <v>82</v>
      </c>
      <c r="AY177" s="17" t="s">
        <v>125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80</v>
      </c>
      <c r="BK177" s="199">
        <f>ROUND(I177*H177,2)</f>
        <v>0</v>
      </c>
      <c r="BL177" s="17" t="s">
        <v>134</v>
      </c>
      <c r="BM177" s="198" t="s">
        <v>1189</v>
      </c>
    </row>
    <row r="178" spans="1:47" s="2" customFormat="1" ht="11.25">
      <c r="A178" s="34"/>
      <c r="B178" s="35"/>
      <c r="C178" s="36"/>
      <c r="D178" s="200" t="s">
        <v>136</v>
      </c>
      <c r="E178" s="36"/>
      <c r="F178" s="201" t="s">
        <v>1188</v>
      </c>
      <c r="G178" s="36"/>
      <c r="H178" s="36"/>
      <c r="I178" s="108"/>
      <c r="J178" s="36"/>
      <c r="K178" s="36"/>
      <c r="L178" s="39"/>
      <c r="M178" s="202"/>
      <c r="N178" s="203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136</v>
      </c>
      <c r="AU178" s="17" t="s">
        <v>82</v>
      </c>
    </row>
    <row r="179" spans="1:65" s="2" customFormat="1" ht="14.45" customHeight="1">
      <c r="A179" s="34"/>
      <c r="B179" s="35"/>
      <c r="C179" s="187" t="s">
        <v>337</v>
      </c>
      <c r="D179" s="187" t="s">
        <v>129</v>
      </c>
      <c r="E179" s="188" t="s">
        <v>1190</v>
      </c>
      <c r="F179" s="189" t="s">
        <v>1191</v>
      </c>
      <c r="G179" s="190" t="s">
        <v>168</v>
      </c>
      <c r="H179" s="191">
        <v>75.192</v>
      </c>
      <c r="I179" s="192"/>
      <c r="J179" s="193">
        <f>ROUND(I179*H179,2)</f>
        <v>0</v>
      </c>
      <c r="K179" s="189" t="s">
        <v>133</v>
      </c>
      <c r="L179" s="39"/>
      <c r="M179" s="194" t="s">
        <v>19</v>
      </c>
      <c r="N179" s="195" t="s">
        <v>43</v>
      </c>
      <c r="O179" s="64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134</v>
      </c>
      <c r="AT179" s="198" t="s">
        <v>129</v>
      </c>
      <c r="AU179" s="198" t="s">
        <v>82</v>
      </c>
      <c r="AY179" s="17" t="s">
        <v>125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80</v>
      </c>
      <c r="BK179" s="199">
        <f>ROUND(I179*H179,2)</f>
        <v>0</v>
      </c>
      <c r="BL179" s="17" t="s">
        <v>134</v>
      </c>
      <c r="BM179" s="198" t="s">
        <v>1192</v>
      </c>
    </row>
    <row r="180" spans="1:47" s="2" customFormat="1" ht="19.5">
      <c r="A180" s="34"/>
      <c r="B180" s="35"/>
      <c r="C180" s="36"/>
      <c r="D180" s="200" t="s">
        <v>136</v>
      </c>
      <c r="E180" s="36"/>
      <c r="F180" s="201" t="s">
        <v>1193</v>
      </c>
      <c r="G180" s="36"/>
      <c r="H180" s="36"/>
      <c r="I180" s="108"/>
      <c r="J180" s="36"/>
      <c r="K180" s="36"/>
      <c r="L180" s="39"/>
      <c r="M180" s="202"/>
      <c r="N180" s="203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136</v>
      </c>
      <c r="AU180" s="17" t="s">
        <v>82</v>
      </c>
    </row>
    <row r="181" spans="2:51" s="13" customFormat="1" ht="11.25">
      <c r="B181" s="205"/>
      <c r="C181" s="206"/>
      <c r="D181" s="200" t="s">
        <v>140</v>
      </c>
      <c r="E181" s="206"/>
      <c r="F181" s="208" t="s">
        <v>1194</v>
      </c>
      <c r="G181" s="206"/>
      <c r="H181" s="209">
        <v>75.192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140</v>
      </c>
      <c r="AU181" s="215" t="s">
        <v>82</v>
      </c>
      <c r="AV181" s="13" t="s">
        <v>82</v>
      </c>
      <c r="AW181" s="13" t="s">
        <v>4</v>
      </c>
      <c r="AX181" s="13" t="s">
        <v>80</v>
      </c>
      <c r="AY181" s="215" t="s">
        <v>125</v>
      </c>
    </row>
    <row r="182" spans="1:65" s="2" customFormat="1" ht="14.45" customHeight="1">
      <c r="A182" s="34"/>
      <c r="B182" s="35"/>
      <c r="C182" s="187" t="s">
        <v>344</v>
      </c>
      <c r="D182" s="187" t="s">
        <v>129</v>
      </c>
      <c r="E182" s="188" t="s">
        <v>1195</v>
      </c>
      <c r="F182" s="189" t="s">
        <v>1196</v>
      </c>
      <c r="G182" s="190" t="s">
        <v>132</v>
      </c>
      <c r="H182" s="191">
        <v>414.967</v>
      </c>
      <c r="I182" s="192"/>
      <c r="J182" s="193">
        <f>ROUND(I182*H182,2)</f>
        <v>0</v>
      </c>
      <c r="K182" s="189" t="s">
        <v>133</v>
      </c>
      <c r="L182" s="39"/>
      <c r="M182" s="194" t="s">
        <v>19</v>
      </c>
      <c r="N182" s="195" t="s">
        <v>43</v>
      </c>
      <c r="O182" s="64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134</v>
      </c>
      <c r="AT182" s="198" t="s">
        <v>129</v>
      </c>
      <c r="AU182" s="198" t="s">
        <v>82</v>
      </c>
      <c r="AY182" s="17" t="s">
        <v>125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80</v>
      </c>
      <c r="BK182" s="199">
        <f>ROUND(I182*H182,2)</f>
        <v>0</v>
      </c>
      <c r="BL182" s="17" t="s">
        <v>134</v>
      </c>
      <c r="BM182" s="198" t="s">
        <v>1197</v>
      </c>
    </row>
    <row r="183" spans="1:47" s="2" customFormat="1" ht="19.5">
      <c r="A183" s="34"/>
      <c r="B183" s="35"/>
      <c r="C183" s="36"/>
      <c r="D183" s="200" t="s">
        <v>136</v>
      </c>
      <c r="E183" s="36"/>
      <c r="F183" s="201" t="s">
        <v>1198</v>
      </c>
      <c r="G183" s="36"/>
      <c r="H183" s="36"/>
      <c r="I183" s="108"/>
      <c r="J183" s="36"/>
      <c r="K183" s="36"/>
      <c r="L183" s="39"/>
      <c r="M183" s="202"/>
      <c r="N183" s="203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136</v>
      </c>
      <c r="AU183" s="17" t="s">
        <v>82</v>
      </c>
    </row>
    <row r="184" spans="2:51" s="13" customFormat="1" ht="11.25">
      <c r="B184" s="205"/>
      <c r="C184" s="206"/>
      <c r="D184" s="200" t="s">
        <v>140</v>
      </c>
      <c r="E184" s="207" t="s">
        <v>19</v>
      </c>
      <c r="F184" s="208" t="s">
        <v>1161</v>
      </c>
      <c r="G184" s="206"/>
      <c r="H184" s="209">
        <v>260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140</v>
      </c>
      <c r="AU184" s="215" t="s">
        <v>82</v>
      </c>
      <c r="AV184" s="13" t="s">
        <v>82</v>
      </c>
      <c r="AW184" s="13" t="s">
        <v>33</v>
      </c>
      <c r="AX184" s="13" t="s">
        <v>72</v>
      </c>
      <c r="AY184" s="215" t="s">
        <v>125</v>
      </c>
    </row>
    <row r="185" spans="2:51" s="13" customFormat="1" ht="11.25">
      <c r="B185" s="205"/>
      <c r="C185" s="206"/>
      <c r="D185" s="200" t="s">
        <v>140</v>
      </c>
      <c r="E185" s="207" t="s">
        <v>19</v>
      </c>
      <c r="F185" s="208" t="s">
        <v>1162</v>
      </c>
      <c r="G185" s="206"/>
      <c r="H185" s="209">
        <v>218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140</v>
      </c>
      <c r="AU185" s="215" t="s">
        <v>82</v>
      </c>
      <c r="AV185" s="13" t="s">
        <v>82</v>
      </c>
      <c r="AW185" s="13" t="s">
        <v>33</v>
      </c>
      <c r="AX185" s="13" t="s">
        <v>72</v>
      </c>
      <c r="AY185" s="215" t="s">
        <v>125</v>
      </c>
    </row>
    <row r="186" spans="2:51" s="13" customFormat="1" ht="11.25">
      <c r="B186" s="205"/>
      <c r="C186" s="206"/>
      <c r="D186" s="200" t="s">
        <v>140</v>
      </c>
      <c r="E186" s="207" t="s">
        <v>19</v>
      </c>
      <c r="F186" s="208" t="s">
        <v>1163</v>
      </c>
      <c r="G186" s="206"/>
      <c r="H186" s="209">
        <v>22.874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140</v>
      </c>
      <c r="AU186" s="215" t="s">
        <v>82</v>
      </c>
      <c r="AV186" s="13" t="s">
        <v>82</v>
      </c>
      <c r="AW186" s="13" t="s">
        <v>33</v>
      </c>
      <c r="AX186" s="13" t="s">
        <v>72</v>
      </c>
      <c r="AY186" s="215" t="s">
        <v>125</v>
      </c>
    </row>
    <row r="187" spans="2:51" s="13" customFormat="1" ht="11.25">
      <c r="B187" s="205"/>
      <c r="C187" s="206"/>
      <c r="D187" s="200" t="s">
        <v>140</v>
      </c>
      <c r="E187" s="207" t="s">
        <v>19</v>
      </c>
      <c r="F187" s="208" t="s">
        <v>1199</v>
      </c>
      <c r="G187" s="206"/>
      <c r="H187" s="209">
        <v>6.75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140</v>
      </c>
      <c r="AU187" s="215" t="s">
        <v>82</v>
      </c>
      <c r="AV187" s="13" t="s">
        <v>82</v>
      </c>
      <c r="AW187" s="13" t="s">
        <v>33</v>
      </c>
      <c r="AX187" s="13" t="s">
        <v>72</v>
      </c>
      <c r="AY187" s="215" t="s">
        <v>125</v>
      </c>
    </row>
    <row r="188" spans="2:51" s="14" customFormat="1" ht="11.25">
      <c r="B188" s="216"/>
      <c r="C188" s="217"/>
      <c r="D188" s="200" t="s">
        <v>140</v>
      </c>
      <c r="E188" s="218" t="s">
        <v>19</v>
      </c>
      <c r="F188" s="219" t="s">
        <v>1200</v>
      </c>
      <c r="G188" s="217"/>
      <c r="H188" s="218" t="s">
        <v>19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140</v>
      </c>
      <c r="AU188" s="225" t="s">
        <v>82</v>
      </c>
      <c r="AV188" s="14" t="s">
        <v>80</v>
      </c>
      <c r="AW188" s="14" t="s">
        <v>33</v>
      </c>
      <c r="AX188" s="14" t="s">
        <v>72</v>
      </c>
      <c r="AY188" s="225" t="s">
        <v>125</v>
      </c>
    </row>
    <row r="189" spans="2:51" s="13" customFormat="1" ht="11.25">
      <c r="B189" s="205"/>
      <c r="C189" s="206"/>
      <c r="D189" s="200" t="s">
        <v>140</v>
      </c>
      <c r="E189" s="207" t="s">
        <v>19</v>
      </c>
      <c r="F189" s="208" t="s">
        <v>1201</v>
      </c>
      <c r="G189" s="206"/>
      <c r="H189" s="209">
        <v>-4.8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140</v>
      </c>
      <c r="AU189" s="215" t="s">
        <v>82</v>
      </c>
      <c r="AV189" s="13" t="s">
        <v>82</v>
      </c>
      <c r="AW189" s="13" t="s">
        <v>33</v>
      </c>
      <c r="AX189" s="13" t="s">
        <v>72</v>
      </c>
      <c r="AY189" s="215" t="s">
        <v>125</v>
      </c>
    </row>
    <row r="190" spans="2:51" s="13" customFormat="1" ht="11.25">
      <c r="B190" s="205"/>
      <c r="C190" s="206"/>
      <c r="D190" s="200" t="s">
        <v>140</v>
      </c>
      <c r="E190" s="207" t="s">
        <v>19</v>
      </c>
      <c r="F190" s="208" t="s">
        <v>1202</v>
      </c>
      <c r="G190" s="206"/>
      <c r="H190" s="209">
        <v>-9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140</v>
      </c>
      <c r="AU190" s="215" t="s">
        <v>82</v>
      </c>
      <c r="AV190" s="13" t="s">
        <v>82</v>
      </c>
      <c r="AW190" s="13" t="s">
        <v>33</v>
      </c>
      <c r="AX190" s="13" t="s">
        <v>72</v>
      </c>
      <c r="AY190" s="215" t="s">
        <v>125</v>
      </c>
    </row>
    <row r="191" spans="2:51" s="13" customFormat="1" ht="11.25">
      <c r="B191" s="205"/>
      <c r="C191" s="206"/>
      <c r="D191" s="200" t="s">
        <v>140</v>
      </c>
      <c r="E191" s="207" t="s">
        <v>19</v>
      </c>
      <c r="F191" s="208" t="s">
        <v>1203</v>
      </c>
      <c r="G191" s="206"/>
      <c r="H191" s="209">
        <v>-0.392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140</v>
      </c>
      <c r="AU191" s="215" t="s">
        <v>82</v>
      </c>
      <c r="AV191" s="13" t="s">
        <v>82</v>
      </c>
      <c r="AW191" s="13" t="s">
        <v>33</v>
      </c>
      <c r="AX191" s="13" t="s">
        <v>72</v>
      </c>
      <c r="AY191" s="215" t="s">
        <v>125</v>
      </c>
    </row>
    <row r="192" spans="2:51" s="13" customFormat="1" ht="11.25">
      <c r="B192" s="205"/>
      <c r="C192" s="206"/>
      <c r="D192" s="200" t="s">
        <v>140</v>
      </c>
      <c r="E192" s="207" t="s">
        <v>19</v>
      </c>
      <c r="F192" s="208" t="s">
        <v>1204</v>
      </c>
      <c r="G192" s="206"/>
      <c r="H192" s="209">
        <v>-20.2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140</v>
      </c>
      <c r="AU192" s="215" t="s">
        <v>82</v>
      </c>
      <c r="AV192" s="13" t="s">
        <v>82</v>
      </c>
      <c r="AW192" s="13" t="s">
        <v>33</v>
      </c>
      <c r="AX192" s="13" t="s">
        <v>72</v>
      </c>
      <c r="AY192" s="215" t="s">
        <v>125</v>
      </c>
    </row>
    <row r="193" spans="2:51" s="13" customFormat="1" ht="11.25">
      <c r="B193" s="205"/>
      <c r="C193" s="206"/>
      <c r="D193" s="200" t="s">
        <v>140</v>
      </c>
      <c r="E193" s="207" t="s">
        <v>19</v>
      </c>
      <c r="F193" s="208" t="s">
        <v>1205</v>
      </c>
      <c r="G193" s="206"/>
      <c r="H193" s="209">
        <v>-37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140</v>
      </c>
      <c r="AU193" s="215" t="s">
        <v>82</v>
      </c>
      <c r="AV193" s="13" t="s">
        <v>82</v>
      </c>
      <c r="AW193" s="13" t="s">
        <v>33</v>
      </c>
      <c r="AX193" s="13" t="s">
        <v>72</v>
      </c>
      <c r="AY193" s="215" t="s">
        <v>125</v>
      </c>
    </row>
    <row r="194" spans="2:51" s="13" customFormat="1" ht="11.25">
      <c r="B194" s="205"/>
      <c r="C194" s="206"/>
      <c r="D194" s="200" t="s">
        <v>140</v>
      </c>
      <c r="E194" s="207" t="s">
        <v>19</v>
      </c>
      <c r="F194" s="208" t="s">
        <v>1206</v>
      </c>
      <c r="G194" s="206"/>
      <c r="H194" s="209">
        <v>-1.375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140</v>
      </c>
      <c r="AU194" s="215" t="s">
        <v>82</v>
      </c>
      <c r="AV194" s="13" t="s">
        <v>82</v>
      </c>
      <c r="AW194" s="13" t="s">
        <v>33</v>
      </c>
      <c r="AX194" s="13" t="s">
        <v>72</v>
      </c>
      <c r="AY194" s="215" t="s">
        <v>125</v>
      </c>
    </row>
    <row r="195" spans="2:51" s="14" customFormat="1" ht="11.25">
      <c r="B195" s="216"/>
      <c r="C195" s="217"/>
      <c r="D195" s="200" t="s">
        <v>140</v>
      </c>
      <c r="E195" s="218" t="s">
        <v>19</v>
      </c>
      <c r="F195" s="219" t="s">
        <v>1207</v>
      </c>
      <c r="G195" s="217"/>
      <c r="H195" s="218" t="s">
        <v>19</v>
      </c>
      <c r="I195" s="220"/>
      <c r="J195" s="217"/>
      <c r="K195" s="217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140</v>
      </c>
      <c r="AU195" s="225" t="s">
        <v>82</v>
      </c>
      <c r="AV195" s="14" t="s">
        <v>80</v>
      </c>
      <c r="AW195" s="14" t="s">
        <v>33</v>
      </c>
      <c r="AX195" s="14" t="s">
        <v>72</v>
      </c>
      <c r="AY195" s="225" t="s">
        <v>125</v>
      </c>
    </row>
    <row r="196" spans="2:51" s="13" customFormat="1" ht="11.25">
      <c r="B196" s="205"/>
      <c r="C196" s="206"/>
      <c r="D196" s="200" t="s">
        <v>140</v>
      </c>
      <c r="E196" s="207" t="s">
        <v>19</v>
      </c>
      <c r="F196" s="208" t="s">
        <v>1208</v>
      </c>
      <c r="G196" s="206"/>
      <c r="H196" s="209">
        <v>-19.89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140</v>
      </c>
      <c r="AU196" s="215" t="s">
        <v>82</v>
      </c>
      <c r="AV196" s="13" t="s">
        <v>82</v>
      </c>
      <c r="AW196" s="13" t="s">
        <v>33</v>
      </c>
      <c r="AX196" s="13" t="s">
        <v>72</v>
      </c>
      <c r="AY196" s="215" t="s">
        <v>125</v>
      </c>
    </row>
    <row r="197" spans="1:65" s="2" customFormat="1" ht="14.45" customHeight="1">
      <c r="A197" s="34"/>
      <c r="B197" s="35"/>
      <c r="C197" s="187" t="s">
        <v>352</v>
      </c>
      <c r="D197" s="187" t="s">
        <v>129</v>
      </c>
      <c r="E197" s="188" t="s">
        <v>1209</v>
      </c>
      <c r="F197" s="189" t="s">
        <v>1210</v>
      </c>
      <c r="G197" s="190" t="s">
        <v>132</v>
      </c>
      <c r="H197" s="191">
        <v>55.6</v>
      </c>
      <c r="I197" s="192"/>
      <c r="J197" s="193">
        <f>ROUND(I197*H197,2)</f>
        <v>0</v>
      </c>
      <c r="K197" s="189" t="s">
        <v>133</v>
      </c>
      <c r="L197" s="39"/>
      <c r="M197" s="194" t="s">
        <v>19</v>
      </c>
      <c r="N197" s="195" t="s">
        <v>43</v>
      </c>
      <c r="O197" s="64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134</v>
      </c>
      <c r="AT197" s="198" t="s">
        <v>129</v>
      </c>
      <c r="AU197" s="198" t="s">
        <v>82</v>
      </c>
      <c r="AY197" s="17" t="s">
        <v>125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7" t="s">
        <v>80</v>
      </c>
      <c r="BK197" s="199">
        <f>ROUND(I197*H197,2)</f>
        <v>0</v>
      </c>
      <c r="BL197" s="17" t="s">
        <v>134</v>
      </c>
      <c r="BM197" s="198" t="s">
        <v>1211</v>
      </c>
    </row>
    <row r="198" spans="1:47" s="2" customFormat="1" ht="19.5">
      <c r="A198" s="34"/>
      <c r="B198" s="35"/>
      <c r="C198" s="36"/>
      <c r="D198" s="200" t="s">
        <v>136</v>
      </c>
      <c r="E198" s="36"/>
      <c r="F198" s="201" t="s">
        <v>1212</v>
      </c>
      <c r="G198" s="36"/>
      <c r="H198" s="36"/>
      <c r="I198" s="108"/>
      <c r="J198" s="36"/>
      <c r="K198" s="36"/>
      <c r="L198" s="39"/>
      <c r="M198" s="202"/>
      <c r="N198" s="203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136</v>
      </c>
      <c r="AU198" s="17" t="s">
        <v>82</v>
      </c>
    </row>
    <row r="199" spans="2:51" s="14" customFormat="1" ht="11.25">
      <c r="B199" s="216"/>
      <c r="C199" s="217"/>
      <c r="D199" s="200" t="s">
        <v>140</v>
      </c>
      <c r="E199" s="218" t="s">
        <v>19</v>
      </c>
      <c r="F199" s="219" t="s">
        <v>1213</v>
      </c>
      <c r="G199" s="217"/>
      <c r="H199" s="218" t="s">
        <v>19</v>
      </c>
      <c r="I199" s="220"/>
      <c r="J199" s="217"/>
      <c r="K199" s="217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140</v>
      </c>
      <c r="AU199" s="225" t="s">
        <v>82</v>
      </c>
      <c r="AV199" s="14" t="s">
        <v>80</v>
      </c>
      <c r="AW199" s="14" t="s">
        <v>33</v>
      </c>
      <c r="AX199" s="14" t="s">
        <v>72</v>
      </c>
      <c r="AY199" s="225" t="s">
        <v>125</v>
      </c>
    </row>
    <row r="200" spans="2:51" s="13" customFormat="1" ht="11.25">
      <c r="B200" s="205"/>
      <c r="C200" s="206"/>
      <c r="D200" s="200" t="s">
        <v>140</v>
      </c>
      <c r="E200" s="207" t="s">
        <v>19</v>
      </c>
      <c r="F200" s="208" t="s">
        <v>1214</v>
      </c>
      <c r="G200" s="206"/>
      <c r="H200" s="209">
        <v>11.725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140</v>
      </c>
      <c r="AU200" s="215" t="s">
        <v>82</v>
      </c>
      <c r="AV200" s="13" t="s">
        <v>82</v>
      </c>
      <c r="AW200" s="13" t="s">
        <v>33</v>
      </c>
      <c r="AX200" s="13" t="s">
        <v>72</v>
      </c>
      <c r="AY200" s="215" t="s">
        <v>125</v>
      </c>
    </row>
    <row r="201" spans="2:51" s="13" customFormat="1" ht="11.25">
      <c r="B201" s="205"/>
      <c r="C201" s="206"/>
      <c r="D201" s="200" t="s">
        <v>140</v>
      </c>
      <c r="E201" s="207" t="s">
        <v>19</v>
      </c>
      <c r="F201" s="208" t="s">
        <v>1215</v>
      </c>
      <c r="G201" s="206"/>
      <c r="H201" s="209">
        <v>43.875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140</v>
      </c>
      <c r="AU201" s="215" t="s">
        <v>82</v>
      </c>
      <c r="AV201" s="13" t="s">
        <v>82</v>
      </c>
      <c r="AW201" s="13" t="s">
        <v>33</v>
      </c>
      <c r="AX201" s="13" t="s">
        <v>72</v>
      </c>
      <c r="AY201" s="215" t="s">
        <v>125</v>
      </c>
    </row>
    <row r="202" spans="1:65" s="2" customFormat="1" ht="14.45" customHeight="1">
      <c r="A202" s="34"/>
      <c r="B202" s="35"/>
      <c r="C202" s="187" t="s">
        <v>361</v>
      </c>
      <c r="D202" s="187" t="s">
        <v>129</v>
      </c>
      <c r="E202" s="188" t="s">
        <v>1216</v>
      </c>
      <c r="F202" s="189" t="s">
        <v>1217</v>
      </c>
      <c r="G202" s="190" t="s">
        <v>132</v>
      </c>
      <c r="H202" s="191">
        <v>990.364</v>
      </c>
      <c r="I202" s="192"/>
      <c r="J202" s="193">
        <f>ROUND(I202*H202,2)</f>
        <v>0</v>
      </c>
      <c r="K202" s="189" t="s">
        <v>133</v>
      </c>
      <c r="L202" s="39"/>
      <c r="M202" s="194" t="s">
        <v>19</v>
      </c>
      <c r="N202" s="195" t="s">
        <v>43</v>
      </c>
      <c r="O202" s="64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134</v>
      </c>
      <c r="AT202" s="198" t="s">
        <v>129</v>
      </c>
      <c r="AU202" s="198" t="s">
        <v>82</v>
      </c>
      <c r="AY202" s="17" t="s">
        <v>125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7" t="s">
        <v>80</v>
      </c>
      <c r="BK202" s="199">
        <f>ROUND(I202*H202,2)</f>
        <v>0</v>
      </c>
      <c r="BL202" s="17" t="s">
        <v>134</v>
      </c>
      <c r="BM202" s="198" t="s">
        <v>1218</v>
      </c>
    </row>
    <row r="203" spans="1:47" s="2" customFormat="1" ht="19.5">
      <c r="A203" s="34"/>
      <c r="B203" s="35"/>
      <c r="C203" s="36"/>
      <c r="D203" s="200" t="s">
        <v>136</v>
      </c>
      <c r="E203" s="36"/>
      <c r="F203" s="201" t="s">
        <v>1219</v>
      </c>
      <c r="G203" s="36"/>
      <c r="H203" s="36"/>
      <c r="I203" s="108"/>
      <c r="J203" s="36"/>
      <c r="K203" s="36"/>
      <c r="L203" s="39"/>
      <c r="M203" s="202"/>
      <c r="N203" s="203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136</v>
      </c>
      <c r="AU203" s="17" t="s">
        <v>82</v>
      </c>
    </row>
    <row r="204" spans="2:51" s="14" customFormat="1" ht="11.25">
      <c r="B204" s="216"/>
      <c r="C204" s="217"/>
      <c r="D204" s="200" t="s">
        <v>140</v>
      </c>
      <c r="E204" s="218" t="s">
        <v>19</v>
      </c>
      <c r="F204" s="219" t="s">
        <v>1220</v>
      </c>
      <c r="G204" s="217"/>
      <c r="H204" s="218" t="s">
        <v>19</v>
      </c>
      <c r="I204" s="220"/>
      <c r="J204" s="217"/>
      <c r="K204" s="217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140</v>
      </c>
      <c r="AU204" s="225" t="s">
        <v>82</v>
      </c>
      <c r="AV204" s="14" t="s">
        <v>80</v>
      </c>
      <c r="AW204" s="14" t="s">
        <v>33</v>
      </c>
      <c r="AX204" s="14" t="s">
        <v>72</v>
      </c>
      <c r="AY204" s="225" t="s">
        <v>125</v>
      </c>
    </row>
    <row r="205" spans="2:51" s="13" customFormat="1" ht="11.25">
      <c r="B205" s="205"/>
      <c r="C205" s="206"/>
      <c r="D205" s="200" t="s">
        <v>140</v>
      </c>
      <c r="E205" s="207" t="s">
        <v>19</v>
      </c>
      <c r="F205" s="208" t="s">
        <v>1221</v>
      </c>
      <c r="G205" s="206"/>
      <c r="H205" s="209">
        <v>941.134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140</v>
      </c>
      <c r="AU205" s="215" t="s">
        <v>82</v>
      </c>
      <c r="AV205" s="13" t="s">
        <v>82</v>
      </c>
      <c r="AW205" s="13" t="s">
        <v>33</v>
      </c>
      <c r="AX205" s="13" t="s">
        <v>72</v>
      </c>
      <c r="AY205" s="215" t="s">
        <v>125</v>
      </c>
    </row>
    <row r="206" spans="2:51" s="14" customFormat="1" ht="11.25">
      <c r="B206" s="216"/>
      <c r="C206" s="217"/>
      <c r="D206" s="200" t="s">
        <v>140</v>
      </c>
      <c r="E206" s="218" t="s">
        <v>19</v>
      </c>
      <c r="F206" s="219" t="s">
        <v>1222</v>
      </c>
      <c r="G206" s="217"/>
      <c r="H206" s="218" t="s">
        <v>19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140</v>
      </c>
      <c r="AU206" s="225" t="s">
        <v>82</v>
      </c>
      <c r="AV206" s="14" t="s">
        <v>80</v>
      </c>
      <c r="AW206" s="14" t="s">
        <v>33</v>
      </c>
      <c r="AX206" s="14" t="s">
        <v>72</v>
      </c>
      <c r="AY206" s="225" t="s">
        <v>125</v>
      </c>
    </row>
    <row r="207" spans="2:51" s="13" customFormat="1" ht="11.25">
      <c r="B207" s="205"/>
      <c r="C207" s="206"/>
      <c r="D207" s="200" t="s">
        <v>140</v>
      </c>
      <c r="E207" s="207" t="s">
        <v>19</v>
      </c>
      <c r="F207" s="208" t="s">
        <v>1223</v>
      </c>
      <c r="G207" s="206"/>
      <c r="H207" s="209">
        <v>16.2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140</v>
      </c>
      <c r="AU207" s="215" t="s">
        <v>82</v>
      </c>
      <c r="AV207" s="13" t="s">
        <v>82</v>
      </c>
      <c r="AW207" s="13" t="s">
        <v>33</v>
      </c>
      <c r="AX207" s="13" t="s">
        <v>72</v>
      </c>
      <c r="AY207" s="215" t="s">
        <v>125</v>
      </c>
    </row>
    <row r="208" spans="2:51" s="14" customFormat="1" ht="11.25">
      <c r="B208" s="216"/>
      <c r="C208" s="217"/>
      <c r="D208" s="200" t="s">
        <v>140</v>
      </c>
      <c r="E208" s="218" t="s">
        <v>19</v>
      </c>
      <c r="F208" s="219" t="s">
        <v>1224</v>
      </c>
      <c r="G208" s="217"/>
      <c r="H208" s="218" t="s">
        <v>19</v>
      </c>
      <c r="I208" s="220"/>
      <c r="J208" s="217"/>
      <c r="K208" s="217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140</v>
      </c>
      <c r="AU208" s="225" t="s">
        <v>82</v>
      </c>
      <c r="AV208" s="14" t="s">
        <v>80</v>
      </c>
      <c r="AW208" s="14" t="s">
        <v>33</v>
      </c>
      <c r="AX208" s="14" t="s">
        <v>72</v>
      </c>
      <c r="AY208" s="225" t="s">
        <v>125</v>
      </c>
    </row>
    <row r="209" spans="2:51" s="13" customFormat="1" ht="11.25">
      <c r="B209" s="205"/>
      <c r="C209" s="206"/>
      <c r="D209" s="200" t="s">
        <v>140</v>
      </c>
      <c r="E209" s="207" t="s">
        <v>19</v>
      </c>
      <c r="F209" s="208" t="s">
        <v>1225</v>
      </c>
      <c r="G209" s="206"/>
      <c r="H209" s="209">
        <v>6.66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140</v>
      </c>
      <c r="AU209" s="215" t="s">
        <v>82</v>
      </c>
      <c r="AV209" s="13" t="s">
        <v>82</v>
      </c>
      <c r="AW209" s="13" t="s">
        <v>33</v>
      </c>
      <c r="AX209" s="13" t="s">
        <v>72</v>
      </c>
      <c r="AY209" s="215" t="s">
        <v>125</v>
      </c>
    </row>
    <row r="210" spans="2:51" s="13" customFormat="1" ht="11.25">
      <c r="B210" s="205"/>
      <c r="C210" s="206"/>
      <c r="D210" s="200" t="s">
        <v>140</v>
      </c>
      <c r="E210" s="207" t="s">
        <v>19</v>
      </c>
      <c r="F210" s="208" t="s">
        <v>1226</v>
      </c>
      <c r="G210" s="206"/>
      <c r="H210" s="209">
        <v>0.675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140</v>
      </c>
      <c r="AU210" s="215" t="s">
        <v>82</v>
      </c>
      <c r="AV210" s="13" t="s">
        <v>82</v>
      </c>
      <c r="AW210" s="13" t="s">
        <v>33</v>
      </c>
      <c r="AX210" s="13" t="s">
        <v>72</v>
      </c>
      <c r="AY210" s="215" t="s">
        <v>125</v>
      </c>
    </row>
    <row r="211" spans="2:51" s="13" customFormat="1" ht="11.25">
      <c r="B211" s="205"/>
      <c r="C211" s="206"/>
      <c r="D211" s="200" t="s">
        <v>140</v>
      </c>
      <c r="E211" s="207" t="s">
        <v>19</v>
      </c>
      <c r="F211" s="208" t="s">
        <v>1227</v>
      </c>
      <c r="G211" s="206"/>
      <c r="H211" s="209">
        <v>2.1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140</v>
      </c>
      <c r="AU211" s="215" t="s">
        <v>82</v>
      </c>
      <c r="AV211" s="13" t="s">
        <v>82</v>
      </c>
      <c r="AW211" s="13" t="s">
        <v>33</v>
      </c>
      <c r="AX211" s="13" t="s">
        <v>72</v>
      </c>
      <c r="AY211" s="215" t="s">
        <v>125</v>
      </c>
    </row>
    <row r="212" spans="2:51" s="13" customFormat="1" ht="11.25">
      <c r="B212" s="205"/>
      <c r="C212" s="206"/>
      <c r="D212" s="200" t="s">
        <v>140</v>
      </c>
      <c r="E212" s="207" t="s">
        <v>19</v>
      </c>
      <c r="F212" s="208" t="s">
        <v>1228</v>
      </c>
      <c r="G212" s="206"/>
      <c r="H212" s="209">
        <v>19.539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140</v>
      </c>
      <c r="AU212" s="215" t="s">
        <v>82</v>
      </c>
      <c r="AV212" s="13" t="s">
        <v>82</v>
      </c>
      <c r="AW212" s="13" t="s">
        <v>33</v>
      </c>
      <c r="AX212" s="13" t="s">
        <v>72</v>
      </c>
      <c r="AY212" s="215" t="s">
        <v>125</v>
      </c>
    </row>
    <row r="213" spans="2:51" s="13" customFormat="1" ht="11.25">
      <c r="B213" s="205"/>
      <c r="C213" s="206"/>
      <c r="D213" s="200" t="s">
        <v>140</v>
      </c>
      <c r="E213" s="207" t="s">
        <v>19</v>
      </c>
      <c r="F213" s="208" t="s">
        <v>1229</v>
      </c>
      <c r="G213" s="206"/>
      <c r="H213" s="209">
        <v>4.056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140</v>
      </c>
      <c r="AU213" s="215" t="s">
        <v>82</v>
      </c>
      <c r="AV213" s="13" t="s">
        <v>82</v>
      </c>
      <c r="AW213" s="13" t="s">
        <v>33</v>
      </c>
      <c r="AX213" s="13" t="s">
        <v>72</v>
      </c>
      <c r="AY213" s="215" t="s">
        <v>125</v>
      </c>
    </row>
    <row r="214" spans="1:65" s="2" customFormat="1" ht="14.45" customHeight="1">
      <c r="A214" s="34"/>
      <c r="B214" s="35"/>
      <c r="C214" s="187" t="s">
        <v>368</v>
      </c>
      <c r="D214" s="187" t="s">
        <v>129</v>
      </c>
      <c r="E214" s="188" t="s">
        <v>1230</v>
      </c>
      <c r="F214" s="189" t="s">
        <v>1231</v>
      </c>
      <c r="G214" s="190" t="s">
        <v>132</v>
      </c>
      <c r="H214" s="191">
        <v>495.183</v>
      </c>
      <c r="I214" s="192"/>
      <c r="J214" s="193">
        <f>ROUND(I214*H214,2)</f>
        <v>0</v>
      </c>
      <c r="K214" s="189" t="s">
        <v>133</v>
      </c>
      <c r="L214" s="39"/>
      <c r="M214" s="194" t="s">
        <v>19</v>
      </c>
      <c r="N214" s="195" t="s">
        <v>43</v>
      </c>
      <c r="O214" s="64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134</v>
      </c>
      <c r="AT214" s="198" t="s">
        <v>129</v>
      </c>
      <c r="AU214" s="198" t="s">
        <v>82</v>
      </c>
      <c r="AY214" s="17" t="s">
        <v>125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7" t="s">
        <v>80</v>
      </c>
      <c r="BK214" s="199">
        <f>ROUND(I214*H214,2)</f>
        <v>0</v>
      </c>
      <c r="BL214" s="17" t="s">
        <v>134</v>
      </c>
      <c r="BM214" s="198" t="s">
        <v>1232</v>
      </c>
    </row>
    <row r="215" spans="1:47" s="2" customFormat="1" ht="19.5">
      <c r="A215" s="34"/>
      <c r="B215" s="35"/>
      <c r="C215" s="36"/>
      <c r="D215" s="200" t="s">
        <v>136</v>
      </c>
      <c r="E215" s="36"/>
      <c r="F215" s="201" t="s">
        <v>1233</v>
      </c>
      <c r="G215" s="36"/>
      <c r="H215" s="36"/>
      <c r="I215" s="108"/>
      <c r="J215" s="36"/>
      <c r="K215" s="36"/>
      <c r="L215" s="39"/>
      <c r="M215" s="202"/>
      <c r="N215" s="203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136</v>
      </c>
      <c r="AU215" s="17" t="s">
        <v>82</v>
      </c>
    </row>
    <row r="216" spans="2:51" s="14" customFormat="1" ht="11.25">
      <c r="B216" s="216"/>
      <c r="C216" s="217"/>
      <c r="D216" s="200" t="s">
        <v>140</v>
      </c>
      <c r="E216" s="218" t="s">
        <v>19</v>
      </c>
      <c r="F216" s="219" t="s">
        <v>1234</v>
      </c>
      <c r="G216" s="217"/>
      <c r="H216" s="218" t="s">
        <v>19</v>
      </c>
      <c r="I216" s="220"/>
      <c r="J216" s="217"/>
      <c r="K216" s="217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140</v>
      </c>
      <c r="AU216" s="225" t="s">
        <v>82</v>
      </c>
      <c r="AV216" s="14" t="s">
        <v>80</v>
      </c>
      <c r="AW216" s="14" t="s">
        <v>33</v>
      </c>
      <c r="AX216" s="14" t="s">
        <v>72</v>
      </c>
      <c r="AY216" s="225" t="s">
        <v>125</v>
      </c>
    </row>
    <row r="217" spans="2:51" s="13" customFormat="1" ht="11.25">
      <c r="B217" s="205"/>
      <c r="C217" s="206"/>
      <c r="D217" s="200" t="s">
        <v>140</v>
      </c>
      <c r="E217" s="207" t="s">
        <v>19</v>
      </c>
      <c r="F217" s="208" t="s">
        <v>1235</v>
      </c>
      <c r="G217" s="206"/>
      <c r="H217" s="209">
        <v>470.567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140</v>
      </c>
      <c r="AU217" s="215" t="s">
        <v>82</v>
      </c>
      <c r="AV217" s="13" t="s">
        <v>82</v>
      </c>
      <c r="AW217" s="13" t="s">
        <v>33</v>
      </c>
      <c r="AX217" s="13" t="s">
        <v>72</v>
      </c>
      <c r="AY217" s="215" t="s">
        <v>125</v>
      </c>
    </row>
    <row r="218" spans="2:51" s="14" customFormat="1" ht="11.25">
      <c r="B218" s="216"/>
      <c r="C218" s="217"/>
      <c r="D218" s="200" t="s">
        <v>140</v>
      </c>
      <c r="E218" s="218" t="s">
        <v>19</v>
      </c>
      <c r="F218" s="219" t="s">
        <v>1236</v>
      </c>
      <c r="G218" s="217"/>
      <c r="H218" s="218" t="s">
        <v>19</v>
      </c>
      <c r="I218" s="220"/>
      <c r="J218" s="217"/>
      <c r="K218" s="217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140</v>
      </c>
      <c r="AU218" s="225" t="s">
        <v>82</v>
      </c>
      <c r="AV218" s="14" t="s">
        <v>80</v>
      </c>
      <c r="AW218" s="14" t="s">
        <v>33</v>
      </c>
      <c r="AX218" s="14" t="s">
        <v>72</v>
      </c>
      <c r="AY218" s="225" t="s">
        <v>125</v>
      </c>
    </row>
    <row r="219" spans="2:51" s="13" customFormat="1" ht="11.25">
      <c r="B219" s="205"/>
      <c r="C219" s="206"/>
      <c r="D219" s="200" t="s">
        <v>140</v>
      </c>
      <c r="E219" s="207" t="s">
        <v>19</v>
      </c>
      <c r="F219" s="208" t="s">
        <v>1237</v>
      </c>
      <c r="G219" s="206"/>
      <c r="H219" s="209">
        <v>8.1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140</v>
      </c>
      <c r="AU219" s="215" t="s">
        <v>82</v>
      </c>
      <c r="AV219" s="13" t="s">
        <v>82</v>
      </c>
      <c r="AW219" s="13" t="s">
        <v>33</v>
      </c>
      <c r="AX219" s="13" t="s">
        <v>72</v>
      </c>
      <c r="AY219" s="215" t="s">
        <v>125</v>
      </c>
    </row>
    <row r="220" spans="2:51" s="14" customFormat="1" ht="11.25">
      <c r="B220" s="216"/>
      <c r="C220" s="217"/>
      <c r="D220" s="200" t="s">
        <v>140</v>
      </c>
      <c r="E220" s="218" t="s">
        <v>19</v>
      </c>
      <c r="F220" s="219" t="s">
        <v>1224</v>
      </c>
      <c r="G220" s="217"/>
      <c r="H220" s="218" t="s">
        <v>19</v>
      </c>
      <c r="I220" s="220"/>
      <c r="J220" s="217"/>
      <c r="K220" s="217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140</v>
      </c>
      <c r="AU220" s="225" t="s">
        <v>82</v>
      </c>
      <c r="AV220" s="14" t="s">
        <v>80</v>
      </c>
      <c r="AW220" s="14" t="s">
        <v>33</v>
      </c>
      <c r="AX220" s="14" t="s">
        <v>72</v>
      </c>
      <c r="AY220" s="225" t="s">
        <v>125</v>
      </c>
    </row>
    <row r="221" spans="2:51" s="13" customFormat="1" ht="11.25">
      <c r="B221" s="205"/>
      <c r="C221" s="206"/>
      <c r="D221" s="200" t="s">
        <v>140</v>
      </c>
      <c r="E221" s="207" t="s">
        <v>19</v>
      </c>
      <c r="F221" s="208" t="s">
        <v>1238</v>
      </c>
      <c r="G221" s="206"/>
      <c r="H221" s="209">
        <v>3.33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140</v>
      </c>
      <c r="AU221" s="215" t="s">
        <v>82</v>
      </c>
      <c r="AV221" s="13" t="s">
        <v>82</v>
      </c>
      <c r="AW221" s="13" t="s">
        <v>33</v>
      </c>
      <c r="AX221" s="13" t="s">
        <v>72</v>
      </c>
      <c r="AY221" s="215" t="s">
        <v>125</v>
      </c>
    </row>
    <row r="222" spans="2:51" s="13" customFormat="1" ht="11.25">
      <c r="B222" s="205"/>
      <c r="C222" s="206"/>
      <c r="D222" s="200" t="s">
        <v>140</v>
      </c>
      <c r="E222" s="207" t="s">
        <v>19</v>
      </c>
      <c r="F222" s="208" t="s">
        <v>1239</v>
      </c>
      <c r="G222" s="206"/>
      <c r="H222" s="209">
        <v>0.338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140</v>
      </c>
      <c r="AU222" s="215" t="s">
        <v>82</v>
      </c>
      <c r="AV222" s="13" t="s">
        <v>82</v>
      </c>
      <c r="AW222" s="13" t="s">
        <v>33</v>
      </c>
      <c r="AX222" s="13" t="s">
        <v>72</v>
      </c>
      <c r="AY222" s="215" t="s">
        <v>125</v>
      </c>
    </row>
    <row r="223" spans="2:51" s="13" customFormat="1" ht="11.25">
      <c r="B223" s="205"/>
      <c r="C223" s="206"/>
      <c r="D223" s="200" t="s">
        <v>140</v>
      </c>
      <c r="E223" s="207" t="s">
        <v>19</v>
      </c>
      <c r="F223" s="208" t="s">
        <v>1240</v>
      </c>
      <c r="G223" s="206"/>
      <c r="H223" s="209">
        <v>1.05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140</v>
      </c>
      <c r="AU223" s="215" t="s">
        <v>82</v>
      </c>
      <c r="AV223" s="13" t="s">
        <v>82</v>
      </c>
      <c r="AW223" s="13" t="s">
        <v>33</v>
      </c>
      <c r="AX223" s="13" t="s">
        <v>72</v>
      </c>
      <c r="AY223" s="215" t="s">
        <v>125</v>
      </c>
    </row>
    <row r="224" spans="2:51" s="13" customFormat="1" ht="11.25">
      <c r="B224" s="205"/>
      <c r="C224" s="206"/>
      <c r="D224" s="200" t="s">
        <v>140</v>
      </c>
      <c r="E224" s="207" t="s">
        <v>19</v>
      </c>
      <c r="F224" s="208" t="s">
        <v>1241</v>
      </c>
      <c r="G224" s="206"/>
      <c r="H224" s="209">
        <v>9.77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140</v>
      </c>
      <c r="AU224" s="215" t="s">
        <v>82</v>
      </c>
      <c r="AV224" s="13" t="s">
        <v>82</v>
      </c>
      <c r="AW224" s="13" t="s">
        <v>33</v>
      </c>
      <c r="AX224" s="13" t="s">
        <v>72</v>
      </c>
      <c r="AY224" s="215" t="s">
        <v>125</v>
      </c>
    </row>
    <row r="225" spans="2:51" s="13" customFormat="1" ht="11.25">
      <c r="B225" s="205"/>
      <c r="C225" s="206"/>
      <c r="D225" s="200" t="s">
        <v>140</v>
      </c>
      <c r="E225" s="207" t="s">
        <v>19</v>
      </c>
      <c r="F225" s="208" t="s">
        <v>1242</v>
      </c>
      <c r="G225" s="206"/>
      <c r="H225" s="209">
        <v>2.028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140</v>
      </c>
      <c r="AU225" s="215" t="s">
        <v>82</v>
      </c>
      <c r="AV225" s="13" t="s">
        <v>82</v>
      </c>
      <c r="AW225" s="13" t="s">
        <v>33</v>
      </c>
      <c r="AX225" s="13" t="s">
        <v>72</v>
      </c>
      <c r="AY225" s="215" t="s">
        <v>125</v>
      </c>
    </row>
    <row r="226" spans="1:65" s="2" customFormat="1" ht="14.45" customHeight="1">
      <c r="A226" s="34"/>
      <c r="B226" s="35"/>
      <c r="C226" s="187" t="s">
        <v>373</v>
      </c>
      <c r="D226" s="187" t="s">
        <v>129</v>
      </c>
      <c r="E226" s="188" t="s">
        <v>1243</v>
      </c>
      <c r="F226" s="189" t="s">
        <v>1244</v>
      </c>
      <c r="G226" s="190" t="s">
        <v>153</v>
      </c>
      <c r="H226" s="191">
        <v>315</v>
      </c>
      <c r="I226" s="192"/>
      <c r="J226" s="193">
        <f>ROUND(I226*H226,2)</f>
        <v>0</v>
      </c>
      <c r="K226" s="189" t="s">
        <v>133</v>
      </c>
      <c r="L226" s="39"/>
      <c r="M226" s="194" t="s">
        <v>19</v>
      </c>
      <c r="N226" s="195" t="s">
        <v>43</v>
      </c>
      <c r="O226" s="64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134</v>
      </c>
      <c r="AT226" s="198" t="s">
        <v>129</v>
      </c>
      <c r="AU226" s="198" t="s">
        <v>82</v>
      </c>
      <c r="AY226" s="17" t="s">
        <v>125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7" t="s">
        <v>80</v>
      </c>
      <c r="BK226" s="199">
        <f>ROUND(I226*H226,2)</f>
        <v>0</v>
      </c>
      <c r="BL226" s="17" t="s">
        <v>134</v>
      </c>
      <c r="BM226" s="198" t="s">
        <v>1245</v>
      </c>
    </row>
    <row r="227" spans="1:47" s="2" customFormat="1" ht="11.25">
      <c r="A227" s="34"/>
      <c r="B227" s="35"/>
      <c r="C227" s="36"/>
      <c r="D227" s="200" t="s">
        <v>136</v>
      </c>
      <c r="E227" s="36"/>
      <c r="F227" s="201" t="s">
        <v>1246</v>
      </c>
      <c r="G227" s="36"/>
      <c r="H227" s="36"/>
      <c r="I227" s="108"/>
      <c r="J227" s="36"/>
      <c r="K227" s="36"/>
      <c r="L227" s="39"/>
      <c r="M227" s="202"/>
      <c r="N227" s="203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136</v>
      </c>
      <c r="AU227" s="17" t="s">
        <v>82</v>
      </c>
    </row>
    <row r="228" spans="2:51" s="13" customFormat="1" ht="11.25">
      <c r="B228" s="205"/>
      <c r="C228" s="206"/>
      <c r="D228" s="200" t="s">
        <v>140</v>
      </c>
      <c r="E228" s="207" t="s">
        <v>19</v>
      </c>
      <c r="F228" s="208" t="s">
        <v>1247</v>
      </c>
      <c r="G228" s="206"/>
      <c r="H228" s="209">
        <v>315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140</v>
      </c>
      <c r="AU228" s="215" t="s">
        <v>82</v>
      </c>
      <c r="AV228" s="13" t="s">
        <v>82</v>
      </c>
      <c r="AW228" s="13" t="s">
        <v>33</v>
      </c>
      <c r="AX228" s="13" t="s">
        <v>72</v>
      </c>
      <c r="AY228" s="215" t="s">
        <v>125</v>
      </c>
    </row>
    <row r="229" spans="1:65" s="2" customFormat="1" ht="14.45" customHeight="1">
      <c r="A229" s="34"/>
      <c r="B229" s="35"/>
      <c r="C229" s="187" t="s">
        <v>378</v>
      </c>
      <c r="D229" s="187" t="s">
        <v>129</v>
      </c>
      <c r="E229" s="188" t="s">
        <v>1248</v>
      </c>
      <c r="F229" s="189" t="s">
        <v>1249</v>
      </c>
      <c r="G229" s="190" t="s">
        <v>153</v>
      </c>
      <c r="H229" s="191">
        <v>119</v>
      </c>
      <c r="I229" s="192"/>
      <c r="J229" s="193">
        <f>ROUND(I229*H229,2)</f>
        <v>0</v>
      </c>
      <c r="K229" s="189" t="s">
        <v>133</v>
      </c>
      <c r="L229" s="39"/>
      <c r="M229" s="194" t="s">
        <v>19</v>
      </c>
      <c r="N229" s="195" t="s">
        <v>43</v>
      </c>
      <c r="O229" s="64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134</v>
      </c>
      <c r="AT229" s="198" t="s">
        <v>129</v>
      </c>
      <c r="AU229" s="198" t="s">
        <v>82</v>
      </c>
      <c r="AY229" s="17" t="s">
        <v>125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7" t="s">
        <v>80</v>
      </c>
      <c r="BK229" s="199">
        <f>ROUND(I229*H229,2)</f>
        <v>0</v>
      </c>
      <c r="BL229" s="17" t="s">
        <v>134</v>
      </c>
      <c r="BM229" s="198" t="s">
        <v>1250</v>
      </c>
    </row>
    <row r="230" spans="1:47" s="2" customFormat="1" ht="19.5">
      <c r="A230" s="34"/>
      <c r="B230" s="35"/>
      <c r="C230" s="36"/>
      <c r="D230" s="200" t="s">
        <v>136</v>
      </c>
      <c r="E230" s="36"/>
      <c r="F230" s="201" t="s">
        <v>1251</v>
      </c>
      <c r="G230" s="36"/>
      <c r="H230" s="36"/>
      <c r="I230" s="108"/>
      <c r="J230" s="36"/>
      <c r="K230" s="36"/>
      <c r="L230" s="39"/>
      <c r="M230" s="202"/>
      <c r="N230" s="203"/>
      <c r="O230" s="64"/>
      <c r="P230" s="64"/>
      <c r="Q230" s="64"/>
      <c r="R230" s="64"/>
      <c r="S230" s="64"/>
      <c r="T230" s="6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136</v>
      </c>
      <c r="AU230" s="17" t="s">
        <v>82</v>
      </c>
    </row>
    <row r="231" spans="2:51" s="13" customFormat="1" ht="11.25">
      <c r="B231" s="205"/>
      <c r="C231" s="206"/>
      <c r="D231" s="200" t="s">
        <v>140</v>
      </c>
      <c r="E231" s="207" t="s">
        <v>19</v>
      </c>
      <c r="F231" s="208" t="s">
        <v>1252</v>
      </c>
      <c r="G231" s="206"/>
      <c r="H231" s="209">
        <v>119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140</v>
      </c>
      <c r="AU231" s="215" t="s">
        <v>82</v>
      </c>
      <c r="AV231" s="13" t="s">
        <v>82</v>
      </c>
      <c r="AW231" s="13" t="s">
        <v>33</v>
      </c>
      <c r="AX231" s="13" t="s">
        <v>72</v>
      </c>
      <c r="AY231" s="215" t="s">
        <v>125</v>
      </c>
    </row>
    <row r="232" spans="1:65" s="2" customFormat="1" ht="14.45" customHeight="1">
      <c r="A232" s="34"/>
      <c r="B232" s="35"/>
      <c r="C232" s="226" t="s">
        <v>383</v>
      </c>
      <c r="D232" s="226" t="s">
        <v>205</v>
      </c>
      <c r="E232" s="227" t="s">
        <v>1253</v>
      </c>
      <c r="F232" s="228" t="s">
        <v>1254</v>
      </c>
      <c r="G232" s="229" t="s">
        <v>168</v>
      </c>
      <c r="H232" s="230">
        <v>17.55</v>
      </c>
      <c r="I232" s="231"/>
      <c r="J232" s="232">
        <f>ROUND(I232*H232,2)</f>
        <v>0</v>
      </c>
      <c r="K232" s="228" t="s">
        <v>133</v>
      </c>
      <c r="L232" s="233"/>
      <c r="M232" s="234" t="s">
        <v>19</v>
      </c>
      <c r="N232" s="235" t="s">
        <v>43</v>
      </c>
      <c r="O232" s="64"/>
      <c r="P232" s="196">
        <f>O232*H232</f>
        <v>0</v>
      </c>
      <c r="Q232" s="196">
        <v>1</v>
      </c>
      <c r="R232" s="196">
        <f>Q232*H232</f>
        <v>17.55</v>
      </c>
      <c r="S232" s="196">
        <v>0</v>
      </c>
      <c r="T232" s="197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192</v>
      </c>
      <c r="AT232" s="198" t="s">
        <v>205</v>
      </c>
      <c r="AU232" s="198" t="s">
        <v>82</v>
      </c>
      <c r="AY232" s="17" t="s">
        <v>125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7" t="s">
        <v>80</v>
      </c>
      <c r="BK232" s="199">
        <f>ROUND(I232*H232,2)</f>
        <v>0</v>
      </c>
      <c r="BL232" s="17" t="s">
        <v>134</v>
      </c>
      <c r="BM232" s="198" t="s">
        <v>1255</v>
      </c>
    </row>
    <row r="233" spans="1:47" s="2" customFormat="1" ht="11.25">
      <c r="A233" s="34"/>
      <c r="B233" s="35"/>
      <c r="C233" s="36"/>
      <c r="D233" s="200" t="s">
        <v>136</v>
      </c>
      <c r="E233" s="36"/>
      <c r="F233" s="201" t="s">
        <v>1254</v>
      </c>
      <c r="G233" s="36"/>
      <c r="H233" s="36"/>
      <c r="I233" s="108"/>
      <c r="J233" s="36"/>
      <c r="K233" s="36"/>
      <c r="L233" s="39"/>
      <c r="M233" s="202"/>
      <c r="N233" s="203"/>
      <c r="O233" s="64"/>
      <c r="P233" s="64"/>
      <c r="Q233" s="64"/>
      <c r="R233" s="64"/>
      <c r="S233" s="64"/>
      <c r="T233" s="6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136</v>
      </c>
      <c r="AU233" s="17" t="s">
        <v>82</v>
      </c>
    </row>
    <row r="234" spans="2:51" s="13" customFormat="1" ht="11.25">
      <c r="B234" s="205"/>
      <c r="C234" s="206"/>
      <c r="D234" s="200" t="s">
        <v>140</v>
      </c>
      <c r="E234" s="207" t="s">
        <v>19</v>
      </c>
      <c r="F234" s="208" t="s">
        <v>1256</v>
      </c>
      <c r="G234" s="206"/>
      <c r="H234" s="209">
        <v>32.13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140</v>
      </c>
      <c r="AU234" s="215" t="s">
        <v>82</v>
      </c>
      <c r="AV234" s="13" t="s">
        <v>82</v>
      </c>
      <c r="AW234" s="13" t="s">
        <v>33</v>
      </c>
      <c r="AX234" s="13" t="s">
        <v>72</v>
      </c>
      <c r="AY234" s="215" t="s">
        <v>125</v>
      </c>
    </row>
    <row r="235" spans="2:51" s="14" customFormat="1" ht="11.25">
      <c r="B235" s="216"/>
      <c r="C235" s="217"/>
      <c r="D235" s="200" t="s">
        <v>140</v>
      </c>
      <c r="E235" s="218" t="s">
        <v>19</v>
      </c>
      <c r="F235" s="219" t="s">
        <v>1257</v>
      </c>
      <c r="G235" s="217"/>
      <c r="H235" s="218" t="s">
        <v>19</v>
      </c>
      <c r="I235" s="220"/>
      <c r="J235" s="217"/>
      <c r="K235" s="217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140</v>
      </c>
      <c r="AU235" s="225" t="s">
        <v>82</v>
      </c>
      <c r="AV235" s="14" t="s">
        <v>80</v>
      </c>
      <c r="AW235" s="14" t="s">
        <v>33</v>
      </c>
      <c r="AX235" s="14" t="s">
        <v>72</v>
      </c>
      <c r="AY235" s="225" t="s">
        <v>125</v>
      </c>
    </row>
    <row r="236" spans="2:51" s="13" customFormat="1" ht="11.25">
      <c r="B236" s="205"/>
      <c r="C236" s="206"/>
      <c r="D236" s="200" t="s">
        <v>140</v>
      </c>
      <c r="E236" s="207" t="s">
        <v>19</v>
      </c>
      <c r="F236" s="208" t="s">
        <v>1258</v>
      </c>
      <c r="G236" s="206"/>
      <c r="H236" s="209">
        <v>-14.58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140</v>
      </c>
      <c r="AU236" s="215" t="s">
        <v>82</v>
      </c>
      <c r="AV236" s="13" t="s">
        <v>82</v>
      </c>
      <c r="AW236" s="13" t="s">
        <v>33</v>
      </c>
      <c r="AX236" s="13" t="s">
        <v>72</v>
      </c>
      <c r="AY236" s="215" t="s">
        <v>125</v>
      </c>
    </row>
    <row r="237" spans="1:65" s="2" customFormat="1" ht="14.45" customHeight="1">
      <c r="A237" s="34"/>
      <c r="B237" s="35"/>
      <c r="C237" s="187" t="s">
        <v>391</v>
      </c>
      <c r="D237" s="187" t="s">
        <v>129</v>
      </c>
      <c r="E237" s="188" t="s">
        <v>1259</v>
      </c>
      <c r="F237" s="189" t="s">
        <v>1260</v>
      </c>
      <c r="G237" s="190" t="s">
        <v>153</v>
      </c>
      <c r="H237" s="191">
        <v>119</v>
      </c>
      <c r="I237" s="192"/>
      <c r="J237" s="193">
        <f>ROUND(I237*H237,2)</f>
        <v>0</v>
      </c>
      <c r="K237" s="189" t="s">
        <v>133</v>
      </c>
      <c r="L237" s="39"/>
      <c r="M237" s="194" t="s">
        <v>19</v>
      </c>
      <c r="N237" s="195" t="s">
        <v>43</v>
      </c>
      <c r="O237" s="64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134</v>
      </c>
      <c r="AT237" s="198" t="s">
        <v>129</v>
      </c>
      <c r="AU237" s="198" t="s">
        <v>82</v>
      </c>
      <c r="AY237" s="17" t="s">
        <v>125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7" t="s">
        <v>80</v>
      </c>
      <c r="BK237" s="199">
        <f>ROUND(I237*H237,2)</f>
        <v>0</v>
      </c>
      <c r="BL237" s="17" t="s">
        <v>134</v>
      </c>
      <c r="BM237" s="198" t="s">
        <v>1261</v>
      </c>
    </row>
    <row r="238" spans="1:47" s="2" customFormat="1" ht="19.5">
      <c r="A238" s="34"/>
      <c r="B238" s="35"/>
      <c r="C238" s="36"/>
      <c r="D238" s="200" t="s">
        <v>136</v>
      </c>
      <c r="E238" s="36"/>
      <c r="F238" s="201" t="s">
        <v>1262</v>
      </c>
      <c r="G238" s="36"/>
      <c r="H238" s="36"/>
      <c r="I238" s="108"/>
      <c r="J238" s="36"/>
      <c r="K238" s="36"/>
      <c r="L238" s="39"/>
      <c r="M238" s="202"/>
      <c r="N238" s="203"/>
      <c r="O238" s="64"/>
      <c r="P238" s="64"/>
      <c r="Q238" s="64"/>
      <c r="R238" s="64"/>
      <c r="S238" s="64"/>
      <c r="T238" s="65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136</v>
      </c>
      <c r="AU238" s="17" t="s">
        <v>82</v>
      </c>
    </row>
    <row r="239" spans="2:51" s="13" customFormat="1" ht="11.25">
      <c r="B239" s="205"/>
      <c r="C239" s="206"/>
      <c r="D239" s="200" t="s">
        <v>140</v>
      </c>
      <c r="E239" s="207" t="s">
        <v>19</v>
      </c>
      <c r="F239" s="208" t="s">
        <v>1252</v>
      </c>
      <c r="G239" s="206"/>
      <c r="H239" s="209">
        <v>119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140</v>
      </c>
      <c r="AU239" s="215" t="s">
        <v>82</v>
      </c>
      <c r="AV239" s="13" t="s">
        <v>82</v>
      </c>
      <c r="AW239" s="13" t="s">
        <v>33</v>
      </c>
      <c r="AX239" s="13" t="s">
        <v>72</v>
      </c>
      <c r="AY239" s="215" t="s">
        <v>125</v>
      </c>
    </row>
    <row r="240" spans="1:65" s="2" customFormat="1" ht="14.45" customHeight="1">
      <c r="A240" s="34"/>
      <c r="B240" s="35"/>
      <c r="C240" s="226" t="s">
        <v>397</v>
      </c>
      <c r="D240" s="226" t="s">
        <v>205</v>
      </c>
      <c r="E240" s="227" t="s">
        <v>1263</v>
      </c>
      <c r="F240" s="228" t="s">
        <v>1264</v>
      </c>
      <c r="G240" s="229" t="s">
        <v>998</v>
      </c>
      <c r="H240" s="230">
        <v>1.785</v>
      </c>
      <c r="I240" s="231"/>
      <c r="J240" s="232">
        <f>ROUND(I240*H240,2)</f>
        <v>0</v>
      </c>
      <c r="K240" s="228" t="s">
        <v>133</v>
      </c>
      <c r="L240" s="233"/>
      <c r="M240" s="234" t="s">
        <v>19</v>
      </c>
      <c r="N240" s="235" t="s">
        <v>43</v>
      </c>
      <c r="O240" s="64"/>
      <c r="P240" s="196">
        <f>O240*H240</f>
        <v>0</v>
      </c>
      <c r="Q240" s="196">
        <v>0.001</v>
      </c>
      <c r="R240" s="196">
        <f>Q240*H240</f>
        <v>0.001785</v>
      </c>
      <c r="S240" s="196">
        <v>0</v>
      </c>
      <c r="T240" s="19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192</v>
      </c>
      <c r="AT240" s="198" t="s">
        <v>205</v>
      </c>
      <c r="AU240" s="198" t="s">
        <v>82</v>
      </c>
      <c r="AY240" s="17" t="s">
        <v>125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7" t="s">
        <v>80</v>
      </c>
      <c r="BK240" s="199">
        <f>ROUND(I240*H240,2)</f>
        <v>0</v>
      </c>
      <c r="BL240" s="17" t="s">
        <v>134</v>
      </c>
      <c r="BM240" s="198" t="s">
        <v>1265</v>
      </c>
    </row>
    <row r="241" spans="1:47" s="2" customFormat="1" ht="11.25">
      <c r="A241" s="34"/>
      <c r="B241" s="35"/>
      <c r="C241" s="36"/>
      <c r="D241" s="200" t="s">
        <v>136</v>
      </c>
      <c r="E241" s="36"/>
      <c r="F241" s="201" t="s">
        <v>1264</v>
      </c>
      <c r="G241" s="36"/>
      <c r="H241" s="36"/>
      <c r="I241" s="108"/>
      <c r="J241" s="36"/>
      <c r="K241" s="36"/>
      <c r="L241" s="39"/>
      <c r="M241" s="202"/>
      <c r="N241" s="203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136</v>
      </c>
      <c r="AU241" s="17" t="s">
        <v>82</v>
      </c>
    </row>
    <row r="242" spans="2:51" s="13" customFormat="1" ht="11.25">
      <c r="B242" s="205"/>
      <c r="C242" s="206"/>
      <c r="D242" s="200" t="s">
        <v>140</v>
      </c>
      <c r="E242" s="206"/>
      <c r="F242" s="208" t="s">
        <v>1266</v>
      </c>
      <c r="G242" s="206"/>
      <c r="H242" s="209">
        <v>1.785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140</v>
      </c>
      <c r="AU242" s="215" t="s">
        <v>82</v>
      </c>
      <c r="AV242" s="13" t="s">
        <v>82</v>
      </c>
      <c r="AW242" s="13" t="s">
        <v>4</v>
      </c>
      <c r="AX242" s="13" t="s">
        <v>80</v>
      </c>
      <c r="AY242" s="215" t="s">
        <v>125</v>
      </c>
    </row>
    <row r="243" spans="1:65" s="2" customFormat="1" ht="14.45" customHeight="1">
      <c r="A243" s="34"/>
      <c r="B243" s="35"/>
      <c r="C243" s="187" t="s">
        <v>407</v>
      </c>
      <c r="D243" s="187" t="s">
        <v>129</v>
      </c>
      <c r="E243" s="188" t="s">
        <v>1267</v>
      </c>
      <c r="F243" s="189" t="s">
        <v>1268</v>
      </c>
      <c r="G243" s="190" t="s">
        <v>153</v>
      </c>
      <c r="H243" s="191">
        <v>56.7</v>
      </c>
      <c r="I243" s="192"/>
      <c r="J243" s="193">
        <f>ROUND(I243*H243,2)</f>
        <v>0</v>
      </c>
      <c r="K243" s="189" t="s">
        <v>133</v>
      </c>
      <c r="L243" s="39"/>
      <c r="M243" s="194" t="s">
        <v>19</v>
      </c>
      <c r="N243" s="195" t="s">
        <v>43</v>
      </c>
      <c r="O243" s="64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134</v>
      </c>
      <c r="AT243" s="198" t="s">
        <v>129</v>
      </c>
      <c r="AU243" s="198" t="s">
        <v>82</v>
      </c>
      <c r="AY243" s="17" t="s">
        <v>125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7" t="s">
        <v>80</v>
      </c>
      <c r="BK243" s="199">
        <f>ROUND(I243*H243,2)</f>
        <v>0</v>
      </c>
      <c r="BL243" s="17" t="s">
        <v>134</v>
      </c>
      <c r="BM243" s="198" t="s">
        <v>1269</v>
      </c>
    </row>
    <row r="244" spans="1:47" s="2" customFormat="1" ht="11.25">
      <c r="A244" s="34"/>
      <c r="B244" s="35"/>
      <c r="C244" s="36"/>
      <c r="D244" s="200" t="s">
        <v>136</v>
      </c>
      <c r="E244" s="36"/>
      <c r="F244" s="201" t="s">
        <v>1270</v>
      </c>
      <c r="G244" s="36"/>
      <c r="H244" s="36"/>
      <c r="I244" s="108"/>
      <c r="J244" s="36"/>
      <c r="K244" s="36"/>
      <c r="L244" s="39"/>
      <c r="M244" s="202"/>
      <c r="N244" s="203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136</v>
      </c>
      <c r="AU244" s="17" t="s">
        <v>82</v>
      </c>
    </row>
    <row r="245" spans="2:51" s="13" customFormat="1" ht="11.25">
      <c r="B245" s="205"/>
      <c r="C245" s="206"/>
      <c r="D245" s="200" t="s">
        <v>140</v>
      </c>
      <c r="E245" s="207" t="s">
        <v>19</v>
      </c>
      <c r="F245" s="208" t="s">
        <v>1271</v>
      </c>
      <c r="G245" s="206"/>
      <c r="H245" s="209">
        <v>56.7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140</v>
      </c>
      <c r="AU245" s="215" t="s">
        <v>82</v>
      </c>
      <c r="AV245" s="13" t="s">
        <v>82</v>
      </c>
      <c r="AW245" s="13" t="s">
        <v>33</v>
      </c>
      <c r="AX245" s="13" t="s">
        <v>72</v>
      </c>
      <c r="AY245" s="215" t="s">
        <v>125</v>
      </c>
    </row>
    <row r="246" spans="1:65" s="2" customFormat="1" ht="14.45" customHeight="1">
      <c r="A246" s="34"/>
      <c r="B246" s="35"/>
      <c r="C246" s="226" t="s">
        <v>417</v>
      </c>
      <c r="D246" s="226" t="s">
        <v>205</v>
      </c>
      <c r="E246" s="227" t="s">
        <v>1272</v>
      </c>
      <c r="F246" s="228" t="s">
        <v>1273</v>
      </c>
      <c r="G246" s="229" t="s">
        <v>153</v>
      </c>
      <c r="H246" s="230">
        <v>62.37</v>
      </c>
      <c r="I246" s="231"/>
      <c r="J246" s="232">
        <f>ROUND(I246*H246,2)</f>
        <v>0</v>
      </c>
      <c r="K246" s="228" t="s">
        <v>133</v>
      </c>
      <c r="L246" s="233"/>
      <c r="M246" s="234" t="s">
        <v>19</v>
      </c>
      <c r="N246" s="235" t="s">
        <v>43</v>
      </c>
      <c r="O246" s="64"/>
      <c r="P246" s="196">
        <f>O246*H246</f>
        <v>0</v>
      </c>
      <c r="Q246" s="196">
        <v>0.0003</v>
      </c>
      <c r="R246" s="196">
        <f>Q246*H246</f>
        <v>0.018711</v>
      </c>
      <c r="S246" s="196">
        <v>0</v>
      </c>
      <c r="T246" s="197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192</v>
      </c>
      <c r="AT246" s="198" t="s">
        <v>205</v>
      </c>
      <c r="AU246" s="198" t="s">
        <v>82</v>
      </c>
      <c r="AY246" s="17" t="s">
        <v>125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7" t="s">
        <v>80</v>
      </c>
      <c r="BK246" s="199">
        <f>ROUND(I246*H246,2)</f>
        <v>0</v>
      </c>
      <c r="BL246" s="17" t="s">
        <v>134</v>
      </c>
      <c r="BM246" s="198" t="s">
        <v>1274</v>
      </c>
    </row>
    <row r="247" spans="1:47" s="2" customFormat="1" ht="11.25">
      <c r="A247" s="34"/>
      <c r="B247" s="35"/>
      <c r="C247" s="36"/>
      <c r="D247" s="200" t="s">
        <v>136</v>
      </c>
      <c r="E247" s="36"/>
      <c r="F247" s="201" t="s">
        <v>1273</v>
      </c>
      <c r="G247" s="36"/>
      <c r="H247" s="36"/>
      <c r="I247" s="108"/>
      <c r="J247" s="36"/>
      <c r="K247" s="36"/>
      <c r="L247" s="39"/>
      <c r="M247" s="202"/>
      <c r="N247" s="203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136</v>
      </c>
      <c r="AU247" s="17" t="s">
        <v>82</v>
      </c>
    </row>
    <row r="248" spans="2:51" s="13" customFormat="1" ht="11.25">
      <c r="B248" s="205"/>
      <c r="C248" s="206"/>
      <c r="D248" s="200" t="s">
        <v>140</v>
      </c>
      <c r="E248" s="206"/>
      <c r="F248" s="208" t="s">
        <v>1275</v>
      </c>
      <c r="G248" s="206"/>
      <c r="H248" s="209">
        <v>62.37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140</v>
      </c>
      <c r="AU248" s="215" t="s">
        <v>82</v>
      </c>
      <c r="AV248" s="13" t="s">
        <v>82</v>
      </c>
      <c r="AW248" s="13" t="s">
        <v>4</v>
      </c>
      <c r="AX248" s="13" t="s">
        <v>80</v>
      </c>
      <c r="AY248" s="215" t="s">
        <v>125</v>
      </c>
    </row>
    <row r="249" spans="1:65" s="2" customFormat="1" ht="14.45" customHeight="1">
      <c r="A249" s="34"/>
      <c r="B249" s="35"/>
      <c r="C249" s="187" t="s">
        <v>426</v>
      </c>
      <c r="D249" s="187" t="s">
        <v>129</v>
      </c>
      <c r="E249" s="188" t="s">
        <v>1276</v>
      </c>
      <c r="F249" s="189" t="s">
        <v>1277</v>
      </c>
      <c r="G249" s="190" t="s">
        <v>177</v>
      </c>
      <c r="H249" s="191">
        <v>20</v>
      </c>
      <c r="I249" s="192"/>
      <c r="J249" s="193">
        <f>ROUND(I249*H249,2)</f>
        <v>0</v>
      </c>
      <c r="K249" s="189" t="s">
        <v>19</v>
      </c>
      <c r="L249" s="39"/>
      <c r="M249" s="194" t="s">
        <v>19</v>
      </c>
      <c r="N249" s="195" t="s">
        <v>43</v>
      </c>
      <c r="O249" s="64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134</v>
      </c>
      <c r="AT249" s="198" t="s">
        <v>129</v>
      </c>
      <c r="AU249" s="198" t="s">
        <v>82</v>
      </c>
      <c r="AY249" s="17" t="s">
        <v>125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7" t="s">
        <v>80</v>
      </c>
      <c r="BK249" s="199">
        <f>ROUND(I249*H249,2)</f>
        <v>0</v>
      </c>
      <c r="BL249" s="17" t="s">
        <v>134</v>
      </c>
      <c r="BM249" s="198" t="s">
        <v>1278</v>
      </c>
    </row>
    <row r="250" spans="1:47" s="2" customFormat="1" ht="11.25">
      <c r="A250" s="34"/>
      <c r="B250" s="35"/>
      <c r="C250" s="36"/>
      <c r="D250" s="200" t="s">
        <v>136</v>
      </c>
      <c r="E250" s="36"/>
      <c r="F250" s="201" t="s">
        <v>1277</v>
      </c>
      <c r="G250" s="36"/>
      <c r="H250" s="36"/>
      <c r="I250" s="108"/>
      <c r="J250" s="36"/>
      <c r="K250" s="36"/>
      <c r="L250" s="39"/>
      <c r="M250" s="202"/>
      <c r="N250" s="203"/>
      <c r="O250" s="64"/>
      <c r="P250" s="64"/>
      <c r="Q250" s="64"/>
      <c r="R250" s="64"/>
      <c r="S250" s="64"/>
      <c r="T250" s="65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136</v>
      </c>
      <c r="AU250" s="17" t="s">
        <v>82</v>
      </c>
    </row>
    <row r="251" spans="1:47" s="2" customFormat="1" ht="19.5">
      <c r="A251" s="34"/>
      <c r="B251" s="35"/>
      <c r="C251" s="36"/>
      <c r="D251" s="200" t="s">
        <v>138</v>
      </c>
      <c r="E251" s="36"/>
      <c r="F251" s="204" t="s">
        <v>1279</v>
      </c>
      <c r="G251" s="36"/>
      <c r="H251" s="36"/>
      <c r="I251" s="108"/>
      <c r="J251" s="36"/>
      <c r="K251" s="36"/>
      <c r="L251" s="39"/>
      <c r="M251" s="202"/>
      <c r="N251" s="203"/>
      <c r="O251" s="64"/>
      <c r="P251" s="64"/>
      <c r="Q251" s="64"/>
      <c r="R251" s="64"/>
      <c r="S251" s="64"/>
      <c r="T251" s="65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138</v>
      </c>
      <c r="AU251" s="17" t="s">
        <v>82</v>
      </c>
    </row>
    <row r="252" spans="2:51" s="13" customFormat="1" ht="11.25">
      <c r="B252" s="205"/>
      <c r="C252" s="206"/>
      <c r="D252" s="200" t="s">
        <v>140</v>
      </c>
      <c r="E252" s="207" t="s">
        <v>19</v>
      </c>
      <c r="F252" s="208" t="s">
        <v>1280</v>
      </c>
      <c r="G252" s="206"/>
      <c r="H252" s="209">
        <v>20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140</v>
      </c>
      <c r="AU252" s="215" t="s">
        <v>82</v>
      </c>
      <c r="AV252" s="13" t="s">
        <v>82</v>
      </c>
      <c r="AW252" s="13" t="s">
        <v>33</v>
      </c>
      <c r="AX252" s="13" t="s">
        <v>72</v>
      </c>
      <c r="AY252" s="215" t="s">
        <v>125</v>
      </c>
    </row>
    <row r="253" spans="1:65" s="2" customFormat="1" ht="14.45" customHeight="1">
      <c r="A253" s="34"/>
      <c r="B253" s="35"/>
      <c r="C253" s="226" t="s">
        <v>432</v>
      </c>
      <c r="D253" s="226" t="s">
        <v>205</v>
      </c>
      <c r="E253" s="227" t="s">
        <v>1281</v>
      </c>
      <c r="F253" s="228" t="s">
        <v>1282</v>
      </c>
      <c r="G253" s="229" t="s">
        <v>177</v>
      </c>
      <c r="H253" s="230">
        <v>20</v>
      </c>
      <c r="I253" s="231"/>
      <c r="J253" s="232">
        <f>ROUND(I253*H253,2)</f>
        <v>0</v>
      </c>
      <c r="K253" s="228" t="s">
        <v>133</v>
      </c>
      <c r="L253" s="233"/>
      <c r="M253" s="234" t="s">
        <v>19</v>
      </c>
      <c r="N253" s="235" t="s">
        <v>43</v>
      </c>
      <c r="O253" s="64"/>
      <c r="P253" s="196">
        <f>O253*H253</f>
        <v>0</v>
      </c>
      <c r="Q253" s="196">
        <v>0.00019</v>
      </c>
      <c r="R253" s="196">
        <f>Q253*H253</f>
        <v>0.0038000000000000004</v>
      </c>
      <c r="S253" s="196">
        <v>0</v>
      </c>
      <c r="T253" s="197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8" t="s">
        <v>192</v>
      </c>
      <c r="AT253" s="198" t="s">
        <v>205</v>
      </c>
      <c r="AU253" s="198" t="s">
        <v>82</v>
      </c>
      <c r="AY253" s="17" t="s">
        <v>125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7" t="s">
        <v>80</v>
      </c>
      <c r="BK253" s="199">
        <f>ROUND(I253*H253,2)</f>
        <v>0</v>
      </c>
      <c r="BL253" s="17" t="s">
        <v>134</v>
      </c>
      <c r="BM253" s="198" t="s">
        <v>1283</v>
      </c>
    </row>
    <row r="254" spans="1:47" s="2" customFormat="1" ht="11.25">
      <c r="A254" s="34"/>
      <c r="B254" s="35"/>
      <c r="C254" s="36"/>
      <c r="D254" s="200" t="s">
        <v>136</v>
      </c>
      <c r="E254" s="36"/>
      <c r="F254" s="201" t="s">
        <v>1282</v>
      </c>
      <c r="G254" s="36"/>
      <c r="H254" s="36"/>
      <c r="I254" s="108"/>
      <c r="J254" s="36"/>
      <c r="K254" s="36"/>
      <c r="L254" s="39"/>
      <c r="M254" s="202"/>
      <c r="N254" s="203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136</v>
      </c>
      <c r="AU254" s="17" t="s">
        <v>82</v>
      </c>
    </row>
    <row r="255" spans="2:63" s="12" customFormat="1" ht="22.9" customHeight="1">
      <c r="B255" s="171"/>
      <c r="C255" s="172"/>
      <c r="D255" s="173" t="s">
        <v>71</v>
      </c>
      <c r="E255" s="185" t="s">
        <v>82</v>
      </c>
      <c r="F255" s="185" t="s">
        <v>126</v>
      </c>
      <c r="G255" s="172"/>
      <c r="H255" s="172"/>
      <c r="I255" s="175"/>
      <c r="J255" s="186">
        <f>BK255</f>
        <v>0</v>
      </c>
      <c r="K255" s="172"/>
      <c r="L255" s="177"/>
      <c r="M255" s="178"/>
      <c r="N255" s="179"/>
      <c r="O255" s="179"/>
      <c r="P255" s="180">
        <f>SUM(P256:P284)</f>
        <v>0</v>
      </c>
      <c r="Q255" s="179"/>
      <c r="R255" s="180">
        <f>SUM(R256:R284)</f>
        <v>68.57552469000001</v>
      </c>
      <c r="S255" s="179"/>
      <c r="T255" s="181">
        <f>SUM(T256:T284)</f>
        <v>0</v>
      </c>
      <c r="AR255" s="182" t="s">
        <v>80</v>
      </c>
      <c r="AT255" s="183" t="s">
        <v>71</v>
      </c>
      <c r="AU255" s="183" t="s">
        <v>80</v>
      </c>
      <c r="AY255" s="182" t="s">
        <v>125</v>
      </c>
      <c r="BK255" s="184">
        <f>SUM(BK256:BK284)</f>
        <v>0</v>
      </c>
    </row>
    <row r="256" spans="1:65" s="2" customFormat="1" ht="14.45" customHeight="1">
      <c r="A256" s="34"/>
      <c r="B256" s="35"/>
      <c r="C256" s="187" t="s">
        <v>439</v>
      </c>
      <c r="D256" s="187" t="s">
        <v>129</v>
      </c>
      <c r="E256" s="188" t="s">
        <v>1284</v>
      </c>
      <c r="F256" s="189" t="s">
        <v>1285</v>
      </c>
      <c r="G256" s="190" t="s">
        <v>132</v>
      </c>
      <c r="H256" s="191">
        <v>31.08</v>
      </c>
      <c r="I256" s="192"/>
      <c r="J256" s="193">
        <f>ROUND(I256*H256,2)</f>
        <v>0</v>
      </c>
      <c r="K256" s="189" t="s">
        <v>133</v>
      </c>
      <c r="L256" s="39"/>
      <c r="M256" s="194" t="s">
        <v>19</v>
      </c>
      <c r="N256" s="195" t="s">
        <v>43</v>
      </c>
      <c r="O256" s="64"/>
      <c r="P256" s="196">
        <f>O256*H256</f>
        <v>0</v>
      </c>
      <c r="Q256" s="196">
        <v>2.16</v>
      </c>
      <c r="R256" s="196">
        <f>Q256*H256</f>
        <v>67.1328</v>
      </c>
      <c r="S256" s="196">
        <v>0</v>
      </c>
      <c r="T256" s="197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8" t="s">
        <v>134</v>
      </c>
      <c r="AT256" s="198" t="s">
        <v>129</v>
      </c>
      <c r="AU256" s="198" t="s">
        <v>82</v>
      </c>
      <c r="AY256" s="17" t="s">
        <v>125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7" t="s">
        <v>80</v>
      </c>
      <c r="BK256" s="199">
        <f>ROUND(I256*H256,2)</f>
        <v>0</v>
      </c>
      <c r="BL256" s="17" t="s">
        <v>134</v>
      </c>
      <c r="BM256" s="198" t="s">
        <v>1286</v>
      </c>
    </row>
    <row r="257" spans="1:47" s="2" customFormat="1" ht="11.25">
      <c r="A257" s="34"/>
      <c r="B257" s="35"/>
      <c r="C257" s="36"/>
      <c r="D257" s="200" t="s">
        <v>136</v>
      </c>
      <c r="E257" s="36"/>
      <c r="F257" s="201" t="s">
        <v>1287</v>
      </c>
      <c r="G257" s="36"/>
      <c r="H257" s="36"/>
      <c r="I257" s="108"/>
      <c r="J257" s="36"/>
      <c r="K257" s="36"/>
      <c r="L257" s="39"/>
      <c r="M257" s="202"/>
      <c r="N257" s="203"/>
      <c r="O257" s="64"/>
      <c r="P257" s="64"/>
      <c r="Q257" s="64"/>
      <c r="R257" s="64"/>
      <c r="S257" s="64"/>
      <c r="T257" s="6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136</v>
      </c>
      <c r="AU257" s="17" t="s">
        <v>82</v>
      </c>
    </row>
    <row r="258" spans="2:51" s="14" customFormat="1" ht="11.25">
      <c r="B258" s="216"/>
      <c r="C258" s="217"/>
      <c r="D258" s="200" t="s">
        <v>140</v>
      </c>
      <c r="E258" s="218" t="s">
        <v>19</v>
      </c>
      <c r="F258" s="219" t="s">
        <v>1288</v>
      </c>
      <c r="G258" s="217"/>
      <c r="H258" s="218" t="s">
        <v>19</v>
      </c>
      <c r="I258" s="220"/>
      <c r="J258" s="217"/>
      <c r="K258" s="217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140</v>
      </c>
      <c r="AU258" s="225" t="s">
        <v>82</v>
      </c>
      <c r="AV258" s="14" t="s">
        <v>80</v>
      </c>
      <c r="AW258" s="14" t="s">
        <v>33</v>
      </c>
      <c r="AX258" s="14" t="s">
        <v>72</v>
      </c>
      <c r="AY258" s="225" t="s">
        <v>125</v>
      </c>
    </row>
    <row r="259" spans="2:51" s="13" customFormat="1" ht="11.25">
      <c r="B259" s="205"/>
      <c r="C259" s="206"/>
      <c r="D259" s="200" t="s">
        <v>140</v>
      </c>
      <c r="E259" s="207" t="s">
        <v>19</v>
      </c>
      <c r="F259" s="208" t="s">
        <v>1289</v>
      </c>
      <c r="G259" s="206"/>
      <c r="H259" s="209">
        <v>20.46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140</v>
      </c>
      <c r="AU259" s="215" t="s">
        <v>82</v>
      </c>
      <c r="AV259" s="13" t="s">
        <v>82</v>
      </c>
      <c r="AW259" s="13" t="s">
        <v>33</v>
      </c>
      <c r="AX259" s="13" t="s">
        <v>72</v>
      </c>
      <c r="AY259" s="215" t="s">
        <v>125</v>
      </c>
    </row>
    <row r="260" spans="2:51" s="14" customFormat="1" ht="11.25">
      <c r="B260" s="216"/>
      <c r="C260" s="217"/>
      <c r="D260" s="200" t="s">
        <v>140</v>
      </c>
      <c r="E260" s="218" t="s">
        <v>19</v>
      </c>
      <c r="F260" s="219" t="s">
        <v>1290</v>
      </c>
      <c r="G260" s="217"/>
      <c r="H260" s="218" t="s">
        <v>19</v>
      </c>
      <c r="I260" s="220"/>
      <c r="J260" s="217"/>
      <c r="K260" s="217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140</v>
      </c>
      <c r="AU260" s="225" t="s">
        <v>82</v>
      </c>
      <c r="AV260" s="14" t="s">
        <v>80</v>
      </c>
      <c r="AW260" s="14" t="s">
        <v>33</v>
      </c>
      <c r="AX260" s="14" t="s">
        <v>72</v>
      </c>
      <c r="AY260" s="225" t="s">
        <v>125</v>
      </c>
    </row>
    <row r="261" spans="2:51" s="13" customFormat="1" ht="11.25">
      <c r="B261" s="205"/>
      <c r="C261" s="206"/>
      <c r="D261" s="200" t="s">
        <v>140</v>
      </c>
      <c r="E261" s="207" t="s">
        <v>19</v>
      </c>
      <c r="F261" s="208" t="s">
        <v>1291</v>
      </c>
      <c r="G261" s="206"/>
      <c r="H261" s="209">
        <v>10.62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140</v>
      </c>
      <c r="AU261" s="215" t="s">
        <v>82</v>
      </c>
      <c r="AV261" s="13" t="s">
        <v>82</v>
      </c>
      <c r="AW261" s="13" t="s">
        <v>33</v>
      </c>
      <c r="AX261" s="13" t="s">
        <v>72</v>
      </c>
      <c r="AY261" s="215" t="s">
        <v>125</v>
      </c>
    </row>
    <row r="262" spans="1:65" s="2" customFormat="1" ht="14.45" customHeight="1">
      <c r="A262" s="34"/>
      <c r="B262" s="35"/>
      <c r="C262" s="187" t="s">
        <v>443</v>
      </c>
      <c r="D262" s="187" t="s">
        <v>129</v>
      </c>
      <c r="E262" s="188" t="s">
        <v>1292</v>
      </c>
      <c r="F262" s="189" t="s">
        <v>1293</v>
      </c>
      <c r="G262" s="190" t="s">
        <v>132</v>
      </c>
      <c r="H262" s="191">
        <v>2.25</v>
      </c>
      <c r="I262" s="192"/>
      <c r="J262" s="193">
        <f>ROUND(I262*H262,2)</f>
        <v>0</v>
      </c>
      <c r="K262" s="189" t="s">
        <v>133</v>
      </c>
      <c r="L262" s="39"/>
      <c r="M262" s="194" t="s">
        <v>19</v>
      </c>
      <c r="N262" s="195" t="s">
        <v>43</v>
      </c>
      <c r="O262" s="64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134</v>
      </c>
      <c r="AT262" s="198" t="s">
        <v>129</v>
      </c>
      <c r="AU262" s="198" t="s">
        <v>82</v>
      </c>
      <c r="AY262" s="17" t="s">
        <v>125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7" t="s">
        <v>80</v>
      </c>
      <c r="BK262" s="199">
        <f>ROUND(I262*H262,2)</f>
        <v>0</v>
      </c>
      <c r="BL262" s="17" t="s">
        <v>134</v>
      </c>
      <c r="BM262" s="198" t="s">
        <v>1294</v>
      </c>
    </row>
    <row r="263" spans="1:47" s="2" customFormat="1" ht="19.5">
      <c r="A263" s="34"/>
      <c r="B263" s="35"/>
      <c r="C263" s="36"/>
      <c r="D263" s="200" t="s">
        <v>136</v>
      </c>
      <c r="E263" s="36"/>
      <c r="F263" s="201" t="s">
        <v>1295</v>
      </c>
      <c r="G263" s="36"/>
      <c r="H263" s="36"/>
      <c r="I263" s="108"/>
      <c r="J263" s="36"/>
      <c r="K263" s="36"/>
      <c r="L263" s="39"/>
      <c r="M263" s="202"/>
      <c r="N263" s="203"/>
      <c r="O263" s="64"/>
      <c r="P263" s="64"/>
      <c r="Q263" s="64"/>
      <c r="R263" s="64"/>
      <c r="S263" s="64"/>
      <c r="T263" s="65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136</v>
      </c>
      <c r="AU263" s="17" t="s">
        <v>82</v>
      </c>
    </row>
    <row r="264" spans="2:51" s="13" customFormat="1" ht="11.25">
      <c r="B264" s="205"/>
      <c r="C264" s="206"/>
      <c r="D264" s="200" t="s">
        <v>140</v>
      </c>
      <c r="E264" s="207" t="s">
        <v>19</v>
      </c>
      <c r="F264" s="208" t="s">
        <v>1296</v>
      </c>
      <c r="G264" s="206"/>
      <c r="H264" s="209">
        <v>2.25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140</v>
      </c>
      <c r="AU264" s="215" t="s">
        <v>82</v>
      </c>
      <c r="AV264" s="13" t="s">
        <v>82</v>
      </c>
      <c r="AW264" s="13" t="s">
        <v>33</v>
      </c>
      <c r="AX264" s="13" t="s">
        <v>72</v>
      </c>
      <c r="AY264" s="215" t="s">
        <v>125</v>
      </c>
    </row>
    <row r="265" spans="1:65" s="2" customFormat="1" ht="14.45" customHeight="1">
      <c r="A265" s="34"/>
      <c r="B265" s="35"/>
      <c r="C265" s="187" t="s">
        <v>447</v>
      </c>
      <c r="D265" s="187" t="s">
        <v>129</v>
      </c>
      <c r="E265" s="188" t="s">
        <v>1297</v>
      </c>
      <c r="F265" s="189" t="s">
        <v>1298</v>
      </c>
      <c r="G265" s="190" t="s">
        <v>132</v>
      </c>
      <c r="H265" s="191">
        <v>0.9</v>
      </c>
      <c r="I265" s="192"/>
      <c r="J265" s="193">
        <f>ROUND(I265*H265,2)</f>
        <v>0</v>
      </c>
      <c r="K265" s="189" t="s">
        <v>133</v>
      </c>
      <c r="L265" s="39"/>
      <c r="M265" s="194" t="s">
        <v>19</v>
      </c>
      <c r="N265" s="195" t="s">
        <v>43</v>
      </c>
      <c r="O265" s="64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8" t="s">
        <v>134</v>
      </c>
      <c r="AT265" s="198" t="s">
        <v>129</v>
      </c>
      <c r="AU265" s="198" t="s">
        <v>82</v>
      </c>
      <c r="AY265" s="17" t="s">
        <v>125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7" t="s">
        <v>80</v>
      </c>
      <c r="BK265" s="199">
        <f>ROUND(I265*H265,2)</f>
        <v>0</v>
      </c>
      <c r="BL265" s="17" t="s">
        <v>134</v>
      </c>
      <c r="BM265" s="198" t="s">
        <v>1299</v>
      </c>
    </row>
    <row r="266" spans="1:47" s="2" customFormat="1" ht="11.25">
      <c r="A266" s="34"/>
      <c r="B266" s="35"/>
      <c r="C266" s="36"/>
      <c r="D266" s="200" t="s">
        <v>136</v>
      </c>
      <c r="E266" s="36"/>
      <c r="F266" s="201" t="s">
        <v>1300</v>
      </c>
      <c r="G266" s="36"/>
      <c r="H266" s="36"/>
      <c r="I266" s="108"/>
      <c r="J266" s="36"/>
      <c r="K266" s="36"/>
      <c r="L266" s="39"/>
      <c r="M266" s="202"/>
      <c r="N266" s="203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136</v>
      </c>
      <c r="AU266" s="17" t="s">
        <v>82</v>
      </c>
    </row>
    <row r="267" spans="2:51" s="13" customFormat="1" ht="11.25">
      <c r="B267" s="205"/>
      <c r="C267" s="206"/>
      <c r="D267" s="200" t="s">
        <v>140</v>
      </c>
      <c r="E267" s="207" t="s">
        <v>19</v>
      </c>
      <c r="F267" s="208" t="s">
        <v>1301</v>
      </c>
      <c r="G267" s="206"/>
      <c r="H267" s="209">
        <v>0.9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140</v>
      </c>
      <c r="AU267" s="215" t="s">
        <v>82</v>
      </c>
      <c r="AV267" s="13" t="s">
        <v>82</v>
      </c>
      <c r="AW267" s="13" t="s">
        <v>33</v>
      </c>
      <c r="AX267" s="13" t="s">
        <v>72</v>
      </c>
      <c r="AY267" s="215" t="s">
        <v>125</v>
      </c>
    </row>
    <row r="268" spans="1:65" s="2" customFormat="1" ht="14.45" customHeight="1">
      <c r="A268" s="34"/>
      <c r="B268" s="35"/>
      <c r="C268" s="187" t="s">
        <v>453</v>
      </c>
      <c r="D268" s="187" t="s">
        <v>129</v>
      </c>
      <c r="E268" s="188" t="s">
        <v>1302</v>
      </c>
      <c r="F268" s="189" t="s">
        <v>1303</v>
      </c>
      <c r="G268" s="190" t="s">
        <v>177</v>
      </c>
      <c r="H268" s="191">
        <v>9</v>
      </c>
      <c r="I268" s="192"/>
      <c r="J268" s="193">
        <f>ROUND(I268*H268,2)</f>
        <v>0</v>
      </c>
      <c r="K268" s="189" t="s">
        <v>133</v>
      </c>
      <c r="L268" s="39"/>
      <c r="M268" s="194" t="s">
        <v>19</v>
      </c>
      <c r="N268" s="195" t="s">
        <v>43</v>
      </c>
      <c r="O268" s="64"/>
      <c r="P268" s="196">
        <f>O268*H268</f>
        <v>0</v>
      </c>
      <c r="Q268" s="196">
        <v>0.00116</v>
      </c>
      <c r="R268" s="196">
        <f>Q268*H268</f>
        <v>0.01044</v>
      </c>
      <c r="S268" s="196">
        <v>0</v>
      </c>
      <c r="T268" s="197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8" t="s">
        <v>134</v>
      </c>
      <c r="AT268" s="198" t="s">
        <v>129</v>
      </c>
      <c r="AU268" s="198" t="s">
        <v>82</v>
      </c>
      <c r="AY268" s="17" t="s">
        <v>125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7" t="s">
        <v>80</v>
      </c>
      <c r="BK268" s="199">
        <f>ROUND(I268*H268,2)</f>
        <v>0</v>
      </c>
      <c r="BL268" s="17" t="s">
        <v>134</v>
      </c>
      <c r="BM268" s="198" t="s">
        <v>1304</v>
      </c>
    </row>
    <row r="269" spans="1:47" s="2" customFormat="1" ht="11.25">
      <c r="A269" s="34"/>
      <c r="B269" s="35"/>
      <c r="C269" s="36"/>
      <c r="D269" s="200" t="s">
        <v>136</v>
      </c>
      <c r="E269" s="36"/>
      <c r="F269" s="201" t="s">
        <v>1305</v>
      </c>
      <c r="G269" s="36"/>
      <c r="H269" s="36"/>
      <c r="I269" s="108"/>
      <c r="J269" s="36"/>
      <c r="K269" s="36"/>
      <c r="L269" s="39"/>
      <c r="M269" s="202"/>
      <c r="N269" s="203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136</v>
      </c>
      <c r="AU269" s="17" t="s">
        <v>82</v>
      </c>
    </row>
    <row r="270" spans="2:51" s="13" customFormat="1" ht="11.25">
      <c r="B270" s="205"/>
      <c r="C270" s="206"/>
      <c r="D270" s="200" t="s">
        <v>140</v>
      </c>
      <c r="E270" s="207" t="s">
        <v>19</v>
      </c>
      <c r="F270" s="208" t="s">
        <v>1306</v>
      </c>
      <c r="G270" s="206"/>
      <c r="H270" s="209">
        <v>9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140</v>
      </c>
      <c r="AU270" s="215" t="s">
        <v>82</v>
      </c>
      <c r="AV270" s="13" t="s">
        <v>82</v>
      </c>
      <c r="AW270" s="13" t="s">
        <v>33</v>
      </c>
      <c r="AX270" s="13" t="s">
        <v>72</v>
      </c>
      <c r="AY270" s="215" t="s">
        <v>125</v>
      </c>
    </row>
    <row r="271" spans="1:65" s="2" customFormat="1" ht="14.45" customHeight="1">
      <c r="A271" s="34"/>
      <c r="B271" s="35"/>
      <c r="C271" s="187" t="s">
        <v>458</v>
      </c>
      <c r="D271" s="187" t="s">
        <v>129</v>
      </c>
      <c r="E271" s="188" t="s">
        <v>1307</v>
      </c>
      <c r="F271" s="189" t="s">
        <v>1308</v>
      </c>
      <c r="G271" s="190" t="s">
        <v>153</v>
      </c>
      <c r="H271" s="191">
        <v>3.15</v>
      </c>
      <c r="I271" s="192"/>
      <c r="J271" s="193">
        <f>ROUND(I271*H271,2)</f>
        <v>0</v>
      </c>
      <c r="K271" s="189" t="s">
        <v>133</v>
      </c>
      <c r="L271" s="39"/>
      <c r="M271" s="194" t="s">
        <v>19</v>
      </c>
      <c r="N271" s="195" t="s">
        <v>43</v>
      </c>
      <c r="O271" s="64"/>
      <c r="P271" s="196">
        <f>O271*H271</f>
        <v>0</v>
      </c>
      <c r="Q271" s="196">
        <v>0.00014</v>
      </c>
      <c r="R271" s="196">
        <f>Q271*H271</f>
        <v>0.00044099999999999993</v>
      </c>
      <c r="S271" s="196">
        <v>0</v>
      </c>
      <c r="T271" s="197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8" t="s">
        <v>134</v>
      </c>
      <c r="AT271" s="198" t="s">
        <v>129</v>
      </c>
      <c r="AU271" s="198" t="s">
        <v>82</v>
      </c>
      <c r="AY271" s="17" t="s">
        <v>125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7" t="s">
        <v>80</v>
      </c>
      <c r="BK271" s="199">
        <f>ROUND(I271*H271,2)</f>
        <v>0</v>
      </c>
      <c r="BL271" s="17" t="s">
        <v>134</v>
      </c>
      <c r="BM271" s="198" t="s">
        <v>1309</v>
      </c>
    </row>
    <row r="272" spans="1:47" s="2" customFormat="1" ht="19.5">
      <c r="A272" s="34"/>
      <c r="B272" s="35"/>
      <c r="C272" s="36"/>
      <c r="D272" s="200" t="s">
        <v>136</v>
      </c>
      <c r="E272" s="36"/>
      <c r="F272" s="201" t="s">
        <v>1310</v>
      </c>
      <c r="G272" s="36"/>
      <c r="H272" s="36"/>
      <c r="I272" s="108"/>
      <c r="J272" s="36"/>
      <c r="K272" s="36"/>
      <c r="L272" s="39"/>
      <c r="M272" s="202"/>
      <c r="N272" s="203"/>
      <c r="O272" s="64"/>
      <c r="P272" s="64"/>
      <c r="Q272" s="64"/>
      <c r="R272" s="64"/>
      <c r="S272" s="64"/>
      <c r="T272" s="65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136</v>
      </c>
      <c r="AU272" s="17" t="s">
        <v>82</v>
      </c>
    </row>
    <row r="273" spans="2:51" s="13" customFormat="1" ht="11.25">
      <c r="B273" s="205"/>
      <c r="C273" s="206"/>
      <c r="D273" s="200" t="s">
        <v>140</v>
      </c>
      <c r="E273" s="207" t="s">
        <v>19</v>
      </c>
      <c r="F273" s="208" t="s">
        <v>1311</v>
      </c>
      <c r="G273" s="206"/>
      <c r="H273" s="209">
        <v>3.15</v>
      </c>
      <c r="I273" s="210"/>
      <c r="J273" s="206"/>
      <c r="K273" s="206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140</v>
      </c>
      <c r="AU273" s="215" t="s">
        <v>82</v>
      </c>
      <c r="AV273" s="13" t="s">
        <v>82</v>
      </c>
      <c r="AW273" s="13" t="s">
        <v>33</v>
      </c>
      <c r="AX273" s="13" t="s">
        <v>72</v>
      </c>
      <c r="AY273" s="215" t="s">
        <v>125</v>
      </c>
    </row>
    <row r="274" spans="1:65" s="2" customFormat="1" ht="14.45" customHeight="1">
      <c r="A274" s="34"/>
      <c r="B274" s="35"/>
      <c r="C274" s="226" t="s">
        <v>463</v>
      </c>
      <c r="D274" s="226" t="s">
        <v>205</v>
      </c>
      <c r="E274" s="227" t="s">
        <v>1312</v>
      </c>
      <c r="F274" s="228" t="s">
        <v>1313</v>
      </c>
      <c r="G274" s="229" t="s">
        <v>153</v>
      </c>
      <c r="H274" s="230">
        <v>3.623</v>
      </c>
      <c r="I274" s="231"/>
      <c r="J274" s="232">
        <f>ROUND(I274*H274,2)</f>
        <v>0</v>
      </c>
      <c r="K274" s="228" t="s">
        <v>133</v>
      </c>
      <c r="L274" s="233"/>
      <c r="M274" s="234" t="s">
        <v>19</v>
      </c>
      <c r="N274" s="235" t="s">
        <v>43</v>
      </c>
      <c r="O274" s="64"/>
      <c r="P274" s="196">
        <f>O274*H274</f>
        <v>0</v>
      </c>
      <c r="Q274" s="196">
        <v>0.0003</v>
      </c>
      <c r="R274" s="196">
        <f>Q274*H274</f>
        <v>0.0010869</v>
      </c>
      <c r="S274" s="196">
        <v>0</v>
      </c>
      <c r="T274" s="197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8" t="s">
        <v>192</v>
      </c>
      <c r="AT274" s="198" t="s">
        <v>205</v>
      </c>
      <c r="AU274" s="198" t="s">
        <v>82</v>
      </c>
      <c r="AY274" s="17" t="s">
        <v>125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7" t="s">
        <v>80</v>
      </c>
      <c r="BK274" s="199">
        <f>ROUND(I274*H274,2)</f>
        <v>0</v>
      </c>
      <c r="BL274" s="17" t="s">
        <v>134</v>
      </c>
      <c r="BM274" s="198" t="s">
        <v>1314</v>
      </c>
    </row>
    <row r="275" spans="1:47" s="2" customFormat="1" ht="11.25">
      <c r="A275" s="34"/>
      <c r="B275" s="35"/>
      <c r="C275" s="36"/>
      <c r="D275" s="200" t="s">
        <v>136</v>
      </c>
      <c r="E275" s="36"/>
      <c r="F275" s="201" t="s">
        <v>1313</v>
      </c>
      <c r="G275" s="36"/>
      <c r="H275" s="36"/>
      <c r="I275" s="108"/>
      <c r="J275" s="36"/>
      <c r="K275" s="36"/>
      <c r="L275" s="39"/>
      <c r="M275" s="202"/>
      <c r="N275" s="203"/>
      <c r="O275" s="64"/>
      <c r="P275" s="64"/>
      <c r="Q275" s="64"/>
      <c r="R275" s="64"/>
      <c r="S275" s="64"/>
      <c r="T275" s="65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136</v>
      </c>
      <c r="AU275" s="17" t="s">
        <v>82</v>
      </c>
    </row>
    <row r="276" spans="2:51" s="13" customFormat="1" ht="11.25">
      <c r="B276" s="205"/>
      <c r="C276" s="206"/>
      <c r="D276" s="200" t="s">
        <v>140</v>
      </c>
      <c r="E276" s="206"/>
      <c r="F276" s="208" t="s">
        <v>1315</v>
      </c>
      <c r="G276" s="206"/>
      <c r="H276" s="209">
        <v>3.623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140</v>
      </c>
      <c r="AU276" s="215" t="s">
        <v>82</v>
      </c>
      <c r="AV276" s="13" t="s">
        <v>82</v>
      </c>
      <c r="AW276" s="13" t="s">
        <v>4</v>
      </c>
      <c r="AX276" s="13" t="s">
        <v>80</v>
      </c>
      <c r="AY276" s="215" t="s">
        <v>125</v>
      </c>
    </row>
    <row r="277" spans="1:65" s="2" customFormat="1" ht="14.45" customHeight="1">
      <c r="A277" s="34"/>
      <c r="B277" s="35"/>
      <c r="C277" s="187" t="s">
        <v>468</v>
      </c>
      <c r="D277" s="187" t="s">
        <v>129</v>
      </c>
      <c r="E277" s="188" t="s">
        <v>1316</v>
      </c>
      <c r="F277" s="189" t="s">
        <v>1317</v>
      </c>
      <c r="G277" s="190" t="s">
        <v>132</v>
      </c>
      <c r="H277" s="191">
        <v>0.539</v>
      </c>
      <c r="I277" s="192"/>
      <c r="J277" s="193">
        <f>ROUND(I277*H277,2)</f>
        <v>0</v>
      </c>
      <c r="K277" s="189" t="s">
        <v>133</v>
      </c>
      <c r="L277" s="39"/>
      <c r="M277" s="194" t="s">
        <v>19</v>
      </c>
      <c r="N277" s="195" t="s">
        <v>43</v>
      </c>
      <c r="O277" s="64"/>
      <c r="P277" s="196">
        <f>O277*H277</f>
        <v>0</v>
      </c>
      <c r="Q277" s="196">
        <v>2.45329</v>
      </c>
      <c r="R277" s="196">
        <f>Q277*H277</f>
        <v>1.32232331</v>
      </c>
      <c r="S277" s="196">
        <v>0</v>
      </c>
      <c r="T277" s="197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8" t="s">
        <v>134</v>
      </c>
      <c r="AT277" s="198" t="s">
        <v>129</v>
      </c>
      <c r="AU277" s="198" t="s">
        <v>82</v>
      </c>
      <c r="AY277" s="17" t="s">
        <v>125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7" t="s">
        <v>80</v>
      </c>
      <c r="BK277" s="199">
        <f>ROUND(I277*H277,2)</f>
        <v>0</v>
      </c>
      <c r="BL277" s="17" t="s">
        <v>134</v>
      </c>
      <c r="BM277" s="198" t="s">
        <v>1318</v>
      </c>
    </row>
    <row r="278" spans="1:47" s="2" customFormat="1" ht="11.25">
      <c r="A278" s="34"/>
      <c r="B278" s="35"/>
      <c r="C278" s="36"/>
      <c r="D278" s="200" t="s">
        <v>136</v>
      </c>
      <c r="E278" s="36"/>
      <c r="F278" s="201" t="s">
        <v>1319</v>
      </c>
      <c r="G278" s="36"/>
      <c r="H278" s="36"/>
      <c r="I278" s="108"/>
      <c r="J278" s="36"/>
      <c r="K278" s="36"/>
      <c r="L278" s="39"/>
      <c r="M278" s="202"/>
      <c r="N278" s="203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136</v>
      </c>
      <c r="AU278" s="17" t="s">
        <v>82</v>
      </c>
    </row>
    <row r="279" spans="2:51" s="14" customFormat="1" ht="11.25">
      <c r="B279" s="216"/>
      <c r="C279" s="217"/>
      <c r="D279" s="200" t="s">
        <v>140</v>
      </c>
      <c r="E279" s="218" t="s">
        <v>19</v>
      </c>
      <c r="F279" s="219" t="s">
        <v>1170</v>
      </c>
      <c r="G279" s="217"/>
      <c r="H279" s="218" t="s">
        <v>19</v>
      </c>
      <c r="I279" s="220"/>
      <c r="J279" s="217"/>
      <c r="K279" s="217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140</v>
      </c>
      <c r="AU279" s="225" t="s">
        <v>82</v>
      </c>
      <c r="AV279" s="14" t="s">
        <v>80</v>
      </c>
      <c r="AW279" s="14" t="s">
        <v>33</v>
      </c>
      <c r="AX279" s="14" t="s">
        <v>72</v>
      </c>
      <c r="AY279" s="225" t="s">
        <v>125</v>
      </c>
    </row>
    <row r="280" spans="2:51" s="13" customFormat="1" ht="11.25">
      <c r="B280" s="205"/>
      <c r="C280" s="206"/>
      <c r="D280" s="200" t="s">
        <v>140</v>
      </c>
      <c r="E280" s="207" t="s">
        <v>19</v>
      </c>
      <c r="F280" s="208" t="s">
        <v>1171</v>
      </c>
      <c r="G280" s="206"/>
      <c r="H280" s="209">
        <v>0.539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140</v>
      </c>
      <c r="AU280" s="215" t="s">
        <v>82</v>
      </c>
      <c r="AV280" s="13" t="s">
        <v>82</v>
      </c>
      <c r="AW280" s="13" t="s">
        <v>33</v>
      </c>
      <c r="AX280" s="13" t="s">
        <v>72</v>
      </c>
      <c r="AY280" s="215" t="s">
        <v>125</v>
      </c>
    </row>
    <row r="281" spans="1:65" s="2" customFormat="1" ht="14.45" customHeight="1">
      <c r="A281" s="34"/>
      <c r="B281" s="35"/>
      <c r="C281" s="187" t="s">
        <v>474</v>
      </c>
      <c r="D281" s="187" t="s">
        <v>129</v>
      </c>
      <c r="E281" s="188" t="s">
        <v>1320</v>
      </c>
      <c r="F281" s="189" t="s">
        <v>1321</v>
      </c>
      <c r="G281" s="190" t="s">
        <v>153</v>
      </c>
      <c r="H281" s="191">
        <v>6.154</v>
      </c>
      <c r="I281" s="192"/>
      <c r="J281" s="193">
        <f>ROUND(I281*H281,2)</f>
        <v>0</v>
      </c>
      <c r="K281" s="189" t="s">
        <v>133</v>
      </c>
      <c r="L281" s="39"/>
      <c r="M281" s="194" t="s">
        <v>19</v>
      </c>
      <c r="N281" s="195" t="s">
        <v>43</v>
      </c>
      <c r="O281" s="64"/>
      <c r="P281" s="196">
        <f>O281*H281</f>
        <v>0</v>
      </c>
      <c r="Q281" s="196">
        <v>0.01762</v>
      </c>
      <c r="R281" s="196">
        <f>Q281*H281</f>
        <v>0.10843348</v>
      </c>
      <c r="S281" s="196">
        <v>0</v>
      </c>
      <c r="T281" s="197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8" t="s">
        <v>134</v>
      </c>
      <c r="AT281" s="198" t="s">
        <v>129</v>
      </c>
      <c r="AU281" s="198" t="s">
        <v>82</v>
      </c>
      <c r="AY281" s="17" t="s">
        <v>125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7" t="s">
        <v>80</v>
      </c>
      <c r="BK281" s="199">
        <f>ROUND(I281*H281,2)</f>
        <v>0</v>
      </c>
      <c r="BL281" s="17" t="s">
        <v>134</v>
      </c>
      <c r="BM281" s="198" t="s">
        <v>1322</v>
      </c>
    </row>
    <row r="282" spans="1:47" s="2" customFormat="1" ht="11.25">
      <c r="A282" s="34"/>
      <c r="B282" s="35"/>
      <c r="C282" s="36"/>
      <c r="D282" s="200" t="s">
        <v>136</v>
      </c>
      <c r="E282" s="36"/>
      <c r="F282" s="201" t="s">
        <v>1323</v>
      </c>
      <c r="G282" s="36"/>
      <c r="H282" s="36"/>
      <c r="I282" s="108"/>
      <c r="J282" s="36"/>
      <c r="K282" s="36"/>
      <c r="L282" s="39"/>
      <c r="M282" s="202"/>
      <c r="N282" s="203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136</v>
      </c>
      <c r="AU282" s="17" t="s">
        <v>82</v>
      </c>
    </row>
    <row r="283" spans="2:51" s="14" customFormat="1" ht="11.25">
      <c r="B283" s="216"/>
      <c r="C283" s="217"/>
      <c r="D283" s="200" t="s">
        <v>140</v>
      </c>
      <c r="E283" s="218" t="s">
        <v>19</v>
      </c>
      <c r="F283" s="219" t="s">
        <v>1170</v>
      </c>
      <c r="G283" s="217"/>
      <c r="H283" s="218" t="s">
        <v>19</v>
      </c>
      <c r="I283" s="220"/>
      <c r="J283" s="217"/>
      <c r="K283" s="217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140</v>
      </c>
      <c r="AU283" s="225" t="s">
        <v>82</v>
      </c>
      <c r="AV283" s="14" t="s">
        <v>80</v>
      </c>
      <c r="AW283" s="14" t="s">
        <v>33</v>
      </c>
      <c r="AX283" s="14" t="s">
        <v>72</v>
      </c>
      <c r="AY283" s="225" t="s">
        <v>125</v>
      </c>
    </row>
    <row r="284" spans="2:51" s="13" customFormat="1" ht="11.25">
      <c r="B284" s="205"/>
      <c r="C284" s="206"/>
      <c r="D284" s="200" t="s">
        <v>140</v>
      </c>
      <c r="E284" s="207" t="s">
        <v>19</v>
      </c>
      <c r="F284" s="208" t="s">
        <v>1324</v>
      </c>
      <c r="G284" s="206"/>
      <c r="H284" s="209">
        <v>6.154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140</v>
      </c>
      <c r="AU284" s="215" t="s">
        <v>82</v>
      </c>
      <c r="AV284" s="13" t="s">
        <v>82</v>
      </c>
      <c r="AW284" s="13" t="s">
        <v>33</v>
      </c>
      <c r="AX284" s="13" t="s">
        <v>72</v>
      </c>
      <c r="AY284" s="215" t="s">
        <v>125</v>
      </c>
    </row>
    <row r="285" spans="2:63" s="12" customFormat="1" ht="22.9" customHeight="1">
      <c r="B285" s="171"/>
      <c r="C285" s="172"/>
      <c r="D285" s="173" t="s">
        <v>71</v>
      </c>
      <c r="E285" s="185" t="s">
        <v>150</v>
      </c>
      <c r="F285" s="185" t="s">
        <v>267</v>
      </c>
      <c r="G285" s="172"/>
      <c r="H285" s="172"/>
      <c r="I285" s="175"/>
      <c r="J285" s="186">
        <f>BK285</f>
        <v>0</v>
      </c>
      <c r="K285" s="172"/>
      <c r="L285" s="177"/>
      <c r="M285" s="178"/>
      <c r="N285" s="179"/>
      <c r="O285" s="179"/>
      <c r="P285" s="180">
        <f>SUM(P286:P289)</f>
        <v>0</v>
      </c>
      <c r="Q285" s="179"/>
      <c r="R285" s="180">
        <f>SUM(R286:R289)</f>
        <v>8.06215619</v>
      </c>
      <c r="S285" s="179"/>
      <c r="T285" s="181">
        <f>SUM(T286:T289)</f>
        <v>0</v>
      </c>
      <c r="AR285" s="182" t="s">
        <v>80</v>
      </c>
      <c r="AT285" s="183" t="s">
        <v>71</v>
      </c>
      <c r="AU285" s="183" t="s">
        <v>80</v>
      </c>
      <c r="AY285" s="182" t="s">
        <v>125</v>
      </c>
      <c r="BK285" s="184">
        <f>SUM(BK286:BK289)</f>
        <v>0</v>
      </c>
    </row>
    <row r="286" spans="1:65" s="2" customFormat="1" ht="21.6" customHeight="1">
      <c r="A286" s="34"/>
      <c r="B286" s="35"/>
      <c r="C286" s="187" t="s">
        <v>479</v>
      </c>
      <c r="D286" s="187" t="s">
        <v>129</v>
      </c>
      <c r="E286" s="188" t="s">
        <v>1325</v>
      </c>
      <c r="F286" s="189" t="s">
        <v>1326</v>
      </c>
      <c r="G286" s="190" t="s">
        <v>132</v>
      </c>
      <c r="H286" s="191">
        <v>2.783</v>
      </c>
      <c r="I286" s="192"/>
      <c r="J286" s="193">
        <f>ROUND(I286*H286,2)</f>
        <v>0</v>
      </c>
      <c r="K286" s="189" t="s">
        <v>133</v>
      </c>
      <c r="L286" s="39"/>
      <c r="M286" s="194" t="s">
        <v>19</v>
      </c>
      <c r="N286" s="195" t="s">
        <v>43</v>
      </c>
      <c r="O286" s="64"/>
      <c r="P286" s="196">
        <f>O286*H286</f>
        <v>0</v>
      </c>
      <c r="Q286" s="196">
        <v>2.89693</v>
      </c>
      <c r="R286" s="196">
        <f>Q286*H286</f>
        <v>8.06215619</v>
      </c>
      <c r="S286" s="196">
        <v>0</v>
      </c>
      <c r="T286" s="19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8" t="s">
        <v>134</v>
      </c>
      <c r="AT286" s="198" t="s">
        <v>129</v>
      </c>
      <c r="AU286" s="198" t="s">
        <v>82</v>
      </c>
      <c r="AY286" s="17" t="s">
        <v>125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7" t="s">
        <v>80</v>
      </c>
      <c r="BK286" s="199">
        <f>ROUND(I286*H286,2)</f>
        <v>0</v>
      </c>
      <c r="BL286" s="17" t="s">
        <v>134</v>
      </c>
      <c r="BM286" s="198" t="s">
        <v>1327</v>
      </c>
    </row>
    <row r="287" spans="1:47" s="2" customFormat="1" ht="19.5">
      <c r="A287" s="34"/>
      <c r="B287" s="35"/>
      <c r="C287" s="36"/>
      <c r="D287" s="200" t="s">
        <v>136</v>
      </c>
      <c r="E287" s="36"/>
      <c r="F287" s="201" t="s">
        <v>1328</v>
      </c>
      <c r="G287" s="36"/>
      <c r="H287" s="36"/>
      <c r="I287" s="108"/>
      <c r="J287" s="36"/>
      <c r="K287" s="36"/>
      <c r="L287" s="39"/>
      <c r="M287" s="202"/>
      <c r="N287" s="203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136</v>
      </c>
      <c r="AU287" s="17" t="s">
        <v>82</v>
      </c>
    </row>
    <row r="288" spans="2:51" s="14" customFormat="1" ht="11.25">
      <c r="B288" s="216"/>
      <c r="C288" s="217"/>
      <c r="D288" s="200" t="s">
        <v>140</v>
      </c>
      <c r="E288" s="218" t="s">
        <v>19</v>
      </c>
      <c r="F288" s="219" t="s">
        <v>1329</v>
      </c>
      <c r="G288" s="217"/>
      <c r="H288" s="218" t="s">
        <v>19</v>
      </c>
      <c r="I288" s="220"/>
      <c r="J288" s="217"/>
      <c r="K288" s="217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140</v>
      </c>
      <c r="AU288" s="225" t="s">
        <v>82</v>
      </c>
      <c r="AV288" s="14" t="s">
        <v>80</v>
      </c>
      <c r="AW288" s="14" t="s">
        <v>33</v>
      </c>
      <c r="AX288" s="14" t="s">
        <v>72</v>
      </c>
      <c r="AY288" s="225" t="s">
        <v>125</v>
      </c>
    </row>
    <row r="289" spans="2:51" s="13" customFormat="1" ht="11.25">
      <c r="B289" s="205"/>
      <c r="C289" s="206"/>
      <c r="D289" s="200" t="s">
        <v>140</v>
      </c>
      <c r="E289" s="207" t="s">
        <v>19</v>
      </c>
      <c r="F289" s="208" t="s">
        <v>1330</v>
      </c>
      <c r="G289" s="206"/>
      <c r="H289" s="209">
        <v>2.783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140</v>
      </c>
      <c r="AU289" s="215" t="s">
        <v>82</v>
      </c>
      <c r="AV289" s="13" t="s">
        <v>82</v>
      </c>
      <c r="AW289" s="13" t="s">
        <v>33</v>
      </c>
      <c r="AX289" s="13" t="s">
        <v>72</v>
      </c>
      <c r="AY289" s="215" t="s">
        <v>125</v>
      </c>
    </row>
    <row r="290" spans="2:63" s="12" customFormat="1" ht="22.9" customHeight="1">
      <c r="B290" s="171"/>
      <c r="C290" s="172"/>
      <c r="D290" s="173" t="s">
        <v>71</v>
      </c>
      <c r="E290" s="185" t="s">
        <v>134</v>
      </c>
      <c r="F290" s="185" t="s">
        <v>467</v>
      </c>
      <c r="G290" s="172"/>
      <c r="H290" s="172"/>
      <c r="I290" s="175"/>
      <c r="J290" s="186">
        <f>BK290</f>
        <v>0</v>
      </c>
      <c r="K290" s="172"/>
      <c r="L290" s="177"/>
      <c r="M290" s="178"/>
      <c r="N290" s="179"/>
      <c r="O290" s="179"/>
      <c r="P290" s="180">
        <f>SUM(P291:P294)</f>
        <v>0</v>
      </c>
      <c r="Q290" s="179"/>
      <c r="R290" s="180">
        <f>SUM(R291:R294)</f>
        <v>42.378</v>
      </c>
      <c r="S290" s="179"/>
      <c r="T290" s="181">
        <f>SUM(T291:T294)</f>
        <v>0</v>
      </c>
      <c r="AR290" s="182" t="s">
        <v>80</v>
      </c>
      <c r="AT290" s="183" t="s">
        <v>71</v>
      </c>
      <c r="AU290" s="183" t="s">
        <v>80</v>
      </c>
      <c r="AY290" s="182" t="s">
        <v>125</v>
      </c>
      <c r="BK290" s="184">
        <f>SUM(BK291:BK294)</f>
        <v>0</v>
      </c>
    </row>
    <row r="291" spans="1:65" s="2" customFormat="1" ht="14.45" customHeight="1">
      <c r="A291" s="34"/>
      <c r="B291" s="35"/>
      <c r="C291" s="187" t="s">
        <v>489</v>
      </c>
      <c r="D291" s="187" t="s">
        <v>129</v>
      </c>
      <c r="E291" s="188" t="s">
        <v>1331</v>
      </c>
      <c r="F291" s="189" t="s">
        <v>1332</v>
      </c>
      <c r="G291" s="190" t="s">
        <v>132</v>
      </c>
      <c r="H291" s="191">
        <v>17.5</v>
      </c>
      <c r="I291" s="192"/>
      <c r="J291" s="193">
        <f>ROUND(I291*H291,2)</f>
        <v>0</v>
      </c>
      <c r="K291" s="189" t="s">
        <v>133</v>
      </c>
      <c r="L291" s="39"/>
      <c r="M291" s="194" t="s">
        <v>19</v>
      </c>
      <c r="N291" s="195" t="s">
        <v>43</v>
      </c>
      <c r="O291" s="64"/>
      <c r="P291" s="196">
        <f>O291*H291</f>
        <v>0</v>
      </c>
      <c r="Q291" s="196">
        <v>2.4216</v>
      </c>
      <c r="R291" s="196">
        <f>Q291*H291</f>
        <v>42.378</v>
      </c>
      <c r="S291" s="196">
        <v>0</v>
      </c>
      <c r="T291" s="197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8" t="s">
        <v>134</v>
      </c>
      <c r="AT291" s="198" t="s">
        <v>129</v>
      </c>
      <c r="AU291" s="198" t="s">
        <v>82</v>
      </c>
      <c r="AY291" s="17" t="s">
        <v>125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7" t="s">
        <v>80</v>
      </c>
      <c r="BK291" s="199">
        <f>ROUND(I291*H291,2)</f>
        <v>0</v>
      </c>
      <c r="BL291" s="17" t="s">
        <v>134</v>
      </c>
      <c r="BM291" s="198" t="s">
        <v>1333</v>
      </c>
    </row>
    <row r="292" spans="1:47" s="2" customFormat="1" ht="19.5">
      <c r="A292" s="34"/>
      <c r="B292" s="35"/>
      <c r="C292" s="36"/>
      <c r="D292" s="200" t="s">
        <v>136</v>
      </c>
      <c r="E292" s="36"/>
      <c r="F292" s="201" t="s">
        <v>1334</v>
      </c>
      <c r="G292" s="36"/>
      <c r="H292" s="36"/>
      <c r="I292" s="108"/>
      <c r="J292" s="36"/>
      <c r="K292" s="36"/>
      <c r="L292" s="39"/>
      <c r="M292" s="202"/>
      <c r="N292" s="203"/>
      <c r="O292" s="64"/>
      <c r="P292" s="64"/>
      <c r="Q292" s="64"/>
      <c r="R292" s="64"/>
      <c r="S292" s="64"/>
      <c r="T292" s="65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136</v>
      </c>
      <c r="AU292" s="17" t="s">
        <v>82</v>
      </c>
    </row>
    <row r="293" spans="2:51" s="14" customFormat="1" ht="11.25">
      <c r="B293" s="216"/>
      <c r="C293" s="217"/>
      <c r="D293" s="200" t="s">
        <v>140</v>
      </c>
      <c r="E293" s="218" t="s">
        <v>19</v>
      </c>
      <c r="F293" s="219" t="s">
        <v>1335</v>
      </c>
      <c r="G293" s="217"/>
      <c r="H293" s="218" t="s">
        <v>19</v>
      </c>
      <c r="I293" s="220"/>
      <c r="J293" s="217"/>
      <c r="K293" s="217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140</v>
      </c>
      <c r="AU293" s="225" t="s">
        <v>82</v>
      </c>
      <c r="AV293" s="14" t="s">
        <v>80</v>
      </c>
      <c r="AW293" s="14" t="s">
        <v>33</v>
      </c>
      <c r="AX293" s="14" t="s">
        <v>72</v>
      </c>
      <c r="AY293" s="225" t="s">
        <v>125</v>
      </c>
    </row>
    <row r="294" spans="2:51" s="13" customFormat="1" ht="11.25">
      <c r="B294" s="205"/>
      <c r="C294" s="206"/>
      <c r="D294" s="200" t="s">
        <v>140</v>
      </c>
      <c r="E294" s="207" t="s">
        <v>19</v>
      </c>
      <c r="F294" s="208" t="s">
        <v>1336</v>
      </c>
      <c r="G294" s="206"/>
      <c r="H294" s="209">
        <v>17.5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140</v>
      </c>
      <c r="AU294" s="215" t="s">
        <v>82</v>
      </c>
      <c r="AV294" s="13" t="s">
        <v>82</v>
      </c>
      <c r="AW294" s="13" t="s">
        <v>33</v>
      </c>
      <c r="AX294" s="13" t="s">
        <v>72</v>
      </c>
      <c r="AY294" s="215" t="s">
        <v>125</v>
      </c>
    </row>
    <row r="295" spans="2:63" s="12" customFormat="1" ht="22.9" customHeight="1">
      <c r="B295" s="171"/>
      <c r="C295" s="172"/>
      <c r="D295" s="173" t="s">
        <v>71</v>
      </c>
      <c r="E295" s="185" t="s">
        <v>165</v>
      </c>
      <c r="F295" s="185" t="s">
        <v>1337</v>
      </c>
      <c r="G295" s="172"/>
      <c r="H295" s="172"/>
      <c r="I295" s="175"/>
      <c r="J295" s="186">
        <f>BK295</f>
        <v>0</v>
      </c>
      <c r="K295" s="172"/>
      <c r="L295" s="177"/>
      <c r="M295" s="178"/>
      <c r="N295" s="179"/>
      <c r="O295" s="179"/>
      <c r="P295" s="180">
        <f>SUM(P296:P320)</f>
        <v>0</v>
      </c>
      <c r="Q295" s="179"/>
      <c r="R295" s="180">
        <f>SUM(R296:R320)</f>
        <v>4.97536</v>
      </c>
      <c r="S295" s="179"/>
      <c r="T295" s="181">
        <f>SUM(T296:T320)</f>
        <v>0</v>
      </c>
      <c r="AR295" s="182" t="s">
        <v>80</v>
      </c>
      <c r="AT295" s="183" t="s">
        <v>71</v>
      </c>
      <c r="AU295" s="183" t="s">
        <v>80</v>
      </c>
      <c r="AY295" s="182" t="s">
        <v>125</v>
      </c>
      <c r="BK295" s="184">
        <f>SUM(BK296:BK320)</f>
        <v>0</v>
      </c>
    </row>
    <row r="296" spans="1:65" s="2" customFormat="1" ht="14.45" customHeight="1">
      <c r="A296" s="34"/>
      <c r="B296" s="35"/>
      <c r="C296" s="187" t="s">
        <v>498</v>
      </c>
      <c r="D296" s="187" t="s">
        <v>129</v>
      </c>
      <c r="E296" s="188" t="s">
        <v>1338</v>
      </c>
      <c r="F296" s="189" t="s">
        <v>1339</v>
      </c>
      <c r="G296" s="190" t="s">
        <v>153</v>
      </c>
      <c r="H296" s="191">
        <v>140</v>
      </c>
      <c r="I296" s="192"/>
      <c r="J296" s="193">
        <f>ROUND(I296*H296,2)</f>
        <v>0</v>
      </c>
      <c r="K296" s="189" t="s">
        <v>133</v>
      </c>
      <c r="L296" s="39"/>
      <c r="M296" s="194" t="s">
        <v>19</v>
      </c>
      <c r="N296" s="195" t="s">
        <v>43</v>
      </c>
      <c r="O296" s="64"/>
      <c r="P296" s="196">
        <f>O296*H296</f>
        <v>0</v>
      </c>
      <c r="Q296" s="196">
        <v>0</v>
      </c>
      <c r="R296" s="196">
        <f>Q296*H296</f>
        <v>0</v>
      </c>
      <c r="S296" s="196">
        <v>0</v>
      </c>
      <c r="T296" s="197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8" t="s">
        <v>134</v>
      </c>
      <c r="AT296" s="198" t="s">
        <v>129</v>
      </c>
      <c r="AU296" s="198" t="s">
        <v>82</v>
      </c>
      <c r="AY296" s="17" t="s">
        <v>125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17" t="s">
        <v>80</v>
      </c>
      <c r="BK296" s="199">
        <f>ROUND(I296*H296,2)</f>
        <v>0</v>
      </c>
      <c r="BL296" s="17" t="s">
        <v>134</v>
      </c>
      <c r="BM296" s="198" t="s">
        <v>1340</v>
      </c>
    </row>
    <row r="297" spans="1:47" s="2" customFormat="1" ht="11.25">
      <c r="A297" s="34"/>
      <c r="B297" s="35"/>
      <c r="C297" s="36"/>
      <c r="D297" s="200" t="s">
        <v>136</v>
      </c>
      <c r="E297" s="36"/>
      <c r="F297" s="201" t="s">
        <v>1341</v>
      </c>
      <c r="G297" s="36"/>
      <c r="H297" s="36"/>
      <c r="I297" s="108"/>
      <c r="J297" s="36"/>
      <c r="K297" s="36"/>
      <c r="L297" s="39"/>
      <c r="M297" s="202"/>
      <c r="N297" s="203"/>
      <c r="O297" s="64"/>
      <c r="P297" s="64"/>
      <c r="Q297" s="64"/>
      <c r="R297" s="64"/>
      <c r="S297" s="64"/>
      <c r="T297" s="6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136</v>
      </c>
      <c r="AU297" s="17" t="s">
        <v>82</v>
      </c>
    </row>
    <row r="298" spans="1:65" s="2" customFormat="1" ht="14.45" customHeight="1">
      <c r="A298" s="34"/>
      <c r="B298" s="35"/>
      <c r="C298" s="187" t="s">
        <v>506</v>
      </c>
      <c r="D298" s="187" t="s">
        <v>129</v>
      </c>
      <c r="E298" s="188" t="s">
        <v>1342</v>
      </c>
      <c r="F298" s="189" t="s">
        <v>1343</v>
      </c>
      <c r="G298" s="190" t="s">
        <v>153</v>
      </c>
      <c r="H298" s="191">
        <v>140</v>
      </c>
      <c r="I298" s="192"/>
      <c r="J298" s="193">
        <f>ROUND(I298*H298,2)</f>
        <v>0</v>
      </c>
      <c r="K298" s="189" t="s">
        <v>133</v>
      </c>
      <c r="L298" s="39"/>
      <c r="M298" s="194" t="s">
        <v>19</v>
      </c>
      <c r="N298" s="195" t="s">
        <v>43</v>
      </c>
      <c r="O298" s="64"/>
      <c r="P298" s="196">
        <f>O298*H298</f>
        <v>0</v>
      </c>
      <c r="Q298" s="196">
        <v>0</v>
      </c>
      <c r="R298" s="196">
        <f>Q298*H298</f>
        <v>0</v>
      </c>
      <c r="S298" s="196">
        <v>0</v>
      </c>
      <c r="T298" s="197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8" t="s">
        <v>134</v>
      </c>
      <c r="AT298" s="198" t="s">
        <v>129</v>
      </c>
      <c r="AU298" s="198" t="s">
        <v>82</v>
      </c>
      <c r="AY298" s="17" t="s">
        <v>125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7" t="s">
        <v>80</v>
      </c>
      <c r="BK298" s="199">
        <f>ROUND(I298*H298,2)</f>
        <v>0</v>
      </c>
      <c r="BL298" s="17" t="s">
        <v>134</v>
      </c>
      <c r="BM298" s="198" t="s">
        <v>1344</v>
      </c>
    </row>
    <row r="299" spans="1:47" s="2" customFormat="1" ht="11.25">
      <c r="A299" s="34"/>
      <c r="B299" s="35"/>
      <c r="C299" s="36"/>
      <c r="D299" s="200" t="s">
        <v>136</v>
      </c>
      <c r="E299" s="36"/>
      <c r="F299" s="201" t="s">
        <v>1345</v>
      </c>
      <c r="G299" s="36"/>
      <c r="H299" s="36"/>
      <c r="I299" s="108"/>
      <c r="J299" s="36"/>
      <c r="K299" s="36"/>
      <c r="L299" s="39"/>
      <c r="M299" s="202"/>
      <c r="N299" s="203"/>
      <c r="O299" s="64"/>
      <c r="P299" s="64"/>
      <c r="Q299" s="64"/>
      <c r="R299" s="64"/>
      <c r="S299" s="64"/>
      <c r="T299" s="65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136</v>
      </c>
      <c r="AU299" s="17" t="s">
        <v>82</v>
      </c>
    </row>
    <row r="300" spans="1:65" s="2" customFormat="1" ht="14.45" customHeight="1">
      <c r="A300" s="34"/>
      <c r="B300" s="35"/>
      <c r="C300" s="187" t="s">
        <v>513</v>
      </c>
      <c r="D300" s="187" t="s">
        <v>129</v>
      </c>
      <c r="E300" s="188" t="s">
        <v>1346</v>
      </c>
      <c r="F300" s="189" t="s">
        <v>1347</v>
      </c>
      <c r="G300" s="190" t="s">
        <v>153</v>
      </c>
      <c r="H300" s="191">
        <v>140</v>
      </c>
      <c r="I300" s="192"/>
      <c r="J300" s="193">
        <f>ROUND(I300*H300,2)</f>
        <v>0</v>
      </c>
      <c r="K300" s="189" t="s">
        <v>133</v>
      </c>
      <c r="L300" s="39"/>
      <c r="M300" s="194" t="s">
        <v>19</v>
      </c>
      <c r="N300" s="195" t="s">
        <v>43</v>
      </c>
      <c r="O300" s="64"/>
      <c r="P300" s="196">
        <f>O300*H300</f>
        <v>0</v>
      </c>
      <c r="Q300" s="196">
        <v>0</v>
      </c>
      <c r="R300" s="196">
        <f>Q300*H300</f>
        <v>0</v>
      </c>
      <c r="S300" s="196">
        <v>0</v>
      </c>
      <c r="T300" s="197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8" t="s">
        <v>134</v>
      </c>
      <c r="AT300" s="198" t="s">
        <v>129</v>
      </c>
      <c r="AU300" s="198" t="s">
        <v>82</v>
      </c>
      <c r="AY300" s="17" t="s">
        <v>125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7" t="s">
        <v>80</v>
      </c>
      <c r="BK300" s="199">
        <f>ROUND(I300*H300,2)</f>
        <v>0</v>
      </c>
      <c r="BL300" s="17" t="s">
        <v>134</v>
      </c>
      <c r="BM300" s="198" t="s">
        <v>1348</v>
      </c>
    </row>
    <row r="301" spans="1:47" s="2" customFormat="1" ht="11.25">
      <c r="A301" s="34"/>
      <c r="B301" s="35"/>
      <c r="C301" s="36"/>
      <c r="D301" s="200" t="s">
        <v>136</v>
      </c>
      <c r="E301" s="36"/>
      <c r="F301" s="201" t="s">
        <v>1349</v>
      </c>
      <c r="G301" s="36"/>
      <c r="H301" s="36"/>
      <c r="I301" s="108"/>
      <c r="J301" s="36"/>
      <c r="K301" s="36"/>
      <c r="L301" s="39"/>
      <c r="M301" s="202"/>
      <c r="N301" s="203"/>
      <c r="O301" s="64"/>
      <c r="P301" s="64"/>
      <c r="Q301" s="64"/>
      <c r="R301" s="64"/>
      <c r="S301" s="64"/>
      <c r="T301" s="65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136</v>
      </c>
      <c r="AU301" s="17" t="s">
        <v>82</v>
      </c>
    </row>
    <row r="302" spans="1:65" s="2" customFormat="1" ht="14.45" customHeight="1">
      <c r="A302" s="34"/>
      <c r="B302" s="35"/>
      <c r="C302" s="187" t="s">
        <v>522</v>
      </c>
      <c r="D302" s="187" t="s">
        <v>129</v>
      </c>
      <c r="E302" s="188" t="s">
        <v>1350</v>
      </c>
      <c r="F302" s="189" t="s">
        <v>1351</v>
      </c>
      <c r="G302" s="190" t="s">
        <v>132</v>
      </c>
      <c r="H302" s="191">
        <v>16.516</v>
      </c>
      <c r="I302" s="192"/>
      <c r="J302" s="193">
        <f>ROUND(I302*H302,2)</f>
        <v>0</v>
      </c>
      <c r="K302" s="189" t="s">
        <v>133</v>
      </c>
      <c r="L302" s="39"/>
      <c r="M302" s="194" t="s">
        <v>19</v>
      </c>
      <c r="N302" s="195" t="s">
        <v>43</v>
      </c>
      <c r="O302" s="64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8" t="s">
        <v>134</v>
      </c>
      <c r="AT302" s="198" t="s">
        <v>129</v>
      </c>
      <c r="AU302" s="198" t="s">
        <v>82</v>
      </c>
      <c r="AY302" s="17" t="s">
        <v>125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7" t="s">
        <v>80</v>
      </c>
      <c r="BK302" s="199">
        <f>ROUND(I302*H302,2)</f>
        <v>0</v>
      </c>
      <c r="BL302" s="17" t="s">
        <v>134</v>
      </c>
      <c r="BM302" s="198" t="s">
        <v>1352</v>
      </c>
    </row>
    <row r="303" spans="1:47" s="2" customFormat="1" ht="11.25">
      <c r="A303" s="34"/>
      <c r="B303" s="35"/>
      <c r="C303" s="36"/>
      <c r="D303" s="200" t="s">
        <v>136</v>
      </c>
      <c r="E303" s="36"/>
      <c r="F303" s="201" t="s">
        <v>1353</v>
      </c>
      <c r="G303" s="36"/>
      <c r="H303" s="36"/>
      <c r="I303" s="108"/>
      <c r="J303" s="36"/>
      <c r="K303" s="36"/>
      <c r="L303" s="39"/>
      <c r="M303" s="202"/>
      <c r="N303" s="203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136</v>
      </c>
      <c r="AU303" s="17" t="s">
        <v>82</v>
      </c>
    </row>
    <row r="304" spans="2:51" s="13" customFormat="1" ht="11.25">
      <c r="B304" s="205"/>
      <c r="C304" s="206"/>
      <c r="D304" s="200" t="s">
        <v>140</v>
      </c>
      <c r="E304" s="207" t="s">
        <v>19</v>
      </c>
      <c r="F304" s="208" t="s">
        <v>1238</v>
      </c>
      <c r="G304" s="206"/>
      <c r="H304" s="209">
        <v>3.33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140</v>
      </c>
      <c r="AU304" s="215" t="s">
        <v>82</v>
      </c>
      <c r="AV304" s="13" t="s">
        <v>82</v>
      </c>
      <c r="AW304" s="13" t="s">
        <v>33</v>
      </c>
      <c r="AX304" s="13" t="s">
        <v>72</v>
      </c>
      <c r="AY304" s="215" t="s">
        <v>125</v>
      </c>
    </row>
    <row r="305" spans="2:51" s="13" customFormat="1" ht="11.25">
      <c r="B305" s="205"/>
      <c r="C305" s="206"/>
      <c r="D305" s="200" t="s">
        <v>140</v>
      </c>
      <c r="E305" s="207" t="s">
        <v>19</v>
      </c>
      <c r="F305" s="208" t="s">
        <v>1239</v>
      </c>
      <c r="G305" s="206"/>
      <c r="H305" s="209">
        <v>0.338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140</v>
      </c>
      <c r="AU305" s="215" t="s">
        <v>82</v>
      </c>
      <c r="AV305" s="13" t="s">
        <v>82</v>
      </c>
      <c r="AW305" s="13" t="s">
        <v>33</v>
      </c>
      <c r="AX305" s="13" t="s">
        <v>72</v>
      </c>
      <c r="AY305" s="215" t="s">
        <v>125</v>
      </c>
    </row>
    <row r="306" spans="2:51" s="13" customFormat="1" ht="11.25">
      <c r="B306" s="205"/>
      <c r="C306" s="206"/>
      <c r="D306" s="200" t="s">
        <v>140</v>
      </c>
      <c r="E306" s="207" t="s">
        <v>19</v>
      </c>
      <c r="F306" s="208" t="s">
        <v>1240</v>
      </c>
      <c r="G306" s="206"/>
      <c r="H306" s="209">
        <v>1.05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140</v>
      </c>
      <c r="AU306" s="215" t="s">
        <v>82</v>
      </c>
      <c r="AV306" s="13" t="s">
        <v>82</v>
      </c>
      <c r="AW306" s="13" t="s">
        <v>33</v>
      </c>
      <c r="AX306" s="13" t="s">
        <v>72</v>
      </c>
      <c r="AY306" s="215" t="s">
        <v>125</v>
      </c>
    </row>
    <row r="307" spans="2:51" s="13" customFormat="1" ht="11.25">
      <c r="B307" s="205"/>
      <c r="C307" s="206"/>
      <c r="D307" s="200" t="s">
        <v>140</v>
      </c>
      <c r="E307" s="207" t="s">
        <v>19</v>
      </c>
      <c r="F307" s="208" t="s">
        <v>1241</v>
      </c>
      <c r="G307" s="206"/>
      <c r="H307" s="209">
        <v>9.77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140</v>
      </c>
      <c r="AU307" s="215" t="s">
        <v>82</v>
      </c>
      <c r="AV307" s="13" t="s">
        <v>82</v>
      </c>
      <c r="AW307" s="13" t="s">
        <v>33</v>
      </c>
      <c r="AX307" s="13" t="s">
        <v>72</v>
      </c>
      <c r="AY307" s="215" t="s">
        <v>125</v>
      </c>
    </row>
    <row r="308" spans="2:51" s="13" customFormat="1" ht="11.25">
      <c r="B308" s="205"/>
      <c r="C308" s="206"/>
      <c r="D308" s="200" t="s">
        <v>140</v>
      </c>
      <c r="E308" s="207" t="s">
        <v>19</v>
      </c>
      <c r="F308" s="208" t="s">
        <v>1242</v>
      </c>
      <c r="G308" s="206"/>
      <c r="H308" s="209">
        <v>2.028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140</v>
      </c>
      <c r="AU308" s="215" t="s">
        <v>82</v>
      </c>
      <c r="AV308" s="13" t="s">
        <v>82</v>
      </c>
      <c r="AW308" s="13" t="s">
        <v>33</v>
      </c>
      <c r="AX308" s="13" t="s">
        <v>72</v>
      </c>
      <c r="AY308" s="215" t="s">
        <v>125</v>
      </c>
    </row>
    <row r="309" spans="1:65" s="2" customFormat="1" ht="21.6" customHeight="1">
      <c r="A309" s="34"/>
      <c r="B309" s="35"/>
      <c r="C309" s="187" t="s">
        <v>529</v>
      </c>
      <c r="D309" s="187" t="s">
        <v>129</v>
      </c>
      <c r="E309" s="188" t="s">
        <v>1354</v>
      </c>
      <c r="F309" s="189" t="s">
        <v>1355</v>
      </c>
      <c r="G309" s="190" t="s">
        <v>153</v>
      </c>
      <c r="H309" s="191">
        <v>76</v>
      </c>
      <c r="I309" s="192"/>
      <c r="J309" s="193">
        <f>ROUND(I309*H309,2)</f>
        <v>0</v>
      </c>
      <c r="K309" s="189" t="s">
        <v>133</v>
      </c>
      <c r="L309" s="39"/>
      <c r="M309" s="194" t="s">
        <v>19</v>
      </c>
      <c r="N309" s="195" t="s">
        <v>43</v>
      </c>
      <c r="O309" s="64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8" t="s">
        <v>134</v>
      </c>
      <c r="AT309" s="198" t="s">
        <v>129</v>
      </c>
      <c r="AU309" s="198" t="s">
        <v>82</v>
      </c>
      <c r="AY309" s="17" t="s">
        <v>125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17" t="s">
        <v>80</v>
      </c>
      <c r="BK309" s="199">
        <f>ROUND(I309*H309,2)</f>
        <v>0</v>
      </c>
      <c r="BL309" s="17" t="s">
        <v>134</v>
      </c>
      <c r="BM309" s="198" t="s">
        <v>1356</v>
      </c>
    </row>
    <row r="310" spans="1:47" s="2" customFormat="1" ht="19.5">
      <c r="A310" s="34"/>
      <c r="B310" s="35"/>
      <c r="C310" s="36"/>
      <c r="D310" s="200" t="s">
        <v>136</v>
      </c>
      <c r="E310" s="36"/>
      <c r="F310" s="201" t="s">
        <v>1357</v>
      </c>
      <c r="G310" s="36"/>
      <c r="H310" s="36"/>
      <c r="I310" s="108"/>
      <c r="J310" s="36"/>
      <c r="K310" s="36"/>
      <c r="L310" s="39"/>
      <c r="M310" s="202"/>
      <c r="N310" s="203"/>
      <c r="O310" s="64"/>
      <c r="P310" s="64"/>
      <c r="Q310" s="64"/>
      <c r="R310" s="64"/>
      <c r="S310" s="64"/>
      <c r="T310" s="65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136</v>
      </c>
      <c r="AU310" s="17" t="s">
        <v>82</v>
      </c>
    </row>
    <row r="311" spans="1:65" s="2" customFormat="1" ht="14.45" customHeight="1">
      <c r="A311" s="34"/>
      <c r="B311" s="35"/>
      <c r="C311" s="187" t="s">
        <v>537</v>
      </c>
      <c r="D311" s="187" t="s">
        <v>129</v>
      </c>
      <c r="E311" s="188" t="s">
        <v>1358</v>
      </c>
      <c r="F311" s="189" t="s">
        <v>1359</v>
      </c>
      <c r="G311" s="190" t="s">
        <v>153</v>
      </c>
      <c r="H311" s="191">
        <v>76</v>
      </c>
      <c r="I311" s="192"/>
      <c r="J311" s="193">
        <f>ROUND(I311*H311,2)</f>
        <v>0</v>
      </c>
      <c r="K311" s="189" t="s">
        <v>133</v>
      </c>
      <c r="L311" s="39"/>
      <c r="M311" s="194" t="s">
        <v>19</v>
      </c>
      <c r="N311" s="195" t="s">
        <v>43</v>
      </c>
      <c r="O311" s="64"/>
      <c r="P311" s="196">
        <f>O311*H311</f>
        <v>0</v>
      </c>
      <c r="Q311" s="196">
        <v>0</v>
      </c>
      <c r="R311" s="196">
        <f>Q311*H311</f>
        <v>0</v>
      </c>
      <c r="S311" s="196">
        <v>0</v>
      </c>
      <c r="T311" s="197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8" t="s">
        <v>134</v>
      </c>
      <c r="AT311" s="198" t="s">
        <v>129</v>
      </c>
      <c r="AU311" s="198" t="s">
        <v>82</v>
      </c>
      <c r="AY311" s="17" t="s">
        <v>125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7" t="s">
        <v>80</v>
      </c>
      <c r="BK311" s="199">
        <f>ROUND(I311*H311,2)</f>
        <v>0</v>
      </c>
      <c r="BL311" s="17" t="s">
        <v>134</v>
      </c>
      <c r="BM311" s="198" t="s">
        <v>1360</v>
      </c>
    </row>
    <row r="312" spans="1:47" s="2" customFormat="1" ht="11.25">
      <c r="A312" s="34"/>
      <c r="B312" s="35"/>
      <c r="C312" s="36"/>
      <c r="D312" s="200" t="s">
        <v>136</v>
      </c>
      <c r="E312" s="36"/>
      <c r="F312" s="201" t="s">
        <v>1361</v>
      </c>
      <c r="G312" s="36"/>
      <c r="H312" s="36"/>
      <c r="I312" s="108"/>
      <c r="J312" s="36"/>
      <c r="K312" s="36"/>
      <c r="L312" s="39"/>
      <c r="M312" s="202"/>
      <c r="N312" s="203"/>
      <c r="O312" s="64"/>
      <c r="P312" s="64"/>
      <c r="Q312" s="64"/>
      <c r="R312" s="64"/>
      <c r="S312" s="64"/>
      <c r="T312" s="6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136</v>
      </c>
      <c r="AU312" s="17" t="s">
        <v>82</v>
      </c>
    </row>
    <row r="313" spans="1:65" s="2" customFormat="1" ht="14.45" customHeight="1">
      <c r="A313" s="34"/>
      <c r="B313" s="35"/>
      <c r="C313" s="187" t="s">
        <v>542</v>
      </c>
      <c r="D313" s="187" t="s">
        <v>129</v>
      </c>
      <c r="E313" s="188" t="s">
        <v>1362</v>
      </c>
      <c r="F313" s="189" t="s">
        <v>1363</v>
      </c>
      <c r="G313" s="190" t="s">
        <v>153</v>
      </c>
      <c r="H313" s="191">
        <v>76</v>
      </c>
      <c r="I313" s="192"/>
      <c r="J313" s="193">
        <f>ROUND(I313*H313,2)</f>
        <v>0</v>
      </c>
      <c r="K313" s="189" t="s">
        <v>19</v>
      </c>
      <c r="L313" s="39"/>
      <c r="M313" s="194" t="s">
        <v>19</v>
      </c>
      <c r="N313" s="195" t="s">
        <v>43</v>
      </c>
      <c r="O313" s="64"/>
      <c r="P313" s="196">
        <f>O313*H313</f>
        <v>0</v>
      </c>
      <c r="Q313" s="196">
        <v>0</v>
      </c>
      <c r="R313" s="196">
        <f>Q313*H313</f>
        <v>0</v>
      </c>
      <c r="S313" s="196">
        <v>0</v>
      </c>
      <c r="T313" s="197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8" t="s">
        <v>134</v>
      </c>
      <c r="AT313" s="198" t="s">
        <v>129</v>
      </c>
      <c r="AU313" s="198" t="s">
        <v>82</v>
      </c>
      <c r="AY313" s="17" t="s">
        <v>125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7" t="s">
        <v>80</v>
      </c>
      <c r="BK313" s="199">
        <f>ROUND(I313*H313,2)</f>
        <v>0</v>
      </c>
      <c r="BL313" s="17" t="s">
        <v>134</v>
      </c>
      <c r="BM313" s="198" t="s">
        <v>1364</v>
      </c>
    </row>
    <row r="314" spans="1:47" s="2" customFormat="1" ht="11.25">
      <c r="A314" s="34"/>
      <c r="B314" s="35"/>
      <c r="C314" s="36"/>
      <c r="D314" s="200" t="s">
        <v>136</v>
      </c>
      <c r="E314" s="36"/>
      <c r="F314" s="201" t="s">
        <v>1365</v>
      </c>
      <c r="G314" s="36"/>
      <c r="H314" s="36"/>
      <c r="I314" s="108"/>
      <c r="J314" s="36"/>
      <c r="K314" s="36"/>
      <c r="L314" s="39"/>
      <c r="M314" s="202"/>
      <c r="N314" s="203"/>
      <c r="O314" s="64"/>
      <c r="P314" s="64"/>
      <c r="Q314" s="64"/>
      <c r="R314" s="64"/>
      <c r="S314" s="64"/>
      <c r="T314" s="65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136</v>
      </c>
      <c r="AU314" s="17" t="s">
        <v>82</v>
      </c>
    </row>
    <row r="315" spans="1:65" s="2" customFormat="1" ht="14.45" customHeight="1">
      <c r="A315" s="34"/>
      <c r="B315" s="35"/>
      <c r="C315" s="187" t="s">
        <v>549</v>
      </c>
      <c r="D315" s="187" t="s">
        <v>129</v>
      </c>
      <c r="E315" s="188" t="s">
        <v>1366</v>
      </c>
      <c r="F315" s="189" t="s">
        <v>1367</v>
      </c>
      <c r="G315" s="190" t="s">
        <v>153</v>
      </c>
      <c r="H315" s="191">
        <v>6.5</v>
      </c>
      <c r="I315" s="192"/>
      <c r="J315" s="193">
        <f>ROUND(I315*H315,2)</f>
        <v>0</v>
      </c>
      <c r="K315" s="189" t="s">
        <v>133</v>
      </c>
      <c r="L315" s="39"/>
      <c r="M315" s="194" t="s">
        <v>19</v>
      </c>
      <c r="N315" s="195" t="s">
        <v>43</v>
      </c>
      <c r="O315" s="64"/>
      <c r="P315" s="196">
        <f>O315*H315</f>
        <v>0</v>
      </c>
      <c r="Q315" s="196">
        <v>0.61404</v>
      </c>
      <c r="R315" s="196">
        <f>Q315*H315</f>
        <v>3.99126</v>
      </c>
      <c r="S315" s="196">
        <v>0</v>
      </c>
      <c r="T315" s="197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8" t="s">
        <v>134</v>
      </c>
      <c r="AT315" s="198" t="s">
        <v>129</v>
      </c>
      <c r="AU315" s="198" t="s">
        <v>82</v>
      </c>
      <c r="AY315" s="17" t="s">
        <v>125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7" t="s">
        <v>80</v>
      </c>
      <c r="BK315" s="199">
        <f>ROUND(I315*H315,2)</f>
        <v>0</v>
      </c>
      <c r="BL315" s="17" t="s">
        <v>134</v>
      </c>
      <c r="BM315" s="198" t="s">
        <v>1368</v>
      </c>
    </row>
    <row r="316" spans="1:47" s="2" customFormat="1" ht="19.5">
      <c r="A316" s="34"/>
      <c r="B316" s="35"/>
      <c r="C316" s="36"/>
      <c r="D316" s="200" t="s">
        <v>136</v>
      </c>
      <c r="E316" s="36"/>
      <c r="F316" s="201" t="s">
        <v>1369</v>
      </c>
      <c r="G316" s="36"/>
      <c r="H316" s="36"/>
      <c r="I316" s="108"/>
      <c r="J316" s="36"/>
      <c r="K316" s="36"/>
      <c r="L316" s="39"/>
      <c r="M316" s="202"/>
      <c r="N316" s="203"/>
      <c r="O316" s="64"/>
      <c r="P316" s="64"/>
      <c r="Q316" s="64"/>
      <c r="R316" s="64"/>
      <c r="S316" s="64"/>
      <c r="T316" s="6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136</v>
      </c>
      <c r="AU316" s="17" t="s">
        <v>82</v>
      </c>
    </row>
    <row r="317" spans="2:51" s="14" customFormat="1" ht="11.25">
      <c r="B317" s="216"/>
      <c r="C317" s="217"/>
      <c r="D317" s="200" t="s">
        <v>140</v>
      </c>
      <c r="E317" s="218" t="s">
        <v>19</v>
      </c>
      <c r="F317" s="219" t="s">
        <v>1370</v>
      </c>
      <c r="G317" s="217"/>
      <c r="H317" s="218" t="s">
        <v>19</v>
      </c>
      <c r="I317" s="220"/>
      <c r="J317" s="217"/>
      <c r="K317" s="217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140</v>
      </c>
      <c r="AU317" s="225" t="s">
        <v>82</v>
      </c>
      <c r="AV317" s="14" t="s">
        <v>80</v>
      </c>
      <c r="AW317" s="14" t="s">
        <v>33</v>
      </c>
      <c r="AX317" s="14" t="s">
        <v>72</v>
      </c>
      <c r="AY317" s="225" t="s">
        <v>125</v>
      </c>
    </row>
    <row r="318" spans="2:51" s="13" customFormat="1" ht="11.25">
      <c r="B318" s="205"/>
      <c r="C318" s="206"/>
      <c r="D318" s="200" t="s">
        <v>140</v>
      </c>
      <c r="E318" s="207" t="s">
        <v>19</v>
      </c>
      <c r="F318" s="208" t="s">
        <v>1371</v>
      </c>
      <c r="G318" s="206"/>
      <c r="H318" s="209">
        <v>6.5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140</v>
      </c>
      <c r="AU318" s="215" t="s">
        <v>82</v>
      </c>
      <c r="AV318" s="13" t="s">
        <v>82</v>
      </c>
      <c r="AW318" s="13" t="s">
        <v>33</v>
      </c>
      <c r="AX318" s="13" t="s">
        <v>72</v>
      </c>
      <c r="AY318" s="215" t="s">
        <v>125</v>
      </c>
    </row>
    <row r="319" spans="1:65" s="2" customFormat="1" ht="14.45" customHeight="1">
      <c r="A319" s="34"/>
      <c r="B319" s="35"/>
      <c r="C319" s="187" t="s">
        <v>555</v>
      </c>
      <c r="D319" s="187" t="s">
        <v>129</v>
      </c>
      <c r="E319" s="188" t="s">
        <v>1372</v>
      </c>
      <c r="F319" s="189" t="s">
        <v>1373</v>
      </c>
      <c r="G319" s="190" t="s">
        <v>153</v>
      </c>
      <c r="H319" s="191">
        <v>6.5</v>
      </c>
      <c r="I319" s="192"/>
      <c r="J319" s="193">
        <f>ROUND(I319*H319,2)</f>
        <v>0</v>
      </c>
      <c r="K319" s="189" t="s">
        <v>133</v>
      </c>
      <c r="L319" s="39"/>
      <c r="M319" s="194" t="s">
        <v>19</v>
      </c>
      <c r="N319" s="195" t="s">
        <v>43</v>
      </c>
      <c r="O319" s="64"/>
      <c r="P319" s="196">
        <f>O319*H319</f>
        <v>0</v>
      </c>
      <c r="Q319" s="196">
        <v>0.1514</v>
      </c>
      <c r="R319" s="196">
        <f>Q319*H319</f>
        <v>0.9841000000000001</v>
      </c>
      <c r="S319" s="196">
        <v>0</v>
      </c>
      <c r="T319" s="197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8" t="s">
        <v>134</v>
      </c>
      <c r="AT319" s="198" t="s">
        <v>129</v>
      </c>
      <c r="AU319" s="198" t="s">
        <v>82</v>
      </c>
      <c r="AY319" s="17" t="s">
        <v>125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7" t="s">
        <v>80</v>
      </c>
      <c r="BK319" s="199">
        <f>ROUND(I319*H319,2)</f>
        <v>0</v>
      </c>
      <c r="BL319" s="17" t="s">
        <v>134</v>
      </c>
      <c r="BM319" s="198" t="s">
        <v>1374</v>
      </c>
    </row>
    <row r="320" spans="1:47" s="2" customFormat="1" ht="19.5">
      <c r="A320" s="34"/>
      <c r="B320" s="35"/>
      <c r="C320" s="36"/>
      <c r="D320" s="200" t="s">
        <v>136</v>
      </c>
      <c r="E320" s="36"/>
      <c r="F320" s="201" t="s">
        <v>1375</v>
      </c>
      <c r="G320" s="36"/>
      <c r="H320" s="36"/>
      <c r="I320" s="108"/>
      <c r="J320" s="36"/>
      <c r="K320" s="36"/>
      <c r="L320" s="39"/>
      <c r="M320" s="202"/>
      <c r="N320" s="203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136</v>
      </c>
      <c r="AU320" s="17" t="s">
        <v>82</v>
      </c>
    </row>
    <row r="321" spans="2:63" s="12" customFormat="1" ht="22.9" customHeight="1">
      <c r="B321" s="171"/>
      <c r="C321" s="172"/>
      <c r="D321" s="173" t="s">
        <v>71</v>
      </c>
      <c r="E321" s="185" t="s">
        <v>198</v>
      </c>
      <c r="F321" s="185" t="s">
        <v>745</v>
      </c>
      <c r="G321" s="172"/>
      <c r="H321" s="172"/>
      <c r="I321" s="175"/>
      <c r="J321" s="186">
        <f>BK321</f>
        <v>0</v>
      </c>
      <c r="K321" s="172"/>
      <c r="L321" s="177"/>
      <c r="M321" s="178"/>
      <c r="N321" s="179"/>
      <c r="O321" s="179"/>
      <c r="P321" s="180">
        <f>P322+SUM(P323:P347)</f>
        <v>0</v>
      </c>
      <c r="Q321" s="179"/>
      <c r="R321" s="180">
        <f>R322+SUM(R323:R347)</f>
        <v>37.50221544</v>
      </c>
      <c r="S321" s="179"/>
      <c r="T321" s="181">
        <f>T322+SUM(T323:T347)</f>
        <v>249.84359999999998</v>
      </c>
      <c r="AR321" s="182" t="s">
        <v>80</v>
      </c>
      <c r="AT321" s="183" t="s">
        <v>71</v>
      </c>
      <c r="AU321" s="183" t="s">
        <v>80</v>
      </c>
      <c r="AY321" s="182" t="s">
        <v>125</v>
      </c>
      <c r="BK321" s="184">
        <f>BK322+SUM(BK323:BK347)</f>
        <v>0</v>
      </c>
    </row>
    <row r="322" spans="1:65" s="2" customFormat="1" ht="14.45" customHeight="1">
      <c r="A322" s="34"/>
      <c r="B322" s="35"/>
      <c r="C322" s="187" t="s">
        <v>561</v>
      </c>
      <c r="D322" s="187" t="s">
        <v>129</v>
      </c>
      <c r="E322" s="188" t="s">
        <v>1376</v>
      </c>
      <c r="F322" s="189" t="s">
        <v>1377</v>
      </c>
      <c r="G322" s="190" t="s">
        <v>212</v>
      </c>
      <c r="H322" s="191">
        <v>2</v>
      </c>
      <c r="I322" s="192"/>
      <c r="J322" s="193">
        <f>ROUND(I322*H322,2)</f>
        <v>0</v>
      </c>
      <c r="K322" s="189" t="s">
        <v>133</v>
      </c>
      <c r="L322" s="39"/>
      <c r="M322" s="194" t="s">
        <v>19</v>
      </c>
      <c r="N322" s="195" t="s">
        <v>43</v>
      </c>
      <c r="O322" s="64"/>
      <c r="P322" s="196">
        <f>O322*H322</f>
        <v>0</v>
      </c>
      <c r="Q322" s="196">
        <v>0.11171</v>
      </c>
      <c r="R322" s="196">
        <f>Q322*H322</f>
        <v>0.22342</v>
      </c>
      <c r="S322" s="196">
        <v>0</v>
      </c>
      <c r="T322" s="197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8" t="s">
        <v>134</v>
      </c>
      <c r="AT322" s="198" t="s">
        <v>129</v>
      </c>
      <c r="AU322" s="198" t="s">
        <v>82</v>
      </c>
      <c r="AY322" s="17" t="s">
        <v>125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17" t="s">
        <v>80</v>
      </c>
      <c r="BK322" s="199">
        <f>ROUND(I322*H322,2)</f>
        <v>0</v>
      </c>
      <c r="BL322" s="17" t="s">
        <v>134</v>
      </c>
      <c r="BM322" s="198" t="s">
        <v>1378</v>
      </c>
    </row>
    <row r="323" spans="1:47" s="2" customFormat="1" ht="11.25">
      <c r="A323" s="34"/>
      <c r="B323" s="35"/>
      <c r="C323" s="36"/>
      <c r="D323" s="200" t="s">
        <v>136</v>
      </c>
      <c r="E323" s="36"/>
      <c r="F323" s="201" t="s">
        <v>1379</v>
      </c>
      <c r="G323" s="36"/>
      <c r="H323" s="36"/>
      <c r="I323" s="108"/>
      <c r="J323" s="36"/>
      <c r="K323" s="36"/>
      <c r="L323" s="39"/>
      <c r="M323" s="202"/>
      <c r="N323" s="203"/>
      <c r="O323" s="64"/>
      <c r="P323" s="64"/>
      <c r="Q323" s="64"/>
      <c r="R323" s="64"/>
      <c r="S323" s="64"/>
      <c r="T323" s="6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136</v>
      </c>
      <c r="AU323" s="17" t="s">
        <v>82</v>
      </c>
    </row>
    <row r="324" spans="1:65" s="2" customFormat="1" ht="14.45" customHeight="1">
      <c r="A324" s="34"/>
      <c r="B324" s="35"/>
      <c r="C324" s="226" t="s">
        <v>566</v>
      </c>
      <c r="D324" s="226" t="s">
        <v>205</v>
      </c>
      <c r="E324" s="227" t="s">
        <v>1380</v>
      </c>
      <c r="F324" s="228" t="s">
        <v>1381</v>
      </c>
      <c r="G324" s="229" t="s">
        <v>212</v>
      </c>
      <c r="H324" s="230">
        <v>2</v>
      </c>
      <c r="I324" s="231"/>
      <c r="J324" s="232">
        <f>ROUND(I324*H324,2)</f>
        <v>0</v>
      </c>
      <c r="K324" s="228" t="s">
        <v>133</v>
      </c>
      <c r="L324" s="233"/>
      <c r="M324" s="234" t="s">
        <v>19</v>
      </c>
      <c r="N324" s="235" t="s">
        <v>43</v>
      </c>
      <c r="O324" s="64"/>
      <c r="P324" s="196">
        <f>O324*H324</f>
        <v>0</v>
      </c>
      <c r="Q324" s="196">
        <v>0.011</v>
      </c>
      <c r="R324" s="196">
        <f>Q324*H324</f>
        <v>0.022</v>
      </c>
      <c r="S324" s="196">
        <v>0</v>
      </c>
      <c r="T324" s="197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8" t="s">
        <v>192</v>
      </c>
      <c r="AT324" s="198" t="s">
        <v>205</v>
      </c>
      <c r="AU324" s="198" t="s">
        <v>82</v>
      </c>
      <c r="AY324" s="17" t="s">
        <v>125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17" t="s">
        <v>80</v>
      </c>
      <c r="BK324" s="199">
        <f>ROUND(I324*H324,2)</f>
        <v>0</v>
      </c>
      <c r="BL324" s="17" t="s">
        <v>134</v>
      </c>
      <c r="BM324" s="198" t="s">
        <v>1382</v>
      </c>
    </row>
    <row r="325" spans="1:47" s="2" customFormat="1" ht="11.25">
      <c r="A325" s="34"/>
      <c r="B325" s="35"/>
      <c r="C325" s="36"/>
      <c r="D325" s="200" t="s">
        <v>136</v>
      </c>
      <c r="E325" s="36"/>
      <c r="F325" s="201" t="s">
        <v>1381</v>
      </c>
      <c r="G325" s="36"/>
      <c r="H325" s="36"/>
      <c r="I325" s="108"/>
      <c r="J325" s="36"/>
      <c r="K325" s="36"/>
      <c r="L325" s="39"/>
      <c r="M325" s="202"/>
      <c r="N325" s="203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136</v>
      </c>
      <c r="AU325" s="17" t="s">
        <v>82</v>
      </c>
    </row>
    <row r="326" spans="1:65" s="2" customFormat="1" ht="14.45" customHeight="1">
      <c r="A326" s="34"/>
      <c r="B326" s="35"/>
      <c r="C326" s="187" t="s">
        <v>571</v>
      </c>
      <c r="D326" s="187" t="s">
        <v>129</v>
      </c>
      <c r="E326" s="188" t="s">
        <v>1383</v>
      </c>
      <c r="F326" s="189" t="s">
        <v>1384</v>
      </c>
      <c r="G326" s="190" t="s">
        <v>212</v>
      </c>
      <c r="H326" s="191">
        <v>4</v>
      </c>
      <c r="I326" s="192"/>
      <c r="J326" s="193">
        <f>ROUND(I326*H326,2)</f>
        <v>0</v>
      </c>
      <c r="K326" s="189" t="s">
        <v>133</v>
      </c>
      <c r="L326" s="39"/>
      <c r="M326" s="194" t="s">
        <v>19</v>
      </c>
      <c r="N326" s="195" t="s">
        <v>43</v>
      </c>
      <c r="O326" s="64"/>
      <c r="P326" s="196">
        <f>O326*H326</f>
        <v>0</v>
      </c>
      <c r="Q326" s="196">
        <v>0.0007</v>
      </c>
      <c r="R326" s="196">
        <f>Q326*H326</f>
        <v>0.0028</v>
      </c>
      <c r="S326" s="196">
        <v>0</v>
      </c>
      <c r="T326" s="197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8" t="s">
        <v>134</v>
      </c>
      <c r="AT326" s="198" t="s">
        <v>129</v>
      </c>
      <c r="AU326" s="198" t="s">
        <v>82</v>
      </c>
      <c r="AY326" s="17" t="s">
        <v>125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7" t="s">
        <v>80</v>
      </c>
      <c r="BK326" s="199">
        <f>ROUND(I326*H326,2)</f>
        <v>0</v>
      </c>
      <c r="BL326" s="17" t="s">
        <v>134</v>
      </c>
      <c r="BM326" s="198" t="s">
        <v>1385</v>
      </c>
    </row>
    <row r="327" spans="1:47" s="2" customFormat="1" ht="11.25">
      <c r="A327" s="34"/>
      <c r="B327" s="35"/>
      <c r="C327" s="36"/>
      <c r="D327" s="200" t="s">
        <v>136</v>
      </c>
      <c r="E327" s="36"/>
      <c r="F327" s="201" t="s">
        <v>1386</v>
      </c>
      <c r="G327" s="36"/>
      <c r="H327" s="36"/>
      <c r="I327" s="108"/>
      <c r="J327" s="36"/>
      <c r="K327" s="36"/>
      <c r="L327" s="39"/>
      <c r="M327" s="202"/>
      <c r="N327" s="203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136</v>
      </c>
      <c r="AU327" s="17" t="s">
        <v>82</v>
      </c>
    </row>
    <row r="328" spans="1:65" s="2" customFormat="1" ht="14.45" customHeight="1">
      <c r="A328" s="34"/>
      <c r="B328" s="35"/>
      <c r="C328" s="226" t="s">
        <v>578</v>
      </c>
      <c r="D328" s="226" t="s">
        <v>205</v>
      </c>
      <c r="E328" s="227" t="s">
        <v>1387</v>
      </c>
      <c r="F328" s="228" t="s">
        <v>1388</v>
      </c>
      <c r="G328" s="229" t="s">
        <v>212</v>
      </c>
      <c r="H328" s="230">
        <v>4</v>
      </c>
      <c r="I328" s="231"/>
      <c r="J328" s="232">
        <f>ROUND(I328*H328,2)</f>
        <v>0</v>
      </c>
      <c r="K328" s="228" t="s">
        <v>386</v>
      </c>
      <c r="L328" s="233"/>
      <c r="M328" s="234" t="s">
        <v>19</v>
      </c>
      <c r="N328" s="235" t="s">
        <v>43</v>
      </c>
      <c r="O328" s="64"/>
      <c r="P328" s="196">
        <f>O328*H328</f>
        <v>0</v>
      </c>
      <c r="Q328" s="196">
        <v>0.0025</v>
      </c>
      <c r="R328" s="196">
        <f>Q328*H328</f>
        <v>0.01</v>
      </c>
      <c r="S328" s="196">
        <v>0</v>
      </c>
      <c r="T328" s="197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8" t="s">
        <v>192</v>
      </c>
      <c r="AT328" s="198" t="s">
        <v>205</v>
      </c>
      <c r="AU328" s="198" t="s">
        <v>82</v>
      </c>
      <c r="AY328" s="17" t="s">
        <v>125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7" t="s">
        <v>80</v>
      </c>
      <c r="BK328" s="199">
        <f>ROUND(I328*H328,2)</f>
        <v>0</v>
      </c>
      <c r="BL328" s="17" t="s">
        <v>134</v>
      </c>
      <c r="BM328" s="198" t="s">
        <v>1389</v>
      </c>
    </row>
    <row r="329" spans="1:47" s="2" customFormat="1" ht="11.25">
      <c r="A329" s="34"/>
      <c r="B329" s="35"/>
      <c r="C329" s="36"/>
      <c r="D329" s="200" t="s">
        <v>136</v>
      </c>
      <c r="E329" s="36"/>
      <c r="F329" s="201" t="s">
        <v>1388</v>
      </c>
      <c r="G329" s="36"/>
      <c r="H329" s="36"/>
      <c r="I329" s="108"/>
      <c r="J329" s="36"/>
      <c r="K329" s="36"/>
      <c r="L329" s="39"/>
      <c r="M329" s="202"/>
      <c r="N329" s="203"/>
      <c r="O329" s="64"/>
      <c r="P329" s="64"/>
      <c r="Q329" s="64"/>
      <c r="R329" s="64"/>
      <c r="S329" s="64"/>
      <c r="T329" s="65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136</v>
      </c>
      <c r="AU329" s="17" t="s">
        <v>82</v>
      </c>
    </row>
    <row r="330" spans="1:47" s="2" customFormat="1" ht="19.5">
      <c r="A330" s="34"/>
      <c r="B330" s="35"/>
      <c r="C330" s="36"/>
      <c r="D330" s="200" t="s">
        <v>138</v>
      </c>
      <c r="E330" s="36"/>
      <c r="F330" s="204" t="s">
        <v>1390</v>
      </c>
      <c r="G330" s="36"/>
      <c r="H330" s="36"/>
      <c r="I330" s="108"/>
      <c r="J330" s="36"/>
      <c r="K330" s="36"/>
      <c r="L330" s="39"/>
      <c r="M330" s="202"/>
      <c r="N330" s="203"/>
      <c r="O330" s="64"/>
      <c r="P330" s="64"/>
      <c r="Q330" s="64"/>
      <c r="R330" s="64"/>
      <c r="S330" s="64"/>
      <c r="T330" s="65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138</v>
      </c>
      <c r="AU330" s="17" t="s">
        <v>82</v>
      </c>
    </row>
    <row r="331" spans="1:65" s="2" customFormat="1" ht="14.45" customHeight="1">
      <c r="A331" s="34"/>
      <c r="B331" s="35"/>
      <c r="C331" s="187" t="s">
        <v>585</v>
      </c>
      <c r="D331" s="187" t="s">
        <v>129</v>
      </c>
      <c r="E331" s="188" t="s">
        <v>1391</v>
      </c>
      <c r="F331" s="189" t="s">
        <v>1392</v>
      </c>
      <c r="G331" s="190" t="s">
        <v>132</v>
      </c>
      <c r="H331" s="191">
        <v>1.5</v>
      </c>
      <c r="I331" s="192"/>
      <c r="J331" s="193">
        <f>ROUND(I331*H331,2)</f>
        <v>0</v>
      </c>
      <c r="K331" s="189" t="s">
        <v>133</v>
      </c>
      <c r="L331" s="39"/>
      <c r="M331" s="194" t="s">
        <v>19</v>
      </c>
      <c r="N331" s="195" t="s">
        <v>43</v>
      </c>
      <c r="O331" s="64"/>
      <c r="P331" s="196">
        <f>O331*H331</f>
        <v>0</v>
      </c>
      <c r="Q331" s="196">
        <v>2.60332</v>
      </c>
      <c r="R331" s="196">
        <f>Q331*H331</f>
        <v>3.90498</v>
      </c>
      <c r="S331" s="196">
        <v>0</v>
      </c>
      <c r="T331" s="197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8" t="s">
        <v>134</v>
      </c>
      <c r="AT331" s="198" t="s">
        <v>129</v>
      </c>
      <c r="AU331" s="198" t="s">
        <v>82</v>
      </c>
      <c r="AY331" s="17" t="s">
        <v>125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7" t="s">
        <v>80</v>
      </c>
      <c r="BK331" s="199">
        <f>ROUND(I331*H331,2)</f>
        <v>0</v>
      </c>
      <c r="BL331" s="17" t="s">
        <v>134</v>
      </c>
      <c r="BM331" s="198" t="s">
        <v>1393</v>
      </c>
    </row>
    <row r="332" spans="1:47" s="2" customFormat="1" ht="11.25">
      <c r="A332" s="34"/>
      <c r="B332" s="35"/>
      <c r="C332" s="36"/>
      <c r="D332" s="200" t="s">
        <v>136</v>
      </c>
      <c r="E332" s="36"/>
      <c r="F332" s="201" t="s">
        <v>1394</v>
      </c>
      <c r="G332" s="36"/>
      <c r="H332" s="36"/>
      <c r="I332" s="108"/>
      <c r="J332" s="36"/>
      <c r="K332" s="36"/>
      <c r="L332" s="39"/>
      <c r="M332" s="202"/>
      <c r="N332" s="203"/>
      <c r="O332" s="64"/>
      <c r="P332" s="64"/>
      <c r="Q332" s="64"/>
      <c r="R332" s="64"/>
      <c r="S332" s="64"/>
      <c r="T332" s="65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136</v>
      </c>
      <c r="AU332" s="17" t="s">
        <v>82</v>
      </c>
    </row>
    <row r="333" spans="2:51" s="13" customFormat="1" ht="11.25">
      <c r="B333" s="205"/>
      <c r="C333" s="206"/>
      <c r="D333" s="200" t="s">
        <v>140</v>
      </c>
      <c r="E333" s="207" t="s">
        <v>19</v>
      </c>
      <c r="F333" s="208" t="s">
        <v>1395</v>
      </c>
      <c r="G333" s="206"/>
      <c r="H333" s="209">
        <v>1.5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140</v>
      </c>
      <c r="AU333" s="215" t="s">
        <v>82</v>
      </c>
      <c r="AV333" s="13" t="s">
        <v>82</v>
      </c>
      <c r="AW333" s="13" t="s">
        <v>33</v>
      </c>
      <c r="AX333" s="13" t="s">
        <v>72</v>
      </c>
      <c r="AY333" s="215" t="s">
        <v>125</v>
      </c>
    </row>
    <row r="334" spans="1:65" s="2" customFormat="1" ht="14.45" customHeight="1">
      <c r="A334" s="34"/>
      <c r="B334" s="35"/>
      <c r="C334" s="187" t="s">
        <v>591</v>
      </c>
      <c r="D334" s="187" t="s">
        <v>129</v>
      </c>
      <c r="E334" s="188" t="s">
        <v>1396</v>
      </c>
      <c r="F334" s="189" t="s">
        <v>1397</v>
      </c>
      <c r="G334" s="190" t="s">
        <v>177</v>
      </c>
      <c r="H334" s="191">
        <v>19.6</v>
      </c>
      <c r="I334" s="192"/>
      <c r="J334" s="193">
        <f>ROUND(I334*H334,2)</f>
        <v>0</v>
      </c>
      <c r="K334" s="189" t="s">
        <v>133</v>
      </c>
      <c r="L334" s="39"/>
      <c r="M334" s="194" t="s">
        <v>19</v>
      </c>
      <c r="N334" s="195" t="s">
        <v>43</v>
      </c>
      <c r="O334" s="64"/>
      <c r="P334" s="196">
        <f>O334*H334</f>
        <v>0</v>
      </c>
      <c r="Q334" s="196">
        <v>1.1812</v>
      </c>
      <c r="R334" s="196">
        <f>Q334*H334</f>
        <v>23.15152</v>
      </c>
      <c r="S334" s="196">
        <v>0</v>
      </c>
      <c r="T334" s="197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8" t="s">
        <v>134</v>
      </c>
      <c r="AT334" s="198" t="s">
        <v>129</v>
      </c>
      <c r="AU334" s="198" t="s">
        <v>82</v>
      </c>
      <c r="AY334" s="17" t="s">
        <v>125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7" t="s">
        <v>80</v>
      </c>
      <c r="BK334" s="199">
        <f>ROUND(I334*H334,2)</f>
        <v>0</v>
      </c>
      <c r="BL334" s="17" t="s">
        <v>134</v>
      </c>
      <c r="BM334" s="198" t="s">
        <v>1398</v>
      </c>
    </row>
    <row r="335" spans="1:47" s="2" customFormat="1" ht="11.25">
      <c r="A335" s="34"/>
      <c r="B335" s="35"/>
      <c r="C335" s="36"/>
      <c r="D335" s="200" t="s">
        <v>136</v>
      </c>
      <c r="E335" s="36"/>
      <c r="F335" s="201" t="s">
        <v>1399</v>
      </c>
      <c r="G335" s="36"/>
      <c r="H335" s="36"/>
      <c r="I335" s="108"/>
      <c r="J335" s="36"/>
      <c r="K335" s="36"/>
      <c r="L335" s="39"/>
      <c r="M335" s="202"/>
      <c r="N335" s="203"/>
      <c r="O335" s="64"/>
      <c r="P335" s="64"/>
      <c r="Q335" s="64"/>
      <c r="R335" s="64"/>
      <c r="S335" s="64"/>
      <c r="T335" s="6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136</v>
      </c>
      <c r="AU335" s="17" t="s">
        <v>82</v>
      </c>
    </row>
    <row r="336" spans="2:51" s="13" customFormat="1" ht="11.25">
      <c r="B336" s="205"/>
      <c r="C336" s="206"/>
      <c r="D336" s="200" t="s">
        <v>140</v>
      </c>
      <c r="E336" s="207" t="s">
        <v>19</v>
      </c>
      <c r="F336" s="208" t="s">
        <v>1400</v>
      </c>
      <c r="G336" s="206"/>
      <c r="H336" s="209">
        <v>19.6</v>
      </c>
      <c r="I336" s="210"/>
      <c r="J336" s="206"/>
      <c r="K336" s="206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140</v>
      </c>
      <c r="AU336" s="215" t="s">
        <v>82</v>
      </c>
      <c r="AV336" s="13" t="s">
        <v>82</v>
      </c>
      <c r="AW336" s="13" t="s">
        <v>33</v>
      </c>
      <c r="AX336" s="13" t="s">
        <v>72</v>
      </c>
      <c r="AY336" s="215" t="s">
        <v>125</v>
      </c>
    </row>
    <row r="337" spans="1:65" s="2" customFormat="1" ht="14.45" customHeight="1">
      <c r="A337" s="34"/>
      <c r="B337" s="35"/>
      <c r="C337" s="226" t="s">
        <v>598</v>
      </c>
      <c r="D337" s="226" t="s">
        <v>205</v>
      </c>
      <c r="E337" s="227" t="s">
        <v>1401</v>
      </c>
      <c r="F337" s="228" t="s">
        <v>1402</v>
      </c>
      <c r="G337" s="229" t="s">
        <v>177</v>
      </c>
      <c r="H337" s="230">
        <v>19.6</v>
      </c>
      <c r="I337" s="231"/>
      <c r="J337" s="232">
        <f>ROUND(I337*H337,2)</f>
        <v>0</v>
      </c>
      <c r="K337" s="228" t="s">
        <v>133</v>
      </c>
      <c r="L337" s="233"/>
      <c r="M337" s="234" t="s">
        <v>19</v>
      </c>
      <c r="N337" s="235" t="s">
        <v>43</v>
      </c>
      <c r="O337" s="64"/>
      <c r="P337" s="196">
        <f>O337*H337</f>
        <v>0</v>
      </c>
      <c r="Q337" s="196">
        <v>0.01318</v>
      </c>
      <c r="R337" s="196">
        <f>Q337*H337</f>
        <v>0.25832800000000006</v>
      </c>
      <c r="S337" s="196">
        <v>0</v>
      </c>
      <c r="T337" s="197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8" t="s">
        <v>192</v>
      </c>
      <c r="AT337" s="198" t="s">
        <v>205</v>
      </c>
      <c r="AU337" s="198" t="s">
        <v>82</v>
      </c>
      <c r="AY337" s="17" t="s">
        <v>125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17" t="s">
        <v>80</v>
      </c>
      <c r="BK337" s="199">
        <f>ROUND(I337*H337,2)</f>
        <v>0</v>
      </c>
      <c r="BL337" s="17" t="s">
        <v>134</v>
      </c>
      <c r="BM337" s="198" t="s">
        <v>1403</v>
      </c>
    </row>
    <row r="338" spans="1:47" s="2" customFormat="1" ht="11.25">
      <c r="A338" s="34"/>
      <c r="B338" s="35"/>
      <c r="C338" s="36"/>
      <c r="D338" s="200" t="s">
        <v>136</v>
      </c>
      <c r="E338" s="36"/>
      <c r="F338" s="201" t="s">
        <v>1402</v>
      </c>
      <c r="G338" s="36"/>
      <c r="H338" s="36"/>
      <c r="I338" s="108"/>
      <c r="J338" s="36"/>
      <c r="K338" s="36"/>
      <c r="L338" s="39"/>
      <c r="M338" s="202"/>
      <c r="N338" s="203"/>
      <c r="O338" s="64"/>
      <c r="P338" s="64"/>
      <c r="Q338" s="64"/>
      <c r="R338" s="64"/>
      <c r="S338" s="64"/>
      <c r="T338" s="65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136</v>
      </c>
      <c r="AU338" s="17" t="s">
        <v>82</v>
      </c>
    </row>
    <row r="339" spans="1:65" s="2" customFormat="1" ht="14.45" customHeight="1">
      <c r="A339" s="34"/>
      <c r="B339" s="35"/>
      <c r="C339" s="187" t="s">
        <v>605</v>
      </c>
      <c r="D339" s="187" t="s">
        <v>129</v>
      </c>
      <c r="E339" s="188" t="s">
        <v>1404</v>
      </c>
      <c r="F339" s="189" t="s">
        <v>1405</v>
      </c>
      <c r="G339" s="190" t="s">
        <v>132</v>
      </c>
      <c r="H339" s="191">
        <v>1.96</v>
      </c>
      <c r="I339" s="192"/>
      <c r="J339" s="193">
        <f>ROUND(I339*H339,2)</f>
        <v>0</v>
      </c>
      <c r="K339" s="189" t="s">
        <v>133</v>
      </c>
      <c r="L339" s="39"/>
      <c r="M339" s="194" t="s">
        <v>19</v>
      </c>
      <c r="N339" s="195" t="s">
        <v>43</v>
      </c>
      <c r="O339" s="64"/>
      <c r="P339" s="196">
        <f>O339*H339</f>
        <v>0</v>
      </c>
      <c r="Q339" s="196">
        <v>1.9695</v>
      </c>
      <c r="R339" s="196">
        <f>Q339*H339</f>
        <v>3.86022</v>
      </c>
      <c r="S339" s="196">
        <v>0</v>
      </c>
      <c r="T339" s="197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8" t="s">
        <v>134</v>
      </c>
      <c r="AT339" s="198" t="s">
        <v>129</v>
      </c>
      <c r="AU339" s="198" t="s">
        <v>82</v>
      </c>
      <c r="AY339" s="17" t="s">
        <v>125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7" t="s">
        <v>80</v>
      </c>
      <c r="BK339" s="199">
        <f>ROUND(I339*H339,2)</f>
        <v>0</v>
      </c>
      <c r="BL339" s="17" t="s">
        <v>134</v>
      </c>
      <c r="BM339" s="198" t="s">
        <v>1406</v>
      </c>
    </row>
    <row r="340" spans="1:47" s="2" customFormat="1" ht="11.25">
      <c r="A340" s="34"/>
      <c r="B340" s="35"/>
      <c r="C340" s="36"/>
      <c r="D340" s="200" t="s">
        <v>136</v>
      </c>
      <c r="E340" s="36"/>
      <c r="F340" s="201" t="s">
        <v>1407</v>
      </c>
      <c r="G340" s="36"/>
      <c r="H340" s="36"/>
      <c r="I340" s="108"/>
      <c r="J340" s="36"/>
      <c r="K340" s="36"/>
      <c r="L340" s="39"/>
      <c r="M340" s="202"/>
      <c r="N340" s="203"/>
      <c r="O340" s="64"/>
      <c r="P340" s="64"/>
      <c r="Q340" s="64"/>
      <c r="R340" s="64"/>
      <c r="S340" s="64"/>
      <c r="T340" s="65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136</v>
      </c>
      <c r="AU340" s="17" t="s">
        <v>82</v>
      </c>
    </row>
    <row r="341" spans="2:51" s="14" customFormat="1" ht="11.25">
      <c r="B341" s="216"/>
      <c r="C341" s="217"/>
      <c r="D341" s="200" t="s">
        <v>140</v>
      </c>
      <c r="E341" s="218" t="s">
        <v>19</v>
      </c>
      <c r="F341" s="219" t="s">
        <v>1408</v>
      </c>
      <c r="G341" s="217"/>
      <c r="H341" s="218" t="s">
        <v>19</v>
      </c>
      <c r="I341" s="220"/>
      <c r="J341" s="217"/>
      <c r="K341" s="217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140</v>
      </c>
      <c r="AU341" s="225" t="s">
        <v>82</v>
      </c>
      <c r="AV341" s="14" t="s">
        <v>80</v>
      </c>
      <c r="AW341" s="14" t="s">
        <v>33</v>
      </c>
      <c r="AX341" s="14" t="s">
        <v>72</v>
      </c>
      <c r="AY341" s="225" t="s">
        <v>125</v>
      </c>
    </row>
    <row r="342" spans="2:51" s="13" customFormat="1" ht="11.25">
      <c r="B342" s="205"/>
      <c r="C342" s="206"/>
      <c r="D342" s="200" t="s">
        <v>140</v>
      </c>
      <c r="E342" s="207" t="s">
        <v>19</v>
      </c>
      <c r="F342" s="208" t="s">
        <v>1409</v>
      </c>
      <c r="G342" s="206"/>
      <c r="H342" s="209">
        <v>1.96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140</v>
      </c>
      <c r="AU342" s="215" t="s">
        <v>82</v>
      </c>
      <c r="AV342" s="13" t="s">
        <v>82</v>
      </c>
      <c r="AW342" s="13" t="s">
        <v>33</v>
      </c>
      <c r="AX342" s="13" t="s">
        <v>72</v>
      </c>
      <c r="AY342" s="215" t="s">
        <v>125</v>
      </c>
    </row>
    <row r="343" spans="1:65" s="2" customFormat="1" ht="14.45" customHeight="1">
      <c r="A343" s="34"/>
      <c r="B343" s="35"/>
      <c r="C343" s="187" t="s">
        <v>612</v>
      </c>
      <c r="D343" s="187" t="s">
        <v>129</v>
      </c>
      <c r="E343" s="188" t="s">
        <v>1410</v>
      </c>
      <c r="F343" s="189" t="s">
        <v>1411</v>
      </c>
      <c r="G343" s="190" t="s">
        <v>132</v>
      </c>
      <c r="H343" s="191">
        <v>18.153</v>
      </c>
      <c r="I343" s="192"/>
      <c r="J343" s="193">
        <f>ROUND(I343*H343,2)</f>
        <v>0</v>
      </c>
      <c r="K343" s="189" t="s">
        <v>133</v>
      </c>
      <c r="L343" s="39"/>
      <c r="M343" s="194" t="s">
        <v>19</v>
      </c>
      <c r="N343" s="195" t="s">
        <v>43</v>
      </c>
      <c r="O343" s="64"/>
      <c r="P343" s="196">
        <f>O343*H343</f>
        <v>0</v>
      </c>
      <c r="Q343" s="196">
        <v>0</v>
      </c>
      <c r="R343" s="196">
        <f>Q343*H343</f>
        <v>0</v>
      </c>
      <c r="S343" s="196">
        <v>2.5</v>
      </c>
      <c r="T343" s="197">
        <f>S343*H343</f>
        <v>45.38249999999999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8" t="s">
        <v>134</v>
      </c>
      <c r="AT343" s="198" t="s">
        <v>129</v>
      </c>
      <c r="AU343" s="198" t="s">
        <v>82</v>
      </c>
      <c r="AY343" s="17" t="s">
        <v>125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7" t="s">
        <v>80</v>
      </c>
      <c r="BK343" s="199">
        <f>ROUND(I343*H343,2)</f>
        <v>0</v>
      </c>
      <c r="BL343" s="17" t="s">
        <v>134</v>
      </c>
      <c r="BM343" s="198" t="s">
        <v>1412</v>
      </c>
    </row>
    <row r="344" spans="1:47" s="2" customFormat="1" ht="19.5">
      <c r="A344" s="34"/>
      <c r="B344" s="35"/>
      <c r="C344" s="36"/>
      <c r="D344" s="200" t="s">
        <v>136</v>
      </c>
      <c r="E344" s="36"/>
      <c r="F344" s="201" t="s">
        <v>1413</v>
      </c>
      <c r="G344" s="36"/>
      <c r="H344" s="36"/>
      <c r="I344" s="108"/>
      <c r="J344" s="36"/>
      <c r="K344" s="36"/>
      <c r="L344" s="39"/>
      <c r="M344" s="202"/>
      <c r="N344" s="203"/>
      <c r="O344" s="64"/>
      <c r="P344" s="64"/>
      <c r="Q344" s="64"/>
      <c r="R344" s="64"/>
      <c r="S344" s="64"/>
      <c r="T344" s="65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136</v>
      </c>
      <c r="AU344" s="17" t="s">
        <v>82</v>
      </c>
    </row>
    <row r="345" spans="2:51" s="14" customFormat="1" ht="11.25">
      <c r="B345" s="216"/>
      <c r="C345" s="217"/>
      <c r="D345" s="200" t="s">
        <v>140</v>
      </c>
      <c r="E345" s="218" t="s">
        <v>19</v>
      </c>
      <c r="F345" s="219" t="s">
        <v>1414</v>
      </c>
      <c r="G345" s="217"/>
      <c r="H345" s="218" t="s">
        <v>19</v>
      </c>
      <c r="I345" s="220"/>
      <c r="J345" s="217"/>
      <c r="K345" s="217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140</v>
      </c>
      <c r="AU345" s="225" t="s">
        <v>82</v>
      </c>
      <c r="AV345" s="14" t="s">
        <v>80</v>
      </c>
      <c r="AW345" s="14" t="s">
        <v>33</v>
      </c>
      <c r="AX345" s="14" t="s">
        <v>72</v>
      </c>
      <c r="AY345" s="225" t="s">
        <v>125</v>
      </c>
    </row>
    <row r="346" spans="2:51" s="13" customFormat="1" ht="11.25">
      <c r="B346" s="205"/>
      <c r="C346" s="206"/>
      <c r="D346" s="200" t="s">
        <v>140</v>
      </c>
      <c r="E346" s="207" t="s">
        <v>19</v>
      </c>
      <c r="F346" s="208" t="s">
        <v>1415</v>
      </c>
      <c r="G346" s="206"/>
      <c r="H346" s="209">
        <v>18.153</v>
      </c>
      <c r="I346" s="210"/>
      <c r="J346" s="206"/>
      <c r="K346" s="206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140</v>
      </c>
      <c r="AU346" s="215" t="s">
        <v>82</v>
      </c>
      <c r="AV346" s="13" t="s">
        <v>82</v>
      </c>
      <c r="AW346" s="13" t="s">
        <v>33</v>
      </c>
      <c r="AX346" s="13" t="s">
        <v>72</v>
      </c>
      <c r="AY346" s="215" t="s">
        <v>125</v>
      </c>
    </row>
    <row r="347" spans="2:63" s="12" customFormat="1" ht="20.85" customHeight="1">
      <c r="B347" s="171"/>
      <c r="C347" s="172"/>
      <c r="D347" s="173" t="s">
        <v>71</v>
      </c>
      <c r="E347" s="185" t="s">
        <v>722</v>
      </c>
      <c r="F347" s="185" t="s">
        <v>1416</v>
      </c>
      <c r="G347" s="172"/>
      <c r="H347" s="172"/>
      <c r="I347" s="175"/>
      <c r="J347" s="186">
        <f>BK347</f>
        <v>0</v>
      </c>
      <c r="K347" s="172"/>
      <c r="L347" s="177"/>
      <c r="M347" s="178"/>
      <c r="N347" s="179"/>
      <c r="O347" s="179"/>
      <c r="P347" s="180">
        <f>SUM(P348:P356)</f>
        <v>0</v>
      </c>
      <c r="Q347" s="179"/>
      <c r="R347" s="180">
        <f>SUM(R348:R356)</f>
        <v>6.06894744</v>
      </c>
      <c r="S347" s="179"/>
      <c r="T347" s="181">
        <f>SUM(T348:T356)</f>
        <v>204.4611</v>
      </c>
      <c r="AR347" s="182" t="s">
        <v>80</v>
      </c>
      <c r="AT347" s="183" t="s">
        <v>71</v>
      </c>
      <c r="AU347" s="183" t="s">
        <v>82</v>
      </c>
      <c r="AY347" s="182" t="s">
        <v>125</v>
      </c>
      <c r="BK347" s="184">
        <f>SUM(BK348:BK356)</f>
        <v>0</v>
      </c>
    </row>
    <row r="348" spans="1:65" s="2" customFormat="1" ht="14.45" customHeight="1">
      <c r="A348" s="34"/>
      <c r="B348" s="35"/>
      <c r="C348" s="187" t="s">
        <v>616</v>
      </c>
      <c r="D348" s="187" t="s">
        <v>129</v>
      </c>
      <c r="E348" s="188" t="s">
        <v>1417</v>
      </c>
      <c r="F348" s="189" t="s">
        <v>1418</v>
      </c>
      <c r="G348" s="190" t="s">
        <v>132</v>
      </c>
      <c r="H348" s="191">
        <v>29.75</v>
      </c>
      <c r="I348" s="192"/>
      <c r="J348" s="193">
        <f>ROUND(I348*H348,2)</f>
        <v>0</v>
      </c>
      <c r="K348" s="189" t="s">
        <v>133</v>
      </c>
      <c r="L348" s="39"/>
      <c r="M348" s="194" t="s">
        <v>19</v>
      </c>
      <c r="N348" s="195" t="s">
        <v>43</v>
      </c>
      <c r="O348" s="64"/>
      <c r="P348" s="196">
        <f>O348*H348</f>
        <v>0</v>
      </c>
      <c r="Q348" s="196">
        <v>0</v>
      </c>
      <c r="R348" s="196">
        <f>Q348*H348</f>
        <v>0</v>
      </c>
      <c r="S348" s="196">
        <v>2.85</v>
      </c>
      <c r="T348" s="197">
        <f>S348*H348</f>
        <v>84.78750000000001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8" t="s">
        <v>134</v>
      </c>
      <c r="AT348" s="198" t="s">
        <v>129</v>
      </c>
      <c r="AU348" s="198" t="s">
        <v>150</v>
      </c>
      <c r="AY348" s="17" t="s">
        <v>125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7" t="s">
        <v>80</v>
      </c>
      <c r="BK348" s="199">
        <f>ROUND(I348*H348,2)</f>
        <v>0</v>
      </c>
      <c r="BL348" s="17" t="s">
        <v>134</v>
      </c>
      <c r="BM348" s="198" t="s">
        <v>1419</v>
      </c>
    </row>
    <row r="349" spans="1:47" s="2" customFormat="1" ht="19.5">
      <c r="A349" s="34"/>
      <c r="B349" s="35"/>
      <c r="C349" s="36"/>
      <c r="D349" s="200" t="s">
        <v>136</v>
      </c>
      <c r="E349" s="36"/>
      <c r="F349" s="201" t="s">
        <v>1420</v>
      </c>
      <c r="G349" s="36"/>
      <c r="H349" s="36"/>
      <c r="I349" s="108"/>
      <c r="J349" s="36"/>
      <c r="K349" s="36"/>
      <c r="L349" s="39"/>
      <c r="M349" s="202"/>
      <c r="N349" s="203"/>
      <c r="O349" s="64"/>
      <c r="P349" s="64"/>
      <c r="Q349" s="64"/>
      <c r="R349" s="64"/>
      <c r="S349" s="64"/>
      <c r="T349" s="65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136</v>
      </c>
      <c r="AU349" s="17" t="s">
        <v>150</v>
      </c>
    </row>
    <row r="350" spans="2:51" s="14" customFormat="1" ht="11.25">
      <c r="B350" s="216"/>
      <c r="C350" s="217"/>
      <c r="D350" s="200" t="s">
        <v>140</v>
      </c>
      <c r="E350" s="218" t="s">
        <v>19</v>
      </c>
      <c r="F350" s="219" t="s">
        <v>1421</v>
      </c>
      <c r="G350" s="217"/>
      <c r="H350" s="218" t="s">
        <v>19</v>
      </c>
      <c r="I350" s="220"/>
      <c r="J350" s="217"/>
      <c r="K350" s="217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140</v>
      </c>
      <c r="AU350" s="225" t="s">
        <v>150</v>
      </c>
      <c r="AV350" s="14" t="s">
        <v>80</v>
      </c>
      <c r="AW350" s="14" t="s">
        <v>33</v>
      </c>
      <c r="AX350" s="14" t="s">
        <v>72</v>
      </c>
      <c r="AY350" s="225" t="s">
        <v>125</v>
      </c>
    </row>
    <row r="351" spans="2:51" s="13" customFormat="1" ht="11.25">
      <c r="B351" s="205"/>
      <c r="C351" s="206"/>
      <c r="D351" s="200" t="s">
        <v>140</v>
      </c>
      <c r="E351" s="207" t="s">
        <v>19</v>
      </c>
      <c r="F351" s="208" t="s">
        <v>1422</v>
      </c>
      <c r="G351" s="206"/>
      <c r="H351" s="209">
        <v>29.75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140</v>
      </c>
      <c r="AU351" s="215" t="s">
        <v>150</v>
      </c>
      <c r="AV351" s="13" t="s">
        <v>82</v>
      </c>
      <c r="AW351" s="13" t="s">
        <v>33</v>
      </c>
      <c r="AX351" s="13" t="s">
        <v>72</v>
      </c>
      <c r="AY351" s="215" t="s">
        <v>125</v>
      </c>
    </row>
    <row r="352" spans="1:65" s="2" customFormat="1" ht="14.45" customHeight="1">
      <c r="A352" s="34"/>
      <c r="B352" s="35"/>
      <c r="C352" s="187" t="s">
        <v>623</v>
      </c>
      <c r="D352" s="187" t="s">
        <v>129</v>
      </c>
      <c r="E352" s="188" t="s">
        <v>1423</v>
      </c>
      <c r="F352" s="189" t="s">
        <v>1424</v>
      </c>
      <c r="G352" s="190" t="s">
        <v>132</v>
      </c>
      <c r="H352" s="191">
        <v>49.864</v>
      </c>
      <c r="I352" s="192"/>
      <c r="J352" s="193">
        <f>ROUND(I352*H352,2)</f>
        <v>0</v>
      </c>
      <c r="K352" s="189" t="s">
        <v>133</v>
      </c>
      <c r="L352" s="39"/>
      <c r="M352" s="194" t="s">
        <v>19</v>
      </c>
      <c r="N352" s="195" t="s">
        <v>43</v>
      </c>
      <c r="O352" s="64"/>
      <c r="P352" s="196">
        <f>O352*H352</f>
        <v>0</v>
      </c>
      <c r="Q352" s="196">
        <v>0.12171</v>
      </c>
      <c r="R352" s="196">
        <f>Q352*H352</f>
        <v>6.06894744</v>
      </c>
      <c r="S352" s="196">
        <v>2.4</v>
      </c>
      <c r="T352" s="197">
        <f>S352*H352</f>
        <v>119.6736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8" t="s">
        <v>134</v>
      </c>
      <c r="AT352" s="198" t="s">
        <v>129</v>
      </c>
      <c r="AU352" s="198" t="s">
        <v>150</v>
      </c>
      <c r="AY352" s="17" t="s">
        <v>125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7" t="s">
        <v>80</v>
      </c>
      <c r="BK352" s="199">
        <f>ROUND(I352*H352,2)</f>
        <v>0</v>
      </c>
      <c r="BL352" s="17" t="s">
        <v>134</v>
      </c>
      <c r="BM352" s="198" t="s">
        <v>1425</v>
      </c>
    </row>
    <row r="353" spans="1:47" s="2" customFormat="1" ht="11.25">
      <c r="A353" s="34"/>
      <c r="B353" s="35"/>
      <c r="C353" s="36"/>
      <c r="D353" s="200" t="s">
        <v>136</v>
      </c>
      <c r="E353" s="36"/>
      <c r="F353" s="201" t="s">
        <v>1426</v>
      </c>
      <c r="G353" s="36"/>
      <c r="H353" s="36"/>
      <c r="I353" s="108"/>
      <c r="J353" s="36"/>
      <c r="K353" s="36"/>
      <c r="L353" s="39"/>
      <c r="M353" s="202"/>
      <c r="N353" s="203"/>
      <c r="O353" s="64"/>
      <c r="P353" s="64"/>
      <c r="Q353" s="64"/>
      <c r="R353" s="64"/>
      <c r="S353" s="64"/>
      <c r="T353" s="65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136</v>
      </c>
      <c r="AU353" s="17" t="s">
        <v>150</v>
      </c>
    </row>
    <row r="354" spans="2:51" s="14" customFormat="1" ht="11.25">
      <c r="B354" s="216"/>
      <c r="C354" s="217"/>
      <c r="D354" s="200" t="s">
        <v>140</v>
      </c>
      <c r="E354" s="218" t="s">
        <v>19</v>
      </c>
      <c r="F354" s="219" t="s">
        <v>1421</v>
      </c>
      <c r="G354" s="217"/>
      <c r="H354" s="218" t="s">
        <v>19</v>
      </c>
      <c r="I354" s="220"/>
      <c r="J354" s="217"/>
      <c r="K354" s="217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140</v>
      </c>
      <c r="AU354" s="225" t="s">
        <v>150</v>
      </c>
      <c r="AV354" s="14" t="s">
        <v>80</v>
      </c>
      <c r="AW354" s="14" t="s">
        <v>33</v>
      </c>
      <c r="AX354" s="14" t="s">
        <v>72</v>
      </c>
      <c r="AY354" s="225" t="s">
        <v>125</v>
      </c>
    </row>
    <row r="355" spans="2:51" s="13" customFormat="1" ht="11.25">
      <c r="B355" s="205"/>
      <c r="C355" s="206"/>
      <c r="D355" s="200" t="s">
        <v>140</v>
      </c>
      <c r="E355" s="207" t="s">
        <v>19</v>
      </c>
      <c r="F355" s="208" t="s">
        <v>1427</v>
      </c>
      <c r="G355" s="206"/>
      <c r="H355" s="209">
        <v>41.125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140</v>
      </c>
      <c r="AU355" s="215" t="s">
        <v>150</v>
      </c>
      <c r="AV355" s="13" t="s">
        <v>82</v>
      </c>
      <c r="AW355" s="13" t="s">
        <v>33</v>
      </c>
      <c r="AX355" s="13" t="s">
        <v>72</v>
      </c>
      <c r="AY355" s="215" t="s">
        <v>125</v>
      </c>
    </row>
    <row r="356" spans="2:51" s="13" customFormat="1" ht="11.25">
      <c r="B356" s="205"/>
      <c r="C356" s="206"/>
      <c r="D356" s="200" t="s">
        <v>140</v>
      </c>
      <c r="E356" s="207" t="s">
        <v>19</v>
      </c>
      <c r="F356" s="208" t="s">
        <v>1428</v>
      </c>
      <c r="G356" s="206"/>
      <c r="H356" s="209">
        <v>8.739</v>
      </c>
      <c r="I356" s="210"/>
      <c r="J356" s="206"/>
      <c r="K356" s="206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140</v>
      </c>
      <c r="AU356" s="215" t="s">
        <v>150</v>
      </c>
      <c r="AV356" s="13" t="s">
        <v>82</v>
      </c>
      <c r="AW356" s="13" t="s">
        <v>33</v>
      </c>
      <c r="AX356" s="13" t="s">
        <v>72</v>
      </c>
      <c r="AY356" s="215" t="s">
        <v>125</v>
      </c>
    </row>
    <row r="357" spans="2:63" s="12" customFormat="1" ht="22.9" customHeight="1">
      <c r="B357" s="171"/>
      <c r="C357" s="172"/>
      <c r="D357" s="173" t="s">
        <v>71</v>
      </c>
      <c r="E357" s="185" t="s">
        <v>1429</v>
      </c>
      <c r="F357" s="185" t="s">
        <v>1430</v>
      </c>
      <c r="G357" s="172"/>
      <c r="H357" s="172"/>
      <c r="I357" s="175"/>
      <c r="J357" s="186">
        <f>BK357</f>
        <v>0</v>
      </c>
      <c r="K357" s="172"/>
      <c r="L357" s="177"/>
      <c r="M357" s="178"/>
      <c r="N357" s="179"/>
      <c r="O357" s="179"/>
      <c r="P357" s="180">
        <f>SUM(P358:P367)</f>
        <v>0</v>
      </c>
      <c r="Q357" s="179"/>
      <c r="R357" s="180">
        <f>SUM(R358:R367)</f>
        <v>0</v>
      </c>
      <c r="S357" s="179"/>
      <c r="T357" s="181">
        <f>SUM(T358:T367)</f>
        <v>0</v>
      </c>
      <c r="AR357" s="182" t="s">
        <v>80</v>
      </c>
      <c r="AT357" s="183" t="s">
        <v>71</v>
      </c>
      <c r="AU357" s="183" t="s">
        <v>80</v>
      </c>
      <c r="AY357" s="182" t="s">
        <v>125</v>
      </c>
      <c r="BK357" s="184">
        <f>SUM(BK358:BK367)</f>
        <v>0</v>
      </c>
    </row>
    <row r="358" spans="1:65" s="2" customFormat="1" ht="14.45" customHeight="1">
      <c r="A358" s="34"/>
      <c r="B358" s="35"/>
      <c r="C358" s="187" t="s">
        <v>631</v>
      </c>
      <c r="D358" s="187" t="s">
        <v>129</v>
      </c>
      <c r="E358" s="188" t="s">
        <v>1431</v>
      </c>
      <c r="F358" s="189" t="s">
        <v>1432</v>
      </c>
      <c r="G358" s="190" t="s">
        <v>168</v>
      </c>
      <c r="H358" s="191">
        <v>249.844</v>
      </c>
      <c r="I358" s="192"/>
      <c r="J358" s="193">
        <f>ROUND(I358*H358,2)</f>
        <v>0</v>
      </c>
      <c r="K358" s="189" t="s">
        <v>133</v>
      </c>
      <c r="L358" s="39"/>
      <c r="M358" s="194" t="s">
        <v>19</v>
      </c>
      <c r="N358" s="195" t="s">
        <v>43</v>
      </c>
      <c r="O358" s="64"/>
      <c r="P358" s="196">
        <f>O358*H358</f>
        <v>0</v>
      </c>
      <c r="Q358" s="196">
        <v>0</v>
      </c>
      <c r="R358" s="196">
        <f>Q358*H358</f>
        <v>0</v>
      </c>
      <c r="S358" s="196">
        <v>0</v>
      </c>
      <c r="T358" s="197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8" t="s">
        <v>134</v>
      </c>
      <c r="AT358" s="198" t="s">
        <v>129</v>
      </c>
      <c r="AU358" s="198" t="s">
        <v>82</v>
      </c>
      <c r="AY358" s="17" t="s">
        <v>125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7" t="s">
        <v>80</v>
      </c>
      <c r="BK358" s="199">
        <f>ROUND(I358*H358,2)</f>
        <v>0</v>
      </c>
      <c r="BL358" s="17" t="s">
        <v>134</v>
      </c>
      <c r="BM358" s="198" t="s">
        <v>1433</v>
      </c>
    </row>
    <row r="359" spans="1:47" s="2" customFormat="1" ht="11.25">
      <c r="A359" s="34"/>
      <c r="B359" s="35"/>
      <c r="C359" s="36"/>
      <c r="D359" s="200" t="s">
        <v>136</v>
      </c>
      <c r="E359" s="36"/>
      <c r="F359" s="201" t="s">
        <v>1434</v>
      </c>
      <c r="G359" s="36"/>
      <c r="H359" s="36"/>
      <c r="I359" s="108"/>
      <c r="J359" s="36"/>
      <c r="K359" s="36"/>
      <c r="L359" s="39"/>
      <c r="M359" s="202"/>
      <c r="N359" s="203"/>
      <c r="O359" s="64"/>
      <c r="P359" s="64"/>
      <c r="Q359" s="64"/>
      <c r="R359" s="64"/>
      <c r="S359" s="64"/>
      <c r="T359" s="65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136</v>
      </c>
      <c r="AU359" s="17" t="s">
        <v>82</v>
      </c>
    </row>
    <row r="360" spans="1:65" s="2" customFormat="1" ht="14.45" customHeight="1">
      <c r="A360" s="34"/>
      <c r="B360" s="35"/>
      <c r="C360" s="187" t="s">
        <v>636</v>
      </c>
      <c r="D360" s="187" t="s">
        <v>129</v>
      </c>
      <c r="E360" s="188" t="s">
        <v>1435</v>
      </c>
      <c r="F360" s="189" t="s">
        <v>1436</v>
      </c>
      <c r="G360" s="190" t="s">
        <v>168</v>
      </c>
      <c r="H360" s="191">
        <v>249.844</v>
      </c>
      <c r="I360" s="192"/>
      <c r="J360" s="193">
        <f>ROUND(I360*H360,2)</f>
        <v>0</v>
      </c>
      <c r="K360" s="189" t="s">
        <v>133</v>
      </c>
      <c r="L360" s="39"/>
      <c r="M360" s="194" t="s">
        <v>19</v>
      </c>
      <c r="N360" s="195" t="s">
        <v>43</v>
      </c>
      <c r="O360" s="64"/>
      <c r="P360" s="196">
        <f>O360*H360</f>
        <v>0</v>
      </c>
      <c r="Q360" s="196">
        <v>0</v>
      </c>
      <c r="R360" s="196">
        <f>Q360*H360</f>
        <v>0</v>
      </c>
      <c r="S360" s="196">
        <v>0</v>
      </c>
      <c r="T360" s="197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8" t="s">
        <v>134</v>
      </c>
      <c r="AT360" s="198" t="s">
        <v>129</v>
      </c>
      <c r="AU360" s="198" t="s">
        <v>82</v>
      </c>
      <c r="AY360" s="17" t="s">
        <v>125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7" t="s">
        <v>80</v>
      </c>
      <c r="BK360" s="199">
        <f>ROUND(I360*H360,2)</f>
        <v>0</v>
      </c>
      <c r="BL360" s="17" t="s">
        <v>134</v>
      </c>
      <c r="BM360" s="198" t="s">
        <v>1437</v>
      </c>
    </row>
    <row r="361" spans="1:47" s="2" customFormat="1" ht="19.5">
      <c r="A361" s="34"/>
      <c r="B361" s="35"/>
      <c r="C361" s="36"/>
      <c r="D361" s="200" t="s">
        <v>136</v>
      </c>
      <c r="E361" s="36"/>
      <c r="F361" s="201" t="s">
        <v>1438</v>
      </c>
      <c r="G361" s="36"/>
      <c r="H361" s="36"/>
      <c r="I361" s="108"/>
      <c r="J361" s="36"/>
      <c r="K361" s="36"/>
      <c r="L361" s="39"/>
      <c r="M361" s="202"/>
      <c r="N361" s="203"/>
      <c r="O361" s="64"/>
      <c r="P361" s="64"/>
      <c r="Q361" s="64"/>
      <c r="R361" s="64"/>
      <c r="S361" s="64"/>
      <c r="T361" s="65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136</v>
      </c>
      <c r="AU361" s="17" t="s">
        <v>82</v>
      </c>
    </row>
    <row r="362" spans="1:65" s="2" customFormat="1" ht="21.6" customHeight="1">
      <c r="A362" s="34"/>
      <c r="B362" s="35"/>
      <c r="C362" s="187" t="s">
        <v>640</v>
      </c>
      <c r="D362" s="187" t="s">
        <v>129</v>
      </c>
      <c r="E362" s="188" t="s">
        <v>1439</v>
      </c>
      <c r="F362" s="189" t="s">
        <v>1440</v>
      </c>
      <c r="G362" s="190" t="s">
        <v>168</v>
      </c>
      <c r="H362" s="191">
        <v>6.069</v>
      </c>
      <c r="I362" s="192"/>
      <c r="J362" s="193">
        <f>ROUND(I362*H362,2)</f>
        <v>0</v>
      </c>
      <c r="K362" s="189" t="s">
        <v>133</v>
      </c>
      <c r="L362" s="39"/>
      <c r="M362" s="194" t="s">
        <v>19</v>
      </c>
      <c r="N362" s="195" t="s">
        <v>43</v>
      </c>
      <c r="O362" s="64"/>
      <c r="P362" s="196">
        <f>O362*H362</f>
        <v>0</v>
      </c>
      <c r="Q362" s="196">
        <v>0</v>
      </c>
      <c r="R362" s="196">
        <f>Q362*H362</f>
        <v>0</v>
      </c>
      <c r="S362" s="196">
        <v>0</v>
      </c>
      <c r="T362" s="197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8" t="s">
        <v>134</v>
      </c>
      <c r="AT362" s="198" t="s">
        <v>129</v>
      </c>
      <c r="AU362" s="198" t="s">
        <v>82</v>
      </c>
      <c r="AY362" s="17" t="s">
        <v>125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17" t="s">
        <v>80</v>
      </c>
      <c r="BK362" s="199">
        <f>ROUND(I362*H362,2)</f>
        <v>0</v>
      </c>
      <c r="BL362" s="17" t="s">
        <v>134</v>
      </c>
      <c r="BM362" s="198" t="s">
        <v>1441</v>
      </c>
    </row>
    <row r="363" spans="1:47" s="2" customFormat="1" ht="19.5">
      <c r="A363" s="34"/>
      <c r="B363" s="35"/>
      <c r="C363" s="36"/>
      <c r="D363" s="200" t="s">
        <v>136</v>
      </c>
      <c r="E363" s="36"/>
      <c r="F363" s="201" t="s">
        <v>1442</v>
      </c>
      <c r="G363" s="36"/>
      <c r="H363" s="36"/>
      <c r="I363" s="108"/>
      <c r="J363" s="36"/>
      <c r="K363" s="36"/>
      <c r="L363" s="39"/>
      <c r="M363" s="202"/>
      <c r="N363" s="203"/>
      <c r="O363" s="64"/>
      <c r="P363" s="64"/>
      <c r="Q363" s="64"/>
      <c r="R363" s="64"/>
      <c r="S363" s="64"/>
      <c r="T363" s="65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136</v>
      </c>
      <c r="AU363" s="17" t="s">
        <v>82</v>
      </c>
    </row>
    <row r="364" spans="2:51" s="13" customFormat="1" ht="11.25">
      <c r="B364" s="205"/>
      <c r="C364" s="206"/>
      <c r="D364" s="200" t="s">
        <v>140</v>
      </c>
      <c r="E364" s="207" t="s">
        <v>19</v>
      </c>
      <c r="F364" s="208" t="s">
        <v>1443</v>
      </c>
      <c r="G364" s="206"/>
      <c r="H364" s="209">
        <v>6.069</v>
      </c>
      <c r="I364" s="210"/>
      <c r="J364" s="206"/>
      <c r="K364" s="206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140</v>
      </c>
      <c r="AU364" s="215" t="s">
        <v>82</v>
      </c>
      <c r="AV364" s="13" t="s">
        <v>82</v>
      </c>
      <c r="AW364" s="13" t="s">
        <v>33</v>
      </c>
      <c r="AX364" s="13" t="s">
        <v>72</v>
      </c>
      <c r="AY364" s="215" t="s">
        <v>125</v>
      </c>
    </row>
    <row r="365" spans="1:65" s="2" customFormat="1" ht="14.45" customHeight="1">
      <c r="A365" s="34"/>
      <c r="B365" s="35"/>
      <c r="C365" s="187" t="s">
        <v>644</v>
      </c>
      <c r="D365" s="187" t="s">
        <v>129</v>
      </c>
      <c r="E365" s="188" t="s">
        <v>1444</v>
      </c>
      <c r="F365" s="189" t="s">
        <v>1445</v>
      </c>
      <c r="G365" s="190" t="s">
        <v>168</v>
      </c>
      <c r="H365" s="191">
        <v>39.314</v>
      </c>
      <c r="I365" s="192"/>
      <c r="J365" s="193">
        <f>ROUND(I365*H365,2)</f>
        <v>0</v>
      </c>
      <c r="K365" s="189" t="s">
        <v>133</v>
      </c>
      <c r="L365" s="39"/>
      <c r="M365" s="194" t="s">
        <v>19</v>
      </c>
      <c r="N365" s="195" t="s">
        <v>43</v>
      </c>
      <c r="O365" s="64"/>
      <c r="P365" s="196">
        <f>O365*H365</f>
        <v>0</v>
      </c>
      <c r="Q365" s="196">
        <v>0</v>
      </c>
      <c r="R365" s="196">
        <f>Q365*H365</f>
        <v>0</v>
      </c>
      <c r="S365" s="196">
        <v>0</v>
      </c>
      <c r="T365" s="197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8" t="s">
        <v>134</v>
      </c>
      <c r="AT365" s="198" t="s">
        <v>129</v>
      </c>
      <c r="AU365" s="198" t="s">
        <v>82</v>
      </c>
      <c r="AY365" s="17" t="s">
        <v>125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7" t="s">
        <v>80</v>
      </c>
      <c r="BK365" s="199">
        <f>ROUND(I365*H365,2)</f>
        <v>0</v>
      </c>
      <c r="BL365" s="17" t="s">
        <v>134</v>
      </c>
      <c r="BM365" s="198" t="s">
        <v>1446</v>
      </c>
    </row>
    <row r="366" spans="1:47" s="2" customFormat="1" ht="19.5">
      <c r="A366" s="34"/>
      <c r="B366" s="35"/>
      <c r="C366" s="36"/>
      <c r="D366" s="200" t="s">
        <v>136</v>
      </c>
      <c r="E366" s="36"/>
      <c r="F366" s="201" t="s">
        <v>1193</v>
      </c>
      <c r="G366" s="36"/>
      <c r="H366" s="36"/>
      <c r="I366" s="108"/>
      <c r="J366" s="36"/>
      <c r="K366" s="36"/>
      <c r="L366" s="39"/>
      <c r="M366" s="202"/>
      <c r="N366" s="203"/>
      <c r="O366" s="64"/>
      <c r="P366" s="64"/>
      <c r="Q366" s="64"/>
      <c r="R366" s="64"/>
      <c r="S366" s="64"/>
      <c r="T366" s="65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136</v>
      </c>
      <c r="AU366" s="17" t="s">
        <v>82</v>
      </c>
    </row>
    <row r="367" spans="2:51" s="13" customFormat="1" ht="11.25">
      <c r="B367" s="205"/>
      <c r="C367" s="206"/>
      <c r="D367" s="200" t="s">
        <v>140</v>
      </c>
      <c r="E367" s="207" t="s">
        <v>19</v>
      </c>
      <c r="F367" s="208" t="s">
        <v>1447</v>
      </c>
      <c r="G367" s="206"/>
      <c r="H367" s="209">
        <v>39.314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140</v>
      </c>
      <c r="AU367" s="215" t="s">
        <v>82</v>
      </c>
      <c r="AV367" s="13" t="s">
        <v>82</v>
      </c>
      <c r="AW367" s="13" t="s">
        <v>33</v>
      </c>
      <c r="AX367" s="13" t="s">
        <v>72</v>
      </c>
      <c r="AY367" s="215" t="s">
        <v>125</v>
      </c>
    </row>
    <row r="368" spans="2:63" s="12" customFormat="1" ht="22.9" customHeight="1">
      <c r="B368" s="171"/>
      <c r="C368" s="172"/>
      <c r="D368" s="173" t="s">
        <v>71</v>
      </c>
      <c r="E368" s="185" t="s">
        <v>882</v>
      </c>
      <c r="F368" s="185" t="s">
        <v>883</v>
      </c>
      <c r="G368" s="172"/>
      <c r="H368" s="172"/>
      <c r="I368" s="175"/>
      <c r="J368" s="186">
        <f>BK368</f>
        <v>0</v>
      </c>
      <c r="K368" s="172"/>
      <c r="L368" s="177"/>
      <c r="M368" s="178"/>
      <c r="N368" s="179"/>
      <c r="O368" s="179"/>
      <c r="P368" s="180">
        <f>SUM(P369:P370)</f>
        <v>0</v>
      </c>
      <c r="Q368" s="179"/>
      <c r="R368" s="180">
        <f>SUM(R369:R370)</f>
        <v>0</v>
      </c>
      <c r="S368" s="179"/>
      <c r="T368" s="181">
        <f>SUM(T369:T370)</f>
        <v>0</v>
      </c>
      <c r="AR368" s="182" t="s">
        <v>80</v>
      </c>
      <c r="AT368" s="183" t="s">
        <v>71</v>
      </c>
      <c r="AU368" s="183" t="s">
        <v>80</v>
      </c>
      <c r="AY368" s="182" t="s">
        <v>125</v>
      </c>
      <c r="BK368" s="184">
        <f>SUM(BK369:BK370)</f>
        <v>0</v>
      </c>
    </row>
    <row r="369" spans="1:65" s="2" customFormat="1" ht="21.6" customHeight="1">
      <c r="A369" s="34"/>
      <c r="B369" s="35"/>
      <c r="C369" s="187" t="s">
        <v>648</v>
      </c>
      <c r="D369" s="187" t="s">
        <v>129</v>
      </c>
      <c r="E369" s="188" t="s">
        <v>1448</v>
      </c>
      <c r="F369" s="189" t="s">
        <v>1449</v>
      </c>
      <c r="G369" s="190" t="s">
        <v>168</v>
      </c>
      <c r="H369" s="191">
        <v>181.298</v>
      </c>
      <c r="I369" s="192"/>
      <c r="J369" s="193">
        <f>ROUND(I369*H369,2)</f>
        <v>0</v>
      </c>
      <c r="K369" s="189" t="s">
        <v>133</v>
      </c>
      <c r="L369" s="39"/>
      <c r="M369" s="194" t="s">
        <v>19</v>
      </c>
      <c r="N369" s="195" t="s">
        <v>43</v>
      </c>
      <c r="O369" s="64"/>
      <c r="P369" s="196">
        <f>O369*H369</f>
        <v>0</v>
      </c>
      <c r="Q369" s="196">
        <v>0</v>
      </c>
      <c r="R369" s="196">
        <f>Q369*H369</f>
        <v>0</v>
      </c>
      <c r="S369" s="196">
        <v>0</v>
      </c>
      <c r="T369" s="197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8" t="s">
        <v>134</v>
      </c>
      <c r="AT369" s="198" t="s">
        <v>129</v>
      </c>
      <c r="AU369" s="198" t="s">
        <v>82</v>
      </c>
      <c r="AY369" s="17" t="s">
        <v>125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7" t="s">
        <v>80</v>
      </c>
      <c r="BK369" s="199">
        <f>ROUND(I369*H369,2)</f>
        <v>0</v>
      </c>
      <c r="BL369" s="17" t="s">
        <v>134</v>
      </c>
      <c r="BM369" s="198" t="s">
        <v>1450</v>
      </c>
    </row>
    <row r="370" spans="1:47" s="2" customFormat="1" ht="19.5">
      <c r="A370" s="34"/>
      <c r="B370" s="35"/>
      <c r="C370" s="36"/>
      <c r="D370" s="200" t="s">
        <v>136</v>
      </c>
      <c r="E370" s="36"/>
      <c r="F370" s="201" t="s">
        <v>1451</v>
      </c>
      <c r="G370" s="36"/>
      <c r="H370" s="36"/>
      <c r="I370" s="108"/>
      <c r="J370" s="36"/>
      <c r="K370" s="36"/>
      <c r="L370" s="39"/>
      <c r="M370" s="236"/>
      <c r="N370" s="237"/>
      <c r="O370" s="238"/>
      <c r="P370" s="238"/>
      <c r="Q370" s="238"/>
      <c r="R370" s="238"/>
      <c r="S370" s="238"/>
      <c r="T370" s="239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136</v>
      </c>
      <c r="AU370" s="17" t="s">
        <v>82</v>
      </c>
    </row>
    <row r="371" spans="1:31" s="2" customFormat="1" ht="6.95" customHeight="1">
      <c r="A371" s="34"/>
      <c r="B371" s="47"/>
      <c r="C371" s="48"/>
      <c r="D371" s="48"/>
      <c r="E371" s="48"/>
      <c r="F371" s="48"/>
      <c r="G371" s="48"/>
      <c r="H371" s="48"/>
      <c r="I371" s="136"/>
      <c r="J371" s="48"/>
      <c r="K371" s="48"/>
      <c r="L371" s="39"/>
      <c r="M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</row>
  </sheetData>
  <sheetProtection algorithmName="SHA-512" hashValue="z9EWUWGzMlA8L1smZb2Rcm0CKAfvtO9OfvAsR62X+Lmd5gfwlb/MyNKm5AvRVDntSOVHnzMhGB2qxlE2F4ReYA==" saltValue="depBiMRD04MRmzvQUdR2qg4GU61JXtQ1yTZTzdPLkOibrQPNIdqoHQgCm3qGoK01jnx8KMQmgjJO2t4WpTNW7A==" spinCount="100000" sheet="1" objects="1" scenarios="1" formatColumns="0" formatRows="0" autoFilter="0"/>
  <autoFilter ref="C88:K370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1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1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82</v>
      </c>
    </row>
    <row r="4" spans="2:46" s="1" customFormat="1" ht="24.95" customHeight="1">
      <c r="B4" s="20"/>
      <c r="D4" s="105" t="s">
        <v>89</v>
      </c>
      <c r="I4" s="101"/>
      <c r="L4" s="20"/>
      <c r="M4" s="106" t="s">
        <v>10</v>
      </c>
      <c r="AT4" s="17" t="s">
        <v>4</v>
      </c>
    </row>
    <row r="5" spans="2:12" s="1" customFormat="1" ht="6.95" customHeight="1">
      <c r="B5" s="20"/>
      <c r="I5" s="101"/>
      <c r="L5" s="20"/>
    </row>
    <row r="6" spans="2:12" s="1" customFormat="1" ht="12" customHeight="1">
      <c r="B6" s="20"/>
      <c r="D6" s="107" t="s">
        <v>16</v>
      </c>
      <c r="I6" s="101"/>
      <c r="L6" s="20"/>
    </row>
    <row r="7" spans="2:12" s="1" customFormat="1" ht="14.45" customHeight="1">
      <c r="B7" s="20"/>
      <c r="E7" s="358" t="str">
        <f>'Rekapitulace stavby'!K6</f>
        <v>Lávka přes řeku Ohři ve Svatošských skalách</v>
      </c>
      <c r="F7" s="359"/>
      <c r="G7" s="359"/>
      <c r="H7" s="359"/>
      <c r="I7" s="101"/>
      <c r="L7" s="20"/>
    </row>
    <row r="8" spans="1:31" s="2" customFormat="1" ht="12" customHeight="1">
      <c r="A8" s="34"/>
      <c r="B8" s="39"/>
      <c r="C8" s="34"/>
      <c r="D8" s="107" t="s">
        <v>90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4.45" customHeight="1">
      <c r="A9" s="34"/>
      <c r="B9" s="39"/>
      <c r="C9" s="34"/>
      <c r="D9" s="34"/>
      <c r="E9" s="360" t="s">
        <v>1452</v>
      </c>
      <c r="F9" s="361"/>
      <c r="G9" s="361"/>
      <c r="H9" s="361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11. 7. 2019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11" t="s">
        <v>28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31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34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35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36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3"/>
      <c r="B27" s="114"/>
      <c r="C27" s="113"/>
      <c r="D27" s="113"/>
      <c r="E27" s="364" t="s">
        <v>19</v>
      </c>
      <c r="F27" s="364"/>
      <c r="G27" s="364"/>
      <c r="H27" s="364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38</v>
      </c>
      <c r="E30" s="34"/>
      <c r="F30" s="34"/>
      <c r="G30" s="34"/>
      <c r="H30" s="34"/>
      <c r="I30" s="108"/>
      <c r="J30" s="120">
        <f>ROUND(J84,2)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40</v>
      </c>
      <c r="G32" s="34"/>
      <c r="H32" s="34"/>
      <c r="I32" s="122" t="s">
        <v>39</v>
      </c>
      <c r="J32" s="121" t="s">
        <v>41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42</v>
      </c>
      <c r="E33" s="107" t="s">
        <v>43</v>
      </c>
      <c r="F33" s="124">
        <f>ROUND((SUM(BE84:BE116)),2)</f>
        <v>0</v>
      </c>
      <c r="G33" s="34"/>
      <c r="H33" s="34"/>
      <c r="I33" s="125">
        <v>0.21</v>
      </c>
      <c r="J33" s="124">
        <f>ROUND(((SUM(BE84:BE116))*I33),2)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7" t="s">
        <v>44</v>
      </c>
      <c r="F34" s="124">
        <f>ROUND((SUM(BF84:BF116)),2)</f>
        <v>0</v>
      </c>
      <c r="G34" s="34"/>
      <c r="H34" s="34"/>
      <c r="I34" s="125">
        <v>0.15</v>
      </c>
      <c r="J34" s="124">
        <f>ROUND(((SUM(BF84:BF116))*I34),2)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45</v>
      </c>
      <c r="F35" s="124">
        <f>ROUND((SUM(BG84:BG116)),2)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7" t="s">
        <v>46</v>
      </c>
      <c r="F36" s="124">
        <f>ROUND((SUM(BH84:BH116)),2)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7" t="s">
        <v>47</v>
      </c>
      <c r="F37" s="124">
        <f>ROUND((SUM(BI84:BI116)),2)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48</v>
      </c>
      <c r="E39" s="128"/>
      <c r="F39" s="128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92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65" t="str">
        <f>E7</f>
        <v>Lávka přes řeku Ohři ve Svatošských skalách</v>
      </c>
      <c r="F48" s="366"/>
      <c r="G48" s="366"/>
      <c r="H48" s="366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90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4.45" customHeight="1">
      <c r="A50" s="34"/>
      <c r="B50" s="35"/>
      <c r="C50" s="36"/>
      <c r="D50" s="36"/>
      <c r="E50" s="338" t="str">
        <f>E9</f>
        <v>VON - Vedlejší a ostatní náklady</v>
      </c>
      <c r="F50" s="367"/>
      <c r="G50" s="367"/>
      <c r="H50" s="367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Loket - Svatošské skály</v>
      </c>
      <c r="G52" s="36"/>
      <c r="H52" s="36"/>
      <c r="I52" s="111" t="s">
        <v>23</v>
      </c>
      <c r="J52" s="59" t="str">
        <f>IF(J12="","",J12)</f>
        <v>11. 7. 2019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55.15" customHeight="1">
      <c r="A54" s="34"/>
      <c r="B54" s="35"/>
      <c r="C54" s="29" t="s">
        <v>25</v>
      </c>
      <c r="D54" s="36"/>
      <c r="E54" s="36"/>
      <c r="F54" s="27" t="str">
        <f>E15</f>
        <v>Karlovarský kraj, Závodní 353/88, K.Vary</v>
      </c>
      <c r="G54" s="36"/>
      <c r="H54" s="36"/>
      <c r="I54" s="111" t="s">
        <v>31</v>
      </c>
      <c r="J54" s="32" t="str">
        <f>E21</f>
        <v>PONTIKA s.r.o., Sportovní 4, K.Vary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111" t="s">
        <v>34</v>
      </c>
      <c r="J55" s="32" t="str">
        <f>E24</f>
        <v>Ing. C. Janoušová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0" t="s">
        <v>93</v>
      </c>
      <c r="D57" s="141"/>
      <c r="E57" s="141"/>
      <c r="F57" s="141"/>
      <c r="G57" s="141"/>
      <c r="H57" s="141"/>
      <c r="I57" s="142"/>
      <c r="J57" s="143" t="s">
        <v>94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4" t="s">
        <v>70</v>
      </c>
      <c r="D59" s="36"/>
      <c r="E59" s="36"/>
      <c r="F59" s="36"/>
      <c r="G59" s="36"/>
      <c r="H59" s="36"/>
      <c r="I59" s="108"/>
      <c r="J59" s="77">
        <f>J84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95</v>
      </c>
    </row>
    <row r="60" spans="2:12" s="9" customFormat="1" ht="24.95" customHeight="1">
      <c r="B60" s="145"/>
      <c r="C60" s="146"/>
      <c r="D60" s="147" t="s">
        <v>108</v>
      </c>
      <c r="E60" s="148"/>
      <c r="F60" s="148"/>
      <c r="G60" s="148"/>
      <c r="H60" s="148"/>
      <c r="I60" s="149"/>
      <c r="J60" s="150">
        <f>J85</f>
        <v>0</v>
      </c>
      <c r="K60" s="146"/>
      <c r="L60" s="151"/>
    </row>
    <row r="61" spans="2:12" s="10" customFormat="1" ht="19.9" customHeight="1">
      <c r="B61" s="152"/>
      <c r="C61" s="153"/>
      <c r="D61" s="154" t="s">
        <v>1453</v>
      </c>
      <c r="E61" s="155"/>
      <c r="F61" s="155"/>
      <c r="G61" s="155"/>
      <c r="H61" s="155"/>
      <c r="I61" s="156"/>
      <c r="J61" s="157">
        <f>J86</f>
        <v>0</v>
      </c>
      <c r="K61" s="153"/>
      <c r="L61" s="158"/>
    </row>
    <row r="62" spans="2:12" s="10" customFormat="1" ht="19.9" customHeight="1">
      <c r="B62" s="152"/>
      <c r="C62" s="153"/>
      <c r="D62" s="154" t="s">
        <v>1454</v>
      </c>
      <c r="E62" s="155"/>
      <c r="F62" s="155"/>
      <c r="G62" s="155"/>
      <c r="H62" s="155"/>
      <c r="I62" s="156"/>
      <c r="J62" s="157">
        <f>J98</f>
        <v>0</v>
      </c>
      <c r="K62" s="153"/>
      <c r="L62" s="158"/>
    </row>
    <row r="63" spans="2:12" s="10" customFormat="1" ht="19.9" customHeight="1">
      <c r="B63" s="152"/>
      <c r="C63" s="153"/>
      <c r="D63" s="154" t="s">
        <v>1455</v>
      </c>
      <c r="E63" s="155"/>
      <c r="F63" s="155"/>
      <c r="G63" s="155"/>
      <c r="H63" s="155"/>
      <c r="I63" s="156"/>
      <c r="J63" s="157">
        <f>J102</f>
        <v>0</v>
      </c>
      <c r="K63" s="153"/>
      <c r="L63" s="158"/>
    </row>
    <row r="64" spans="2:12" s="10" customFormat="1" ht="19.9" customHeight="1">
      <c r="B64" s="152"/>
      <c r="C64" s="153"/>
      <c r="D64" s="154" t="s">
        <v>1456</v>
      </c>
      <c r="E64" s="155"/>
      <c r="F64" s="155"/>
      <c r="G64" s="155"/>
      <c r="H64" s="155"/>
      <c r="I64" s="156"/>
      <c r="J64" s="157">
        <f>J107</f>
        <v>0</v>
      </c>
      <c r="K64" s="153"/>
      <c r="L64" s="158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108"/>
      <c r="J65" s="36"/>
      <c r="K65" s="36"/>
      <c r="L65" s="10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136"/>
      <c r="J66" s="48"/>
      <c r="K66" s="48"/>
      <c r="L66" s="109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139"/>
      <c r="J70" s="50"/>
      <c r="K70" s="50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110</v>
      </c>
      <c r="D71" s="36"/>
      <c r="E71" s="36"/>
      <c r="F71" s="36"/>
      <c r="G71" s="36"/>
      <c r="H71" s="36"/>
      <c r="I71" s="108"/>
      <c r="J71" s="36"/>
      <c r="K71" s="36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108"/>
      <c r="J72" s="36"/>
      <c r="K72" s="36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108"/>
      <c r="J73" s="36"/>
      <c r="K73" s="36"/>
      <c r="L73" s="10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4.45" customHeight="1">
      <c r="A74" s="34"/>
      <c r="B74" s="35"/>
      <c r="C74" s="36"/>
      <c r="D74" s="36"/>
      <c r="E74" s="365" t="str">
        <f>E7</f>
        <v>Lávka přes řeku Ohři ve Svatošských skalách</v>
      </c>
      <c r="F74" s="366"/>
      <c r="G74" s="366"/>
      <c r="H74" s="366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90</v>
      </c>
      <c r="D75" s="36"/>
      <c r="E75" s="36"/>
      <c r="F75" s="36"/>
      <c r="G75" s="36"/>
      <c r="H75" s="36"/>
      <c r="I75" s="108"/>
      <c r="J75" s="36"/>
      <c r="K75" s="36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4.45" customHeight="1">
      <c r="A76" s="34"/>
      <c r="B76" s="35"/>
      <c r="C76" s="36"/>
      <c r="D76" s="36"/>
      <c r="E76" s="338" t="str">
        <f>E9</f>
        <v>VON - Vedlejší a ostatní náklady</v>
      </c>
      <c r="F76" s="367"/>
      <c r="G76" s="367"/>
      <c r="H76" s="367"/>
      <c r="I76" s="108"/>
      <c r="J76" s="36"/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Loket - Svatošské skály</v>
      </c>
      <c r="G78" s="36"/>
      <c r="H78" s="36"/>
      <c r="I78" s="111" t="s">
        <v>23</v>
      </c>
      <c r="J78" s="59" t="str">
        <f>IF(J12="","",J12)</f>
        <v>11. 7. 2019</v>
      </c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55.15" customHeight="1">
      <c r="A80" s="34"/>
      <c r="B80" s="35"/>
      <c r="C80" s="29" t="s">
        <v>25</v>
      </c>
      <c r="D80" s="36"/>
      <c r="E80" s="36"/>
      <c r="F80" s="27" t="str">
        <f>E15</f>
        <v>Karlovarský kraj, Závodní 353/88, K.Vary</v>
      </c>
      <c r="G80" s="36"/>
      <c r="H80" s="36"/>
      <c r="I80" s="111" t="s">
        <v>31</v>
      </c>
      <c r="J80" s="32" t="str">
        <f>E21</f>
        <v>PONTIKA s.r.o., Sportovní 4, K.Vary</v>
      </c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6.45" customHeight="1">
      <c r="A81" s="34"/>
      <c r="B81" s="35"/>
      <c r="C81" s="29" t="s">
        <v>29</v>
      </c>
      <c r="D81" s="36"/>
      <c r="E81" s="36"/>
      <c r="F81" s="27" t="str">
        <f>IF(E18="","",E18)</f>
        <v>Vyplň údaj</v>
      </c>
      <c r="G81" s="36"/>
      <c r="H81" s="36"/>
      <c r="I81" s="111" t="s">
        <v>34</v>
      </c>
      <c r="J81" s="32" t="str">
        <f>E24</f>
        <v>Ing. C. Janoušová</v>
      </c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108"/>
      <c r="J82" s="36"/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59"/>
      <c r="B83" s="160"/>
      <c r="C83" s="161" t="s">
        <v>111</v>
      </c>
      <c r="D83" s="162" t="s">
        <v>57</v>
      </c>
      <c r="E83" s="162" t="s">
        <v>53</v>
      </c>
      <c r="F83" s="162" t="s">
        <v>54</v>
      </c>
      <c r="G83" s="162" t="s">
        <v>112</v>
      </c>
      <c r="H83" s="162" t="s">
        <v>113</v>
      </c>
      <c r="I83" s="163" t="s">
        <v>114</v>
      </c>
      <c r="J83" s="162" t="s">
        <v>94</v>
      </c>
      <c r="K83" s="164" t="s">
        <v>115</v>
      </c>
      <c r="L83" s="165"/>
      <c r="M83" s="68" t="s">
        <v>19</v>
      </c>
      <c r="N83" s="69" t="s">
        <v>42</v>
      </c>
      <c r="O83" s="69" t="s">
        <v>116</v>
      </c>
      <c r="P83" s="69" t="s">
        <v>117</v>
      </c>
      <c r="Q83" s="69" t="s">
        <v>118</v>
      </c>
      <c r="R83" s="69" t="s">
        <v>119</v>
      </c>
      <c r="S83" s="69" t="s">
        <v>120</v>
      </c>
      <c r="T83" s="70" t="s">
        <v>121</v>
      </c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</row>
    <row r="84" spans="1:63" s="2" customFormat="1" ht="22.9" customHeight="1">
      <c r="A84" s="34"/>
      <c r="B84" s="35"/>
      <c r="C84" s="75" t="s">
        <v>122</v>
      </c>
      <c r="D84" s="36"/>
      <c r="E84" s="36"/>
      <c r="F84" s="36"/>
      <c r="G84" s="36"/>
      <c r="H84" s="36"/>
      <c r="I84" s="108"/>
      <c r="J84" s="166">
        <f>BK84</f>
        <v>0</v>
      </c>
      <c r="K84" s="36"/>
      <c r="L84" s="39"/>
      <c r="M84" s="71"/>
      <c r="N84" s="167"/>
      <c r="O84" s="72"/>
      <c r="P84" s="168">
        <f>P85</f>
        <v>0</v>
      </c>
      <c r="Q84" s="72"/>
      <c r="R84" s="168">
        <f>R85</f>
        <v>0</v>
      </c>
      <c r="S84" s="72"/>
      <c r="T84" s="169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71</v>
      </c>
      <c r="AU84" s="17" t="s">
        <v>95</v>
      </c>
      <c r="BK84" s="170">
        <f>BK85</f>
        <v>0</v>
      </c>
    </row>
    <row r="85" spans="2:63" s="12" customFormat="1" ht="25.9" customHeight="1">
      <c r="B85" s="171"/>
      <c r="C85" s="172"/>
      <c r="D85" s="173" t="s">
        <v>71</v>
      </c>
      <c r="E85" s="174" t="s">
        <v>1054</v>
      </c>
      <c r="F85" s="174" t="s">
        <v>1055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P86+P98+P102+P107</f>
        <v>0</v>
      </c>
      <c r="Q85" s="179"/>
      <c r="R85" s="180">
        <f>R86+R98+R102+R107</f>
        <v>0</v>
      </c>
      <c r="S85" s="179"/>
      <c r="T85" s="181">
        <f>T86+T98+T102+T107</f>
        <v>0</v>
      </c>
      <c r="AR85" s="182" t="s">
        <v>165</v>
      </c>
      <c r="AT85" s="183" t="s">
        <v>71</v>
      </c>
      <c r="AU85" s="183" t="s">
        <v>72</v>
      </c>
      <c r="AY85" s="182" t="s">
        <v>125</v>
      </c>
      <c r="BK85" s="184">
        <f>BK86+BK98+BK102+BK107</f>
        <v>0</v>
      </c>
    </row>
    <row r="86" spans="2:63" s="12" customFormat="1" ht="22.9" customHeight="1">
      <c r="B86" s="171"/>
      <c r="C86" s="172"/>
      <c r="D86" s="173" t="s">
        <v>71</v>
      </c>
      <c r="E86" s="185" t="s">
        <v>1457</v>
      </c>
      <c r="F86" s="185" t="s">
        <v>1458</v>
      </c>
      <c r="G86" s="172"/>
      <c r="H86" s="172"/>
      <c r="I86" s="175"/>
      <c r="J86" s="186">
        <f>BK86</f>
        <v>0</v>
      </c>
      <c r="K86" s="172"/>
      <c r="L86" s="177"/>
      <c r="M86" s="178"/>
      <c r="N86" s="179"/>
      <c r="O86" s="179"/>
      <c r="P86" s="180">
        <f>SUM(P87:P97)</f>
        <v>0</v>
      </c>
      <c r="Q86" s="179"/>
      <c r="R86" s="180">
        <f>SUM(R87:R97)</f>
        <v>0</v>
      </c>
      <c r="S86" s="179"/>
      <c r="T86" s="181">
        <f>SUM(T87:T97)</f>
        <v>0</v>
      </c>
      <c r="AR86" s="182" t="s">
        <v>165</v>
      </c>
      <c r="AT86" s="183" t="s">
        <v>71</v>
      </c>
      <c r="AU86" s="183" t="s">
        <v>80</v>
      </c>
      <c r="AY86" s="182" t="s">
        <v>125</v>
      </c>
      <c r="BK86" s="184">
        <f>SUM(BK87:BK97)</f>
        <v>0</v>
      </c>
    </row>
    <row r="87" spans="1:65" s="2" customFormat="1" ht="14.45" customHeight="1">
      <c r="A87" s="34"/>
      <c r="B87" s="35"/>
      <c r="C87" s="187" t="s">
        <v>80</v>
      </c>
      <c r="D87" s="187" t="s">
        <v>129</v>
      </c>
      <c r="E87" s="188" t="s">
        <v>1459</v>
      </c>
      <c r="F87" s="189" t="s">
        <v>1460</v>
      </c>
      <c r="G87" s="190" t="s">
        <v>1461</v>
      </c>
      <c r="H87" s="191">
        <v>1</v>
      </c>
      <c r="I87" s="192"/>
      <c r="J87" s="193">
        <f>ROUND(I87*H87,2)</f>
        <v>0</v>
      </c>
      <c r="K87" s="189" t="s">
        <v>133</v>
      </c>
      <c r="L87" s="39"/>
      <c r="M87" s="194" t="s">
        <v>19</v>
      </c>
      <c r="N87" s="195" t="s">
        <v>43</v>
      </c>
      <c r="O87" s="64"/>
      <c r="P87" s="196">
        <f>O87*H87</f>
        <v>0</v>
      </c>
      <c r="Q87" s="196">
        <v>0</v>
      </c>
      <c r="R87" s="196">
        <f>Q87*H87</f>
        <v>0</v>
      </c>
      <c r="S87" s="196">
        <v>0</v>
      </c>
      <c r="T87" s="197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98" t="s">
        <v>1061</v>
      </c>
      <c r="AT87" s="198" t="s">
        <v>129</v>
      </c>
      <c r="AU87" s="198" t="s">
        <v>82</v>
      </c>
      <c r="AY87" s="17" t="s">
        <v>125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7" t="s">
        <v>80</v>
      </c>
      <c r="BK87" s="199">
        <f>ROUND(I87*H87,2)</f>
        <v>0</v>
      </c>
      <c r="BL87" s="17" t="s">
        <v>1061</v>
      </c>
      <c r="BM87" s="198" t="s">
        <v>1462</v>
      </c>
    </row>
    <row r="88" spans="1:47" s="2" customFormat="1" ht="11.25">
      <c r="A88" s="34"/>
      <c r="B88" s="35"/>
      <c r="C88" s="36"/>
      <c r="D88" s="200" t="s">
        <v>136</v>
      </c>
      <c r="E88" s="36"/>
      <c r="F88" s="201" t="s">
        <v>1460</v>
      </c>
      <c r="G88" s="36"/>
      <c r="H88" s="36"/>
      <c r="I88" s="108"/>
      <c r="J88" s="36"/>
      <c r="K88" s="36"/>
      <c r="L88" s="39"/>
      <c r="M88" s="202"/>
      <c r="N88" s="203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136</v>
      </c>
      <c r="AU88" s="17" t="s">
        <v>82</v>
      </c>
    </row>
    <row r="89" spans="1:47" s="2" customFormat="1" ht="19.5">
      <c r="A89" s="34"/>
      <c r="B89" s="35"/>
      <c r="C89" s="36"/>
      <c r="D89" s="200" t="s">
        <v>138</v>
      </c>
      <c r="E89" s="36"/>
      <c r="F89" s="204" t="s">
        <v>1463</v>
      </c>
      <c r="G89" s="36"/>
      <c r="H89" s="36"/>
      <c r="I89" s="108"/>
      <c r="J89" s="36"/>
      <c r="K89" s="36"/>
      <c r="L89" s="39"/>
      <c r="M89" s="202"/>
      <c r="N89" s="203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138</v>
      </c>
      <c r="AU89" s="17" t="s">
        <v>82</v>
      </c>
    </row>
    <row r="90" spans="1:65" s="2" customFormat="1" ht="14.45" customHeight="1">
      <c r="A90" s="34"/>
      <c r="B90" s="35"/>
      <c r="C90" s="187" t="s">
        <v>82</v>
      </c>
      <c r="D90" s="187" t="s">
        <v>129</v>
      </c>
      <c r="E90" s="188" t="s">
        <v>1464</v>
      </c>
      <c r="F90" s="189" t="s">
        <v>1465</v>
      </c>
      <c r="G90" s="190" t="s">
        <v>1461</v>
      </c>
      <c r="H90" s="191">
        <v>1</v>
      </c>
      <c r="I90" s="192"/>
      <c r="J90" s="193">
        <f>ROUND(I90*H90,2)</f>
        <v>0</v>
      </c>
      <c r="K90" s="189" t="s">
        <v>19</v>
      </c>
      <c r="L90" s="39"/>
      <c r="M90" s="194" t="s">
        <v>19</v>
      </c>
      <c r="N90" s="195" t="s">
        <v>43</v>
      </c>
      <c r="O90" s="64"/>
      <c r="P90" s="196">
        <f>O90*H90</f>
        <v>0</v>
      </c>
      <c r="Q90" s="196">
        <v>0</v>
      </c>
      <c r="R90" s="196">
        <f>Q90*H90</f>
        <v>0</v>
      </c>
      <c r="S90" s="196">
        <v>0</v>
      </c>
      <c r="T90" s="197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98" t="s">
        <v>1061</v>
      </c>
      <c r="AT90" s="198" t="s">
        <v>129</v>
      </c>
      <c r="AU90" s="198" t="s">
        <v>82</v>
      </c>
      <c r="AY90" s="17" t="s">
        <v>125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7" t="s">
        <v>80</v>
      </c>
      <c r="BK90" s="199">
        <f>ROUND(I90*H90,2)</f>
        <v>0</v>
      </c>
      <c r="BL90" s="17" t="s">
        <v>1061</v>
      </c>
      <c r="BM90" s="198" t="s">
        <v>1466</v>
      </c>
    </row>
    <row r="91" spans="1:47" s="2" customFormat="1" ht="11.25">
      <c r="A91" s="34"/>
      <c r="B91" s="35"/>
      <c r="C91" s="36"/>
      <c r="D91" s="200" t="s">
        <v>136</v>
      </c>
      <c r="E91" s="36"/>
      <c r="F91" s="201" t="s">
        <v>1467</v>
      </c>
      <c r="G91" s="36"/>
      <c r="H91" s="36"/>
      <c r="I91" s="108"/>
      <c r="J91" s="36"/>
      <c r="K91" s="36"/>
      <c r="L91" s="39"/>
      <c r="M91" s="202"/>
      <c r="N91" s="203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136</v>
      </c>
      <c r="AU91" s="17" t="s">
        <v>82</v>
      </c>
    </row>
    <row r="92" spans="1:65" s="2" customFormat="1" ht="14.45" customHeight="1">
      <c r="A92" s="34"/>
      <c r="B92" s="35"/>
      <c r="C92" s="187" t="s">
        <v>150</v>
      </c>
      <c r="D92" s="187" t="s">
        <v>129</v>
      </c>
      <c r="E92" s="188" t="s">
        <v>1468</v>
      </c>
      <c r="F92" s="189" t="s">
        <v>1469</v>
      </c>
      <c r="G92" s="190" t="s">
        <v>1461</v>
      </c>
      <c r="H92" s="191">
        <v>1</v>
      </c>
      <c r="I92" s="192"/>
      <c r="J92" s="193">
        <f>ROUND(I92*H92,2)</f>
        <v>0</v>
      </c>
      <c r="K92" s="189" t="s">
        <v>133</v>
      </c>
      <c r="L92" s="39"/>
      <c r="M92" s="194" t="s">
        <v>19</v>
      </c>
      <c r="N92" s="195" t="s">
        <v>43</v>
      </c>
      <c r="O92" s="64"/>
      <c r="P92" s="196">
        <f>O92*H92</f>
        <v>0</v>
      </c>
      <c r="Q92" s="196">
        <v>0</v>
      </c>
      <c r="R92" s="196">
        <f>Q92*H92</f>
        <v>0</v>
      </c>
      <c r="S92" s="196">
        <v>0</v>
      </c>
      <c r="T92" s="19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8" t="s">
        <v>1061</v>
      </c>
      <c r="AT92" s="198" t="s">
        <v>129</v>
      </c>
      <c r="AU92" s="198" t="s">
        <v>82</v>
      </c>
      <c r="AY92" s="17" t="s">
        <v>125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7" t="s">
        <v>80</v>
      </c>
      <c r="BK92" s="199">
        <f>ROUND(I92*H92,2)</f>
        <v>0</v>
      </c>
      <c r="BL92" s="17" t="s">
        <v>1061</v>
      </c>
      <c r="BM92" s="198" t="s">
        <v>1470</v>
      </c>
    </row>
    <row r="93" spans="1:47" s="2" customFormat="1" ht="11.25">
      <c r="A93" s="34"/>
      <c r="B93" s="35"/>
      <c r="C93" s="36"/>
      <c r="D93" s="200" t="s">
        <v>136</v>
      </c>
      <c r="E93" s="36"/>
      <c r="F93" s="201" t="s">
        <v>1469</v>
      </c>
      <c r="G93" s="36"/>
      <c r="H93" s="36"/>
      <c r="I93" s="108"/>
      <c r="J93" s="36"/>
      <c r="K93" s="36"/>
      <c r="L93" s="39"/>
      <c r="M93" s="202"/>
      <c r="N93" s="203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136</v>
      </c>
      <c r="AU93" s="17" t="s">
        <v>82</v>
      </c>
    </row>
    <row r="94" spans="1:65" s="2" customFormat="1" ht="14.45" customHeight="1">
      <c r="A94" s="34"/>
      <c r="B94" s="35"/>
      <c r="C94" s="187" t="s">
        <v>134</v>
      </c>
      <c r="D94" s="187" t="s">
        <v>129</v>
      </c>
      <c r="E94" s="188" t="s">
        <v>1471</v>
      </c>
      <c r="F94" s="189" t="s">
        <v>1472</v>
      </c>
      <c r="G94" s="190" t="s">
        <v>1461</v>
      </c>
      <c r="H94" s="191">
        <v>1</v>
      </c>
      <c r="I94" s="192"/>
      <c r="J94" s="193">
        <f>ROUND(I94*H94,2)</f>
        <v>0</v>
      </c>
      <c r="K94" s="189" t="s">
        <v>133</v>
      </c>
      <c r="L94" s="39"/>
      <c r="M94" s="194" t="s">
        <v>19</v>
      </c>
      <c r="N94" s="195" t="s">
        <v>43</v>
      </c>
      <c r="O94" s="64"/>
      <c r="P94" s="196">
        <f>O94*H94</f>
        <v>0</v>
      </c>
      <c r="Q94" s="196">
        <v>0</v>
      </c>
      <c r="R94" s="196">
        <f>Q94*H94</f>
        <v>0</v>
      </c>
      <c r="S94" s="196">
        <v>0</v>
      </c>
      <c r="T94" s="19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8" t="s">
        <v>1061</v>
      </c>
      <c r="AT94" s="198" t="s">
        <v>129</v>
      </c>
      <c r="AU94" s="198" t="s">
        <v>82</v>
      </c>
      <c r="AY94" s="17" t="s">
        <v>125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7" t="s">
        <v>80</v>
      </c>
      <c r="BK94" s="199">
        <f>ROUND(I94*H94,2)</f>
        <v>0</v>
      </c>
      <c r="BL94" s="17" t="s">
        <v>1061</v>
      </c>
      <c r="BM94" s="198" t="s">
        <v>1473</v>
      </c>
    </row>
    <row r="95" spans="1:47" s="2" customFormat="1" ht="11.25">
      <c r="A95" s="34"/>
      <c r="B95" s="35"/>
      <c r="C95" s="36"/>
      <c r="D95" s="200" t="s">
        <v>136</v>
      </c>
      <c r="E95" s="36"/>
      <c r="F95" s="201" t="s">
        <v>1472</v>
      </c>
      <c r="G95" s="36"/>
      <c r="H95" s="36"/>
      <c r="I95" s="108"/>
      <c r="J95" s="36"/>
      <c r="K95" s="36"/>
      <c r="L95" s="39"/>
      <c r="M95" s="202"/>
      <c r="N95" s="203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136</v>
      </c>
      <c r="AU95" s="17" t="s">
        <v>82</v>
      </c>
    </row>
    <row r="96" spans="1:65" s="2" customFormat="1" ht="14.45" customHeight="1">
      <c r="A96" s="34"/>
      <c r="B96" s="35"/>
      <c r="C96" s="187" t="s">
        <v>165</v>
      </c>
      <c r="D96" s="187" t="s">
        <v>129</v>
      </c>
      <c r="E96" s="188" t="s">
        <v>1474</v>
      </c>
      <c r="F96" s="189" t="s">
        <v>1475</v>
      </c>
      <c r="G96" s="190" t="s">
        <v>1461</v>
      </c>
      <c r="H96" s="191">
        <v>1</v>
      </c>
      <c r="I96" s="192"/>
      <c r="J96" s="193">
        <f>ROUND(I96*H96,2)</f>
        <v>0</v>
      </c>
      <c r="K96" s="189" t="s">
        <v>133</v>
      </c>
      <c r="L96" s="39"/>
      <c r="M96" s="194" t="s">
        <v>19</v>
      </c>
      <c r="N96" s="195" t="s">
        <v>43</v>
      </c>
      <c r="O96" s="64"/>
      <c r="P96" s="196">
        <f>O96*H96</f>
        <v>0</v>
      </c>
      <c r="Q96" s="196">
        <v>0</v>
      </c>
      <c r="R96" s="196">
        <f>Q96*H96</f>
        <v>0</v>
      </c>
      <c r="S96" s="196">
        <v>0</v>
      </c>
      <c r="T96" s="19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98" t="s">
        <v>1061</v>
      </c>
      <c r="AT96" s="198" t="s">
        <v>129</v>
      </c>
      <c r="AU96" s="198" t="s">
        <v>82</v>
      </c>
      <c r="AY96" s="17" t="s">
        <v>125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7" t="s">
        <v>80</v>
      </c>
      <c r="BK96" s="199">
        <f>ROUND(I96*H96,2)</f>
        <v>0</v>
      </c>
      <c r="BL96" s="17" t="s">
        <v>1061</v>
      </c>
      <c r="BM96" s="198" t="s">
        <v>1476</v>
      </c>
    </row>
    <row r="97" spans="1:47" s="2" customFormat="1" ht="11.25">
      <c r="A97" s="34"/>
      <c r="B97" s="35"/>
      <c r="C97" s="36"/>
      <c r="D97" s="200" t="s">
        <v>136</v>
      </c>
      <c r="E97" s="36"/>
      <c r="F97" s="201" t="s">
        <v>1475</v>
      </c>
      <c r="G97" s="36"/>
      <c r="H97" s="36"/>
      <c r="I97" s="108"/>
      <c r="J97" s="36"/>
      <c r="K97" s="36"/>
      <c r="L97" s="39"/>
      <c r="M97" s="202"/>
      <c r="N97" s="203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136</v>
      </c>
      <c r="AU97" s="17" t="s">
        <v>82</v>
      </c>
    </row>
    <row r="98" spans="2:63" s="12" customFormat="1" ht="22.9" customHeight="1">
      <c r="B98" s="171"/>
      <c r="C98" s="172"/>
      <c r="D98" s="173" t="s">
        <v>71</v>
      </c>
      <c r="E98" s="185" t="s">
        <v>1477</v>
      </c>
      <c r="F98" s="185" t="s">
        <v>1478</v>
      </c>
      <c r="G98" s="172"/>
      <c r="H98" s="172"/>
      <c r="I98" s="175"/>
      <c r="J98" s="186">
        <f>BK98</f>
        <v>0</v>
      </c>
      <c r="K98" s="172"/>
      <c r="L98" s="177"/>
      <c r="M98" s="178"/>
      <c r="N98" s="179"/>
      <c r="O98" s="179"/>
      <c r="P98" s="180">
        <f>SUM(P99:P101)</f>
        <v>0</v>
      </c>
      <c r="Q98" s="179"/>
      <c r="R98" s="180">
        <f>SUM(R99:R101)</f>
        <v>0</v>
      </c>
      <c r="S98" s="179"/>
      <c r="T98" s="181">
        <f>SUM(T99:T101)</f>
        <v>0</v>
      </c>
      <c r="AR98" s="182" t="s">
        <v>165</v>
      </c>
      <c r="AT98" s="183" t="s">
        <v>71</v>
      </c>
      <c r="AU98" s="183" t="s">
        <v>80</v>
      </c>
      <c r="AY98" s="182" t="s">
        <v>125</v>
      </c>
      <c r="BK98" s="184">
        <f>SUM(BK99:BK101)</f>
        <v>0</v>
      </c>
    </row>
    <row r="99" spans="1:65" s="2" customFormat="1" ht="14.45" customHeight="1">
      <c r="A99" s="34"/>
      <c r="B99" s="35"/>
      <c r="C99" s="187" t="s">
        <v>174</v>
      </c>
      <c r="D99" s="187" t="s">
        <v>129</v>
      </c>
      <c r="E99" s="188" t="s">
        <v>1479</v>
      </c>
      <c r="F99" s="189" t="s">
        <v>1478</v>
      </c>
      <c r="G99" s="190" t="s">
        <v>1461</v>
      </c>
      <c r="H99" s="191">
        <v>1</v>
      </c>
      <c r="I99" s="192"/>
      <c r="J99" s="193">
        <f>ROUND(I99*H99,2)</f>
        <v>0</v>
      </c>
      <c r="K99" s="189" t="s">
        <v>133</v>
      </c>
      <c r="L99" s="39"/>
      <c r="M99" s="194" t="s">
        <v>19</v>
      </c>
      <c r="N99" s="195" t="s">
        <v>43</v>
      </c>
      <c r="O99" s="64"/>
      <c r="P99" s="196">
        <f>O99*H99</f>
        <v>0</v>
      </c>
      <c r="Q99" s="196">
        <v>0</v>
      </c>
      <c r="R99" s="196">
        <f>Q99*H99</f>
        <v>0</v>
      </c>
      <c r="S99" s="196">
        <v>0</v>
      </c>
      <c r="T99" s="19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8" t="s">
        <v>1061</v>
      </c>
      <c r="AT99" s="198" t="s">
        <v>129</v>
      </c>
      <c r="AU99" s="198" t="s">
        <v>82</v>
      </c>
      <c r="AY99" s="17" t="s">
        <v>125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7" t="s">
        <v>80</v>
      </c>
      <c r="BK99" s="199">
        <f>ROUND(I99*H99,2)</f>
        <v>0</v>
      </c>
      <c r="BL99" s="17" t="s">
        <v>1061</v>
      </c>
      <c r="BM99" s="198" t="s">
        <v>1480</v>
      </c>
    </row>
    <row r="100" spans="1:47" s="2" customFormat="1" ht="11.25">
      <c r="A100" s="34"/>
      <c r="B100" s="35"/>
      <c r="C100" s="36"/>
      <c r="D100" s="200" t="s">
        <v>136</v>
      </c>
      <c r="E100" s="36"/>
      <c r="F100" s="201" t="s">
        <v>1478</v>
      </c>
      <c r="G100" s="36"/>
      <c r="H100" s="36"/>
      <c r="I100" s="108"/>
      <c r="J100" s="36"/>
      <c r="K100" s="36"/>
      <c r="L100" s="39"/>
      <c r="M100" s="202"/>
      <c r="N100" s="203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136</v>
      </c>
      <c r="AU100" s="17" t="s">
        <v>82</v>
      </c>
    </row>
    <row r="101" spans="1:47" s="2" customFormat="1" ht="117">
      <c r="A101" s="34"/>
      <c r="B101" s="35"/>
      <c r="C101" s="36"/>
      <c r="D101" s="200" t="s">
        <v>138</v>
      </c>
      <c r="E101" s="36"/>
      <c r="F101" s="204" t="s">
        <v>1481</v>
      </c>
      <c r="G101" s="36"/>
      <c r="H101" s="36"/>
      <c r="I101" s="108"/>
      <c r="J101" s="36"/>
      <c r="K101" s="36"/>
      <c r="L101" s="39"/>
      <c r="M101" s="202"/>
      <c r="N101" s="203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138</v>
      </c>
      <c r="AU101" s="17" t="s">
        <v>82</v>
      </c>
    </row>
    <row r="102" spans="2:63" s="12" customFormat="1" ht="22.9" customHeight="1">
      <c r="B102" s="171"/>
      <c r="C102" s="172"/>
      <c r="D102" s="173" t="s">
        <v>71</v>
      </c>
      <c r="E102" s="185" t="s">
        <v>1482</v>
      </c>
      <c r="F102" s="185" t="s">
        <v>1483</v>
      </c>
      <c r="G102" s="172"/>
      <c r="H102" s="172"/>
      <c r="I102" s="175"/>
      <c r="J102" s="186">
        <f>BK102</f>
        <v>0</v>
      </c>
      <c r="K102" s="172"/>
      <c r="L102" s="177"/>
      <c r="M102" s="178"/>
      <c r="N102" s="179"/>
      <c r="O102" s="179"/>
      <c r="P102" s="180">
        <f>SUM(P103:P106)</f>
        <v>0</v>
      </c>
      <c r="Q102" s="179"/>
      <c r="R102" s="180">
        <f>SUM(R103:R106)</f>
        <v>0</v>
      </c>
      <c r="S102" s="179"/>
      <c r="T102" s="181">
        <f>SUM(T103:T106)</f>
        <v>0</v>
      </c>
      <c r="AR102" s="182" t="s">
        <v>165</v>
      </c>
      <c r="AT102" s="183" t="s">
        <v>71</v>
      </c>
      <c r="AU102" s="183" t="s">
        <v>80</v>
      </c>
      <c r="AY102" s="182" t="s">
        <v>125</v>
      </c>
      <c r="BK102" s="184">
        <f>SUM(BK103:BK106)</f>
        <v>0</v>
      </c>
    </row>
    <row r="103" spans="1:65" s="2" customFormat="1" ht="14.45" customHeight="1">
      <c r="A103" s="34"/>
      <c r="B103" s="35"/>
      <c r="C103" s="187" t="s">
        <v>183</v>
      </c>
      <c r="D103" s="187" t="s">
        <v>129</v>
      </c>
      <c r="E103" s="188" t="s">
        <v>1484</v>
      </c>
      <c r="F103" s="189" t="s">
        <v>1485</v>
      </c>
      <c r="G103" s="190" t="s">
        <v>1461</v>
      </c>
      <c r="H103" s="191">
        <v>1</v>
      </c>
      <c r="I103" s="192"/>
      <c r="J103" s="193">
        <f>ROUND(I103*H103,2)</f>
        <v>0</v>
      </c>
      <c r="K103" s="189" t="s">
        <v>19</v>
      </c>
      <c r="L103" s="39"/>
      <c r="M103" s="194" t="s">
        <v>19</v>
      </c>
      <c r="N103" s="195" t="s">
        <v>43</v>
      </c>
      <c r="O103" s="64"/>
      <c r="P103" s="196">
        <f>O103*H103</f>
        <v>0</v>
      </c>
      <c r="Q103" s="196">
        <v>0</v>
      </c>
      <c r="R103" s="196">
        <f>Q103*H103</f>
        <v>0</v>
      </c>
      <c r="S103" s="196">
        <v>0</v>
      </c>
      <c r="T103" s="197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98" t="s">
        <v>1061</v>
      </c>
      <c r="AT103" s="198" t="s">
        <v>129</v>
      </c>
      <c r="AU103" s="198" t="s">
        <v>82</v>
      </c>
      <c r="AY103" s="17" t="s">
        <v>125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7" t="s">
        <v>80</v>
      </c>
      <c r="BK103" s="199">
        <f>ROUND(I103*H103,2)</f>
        <v>0</v>
      </c>
      <c r="BL103" s="17" t="s">
        <v>1061</v>
      </c>
      <c r="BM103" s="198" t="s">
        <v>1486</v>
      </c>
    </row>
    <row r="104" spans="1:47" s="2" customFormat="1" ht="11.25">
      <c r="A104" s="34"/>
      <c r="B104" s="35"/>
      <c r="C104" s="36"/>
      <c r="D104" s="200" t="s">
        <v>136</v>
      </c>
      <c r="E104" s="36"/>
      <c r="F104" s="201" t="s">
        <v>1485</v>
      </c>
      <c r="G104" s="36"/>
      <c r="H104" s="36"/>
      <c r="I104" s="108"/>
      <c r="J104" s="36"/>
      <c r="K104" s="36"/>
      <c r="L104" s="39"/>
      <c r="M104" s="202"/>
      <c r="N104" s="203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136</v>
      </c>
      <c r="AU104" s="17" t="s">
        <v>82</v>
      </c>
    </row>
    <row r="105" spans="1:65" s="2" customFormat="1" ht="14.45" customHeight="1">
      <c r="A105" s="34"/>
      <c r="B105" s="35"/>
      <c r="C105" s="187" t="s">
        <v>192</v>
      </c>
      <c r="D105" s="187" t="s">
        <v>129</v>
      </c>
      <c r="E105" s="188" t="s">
        <v>1487</v>
      </c>
      <c r="F105" s="189" t="s">
        <v>1488</v>
      </c>
      <c r="G105" s="190" t="s">
        <v>1461</v>
      </c>
      <c r="H105" s="191">
        <v>1</v>
      </c>
      <c r="I105" s="192"/>
      <c r="J105" s="193">
        <f>ROUND(I105*H105,2)</f>
        <v>0</v>
      </c>
      <c r="K105" s="189" t="s">
        <v>19</v>
      </c>
      <c r="L105" s="39"/>
      <c r="M105" s="194" t="s">
        <v>19</v>
      </c>
      <c r="N105" s="195" t="s">
        <v>43</v>
      </c>
      <c r="O105" s="64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8" t="s">
        <v>1061</v>
      </c>
      <c r="AT105" s="198" t="s">
        <v>129</v>
      </c>
      <c r="AU105" s="198" t="s">
        <v>82</v>
      </c>
      <c r="AY105" s="17" t="s">
        <v>125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7" t="s">
        <v>80</v>
      </c>
      <c r="BK105" s="199">
        <f>ROUND(I105*H105,2)</f>
        <v>0</v>
      </c>
      <c r="BL105" s="17" t="s">
        <v>1061</v>
      </c>
      <c r="BM105" s="198" t="s">
        <v>1489</v>
      </c>
    </row>
    <row r="106" spans="1:47" s="2" customFormat="1" ht="11.25">
      <c r="A106" s="34"/>
      <c r="B106" s="35"/>
      <c r="C106" s="36"/>
      <c r="D106" s="200" t="s">
        <v>136</v>
      </c>
      <c r="E106" s="36"/>
      <c r="F106" s="201" t="s">
        <v>1488</v>
      </c>
      <c r="G106" s="36"/>
      <c r="H106" s="36"/>
      <c r="I106" s="108"/>
      <c r="J106" s="36"/>
      <c r="K106" s="36"/>
      <c r="L106" s="39"/>
      <c r="M106" s="202"/>
      <c r="N106" s="203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136</v>
      </c>
      <c r="AU106" s="17" t="s">
        <v>82</v>
      </c>
    </row>
    <row r="107" spans="2:63" s="12" customFormat="1" ht="22.9" customHeight="1">
      <c r="B107" s="171"/>
      <c r="C107" s="172"/>
      <c r="D107" s="173" t="s">
        <v>71</v>
      </c>
      <c r="E107" s="185" t="s">
        <v>1490</v>
      </c>
      <c r="F107" s="185" t="s">
        <v>1491</v>
      </c>
      <c r="G107" s="172"/>
      <c r="H107" s="172"/>
      <c r="I107" s="175"/>
      <c r="J107" s="186">
        <f>BK107</f>
        <v>0</v>
      </c>
      <c r="K107" s="172"/>
      <c r="L107" s="177"/>
      <c r="M107" s="178"/>
      <c r="N107" s="179"/>
      <c r="O107" s="179"/>
      <c r="P107" s="180">
        <f>SUM(P108:P116)</f>
        <v>0</v>
      </c>
      <c r="Q107" s="179"/>
      <c r="R107" s="180">
        <f>SUM(R108:R116)</f>
        <v>0</v>
      </c>
      <c r="S107" s="179"/>
      <c r="T107" s="181">
        <f>SUM(T108:T116)</f>
        <v>0</v>
      </c>
      <c r="AR107" s="182" t="s">
        <v>165</v>
      </c>
      <c r="AT107" s="183" t="s">
        <v>71</v>
      </c>
      <c r="AU107" s="183" t="s">
        <v>80</v>
      </c>
      <c r="AY107" s="182" t="s">
        <v>125</v>
      </c>
      <c r="BK107" s="184">
        <f>SUM(BK108:BK116)</f>
        <v>0</v>
      </c>
    </row>
    <row r="108" spans="1:65" s="2" customFormat="1" ht="14.45" customHeight="1">
      <c r="A108" s="34"/>
      <c r="B108" s="35"/>
      <c r="C108" s="187" t="s">
        <v>198</v>
      </c>
      <c r="D108" s="187" t="s">
        <v>129</v>
      </c>
      <c r="E108" s="188" t="s">
        <v>1492</v>
      </c>
      <c r="F108" s="189" t="s">
        <v>1491</v>
      </c>
      <c r="G108" s="190" t="s">
        <v>1461</v>
      </c>
      <c r="H108" s="191">
        <v>1</v>
      </c>
      <c r="I108" s="192"/>
      <c r="J108" s="193">
        <f>ROUND(I108*H108,2)</f>
        <v>0</v>
      </c>
      <c r="K108" s="189" t="s">
        <v>133</v>
      </c>
      <c r="L108" s="39"/>
      <c r="M108" s="194" t="s">
        <v>19</v>
      </c>
      <c r="N108" s="195" t="s">
        <v>43</v>
      </c>
      <c r="O108" s="64"/>
      <c r="P108" s="196">
        <f>O108*H108</f>
        <v>0</v>
      </c>
      <c r="Q108" s="196">
        <v>0</v>
      </c>
      <c r="R108" s="196">
        <f>Q108*H108</f>
        <v>0</v>
      </c>
      <c r="S108" s="196">
        <v>0</v>
      </c>
      <c r="T108" s="19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98" t="s">
        <v>1061</v>
      </c>
      <c r="AT108" s="198" t="s">
        <v>129</v>
      </c>
      <c r="AU108" s="198" t="s">
        <v>82</v>
      </c>
      <c r="AY108" s="17" t="s">
        <v>125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7" t="s">
        <v>80</v>
      </c>
      <c r="BK108" s="199">
        <f>ROUND(I108*H108,2)</f>
        <v>0</v>
      </c>
      <c r="BL108" s="17" t="s">
        <v>1061</v>
      </c>
      <c r="BM108" s="198" t="s">
        <v>1493</v>
      </c>
    </row>
    <row r="109" spans="1:47" s="2" customFormat="1" ht="11.25">
      <c r="A109" s="34"/>
      <c r="B109" s="35"/>
      <c r="C109" s="36"/>
      <c r="D109" s="200" t="s">
        <v>136</v>
      </c>
      <c r="E109" s="36"/>
      <c r="F109" s="201" t="s">
        <v>1491</v>
      </c>
      <c r="G109" s="36"/>
      <c r="H109" s="36"/>
      <c r="I109" s="108"/>
      <c r="J109" s="36"/>
      <c r="K109" s="36"/>
      <c r="L109" s="39"/>
      <c r="M109" s="202"/>
      <c r="N109" s="203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136</v>
      </c>
      <c r="AU109" s="17" t="s">
        <v>82</v>
      </c>
    </row>
    <row r="110" spans="1:47" s="2" customFormat="1" ht="29.25">
      <c r="A110" s="34"/>
      <c r="B110" s="35"/>
      <c r="C110" s="36"/>
      <c r="D110" s="200" t="s">
        <v>138</v>
      </c>
      <c r="E110" s="36"/>
      <c r="F110" s="204" t="s">
        <v>1494</v>
      </c>
      <c r="G110" s="36"/>
      <c r="H110" s="36"/>
      <c r="I110" s="108"/>
      <c r="J110" s="36"/>
      <c r="K110" s="36"/>
      <c r="L110" s="39"/>
      <c r="M110" s="202"/>
      <c r="N110" s="203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138</v>
      </c>
      <c r="AU110" s="17" t="s">
        <v>82</v>
      </c>
    </row>
    <row r="111" spans="1:65" s="2" customFormat="1" ht="14.45" customHeight="1">
      <c r="A111" s="34"/>
      <c r="B111" s="35"/>
      <c r="C111" s="187" t="s">
        <v>204</v>
      </c>
      <c r="D111" s="187" t="s">
        <v>129</v>
      </c>
      <c r="E111" s="188" t="s">
        <v>1495</v>
      </c>
      <c r="F111" s="189" t="s">
        <v>1496</v>
      </c>
      <c r="G111" s="190" t="s">
        <v>1461</v>
      </c>
      <c r="H111" s="191">
        <v>1</v>
      </c>
      <c r="I111" s="192"/>
      <c r="J111" s="193">
        <f>ROUND(I111*H111,2)</f>
        <v>0</v>
      </c>
      <c r="K111" s="189" t="s">
        <v>133</v>
      </c>
      <c r="L111" s="39"/>
      <c r="M111" s="194" t="s">
        <v>19</v>
      </c>
      <c r="N111" s="195" t="s">
        <v>43</v>
      </c>
      <c r="O111" s="64"/>
      <c r="P111" s="196">
        <f>O111*H111</f>
        <v>0</v>
      </c>
      <c r="Q111" s="196">
        <v>0</v>
      </c>
      <c r="R111" s="196">
        <f>Q111*H111</f>
        <v>0</v>
      </c>
      <c r="S111" s="196">
        <v>0</v>
      </c>
      <c r="T111" s="197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98" t="s">
        <v>1061</v>
      </c>
      <c r="AT111" s="198" t="s">
        <v>129</v>
      </c>
      <c r="AU111" s="198" t="s">
        <v>82</v>
      </c>
      <c r="AY111" s="17" t="s">
        <v>125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7" t="s">
        <v>80</v>
      </c>
      <c r="BK111" s="199">
        <f>ROUND(I111*H111,2)</f>
        <v>0</v>
      </c>
      <c r="BL111" s="17" t="s">
        <v>1061</v>
      </c>
      <c r="BM111" s="198" t="s">
        <v>1497</v>
      </c>
    </row>
    <row r="112" spans="1:47" s="2" customFormat="1" ht="11.25">
      <c r="A112" s="34"/>
      <c r="B112" s="35"/>
      <c r="C112" s="36"/>
      <c r="D112" s="200" t="s">
        <v>136</v>
      </c>
      <c r="E112" s="36"/>
      <c r="F112" s="201" t="s">
        <v>1496</v>
      </c>
      <c r="G112" s="36"/>
      <c r="H112" s="36"/>
      <c r="I112" s="108"/>
      <c r="J112" s="36"/>
      <c r="K112" s="36"/>
      <c r="L112" s="39"/>
      <c r="M112" s="202"/>
      <c r="N112" s="203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136</v>
      </c>
      <c r="AU112" s="17" t="s">
        <v>82</v>
      </c>
    </row>
    <row r="113" spans="1:47" s="2" customFormat="1" ht="19.5">
      <c r="A113" s="34"/>
      <c r="B113" s="35"/>
      <c r="C113" s="36"/>
      <c r="D113" s="200" t="s">
        <v>138</v>
      </c>
      <c r="E113" s="36"/>
      <c r="F113" s="204" t="s">
        <v>1498</v>
      </c>
      <c r="G113" s="36"/>
      <c r="H113" s="36"/>
      <c r="I113" s="108"/>
      <c r="J113" s="36"/>
      <c r="K113" s="36"/>
      <c r="L113" s="39"/>
      <c r="M113" s="202"/>
      <c r="N113" s="203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138</v>
      </c>
      <c r="AU113" s="17" t="s">
        <v>82</v>
      </c>
    </row>
    <row r="114" spans="1:65" s="2" customFormat="1" ht="14.45" customHeight="1">
      <c r="A114" s="34"/>
      <c r="B114" s="35"/>
      <c r="C114" s="187" t="s">
        <v>209</v>
      </c>
      <c r="D114" s="187" t="s">
        <v>129</v>
      </c>
      <c r="E114" s="188" t="s">
        <v>1499</v>
      </c>
      <c r="F114" s="189" t="s">
        <v>1500</v>
      </c>
      <c r="G114" s="190" t="s">
        <v>1461</v>
      </c>
      <c r="H114" s="191">
        <v>1</v>
      </c>
      <c r="I114" s="192"/>
      <c r="J114" s="193">
        <f>ROUND(I114*H114,2)</f>
        <v>0</v>
      </c>
      <c r="K114" s="189" t="s">
        <v>133</v>
      </c>
      <c r="L114" s="39"/>
      <c r="M114" s="194" t="s">
        <v>19</v>
      </c>
      <c r="N114" s="195" t="s">
        <v>43</v>
      </c>
      <c r="O114" s="64"/>
      <c r="P114" s="196">
        <f>O114*H114</f>
        <v>0</v>
      </c>
      <c r="Q114" s="196">
        <v>0</v>
      </c>
      <c r="R114" s="196">
        <f>Q114*H114</f>
        <v>0</v>
      </c>
      <c r="S114" s="196">
        <v>0</v>
      </c>
      <c r="T114" s="197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98" t="s">
        <v>1061</v>
      </c>
      <c r="AT114" s="198" t="s">
        <v>129</v>
      </c>
      <c r="AU114" s="198" t="s">
        <v>82</v>
      </c>
      <c r="AY114" s="17" t="s">
        <v>125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7" t="s">
        <v>80</v>
      </c>
      <c r="BK114" s="199">
        <f>ROUND(I114*H114,2)</f>
        <v>0</v>
      </c>
      <c r="BL114" s="17" t="s">
        <v>1061</v>
      </c>
      <c r="BM114" s="198" t="s">
        <v>1501</v>
      </c>
    </row>
    <row r="115" spans="1:47" s="2" customFormat="1" ht="11.25">
      <c r="A115" s="34"/>
      <c r="B115" s="35"/>
      <c r="C115" s="36"/>
      <c r="D115" s="200" t="s">
        <v>136</v>
      </c>
      <c r="E115" s="36"/>
      <c r="F115" s="201" t="s">
        <v>1500</v>
      </c>
      <c r="G115" s="36"/>
      <c r="H115" s="36"/>
      <c r="I115" s="108"/>
      <c r="J115" s="36"/>
      <c r="K115" s="36"/>
      <c r="L115" s="39"/>
      <c r="M115" s="202"/>
      <c r="N115" s="203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136</v>
      </c>
      <c r="AU115" s="17" t="s">
        <v>82</v>
      </c>
    </row>
    <row r="116" spans="1:47" s="2" customFormat="1" ht="19.5">
      <c r="A116" s="34"/>
      <c r="B116" s="35"/>
      <c r="C116" s="36"/>
      <c r="D116" s="200" t="s">
        <v>138</v>
      </c>
      <c r="E116" s="36"/>
      <c r="F116" s="204" t="s">
        <v>1502</v>
      </c>
      <c r="G116" s="36"/>
      <c r="H116" s="36"/>
      <c r="I116" s="108"/>
      <c r="J116" s="36"/>
      <c r="K116" s="36"/>
      <c r="L116" s="39"/>
      <c r="M116" s="236"/>
      <c r="N116" s="237"/>
      <c r="O116" s="238"/>
      <c r="P116" s="238"/>
      <c r="Q116" s="238"/>
      <c r="R116" s="238"/>
      <c r="S116" s="238"/>
      <c r="T116" s="239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138</v>
      </c>
      <c r="AU116" s="17" t="s">
        <v>82</v>
      </c>
    </row>
    <row r="117" spans="1:31" s="2" customFormat="1" ht="6.95" customHeight="1">
      <c r="A117" s="34"/>
      <c r="B117" s="47"/>
      <c r="C117" s="48"/>
      <c r="D117" s="48"/>
      <c r="E117" s="48"/>
      <c r="F117" s="48"/>
      <c r="G117" s="48"/>
      <c r="H117" s="48"/>
      <c r="I117" s="136"/>
      <c r="J117" s="48"/>
      <c r="K117" s="48"/>
      <c r="L117" s="39"/>
      <c r="M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</sheetData>
  <sheetProtection algorithmName="SHA-512" hashValue="os/PTckctqlOLOd4lvejw9hRq5M7XCgcU9P2VKn0o42UScAAZghA1OuL4/Z1gIu7ZU06sfeIdmLpVTTeYIzL2g==" saltValue="AsDzpgPwnt8cg60qxAk9PMvW/x4qJoYOzUQgirMUrOb9nfhptU1BqwVmHEJ3iCzoBO0ZuOVr05LrORgnc6QMcw==" spinCount="100000" sheet="1" objects="1" scenarios="1" formatColumns="0" formatRows="0" autoFilter="0"/>
  <autoFilter ref="C83:K11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0" customWidth="1"/>
    <col min="2" max="2" width="1.7109375" style="240" customWidth="1"/>
    <col min="3" max="4" width="5.00390625" style="240" customWidth="1"/>
    <col min="5" max="5" width="11.7109375" style="240" customWidth="1"/>
    <col min="6" max="6" width="9.140625" style="240" customWidth="1"/>
    <col min="7" max="7" width="5.00390625" style="240" customWidth="1"/>
    <col min="8" max="8" width="77.8515625" style="240" customWidth="1"/>
    <col min="9" max="10" width="20.00390625" style="240" customWidth="1"/>
    <col min="11" max="11" width="1.7109375" style="240" customWidth="1"/>
  </cols>
  <sheetData>
    <row r="1" s="1" customFormat="1" ht="37.5" customHeight="1"/>
    <row r="2" spans="2:11" s="1" customFormat="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5" customFormat="1" ht="45" customHeight="1">
      <c r="B3" s="244"/>
      <c r="C3" s="371" t="s">
        <v>1503</v>
      </c>
      <c r="D3" s="371"/>
      <c r="E3" s="371"/>
      <c r="F3" s="371"/>
      <c r="G3" s="371"/>
      <c r="H3" s="371"/>
      <c r="I3" s="371"/>
      <c r="J3" s="371"/>
      <c r="K3" s="245"/>
    </row>
    <row r="4" spans="2:11" s="1" customFormat="1" ht="25.5" customHeight="1">
      <c r="B4" s="246"/>
      <c r="C4" s="375" t="s">
        <v>1504</v>
      </c>
      <c r="D4" s="375"/>
      <c r="E4" s="375"/>
      <c r="F4" s="375"/>
      <c r="G4" s="375"/>
      <c r="H4" s="375"/>
      <c r="I4" s="375"/>
      <c r="J4" s="375"/>
      <c r="K4" s="247"/>
    </row>
    <row r="5" spans="2:11" s="1" customFormat="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6"/>
      <c r="C6" s="373" t="s">
        <v>1505</v>
      </c>
      <c r="D6" s="373"/>
      <c r="E6" s="373"/>
      <c r="F6" s="373"/>
      <c r="G6" s="373"/>
      <c r="H6" s="373"/>
      <c r="I6" s="373"/>
      <c r="J6" s="373"/>
      <c r="K6" s="247"/>
    </row>
    <row r="7" spans="2:11" s="1" customFormat="1" ht="15" customHeight="1">
      <c r="B7" s="250"/>
      <c r="C7" s="373" t="s">
        <v>1506</v>
      </c>
      <c r="D7" s="373"/>
      <c r="E7" s="373"/>
      <c r="F7" s="373"/>
      <c r="G7" s="373"/>
      <c r="H7" s="373"/>
      <c r="I7" s="373"/>
      <c r="J7" s="373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373" t="s">
        <v>1507</v>
      </c>
      <c r="D9" s="373"/>
      <c r="E9" s="373"/>
      <c r="F9" s="373"/>
      <c r="G9" s="373"/>
      <c r="H9" s="373"/>
      <c r="I9" s="373"/>
      <c r="J9" s="373"/>
      <c r="K9" s="247"/>
    </row>
    <row r="10" spans="2:11" s="1" customFormat="1" ht="15" customHeight="1">
      <c r="B10" s="250"/>
      <c r="C10" s="249"/>
      <c r="D10" s="373" t="s">
        <v>1508</v>
      </c>
      <c r="E10" s="373"/>
      <c r="F10" s="373"/>
      <c r="G10" s="373"/>
      <c r="H10" s="373"/>
      <c r="I10" s="373"/>
      <c r="J10" s="373"/>
      <c r="K10" s="247"/>
    </row>
    <row r="11" spans="2:11" s="1" customFormat="1" ht="15" customHeight="1">
      <c r="B11" s="250"/>
      <c r="C11" s="251"/>
      <c r="D11" s="373" t="s">
        <v>1509</v>
      </c>
      <c r="E11" s="373"/>
      <c r="F11" s="373"/>
      <c r="G11" s="373"/>
      <c r="H11" s="373"/>
      <c r="I11" s="373"/>
      <c r="J11" s="373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1510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373" t="s">
        <v>1511</v>
      </c>
      <c r="E15" s="373"/>
      <c r="F15" s="373"/>
      <c r="G15" s="373"/>
      <c r="H15" s="373"/>
      <c r="I15" s="373"/>
      <c r="J15" s="373"/>
      <c r="K15" s="247"/>
    </row>
    <row r="16" spans="2:11" s="1" customFormat="1" ht="15" customHeight="1">
      <c r="B16" s="250"/>
      <c r="C16" s="251"/>
      <c r="D16" s="373" t="s">
        <v>1512</v>
      </c>
      <c r="E16" s="373"/>
      <c r="F16" s="373"/>
      <c r="G16" s="373"/>
      <c r="H16" s="373"/>
      <c r="I16" s="373"/>
      <c r="J16" s="373"/>
      <c r="K16" s="247"/>
    </row>
    <row r="17" spans="2:11" s="1" customFormat="1" ht="15" customHeight="1">
      <c r="B17" s="250"/>
      <c r="C17" s="251"/>
      <c r="D17" s="373" t="s">
        <v>1513</v>
      </c>
      <c r="E17" s="373"/>
      <c r="F17" s="373"/>
      <c r="G17" s="373"/>
      <c r="H17" s="373"/>
      <c r="I17" s="373"/>
      <c r="J17" s="373"/>
      <c r="K17" s="247"/>
    </row>
    <row r="18" spans="2:11" s="1" customFormat="1" ht="15" customHeight="1">
      <c r="B18" s="250"/>
      <c r="C18" s="251"/>
      <c r="D18" s="251"/>
      <c r="E18" s="253" t="s">
        <v>79</v>
      </c>
      <c r="F18" s="373" t="s">
        <v>1514</v>
      </c>
      <c r="G18" s="373"/>
      <c r="H18" s="373"/>
      <c r="I18" s="373"/>
      <c r="J18" s="373"/>
      <c r="K18" s="247"/>
    </row>
    <row r="19" spans="2:11" s="1" customFormat="1" ht="15" customHeight="1">
      <c r="B19" s="250"/>
      <c r="C19" s="251"/>
      <c r="D19" s="251"/>
      <c r="E19" s="253" t="s">
        <v>1515</v>
      </c>
      <c r="F19" s="373" t="s">
        <v>1516</v>
      </c>
      <c r="G19" s="373"/>
      <c r="H19" s="373"/>
      <c r="I19" s="373"/>
      <c r="J19" s="373"/>
      <c r="K19" s="247"/>
    </row>
    <row r="20" spans="2:11" s="1" customFormat="1" ht="15" customHeight="1">
      <c r="B20" s="250"/>
      <c r="C20" s="251"/>
      <c r="D20" s="251"/>
      <c r="E20" s="253" t="s">
        <v>1517</v>
      </c>
      <c r="F20" s="373" t="s">
        <v>1518</v>
      </c>
      <c r="G20" s="373"/>
      <c r="H20" s="373"/>
      <c r="I20" s="373"/>
      <c r="J20" s="373"/>
      <c r="K20" s="247"/>
    </row>
    <row r="21" spans="2:11" s="1" customFormat="1" ht="15" customHeight="1">
      <c r="B21" s="250"/>
      <c r="C21" s="251"/>
      <c r="D21" s="251"/>
      <c r="E21" s="253" t="s">
        <v>86</v>
      </c>
      <c r="F21" s="373" t="s">
        <v>87</v>
      </c>
      <c r="G21" s="373"/>
      <c r="H21" s="373"/>
      <c r="I21" s="373"/>
      <c r="J21" s="373"/>
      <c r="K21" s="247"/>
    </row>
    <row r="22" spans="2:11" s="1" customFormat="1" ht="15" customHeight="1">
      <c r="B22" s="250"/>
      <c r="C22" s="251"/>
      <c r="D22" s="251"/>
      <c r="E22" s="253" t="s">
        <v>1519</v>
      </c>
      <c r="F22" s="373" t="s">
        <v>1520</v>
      </c>
      <c r="G22" s="373"/>
      <c r="H22" s="373"/>
      <c r="I22" s="373"/>
      <c r="J22" s="373"/>
      <c r="K22" s="247"/>
    </row>
    <row r="23" spans="2:11" s="1" customFormat="1" ht="15" customHeight="1">
      <c r="B23" s="250"/>
      <c r="C23" s="251"/>
      <c r="D23" s="251"/>
      <c r="E23" s="253" t="s">
        <v>1521</v>
      </c>
      <c r="F23" s="373" t="s">
        <v>1522</v>
      </c>
      <c r="G23" s="373"/>
      <c r="H23" s="373"/>
      <c r="I23" s="373"/>
      <c r="J23" s="373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373" t="s">
        <v>1523</v>
      </c>
      <c r="D25" s="373"/>
      <c r="E25" s="373"/>
      <c r="F25" s="373"/>
      <c r="G25" s="373"/>
      <c r="H25" s="373"/>
      <c r="I25" s="373"/>
      <c r="J25" s="373"/>
      <c r="K25" s="247"/>
    </row>
    <row r="26" spans="2:11" s="1" customFormat="1" ht="15" customHeight="1">
      <c r="B26" s="250"/>
      <c r="C26" s="373" t="s">
        <v>1524</v>
      </c>
      <c r="D26" s="373"/>
      <c r="E26" s="373"/>
      <c r="F26" s="373"/>
      <c r="G26" s="373"/>
      <c r="H26" s="373"/>
      <c r="I26" s="373"/>
      <c r="J26" s="373"/>
      <c r="K26" s="247"/>
    </row>
    <row r="27" spans="2:11" s="1" customFormat="1" ht="15" customHeight="1">
      <c r="B27" s="250"/>
      <c r="C27" s="249"/>
      <c r="D27" s="373" t="s">
        <v>1525</v>
      </c>
      <c r="E27" s="373"/>
      <c r="F27" s="373"/>
      <c r="G27" s="373"/>
      <c r="H27" s="373"/>
      <c r="I27" s="373"/>
      <c r="J27" s="373"/>
      <c r="K27" s="247"/>
    </row>
    <row r="28" spans="2:11" s="1" customFormat="1" ht="15" customHeight="1">
      <c r="B28" s="250"/>
      <c r="C28" s="251"/>
      <c r="D28" s="373" t="s">
        <v>1526</v>
      </c>
      <c r="E28" s="373"/>
      <c r="F28" s="373"/>
      <c r="G28" s="373"/>
      <c r="H28" s="373"/>
      <c r="I28" s="373"/>
      <c r="J28" s="373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373" t="s">
        <v>1527</v>
      </c>
      <c r="E30" s="373"/>
      <c r="F30" s="373"/>
      <c r="G30" s="373"/>
      <c r="H30" s="373"/>
      <c r="I30" s="373"/>
      <c r="J30" s="373"/>
      <c r="K30" s="247"/>
    </row>
    <row r="31" spans="2:11" s="1" customFormat="1" ht="15" customHeight="1">
      <c r="B31" s="250"/>
      <c r="C31" s="251"/>
      <c r="D31" s="373" t="s">
        <v>1528</v>
      </c>
      <c r="E31" s="373"/>
      <c r="F31" s="373"/>
      <c r="G31" s="373"/>
      <c r="H31" s="373"/>
      <c r="I31" s="373"/>
      <c r="J31" s="373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373" t="s">
        <v>1529</v>
      </c>
      <c r="E33" s="373"/>
      <c r="F33" s="373"/>
      <c r="G33" s="373"/>
      <c r="H33" s="373"/>
      <c r="I33" s="373"/>
      <c r="J33" s="373"/>
      <c r="K33" s="247"/>
    </row>
    <row r="34" spans="2:11" s="1" customFormat="1" ht="15" customHeight="1">
      <c r="B34" s="250"/>
      <c r="C34" s="251"/>
      <c r="D34" s="373" t="s">
        <v>1530</v>
      </c>
      <c r="E34" s="373"/>
      <c r="F34" s="373"/>
      <c r="G34" s="373"/>
      <c r="H34" s="373"/>
      <c r="I34" s="373"/>
      <c r="J34" s="373"/>
      <c r="K34" s="247"/>
    </row>
    <row r="35" spans="2:11" s="1" customFormat="1" ht="15" customHeight="1">
      <c r="B35" s="250"/>
      <c r="C35" s="251"/>
      <c r="D35" s="373" t="s">
        <v>1531</v>
      </c>
      <c r="E35" s="373"/>
      <c r="F35" s="373"/>
      <c r="G35" s="373"/>
      <c r="H35" s="373"/>
      <c r="I35" s="373"/>
      <c r="J35" s="373"/>
      <c r="K35" s="247"/>
    </row>
    <row r="36" spans="2:11" s="1" customFormat="1" ht="15" customHeight="1">
      <c r="B36" s="250"/>
      <c r="C36" s="251"/>
      <c r="D36" s="249"/>
      <c r="E36" s="252" t="s">
        <v>111</v>
      </c>
      <c r="F36" s="249"/>
      <c r="G36" s="373" t="s">
        <v>1532</v>
      </c>
      <c r="H36" s="373"/>
      <c r="I36" s="373"/>
      <c r="J36" s="373"/>
      <c r="K36" s="247"/>
    </row>
    <row r="37" spans="2:11" s="1" customFormat="1" ht="30.75" customHeight="1">
      <c r="B37" s="250"/>
      <c r="C37" s="251"/>
      <c r="D37" s="249"/>
      <c r="E37" s="252" t="s">
        <v>1533</v>
      </c>
      <c r="F37" s="249"/>
      <c r="G37" s="373" t="s">
        <v>1534</v>
      </c>
      <c r="H37" s="373"/>
      <c r="I37" s="373"/>
      <c r="J37" s="373"/>
      <c r="K37" s="247"/>
    </row>
    <row r="38" spans="2:11" s="1" customFormat="1" ht="15" customHeight="1">
      <c r="B38" s="250"/>
      <c r="C38" s="251"/>
      <c r="D38" s="249"/>
      <c r="E38" s="252" t="s">
        <v>53</v>
      </c>
      <c r="F38" s="249"/>
      <c r="G38" s="373" t="s">
        <v>1535</v>
      </c>
      <c r="H38" s="373"/>
      <c r="I38" s="373"/>
      <c r="J38" s="373"/>
      <c r="K38" s="247"/>
    </row>
    <row r="39" spans="2:11" s="1" customFormat="1" ht="15" customHeight="1">
      <c r="B39" s="250"/>
      <c r="C39" s="251"/>
      <c r="D39" s="249"/>
      <c r="E39" s="252" t="s">
        <v>54</v>
      </c>
      <c r="F39" s="249"/>
      <c r="G39" s="373" t="s">
        <v>1536</v>
      </c>
      <c r="H39" s="373"/>
      <c r="I39" s="373"/>
      <c r="J39" s="373"/>
      <c r="K39" s="247"/>
    </row>
    <row r="40" spans="2:11" s="1" customFormat="1" ht="15" customHeight="1">
      <c r="B40" s="250"/>
      <c r="C40" s="251"/>
      <c r="D40" s="249"/>
      <c r="E40" s="252" t="s">
        <v>112</v>
      </c>
      <c r="F40" s="249"/>
      <c r="G40" s="373" t="s">
        <v>1537</v>
      </c>
      <c r="H40" s="373"/>
      <c r="I40" s="373"/>
      <c r="J40" s="373"/>
      <c r="K40" s="247"/>
    </row>
    <row r="41" spans="2:11" s="1" customFormat="1" ht="15" customHeight="1">
      <c r="B41" s="250"/>
      <c r="C41" s="251"/>
      <c r="D41" s="249"/>
      <c r="E41" s="252" t="s">
        <v>113</v>
      </c>
      <c r="F41" s="249"/>
      <c r="G41" s="373" t="s">
        <v>1538</v>
      </c>
      <c r="H41" s="373"/>
      <c r="I41" s="373"/>
      <c r="J41" s="373"/>
      <c r="K41" s="247"/>
    </row>
    <row r="42" spans="2:11" s="1" customFormat="1" ht="15" customHeight="1">
      <c r="B42" s="250"/>
      <c r="C42" s="251"/>
      <c r="D42" s="249"/>
      <c r="E42" s="252" t="s">
        <v>1539</v>
      </c>
      <c r="F42" s="249"/>
      <c r="G42" s="373" t="s">
        <v>1540</v>
      </c>
      <c r="H42" s="373"/>
      <c r="I42" s="373"/>
      <c r="J42" s="373"/>
      <c r="K42" s="247"/>
    </row>
    <row r="43" spans="2:11" s="1" customFormat="1" ht="15" customHeight="1">
      <c r="B43" s="250"/>
      <c r="C43" s="251"/>
      <c r="D43" s="249"/>
      <c r="E43" s="252"/>
      <c r="F43" s="249"/>
      <c r="G43" s="373" t="s">
        <v>1541</v>
      </c>
      <c r="H43" s="373"/>
      <c r="I43" s="373"/>
      <c r="J43" s="373"/>
      <c r="K43" s="247"/>
    </row>
    <row r="44" spans="2:11" s="1" customFormat="1" ht="15" customHeight="1">
      <c r="B44" s="250"/>
      <c r="C44" s="251"/>
      <c r="D44" s="249"/>
      <c r="E44" s="252" t="s">
        <v>1542</v>
      </c>
      <c r="F44" s="249"/>
      <c r="G44" s="373" t="s">
        <v>1543</v>
      </c>
      <c r="H44" s="373"/>
      <c r="I44" s="373"/>
      <c r="J44" s="373"/>
      <c r="K44" s="247"/>
    </row>
    <row r="45" spans="2:11" s="1" customFormat="1" ht="15" customHeight="1">
      <c r="B45" s="250"/>
      <c r="C45" s="251"/>
      <c r="D45" s="249"/>
      <c r="E45" s="252" t="s">
        <v>115</v>
      </c>
      <c r="F45" s="249"/>
      <c r="G45" s="373" t="s">
        <v>1544</v>
      </c>
      <c r="H45" s="373"/>
      <c r="I45" s="373"/>
      <c r="J45" s="373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373" t="s">
        <v>1545</v>
      </c>
      <c r="E47" s="373"/>
      <c r="F47" s="373"/>
      <c r="G47" s="373"/>
      <c r="H47" s="373"/>
      <c r="I47" s="373"/>
      <c r="J47" s="373"/>
      <c r="K47" s="247"/>
    </row>
    <row r="48" spans="2:11" s="1" customFormat="1" ht="15" customHeight="1">
      <c r="B48" s="250"/>
      <c r="C48" s="251"/>
      <c r="D48" s="251"/>
      <c r="E48" s="373" t="s">
        <v>1546</v>
      </c>
      <c r="F48" s="373"/>
      <c r="G48" s="373"/>
      <c r="H48" s="373"/>
      <c r="I48" s="373"/>
      <c r="J48" s="373"/>
      <c r="K48" s="247"/>
    </row>
    <row r="49" spans="2:11" s="1" customFormat="1" ht="15" customHeight="1">
      <c r="B49" s="250"/>
      <c r="C49" s="251"/>
      <c r="D49" s="251"/>
      <c r="E49" s="373" t="s">
        <v>1547</v>
      </c>
      <c r="F49" s="373"/>
      <c r="G49" s="373"/>
      <c r="H49" s="373"/>
      <c r="I49" s="373"/>
      <c r="J49" s="373"/>
      <c r="K49" s="247"/>
    </row>
    <row r="50" spans="2:11" s="1" customFormat="1" ht="15" customHeight="1">
      <c r="B50" s="250"/>
      <c r="C50" s="251"/>
      <c r="D50" s="251"/>
      <c r="E50" s="373" t="s">
        <v>1548</v>
      </c>
      <c r="F50" s="373"/>
      <c r="G50" s="373"/>
      <c r="H50" s="373"/>
      <c r="I50" s="373"/>
      <c r="J50" s="373"/>
      <c r="K50" s="247"/>
    </row>
    <row r="51" spans="2:11" s="1" customFormat="1" ht="15" customHeight="1">
      <c r="B51" s="250"/>
      <c r="C51" s="251"/>
      <c r="D51" s="373" t="s">
        <v>1549</v>
      </c>
      <c r="E51" s="373"/>
      <c r="F51" s="373"/>
      <c r="G51" s="373"/>
      <c r="H51" s="373"/>
      <c r="I51" s="373"/>
      <c r="J51" s="373"/>
      <c r="K51" s="247"/>
    </row>
    <row r="52" spans="2:11" s="1" customFormat="1" ht="25.5" customHeight="1">
      <c r="B52" s="246"/>
      <c r="C52" s="375" t="s">
        <v>1550</v>
      </c>
      <c r="D52" s="375"/>
      <c r="E52" s="375"/>
      <c r="F52" s="375"/>
      <c r="G52" s="375"/>
      <c r="H52" s="375"/>
      <c r="I52" s="375"/>
      <c r="J52" s="375"/>
      <c r="K52" s="247"/>
    </row>
    <row r="53" spans="2:11" s="1" customFormat="1" ht="5.25" customHeight="1">
      <c r="B53" s="246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6"/>
      <c r="C54" s="373" t="s">
        <v>1551</v>
      </c>
      <c r="D54" s="373"/>
      <c r="E54" s="373"/>
      <c r="F54" s="373"/>
      <c r="G54" s="373"/>
      <c r="H54" s="373"/>
      <c r="I54" s="373"/>
      <c r="J54" s="373"/>
      <c r="K54" s="247"/>
    </row>
    <row r="55" spans="2:11" s="1" customFormat="1" ht="15" customHeight="1">
      <c r="B55" s="246"/>
      <c r="C55" s="373" t="s">
        <v>1552</v>
      </c>
      <c r="D55" s="373"/>
      <c r="E55" s="373"/>
      <c r="F55" s="373"/>
      <c r="G55" s="373"/>
      <c r="H55" s="373"/>
      <c r="I55" s="373"/>
      <c r="J55" s="373"/>
      <c r="K55" s="247"/>
    </row>
    <row r="56" spans="2:11" s="1" customFormat="1" ht="12.75" customHeight="1">
      <c r="B56" s="246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6"/>
      <c r="C57" s="373" t="s">
        <v>1553</v>
      </c>
      <c r="D57" s="373"/>
      <c r="E57" s="373"/>
      <c r="F57" s="373"/>
      <c r="G57" s="373"/>
      <c r="H57" s="373"/>
      <c r="I57" s="373"/>
      <c r="J57" s="373"/>
      <c r="K57" s="247"/>
    </row>
    <row r="58" spans="2:11" s="1" customFormat="1" ht="15" customHeight="1">
      <c r="B58" s="246"/>
      <c r="C58" s="251"/>
      <c r="D58" s="373" t="s">
        <v>1554</v>
      </c>
      <c r="E58" s="373"/>
      <c r="F58" s="373"/>
      <c r="G58" s="373"/>
      <c r="H58" s="373"/>
      <c r="I58" s="373"/>
      <c r="J58" s="373"/>
      <c r="K58" s="247"/>
    </row>
    <row r="59" spans="2:11" s="1" customFormat="1" ht="15" customHeight="1">
      <c r="B59" s="246"/>
      <c r="C59" s="251"/>
      <c r="D59" s="373" t="s">
        <v>1555</v>
      </c>
      <c r="E59" s="373"/>
      <c r="F59" s="373"/>
      <c r="G59" s="373"/>
      <c r="H59" s="373"/>
      <c r="I59" s="373"/>
      <c r="J59" s="373"/>
      <c r="K59" s="247"/>
    </row>
    <row r="60" spans="2:11" s="1" customFormat="1" ht="15" customHeight="1">
      <c r="B60" s="246"/>
      <c r="C60" s="251"/>
      <c r="D60" s="373" t="s">
        <v>1556</v>
      </c>
      <c r="E60" s="373"/>
      <c r="F60" s="373"/>
      <c r="G60" s="373"/>
      <c r="H60" s="373"/>
      <c r="I60" s="373"/>
      <c r="J60" s="373"/>
      <c r="K60" s="247"/>
    </row>
    <row r="61" spans="2:11" s="1" customFormat="1" ht="15" customHeight="1">
      <c r="B61" s="246"/>
      <c r="C61" s="251"/>
      <c r="D61" s="373" t="s">
        <v>1557</v>
      </c>
      <c r="E61" s="373"/>
      <c r="F61" s="373"/>
      <c r="G61" s="373"/>
      <c r="H61" s="373"/>
      <c r="I61" s="373"/>
      <c r="J61" s="373"/>
      <c r="K61" s="247"/>
    </row>
    <row r="62" spans="2:11" s="1" customFormat="1" ht="15" customHeight="1">
      <c r="B62" s="246"/>
      <c r="C62" s="251"/>
      <c r="D62" s="374" t="s">
        <v>1558</v>
      </c>
      <c r="E62" s="374"/>
      <c r="F62" s="374"/>
      <c r="G62" s="374"/>
      <c r="H62" s="374"/>
      <c r="I62" s="374"/>
      <c r="J62" s="374"/>
      <c r="K62" s="247"/>
    </row>
    <row r="63" spans="2:11" s="1" customFormat="1" ht="15" customHeight="1">
      <c r="B63" s="246"/>
      <c r="C63" s="251"/>
      <c r="D63" s="373" t="s">
        <v>1559</v>
      </c>
      <c r="E63" s="373"/>
      <c r="F63" s="373"/>
      <c r="G63" s="373"/>
      <c r="H63" s="373"/>
      <c r="I63" s="373"/>
      <c r="J63" s="373"/>
      <c r="K63" s="247"/>
    </row>
    <row r="64" spans="2:11" s="1" customFormat="1" ht="12.75" customHeight="1">
      <c r="B64" s="246"/>
      <c r="C64" s="251"/>
      <c r="D64" s="251"/>
      <c r="E64" s="254"/>
      <c r="F64" s="251"/>
      <c r="G64" s="251"/>
      <c r="H64" s="251"/>
      <c r="I64" s="251"/>
      <c r="J64" s="251"/>
      <c r="K64" s="247"/>
    </row>
    <row r="65" spans="2:11" s="1" customFormat="1" ht="15" customHeight="1">
      <c r="B65" s="246"/>
      <c r="C65" s="251"/>
      <c r="D65" s="373" t="s">
        <v>1560</v>
      </c>
      <c r="E65" s="373"/>
      <c r="F65" s="373"/>
      <c r="G65" s="373"/>
      <c r="H65" s="373"/>
      <c r="I65" s="373"/>
      <c r="J65" s="373"/>
      <c r="K65" s="247"/>
    </row>
    <row r="66" spans="2:11" s="1" customFormat="1" ht="15" customHeight="1">
      <c r="B66" s="246"/>
      <c r="C66" s="251"/>
      <c r="D66" s="374" t="s">
        <v>1561</v>
      </c>
      <c r="E66" s="374"/>
      <c r="F66" s="374"/>
      <c r="G66" s="374"/>
      <c r="H66" s="374"/>
      <c r="I66" s="374"/>
      <c r="J66" s="374"/>
      <c r="K66" s="247"/>
    </row>
    <row r="67" spans="2:11" s="1" customFormat="1" ht="15" customHeight="1">
      <c r="B67" s="246"/>
      <c r="C67" s="251"/>
      <c r="D67" s="373" t="s">
        <v>1562</v>
      </c>
      <c r="E67" s="373"/>
      <c r="F67" s="373"/>
      <c r="G67" s="373"/>
      <c r="H67" s="373"/>
      <c r="I67" s="373"/>
      <c r="J67" s="373"/>
      <c r="K67" s="247"/>
    </row>
    <row r="68" spans="2:11" s="1" customFormat="1" ht="15" customHeight="1">
      <c r="B68" s="246"/>
      <c r="C68" s="251"/>
      <c r="D68" s="373" t="s">
        <v>1563</v>
      </c>
      <c r="E68" s="373"/>
      <c r="F68" s="373"/>
      <c r="G68" s="373"/>
      <c r="H68" s="373"/>
      <c r="I68" s="373"/>
      <c r="J68" s="373"/>
      <c r="K68" s="247"/>
    </row>
    <row r="69" spans="2:11" s="1" customFormat="1" ht="15" customHeight="1">
      <c r="B69" s="246"/>
      <c r="C69" s="251"/>
      <c r="D69" s="373" t="s">
        <v>1564</v>
      </c>
      <c r="E69" s="373"/>
      <c r="F69" s="373"/>
      <c r="G69" s="373"/>
      <c r="H69" s="373"/>
      <c r="I69" s="373"/>
      <c r="J69" s="373"/>
      <c r="K69" s="247"/>
    </row>
    <row r="70" spans="2:11" s="1" customFormat="1" ht="15" customHeight="1">
      <c r="B70" s="246"/>
      <c r="C70" s="251"/>
      <c r="D70" s="373" t="s">
        <v>1565</v>
      </c>
      <c r="E70" s="373"/>
      <c r="F70" s="373"/>
      <c r="G70" s="373"/>
      <c r="H70" s="373"/>
      <c r="I70" s="373"/>
      <c r="J70" s="373"/>
      <c r="K70" s="247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372" t="s">
        <v>1566</v>
      </c>
      <c r="D75" s="372"/>
      <c r="E75" s="372"/>
      <c r="F75" s="372"/>
      <c r="G75" s="372"/>
      <c r="H75" s="372"/>
      <c r="I75" s="372"/>
      <c r="J75" s="372"/>
      <c r="K75" s="264"/>
    </row>
    <row r="76" spans="2:11" s="1" customFormat="1" ht="17.25" customHeight="1">
      <c r="B76" s="263"/>
      <c r="C76" s="265" t="s">
        <v>1567</v>
      </c>
      <c r="D76" s="265"/>
      <c r="E76" s="265"/>
      <c r="F76" s="265" t="s">
        <v>1568</v>
      </c>
      <c r="G76" s="266"/>
      <c r="H76" s="265" t="s">
        <v>54</v>
      </c>
      <c r="I76" s="265" t="s">
        <v>57</v>
      </c>
      <c r="J76" s="265" t="s">
        <v>1569</v>
      </c>
      <c r="K76" s="264"/>
    </row>
    <row r="77" spans="2:11" s="1" customFormat="1" ht="17.25" customHeight="1">
      <c r="B77" s="263"/>
      <c r="C77" s="267" t="s">
        <v>1570</v>
      </c>
      <c r="D77" s="267"/>
      <c r="E77" s="267"/>
      <c r="F77" s="268" t="s">
        <v>1571</v>
      </c>
      <c r="G77" s="269"/>
      <c r="H77" s="267"/>
      <c r="I77" s="267"/>
      <c r="J77" s="267" t="s">
        <v>1572</v>
      </c>
      <c r="K77" s="264"/>
    </row>
    <row r="78" spans="2:11" s="1" customFormat="1" ht="5.25" customHeight="1">
      <c r="B78" s="263"/>
      <c r="C78" s="270"/>
      <c r="D78" s="270"/>
      <c r="E78" s="270"/>
      <c r="F78" s="270"/>
      <c r="G78" s="271"/>
      <c r="H78" s="270"/>
      <c r="I78" s="270"/>
      <c r="J78" s="270"/>
      <c r="K78" s="264"/>
    </row>
    <row r="79" spans="2:11" s="1" customFormat="1" ht="15" customHeight="1">
      <c r="B79" s="263"/>
      <c r="C79" s="252" t="s">
        <v>53</v>
      </c>
      <c r="D79" s="270"/>
      <c r="E79" s="270"/>
      <c r="F79" s="272" t="s">
        <v>1573</v>
      </c>
      <c r="G79" s="271"/>
      <c r="H79" s="252" t="s">
        <v>1574</v>
      </c>
      <c r="I79" s="252" t="s">
        <v>1575</v>
      </c>
      <c r="J79" s="252">
        <v>20</v>
      </c>
      <c r="K79" s="264"/>
    </row>
    <row r="80" spans="2:11" s="1" customFormat="1" ht="15" customHeight="1">
      <c r="B80" s="263"/>
      <c r="C80" s="252" t="s">
        <v>1576</v>
      </c>
      <c r="D80" s="252"/>
      <c r="E80" s="252"/>
      <c r="F80" s="272" t="s">
        <v>1573</v>
      </c>
      <c r="G80" s="271"/>
      <c r="H80" s="252" t="s">
        <v>1577</v>
      </c>
      <c r="I80" s="252" t="s">
        <v>1575</v>
      </c>
      <c r="J80" s="252">
        <v>120</v>
      </c>
      <c r="K80" s="264"/>
    </row>
    <row r="81" spans="2:11" s="1" customFormat="1" ht="15" customHeight="1">
      <c r="B81" s="273"/>
      <c r="C81" s="252" t="s">
        <v>1578</v>
      </c>
      <c r="D81" s="252"/>
      <c r="E81" s="252"/>
      <c r="F81" s="272" t="s">
        <v>1579</v>
      </c>
      <c r="G81" s="271"/>
      <c r="H81" s="252" t="s">
        <v>1580</v>
      </c>
      <c r="I81" s="252" t="s">
        <v>1575</v>
      </c>
      <c r="J81" s="252">
        <v>50</v>
      </c>
      <c r="K81" s="264"/>
    </row>
    <row r="82" spans="2:11" s="1" customFormat="1" ht="15" customHeight="1">
      <c r="B82" s="273"/>
      <c r="C82" s="252" t="s">
        <v>1581</v>
      </c>
      <c r="D82" s="252"/>
      <c r="E82" s="252"/>
      <c r="F82" s="272" t="s">
        <v>1573</v>
      </c>
      <c r="G82" s="271"/>
      <c r="H82" s="252" t="s">
        <v>1582</v>
      </c>
      <c r="I82" s="252" t="s">
        <v>1583</v>
      </c>
      <c r="J82" s="252"/>
      <c r="K82" s="264"/>
    </row>
    <row r="83" spans="2:11" s="1" customFormat="1" ht="15" customHeight="1">
      <c r="B83" s="273"/>
      <c r="C83" s="274" t="s">
        <v>1584</v>
      </c>
      <c r="D83" s="274"/>
      <c r="E83" s="274"/>
      <c r="F83" s="275" t="s">
        <v>1579</v>
      </c>
      <c r="G83" s="274"/>
      <c r="H83" s="274" t="s">
        <v>1585</v>
      </c>
      <c r="I83" s="274" t="s">
        <v>1575</v>
      </c>
      <c r="J83" s="274">
        <v>15</v>
      </c>
      <c r="K83" s="264"/>
    </row>
    <row r="84" spans="2:11" s="1" customFormat="1" ht="15" customHeight="1">
      <c r="B84" s="273"/>
      <c r="C84" s="274" t="s">
        <v>1586</v>
      </c>
      <c r="D84" s="274"/>
      <c r="E84" s="274"/>
      <c r="F84" s="275" t="s">
        <v>1579</v>
      </c>
      <c r="G84" s="274"/>
      <c r="H84" s="274" t="s">
        <v>1587</v>
      </c>
      <c r="I84" s="274" t="s">
        <v>1575</v>
      </c>
      <c r="J84" s="274">
        <v>15</v>
      </c>
      <c r="K84" s="264"/>
    </row>
    <row r="85" spans="2:11" s="1" customFormat="1" ht="15" customHeight="1">
      <c r="B85" s="273"/>
      <c r="C85" s="274" t="s">
        <v>1588</v>
      </c>
      <c r="D85" s="274"/>
      <c r="E85" s="274"/>
      <c r="F85" s="275" t="s">
        <v>1579</v>
      </c>
      <c r="G85" s="274"/>
      <c r="H85" s="274" t="s">
        <v>1589</v>
      </c>
      <c r="I85" s="274" t="s">
        <v>1575</v>
      </c>
      <c r="J85" s="274">
        <v>20</v>
      </c>
      <c r="K85" s="264"/>
    </row>
    <row r="86" spans="2:11" s="1" customFormat="1" ht="15" customHeight="1">
      <c r="B86" s="273"/>
      <c r="C86" s="274" t="s">
        <v>1590</v>
      </c>
      <c r="D86" s="274"/>
      <c r="E86" s="274"/>
      <c r="F86" s="275" t="s">
        <v>1579</v>
      </c>
      <c r="G86" s="274"/>
      <c r="H86" s="274" t="s">
        <v>1591</v>
      </c>
      <c r="I86" s="274" t="s">
        <v>1575</v>
      </c>
      <c r="J86" s="274">
        <v>20</v>
      </c>
      <c r="K86" s="264"/>
    </row>
    <row r="87" spans="2:11" s="1" customFormat="1" ht="15" customHeight="1">
      <c r="B87" s="273"/>
      <c r="C87" s="252" t="s">
        <v>1592</v>
      </c>
      <c r="D87" s="252"/>
      <c r="E87" s="252"/>
      <c r="F87" s="272" t="s">
        <v>1579</v>
      </c>
      <c r="G87" s="271"/>
      <c r="H87" s="252" t="s">
        <v>1593</v>
      </c>
      <c r="I87" s="252" t="s">
        <v>1575</v>
      </c>
      <c r="J87" s="252">
        <v>50</v>
      </c>
      <c r="K87" s="264"/>
    </row>
    <row r="88" spans="2:11" s="1" customFormat="1" ht="15" customHeight="1">
      <c r="B88" s="273"/>
      <c r="C88" s="252" t="s">
        <v>1594</v>
      </c>
      <c r="D88" s="252"/>
      <c r="E88" s="252"/>
      <c r="F88" s="272" t="s">
        <v>1579</v>
      </c>
      <c r="G88" s="271"/>
      <c r="H88" s="252" t="s">
        <v>1595</v>
      </c>
      <c r="I88" s="252" t="s">
        <v>1575</v>
      </c>
      <c r="J88" s="252">
        <v>20</v>
      </c>
      <c r="K88" s="264"/>
    </row>
    <row r="89" spans="2:11" s="1" customFormat="1" ht="15" customHeight="1">
      <c r="B89" s="273"/>
      <c r="C89" s="252" t="s">
        <v>1596</v>
      </c>
      <c r="D89" s="252"/>
      <c r="E89" s="252"/>
      <c r="F89" s="272" t="s">
        <v>1579</v>
      </c>
      <c r="G89" s="271"/>
      <c r="H89" s="252" t="s">
        <v>1597</v>
      </c>
      <c r="I89" s="252" t="s">
        <v>1575</v>
      </c>
      <c r="J89" s="252">
        <v>20</v>
      </c>
      <c r="K89" s="264"/>
    </row>
    <row r="90" spans="2:11" s="1" customFormat="1" ht="15" customHeight="1">
      <c r="B90" s="273"/>
      <c r="C90" s="252" t="s">
        <v>1598</v>
      </c>
      <c r="D90" s="252"/>
      <c r="E90" s="252"/>
      <c r="F90" s="272" t="s">
        <v>1579</v>
      </c>
      <c r="G90" s="271"/>
      <c r="H90" s="252" t="s">
        <v>1599</v>
      </c>
      <c r="I90" s="252" t="s">
        <v>1575</v>
      </c>
      <c r="J90" s="252">
        <v>50</v>
      </c>
      <c r="K90" s="264"/>
    </row>
    <row r="91" spans="2:11" s="1" customFormat="1" ht="15" customHeight="1">
      <c r="B91" s="273"/>
      <c r="C91" s="252" t="s">
        <v>1600</v>
      </c>
      <c r="D91" s="252"/>
      <c r="E91" s="252"/>
      <c r="F91" s="272" t="s">
        <v>1579</v>
      </c>
      <c r="G91" s="271"/>
      <c r="H91" s="252" t="s">
        <v>1600</v>
      </c>
      <c r="I91" s="252" t="s">
        <v>1575</v>
      </c>
      <c r="J91" s="252">
        <v>50</v>
      </c>
      <c r="K91" s="264"/>
    </row>
    <row r="92" spans="2:11" s="1" customFormat="1" ht="15" customHeight="1">
      <c r="B92" s="273"/>
      <c r="C92" s="252" t="s">
        <v>1601</v>
      </c>
      <c r="D92" s="252"/>
      <c r="E92" s="252"/>
      <c r="F92" s="272" t="s">
        <v>1579</v>
      </c>
      <c r="G92" s="271"/>
      <c r="H92" s="252" t="s">
        <v>1602</v>
      </c>
      <c r="I92" s="252" t="s">
        <v>1575</v>
      </c>
      <c r="J92" s="252">
        <v>255</v>
      </c>
      <c r="K92" s="264"/>
    </row>
    <row r="93" spans="2:11" s="1" customFormat="1" ht="15" customHeight="1">
      <c r="B93" s="273"/>
      <c r="C93" s="252" t="s">
        <v>1603</v>
      </c>
      <c r="D93" s="252"/>
      <c r="E93" s="252"/>
      <c r="F93" s="272" t="s">
        <v>1573</v>
      </c>
      <c r="G93" s="271"/>
      <c r="H93" s="252" t="s">
        <v>1604</v>
      </c>
      <c r="I93" s="252" t="s">
        <v>1605</v>
      </c>
      <c r="J93" s="252"/>
      <c r="K93" s="264"/>
    </row>
    <row r="94" spans="2:11" s="1" customFormat="1" ht="15" customHeight="1">
      <c r="B94" s="273"/>
      <c r="C94" s="252" t="s">
        <v>1606</v>
      </c>
      <c r="D94" s="252"/>
      <c r="E94" s="252"/>
      <c r="F94" s="272" t="s">
        <v>1573</v>
      </c>
      <c r="G94" s="271"/>
      <c r="H94" s="252" t="s">
        <v>1607</v>
      </c>
      <c r="I94" s="252" t="s">
        <v>1608</v>
      </c>
      <c r="J94" s="252"/>
      <c r="K94" s="264"/>
    </row>
    <row r="95" spans="2:11" s="1" customFormat="1" ht="15" customHeight="1">
      <c r="B95" s="273"/>
      <c r="C95" s="252" t="s">
        <v>1609</v>
      </c>
      <c r="D95" s="252"/>
      <c r="E95" s="252"/>
      <c r="F95" s="272" t="s">
        <v>1573</v>
      </c>
      <c r="G95" s="271"/>
      <c r="H95" s="252" t="s">
        <v>1609</v>
      </c>
      <c r="I95" s="252" t="s">
        <v>1608</v>
      </c>
      <c r="J95" s="252"/>
      <c r="K95" s="264"/>
    </row>
    <row r="96" spans="2:11" s="1" customFormat="1" ht="15" customHeight="1">
      <c r="B96" s="273"/>
      <c r="C96" s="252" t="s">
        <v>38</v>
      </c>
      <c r="D96" s="252"/>
      <c r="E96" s="252"/>
      <c r="F96" s="272" t="s">
        <v>1573</v>
      </c>
      <c r="G96" s="271"/>
      <c r="H96" s="252" t="s">
        <v>1610</v>
      </c>
      <c r="I96" s="252" t="s">
        <v>1608</v>
      </c>
      <c r="J96" s="252"/>
      <c r="K96" s="264"/>
    </row>
    <row r="97" spans="2:11" s="1" customFormat="1" ht="15" customHeight="1">
      <c r="B97" s="273"/>
      <c r="C97" s="252" t="s">
        <v>48</v>
      </c>
      <c r="D97" s="252"/>
      <c r="E97" s="252"/>
      <c r="F97" s="272" t="s">
        <v>1573</v>
      </c>
      <c r="G97" s="271"/>
      <c r="H97" s="252" t="s">
        <v>1611</v>
      </c>
      <c r="I97" s="252" t="s">
        <v>1608</v>
      </c>
      <c r="J97" s="252"/>
      <c r="K97" s="264"/>
    </row>
    <row r="98" spans="2:11" s="1" customFormat="1" ht="15" customHeight="1">
      <c r="B98" s="276"/>
      <c r="C98" s="277"/>
      <c r="D98" s="277"/>
      <c r="E98" s="277"/>
      <c r="F98" s="277"/>
      <c r="G98" s="277"/>
      <c r="H98" s="277"/>
      <c r="I98" s="277"/>
      <c r="J98" s="277"/>
      <c r="K98" s="278"/>
    </row>
    <row r="99" spans="2:11" s="1" customFormat="1" ht="18.7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79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372" t="s">
        <v>1612</v>
      </c>
      <c r="D102" s="372"/>
      <c r="E102" s="372"/>
      <c r="F102" s="372"/>
      <c r="G102" s="372"/>
      <c r="H102" s="372"/>
      <c r="I102" s="372"/>
      <c r="J102" s="372"/>
      <c r="K102" s="264"/>
    </row>
    <row r="103" spans="2:11" s="1" customFormat="1" ht="17.25" customHeight="1">
      <c r="B103" s="263"/>
      <c r="C103" s="265" t="s">
        <v>1567</v>
      </c>
      <c r="D103" s="265"/>
      <c r="E103" s="265"/>
      <c r="F103" s="265" t="s">
        <v>1568</v>
      </c>
      <c r="G103" s="266"/>
      <c r="H103" s="265" t="s">
        <v>54</v>
      </c>
      <c r="I103" s="265" t="s">
        <v>57</v>
      </c>
      <c r="J103" s="265" t="s">
        <v>1569</v>
      </c>
      <c r="K103" s="264"/>
    </row>
    <row r="104" spans="2:11" s="1" customFormat="1" ht="17.25" customHeight="1">
      <c r="B104" s="263"/>
      <c r="C104" s="267" t="s">
        <v>1570</v>
      </c>
      <c r="D104" s="267"/>
      <c r="E104" s="267"/>
      <c r="F104" s="268" t="s">
        <v>1571</v>
      </c>
      <c r="G104" s="269"/>
      <c r="H104" s="267"/>
      <c r="I104" s="267"/>
      <c r="J104" s="267" t="s">
        <v>1572</v>
      </c>
      <c r="K104" s="264"/>
    </row>
    <row r="105" spans="2:11" s="1" customFormat="1" ht="5.25" customHeight="1">
      <c r="B105" s="263"/>
      <c r="C105" s="265"/>
      <c r="D105" s="265"/>
      <c r="E105" s="265"/>
      <c r="F105" s="265"/>
      <c r="G105" s="281"/>
      <c r="H105" s="265"/>
      <c r="I105" s="265"/>
      <c r="J105" s="265"/>
      <c r="K105" s="264"/>
    </row>
    <row r="106" spans="2:11" s="1" customFormat="1" ht="15" customHeight="1">
      <c r="B106" s="263"/>
      <c r="C106" s="252" t="s">
        <v>53</v>
      </c>
      <c r="D106" s="270"/>
      <c r="E106" s="270"/>
      <c r="F106" s="272" t="s">
        <v>1573</v>
      </c>
      <c r="G106" s="281"/>
      <c r="H106" s="252" t="s">
        <v>1613</v>
      </c>
      <c r="I106" s="252" t="s">
        <v>1575</v>
      </c>
      <c r="J106" s="252">
        <v>20</v>
      </c>
      <c r="K106" s="264"/>
    </row>
    <row r="107" spans="2:11" s="1" customFormat="1" ht="15" customHeight="1">
      <c r="B107" s="263"/>
      <c r="C107" s="252" t="s">
        <v>1576</v>
      </c>
      <c r="D107" s="252"/>
      <c r="E107" s="252"/>
      <c r="F107" s="272" t="s">
        <v>1573</v>
      </c>
      <c r="G107" s="252"/>
      <c r="H107" s="252" t="s">
        <v>1613</v>
      </c>
      <c r="I107" s="252" t="s">
        <v>1575</v>
      </c>
      <c r="J107" s="252">
        <v>120</v>
      </c>
      <c r="K107" s="264"/>
    </row>
    <row r="108" spans="2:11" s="1" customFormat="1" ht="15" customHeight="1">
      <c r="B108" s="273"/>
      <c r="C108" s="252" t="s">
        <v>1578</v>
      </c>
      <c r="D108" s="252"/>
      <c r="E108" s="252"/>
      <c r="F108" s="272" t="s">
        <v>1579</v>
      </c>
      <c r="G108" s="252"/>
      <c r="H108" s="252" t="s">
        <v>1613</v>
      </c>
      <c r="I108" s="252" t="s">
        <v>1575</v>
      </c>
      <c r="J108" s="252">
        <v>50</v>
      </c>
      <c r="K108" s="264"/>
    </row>
    <row r="109" spans="2:11" s="1" customFormat="1" ht="15" customHeight="1">
      <c r="B109" s="273"/>
      <c r="C109" s="252" t="s">
        <v>1581</v>
      </c>
      <c r="D109" s="252"/>
      <c r="E109" s="252"/>
      <c r="F109" s="272" t="s">
        <v>1573</v>
      </c>
      <c r="G109" s="252"/>
      <c r="H109" s="252" t="s">
        <v>1613</v>
      </c>
      <c r="I109" s="252" t="s">
        <v>1583</v>
      </c>
      <c r="J109" s="252"/>
      <c r="K109" s="264"/>
    </row>
    <row r="110" spans="2:11" s="1" customFormat="1" ht="15" customHeight="1">
      <c r="B110" s="273"/>
      <c r="C110" s="252" t="s">
        <v>1592</v>
      </c>
      <c r="D110" s="252"/>
      <c r="E110" s="252"/>
      <c r="F110" s="272" t="s">
        <v>1579</v>
      </c>
      <c r="G110" s="252"/>
      <c r="H110" s="252" t="s">
        <v>1613</v>
      </c>
      <c r="I110" s="252" t="s">
        <v>1575</v>
      </c>
      <c r="J110" s="252">
        <v>50</v>
      </c>
      <c r="K110" s="264"/>
    </row>
    <row r="111" spans="2:11" s="1" customFormat="1" ht="15" customHeight="1">
      <c r="B111" s="273"/>
      <c r="C111" s="252" t="s">
        <v>1600</v>
      </c>
      <c r="D111" s="252"/>
      <c r="E111" s="252"/>
      <c r="F111" s="272" t="s">
        <v>1579</v>
      </c>
      <c r="G111" s="252"/>
      <c r="H111" s="252" t="s">
        <v>1613</v>
      </c>
      <c r="I111" s="252" t="s">
        <v>1575</v>
      </c>
      <c r="J111" s="252">
        <v>50</v>
      </c>
      <c r="K111" s="264"/>
    </row>
    <row r="112" spans="2:11" s="1" customFormat="1" ht="15" customHeight="1">
      <c r="B112" s="273"/>
      <c r="C112" s="252" t="s">
        <v>1598</v>
      </c>
      <c r="D112" s="252"/>
      <c r="E112" s="252"/>
      <c r="F112" s="272" t="s">
        <v>1579</v>
      </c>
      <c r="G112" s="252"/>
      <c r="H112" s="252" t="s">
        <v>1613</v>
      </c>
      <c r="I112" s="252" t="s">
        <v>1575</v>
      </c>
      <c r="J112" s="252">
        <v>50</v>
      </c>
      <c r="K112" s="264"/>
    </row>
    <row r="113" spans="2:11" s="1" customFormat="1" ht="15" customHeight="1">
      <c r="B113" s="273"/>
      <c r="C113" s="252" t="s">
        <v>53</v>
      </c>
      <c r="D113" s="252"/>
      <c r="E113" s="252"/>
      <c r="F113" s="272" t="s">
        <v>1573</v>
      </c>
      <c r="G113" s="252"/>
      <c r="H113" s="252" t="s">
        <v>1614</v>
      </c>
      <c r="I113" s="252" t="s">
        <v>1575</v>
      </c>
      <c r="J113" s="252">
        <v>20</v>
      </c>
      <c r="K113" s="264"/>
    </row>
    <row r="114" spans="2:11" s="1" customFormat="1" ht="15" customHeight="1">
      <c r="B114" s="273"/>
      <c r="C114" s="252" t="s">
        <v>1615</v>
      </c>
      <c r="D114" s="252"/>
      <c r="E114" s="252"/>
      <c r="F114" s="272" t="s">
        <v>1573</v>
      </c>
      <c r="G114" s="252"/>
      <c r="H114" s="252" t="s">
        <v>1616</v>
      </c>
      <c r="I114" s="252" t="s">
        <v>1575</v>
      </c>
      <c r="J114" s="252">
        <v>120</v>
      </c>
      <c r="K114" s="264"/>
    </row>
    <row r="115" spans="2:11" s="1" customFormat="1" ht="15" customHeight="1">
      <c r="B115" s="273"/>
      <c r="C115" s="252" t="s">
        <v>38</v>
      </c>
      <c r="D115" s="252"/>
      <c r="E115" s="252"/>
      <c r="F115" s="272" t="s">
        <v>1573</v>
      </c>
      <c r="G115" s="252"/>
      <c r="H115" s="252" t="s">
        <v>1617</v>
      </c>
      <c r="I115" s="252" t="s">
        <v>1608</v>
      </c>
      <c r="J115" s="252"/>
      <c r="K115" s="264"/>
    </row>
    <row r="116" spans="2:11" s="1" customFormat="1" ht="15" customHeight="1">
      <c r="B116" s="273"/>
      <c r="C116" s="252" t="s">
        <v>48</v>
      </c>
      <c r="D116" s="252"/>
      <c r="E116" s="252"/>
      <c r="F116" s="272" t="s">
        <v>1573</v>
      </c>
      <c r="G116" s="252"/>
      <c r="H116" s="252" t="s">
        <v>1618</v>
      </c>
      <c r="I116" s="252" t="s">
        <v>1608</v>
      </c>
      <c r="J116" s="252"/>
      <c r="K116" s="264"/>
    </row>
    <row r="117" spans="2:11" s="1" customFormat="1" ht="15" customHeight="1">
      <c r="B117" s="273"/>
      <c r="C117" s="252" t="s">
        <v>57</v>
      </c>
      <c r="D117" s="252"/>
      <c r="E117" s="252"/>
      <c r="F117" s="272" t="s">
        <v>1573</v>
      </c>
      <c r="G117" s="252"/>
      <c r="H117" s="252" t="s">
        <v>1619</v>
      </c>
      <c r="I117" s="252" t="s">
        <v>1620</v>
      </c>
      <c r="J117" s="252"/>
      <c r="K117" s="264"/>
    </row>
    <row r="118" spans="2:11" s="1" customFormat="1" ht="15" customHeight="1">
      <c r="B118" s="276"/>
      <c r="C118" s="282"/>
      <c r="D118" s="282"/>
      <c r="E118" s="282"/>
      <c r="F118" s="282"/>
      <c r="G118" s="282"/>
      <c r="H118" s="282"/>
      <c r="I118" s="282"/>
      <c r="J118" s="282"/>
      <c r="K118" s="278"/>
    </row>
    <row r="119" spans="2:11" s="1" customFormat="1" ht="18.75" customHeight="1">
      <c r="B119" s="283"/>
      <c r="C119" s="249"/>
      <c r="D119" s="249"/>
      <c r="E119" s="249"/>
      <c r="F119" s="284"/>
      <c r="G119" s="249"/>
      <c r="H119" s="249"/>
      <c r="I119" s="249"/>
      <c r="J119" s="249"/>
      <c r="K119" s="283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5"/>
      <c r="C121" s="286"/>
      <c r="D121" s="286"/>
      <c r="E121" s="286"/>
      <c r="F121" s="286"/>
      <c r="G121" s="286"/>
      <c r="H121" s="286"/>
      <c r="I121" s="286"/>
      <c r="J121" s="286"/>
      <c r="K121" s="287"/>
    </row>
    <row r="122" spans="2:11" s="1" customFormat="1" ht="45" customHeight="1">
      <c r="B122" s="288"/>
      <c r="C122" s="371" t="s">
        <v>1621</v>
      </c>
      <c r="D122" s="371"/>
      <c r="E122" s="371"/>
      <c r="F122" s="371"/>
      <c r="G122" s="371"/>
      <c r="H122" s="371"/>
      <c r="I122" s="371"/>
      <c r="J122" s="371"/>
      <c r="K122" s="289"/>
    </row>
    <row r="123" spans="2:11" s="1" customFormat="1" ht="17.25" customHeight="1">
      <c r="B123" s="290"/>
      <c r="C123" s="265" t="s">
        <v>1567</v>
      </c>
      <c r="D123" s="265"/>
      <c r="E123" s="265"/>
      <c r="F123" s="265" t="s">
        <v>1568</v>
      </c>
      <c r="G123" s="266"/>
      <c r="H123" s="265" t="s">
        <v>54</v>
      </c>
      <c r="I123" s="265" t="s">
        <v>57</v>
      </c>
      <c r="J123" s="265" t="s">
        <v>1569</v>
      </c>
      <c r="K123" s="291"/>
    </row>
    <row r="124" spans="2:11" s="1" customFormat="1" ht="17.25" customHeight="1">
      <c r="B124" s="290"/>
      <c r="C124" s="267" t="s">
        <v>1570</v>
      </c>
      <c r="D124" s="267"/>
      <c r="E124" s="267"/>
      <c r="F124" s="268" t="s">
        <v>1571</v>
      </c>
      <c r="G124" s="269"/>
      <c r="H124" s="267"/>
      <c r="I124" s="267"/>
      <c r="J124" s="267" t="s">
        <v>1572</v>
      </c>
      <c r="K124" s="291"/>
    </row>
    <row r="125" spans="2:11" s="1" customFormat="1" ht="5.25" customHeight="1">
      <c r="B125" s="292"/>
      <c r="C125" s="270"/>
      <c r="D125" s="270"/>
      <c r="E125" s="270"/>
      <c r="F125" s="270"/>
      <c r="G125" s="252"/>
      <c r="H125" s="270"/>
      <c r="I125" s="270"/>
      <c r="J125" s="270"/>
      <c r="K125" s="293"/>
    </row>
    <row r="126" spans="2:11" s="1" customFormat="1" ht="15" customHeight="1">
      <c r="B126" s="292"/>
      <c r="C126" s="252" t="s">
        <v>1576</v>
      </c>
      <c r="D126" s="270"/>
      <c r="E126" s="270"/>
      <c r="F126" s="272" t="s">
        <v>1573</v>
      </c>
      <c r="G126" s="252"/>
      <c r="H126" s="252" t="s">
        <v>1613</v>
      </c>
      <c r="I126" s="252" t="s">
        <v>1575</v>
      </c>
      <c r="J126" s="252">
        <v>120</v>
      </c>
      <c r="K126" s="294"/>
    </row>
    <row r="127" spans="2:11" s="1" customFormat="1" ht="15" customHeight="1">
      <c r="B127" s="292"/>
      <c r="C127" s="252" t="s">
        <v>1622</v>
      </c>
      <c r="D127" s="252"/>
      <c r="E127" s="252"/>
      <c r="F127" s="272" t="s">
        <v>1573</v>
      </c>
      <c r="G127" s="252"/>
      <c r="H127" s="252" t="s">
        <v>1623</v>
      </c>
      <c r="I127" s="252" t="s">
        <v>1575</v>
      </c>
      <c r="J127" s="252" t="s">
        <v>1624</v>
      </c>
      <c r="K127" s="294"/>
    </row>
    <row r="128" spans="2:11" s="1" customFormat="1" ht="15" customHeight="1">
      <c r="B128" s="292"/>
      <c r="C128" s="252" t="s">
        <v>1521</v>
      </c>
      <c r="D128" s="252"/>
      <c r="E128" s="252"/>
      <c r="F128" s="272" t="s">
        <v>1573</v>
      </c>
      <c r="G128" s="252"/>
      <c r="H128" s="252" t="s">
        <v>1625</v>
      </c>
      <c r="I128" s="252" t="s">
        <v>1575</v>
      </c>
      <c r="J128" s="252" t="s">
        <v>1624</v>
      </c>
      <c r="K128" s="294"/>
    </row>
    <row r="129" spans="2:11" s="1" customFormat="1" ht="15" customHeight="1">
      <c r="B129" s="292"/>
      <c r="C129" s="252" t="s">
        <v>1584</v>
      </c>
      <c r="D129" s="252"/>
      <c r="E129" s="252"/>
      <c r="F129" s="272" t="s">
        <v>1579</v>
      </c>
      <c r="G129" s="252"/>
      <c r="H129" s="252" t="s">
        <v>1585</v>
      </c>
      <c r="I129" s="252" t="s">
        <v>1575</v>
      </c>
      <c r="J129" s="252">
        <v>15</v>
      </c>
      <c r="K129" s="294"/>
    </row>
    <row r="130" spans="2:11" s="1" customFormat="1" ht="15" customHeight="1">
      <c r="B130" s="292"/>
      <c r="C130" s="274" t="s">
        <v>1586</v>
      </c>
      <c r="D130" s="274"/>
      <c r="E130" s="274"/>
      <c r="F130" s="275" t="s">
        <v>1579</v>
      </c>
      <c r="G130" s="274"/>
      <c r="H130" s="274" t="s">
        <v>1587</v>
      </c>
      <c r="I130" s="274" t="s">
        <v>1575</v>
      </c>
      <c r="J130" s="274">
        <v>15</v>
      </c>
      <c r="K130" s="294"/>
    </row>
    <row r="131" spans="2:11" s="1" customFormat="1" ht="15" customHeight="1">
      <c r="B131" s="292"/>
      <c r="C131" s="274" t="s">
        <v>1588</v>
      </c>
      <c r="D131" s="274"/>
      <c r="E131" s="274"/>
      <c r="F131" s="275" t="s">
        <v>1579</v>
      </c>
      <c r="G131" s="274"/>
      <c r="H131" s="274" t="s">
        <v>1589</v>
      </c>
      <c r="I131" s="274" t="s">
        <v>1575</v>
      </c>
      <c r="J131" s="274">
        <v>20</v>
      </c>
      <c r="K131" s="294"/>
    </row>
    <row r="132" spans="2:11" s="1" customFormat="1" ht="15" customHeight="1">
      <c r="B132" s="292"/>
      <c r="C132" s="274" t="s">
        <v>1590</v>
      </c>
      <c r="D132" s="274"/>
      <c r="E132" s="274"/>
      <c r="F132" s="275" t="s">
        <v>1579</v>
      </c>
      <c r="G132" s="274"/>
      <c r="H132" s="274" t="s">
        <v>1591</v>
      </c>
      <c r="I132" s="274" t="s">
        <v>1575</v>
      </c>
      <c r="J132" s="274">
        <v>20</v>
      </c>
      <c r="K132" s="294"/>
    </row>
    <row r="133" spans="2:11" s="1" customFormat="1" ht="15" customHeight="1">
      <c r="B133" s="292"/>
      <c r="C133" s="252" t="s">
        <v>1578</v>
      </c>
      <c r="D133" s="252"/>
      <c r="E133" s="252"/>
      <c r="F133" s="272" t="s">
        <v>1579</v>
      </c>
      <c r="G133" s="252"/>
      <c r="H133" s="252" t="s">
        <v>1613</v>
      </c>
      <c r="I133" s="252" t="s">
        <v>1575</v>
      </c>
      <c r="J133" s="252">
        <v>50</v>
      </c>
      <c r="K133" s="294"/>
    </row>
    <row r="134" spans="2:11" s="1" customFormat="1" ht="15" customHeight="1">
      <c r="B134" s="292"/>
      <c r="C134" s="252" t="s">
        <v>1592</v>
      </c>
      <c r="D134" s="252"/>
      <c r="E134" s="252"/>
      <c r="F134" s="272" t="s">
        <v>1579</v>
      </c>
      <c r="G134" s="252"/>
      <c r="H134" s="252" t="s">
        <v>1613</v>
      </c>
      <c r="I134" s="252" t="s">
        <v>1575</v>
      </c>
      <c r="J134" s="252">
        <v>50</v>
      </c>
      <c r="K134" s="294"/>
    </row>
    <row r="135" spans="2:11" s="1" customFormat="1" ht="15" customHeight="1">
      <c r="B135" s="292"/>
      <c r="C135" s="252" t="s">
        <v>1598</v>
      </c>
      <c r="D135" s="252"/>
      <c r="E135" s="252"/>
      <c r="F135" s="272" t="s">
        <v>1579</v>
      </c>
      <c r="G135" s="252"/>
      <c r="H135" s="252" t="s">
        <v>1613</v>
      </c>
      <c r="I135" s="252" t="s">
        <v>1575</v>
      </c>
      <c r="J135" s="252">
        <v>50</v>
      </c>
      <c r="K135" s="294"/>
    </row>
    <row r="136" spans="2:11" s="1" customFormat="1" ht="15" customHeight="1">
      <c r="B136" s="292"/>
      <c r="C136" s="252" t="s">
        <v>1600</v>
      </c>
      <c r="D136" s="252"/>
      <c r="E136" s="252"/>
      <c r="F136" s="272" t="s">
        <v>1579</v>
      </c>
      <c r="G136" s="252"/>
      <c r="H136" s="252" t="s">
        <v>1613</v>
      </c>
      <c r="I136" s="252" t="s">
        <v>1575</v>
      </c>
      <c r="J136" s="252">
        <v>50</v>
      </c>
      <c r="K136" s="294"/>
    </row>
    <row r="137" spans="2:11" s="1" customFormat="1" ht="15" customHeight="1">
      <c r="B137" s="292"/>
      <c r="C137" s="252" t="s">
        <v>1601</v>
      </c>
      <c r="D137" s="252"/>
      <c r="E137" s="252"/>
      <c r="F137" s="272" t="s">
        <v>1579</v>
      </c>
      <c r="G137" s="252"/>
      <c r="H137" s="252" t="s">
        <v>1626</v>
      </c>
      <c r="I137" s="252" t="s">
        <v>1575</v>
      </c>
      <c r="J137" s="252">
        <v>255</v>
      </c>
      <c r="K137" s="294"/>
    </row>
    <row r="138" spans="2:11" s="1" customFormat="1" ht="15" customHeight="1">
      <c r="B138" s="292"/>
      <c r="C138" s="252" t="s">
        <v>1603</v>
      </c>
      <c r="D138" s="252"/>
      <c r="E138" s="252"/>
      <c r="F138" s="272" t="s">
        <v>1573</v>
      </c>
      <c r="G138" s="252"/>
      <c r="H138" s="252" t="s">
        <v>1627</v>
      </c>
      <c r="I138" s="252" t="s">
        <v>1605</v>
      </c>
      <c r="J138" s="252"/>
      <c r="K138" s="294"/>
    </row>
    <row r="139" spans="2:11" s="1" customFormat="1" ht="15" customHeight="1">
      <c r="B139" s="292"/>
      <c r="C139" s="252" t="s">
        <v>1606</v>
      </c>
      <c r="D139" s="252"/>
      <c r="E139" s="252"/>
      <c r="F139" s="272" t="s">
        <v>1573</v>
      </c>
      <c r="G139" s="252"/>
      <c r="H139" s="252" t="s">
        <v>1628</v>
      </c>
      <c r="I139" s="252" t="s">
        <v>1608</v>
      </c>
      <c r="J139" s="252"/>
      <c r="K139" s="294"/>
    </row>
    <row r="140" spans="2:11" s="1" customFormat="1" ht="15" customHeight="1">
      <c r="B140" s="292"/>
      <c r="C140" s="252" t="s">
        <v>1609</v>
      </c>
      <c r="D140" s="252"/>
      <c r="E140" s="252"/>
      <c r="F140" s="272" t="s">
        <v>1573</v>
      </c>
      <c r="G140" s="252"/>
      <c r="H140" s="252" t="s">
        <v>1609</v>
      </c>
      <c r="I140" s="252" t="s">
        <v>1608</v>
      </c>
      <c r="J140" s="252"/>
      <c r="K140" s="294"/>
    </row>
    <row r="141" spans="2:11" s="1" customFormat="1" ht="15" customHeight="1">
      <c r="B141" s="292"/>
      <c r="C141" s="252" t="s">
        <v>38</v>
      </c>
      <c r="D141" s="252"/>
      <c r="E141" s="252"/>
      <c r="F141" s="272" t="s">
        <v>1573</v>
      </c>
      <c r="G141" s="252"/>
      <c r="H141" s="252" t="s">
        <v>1629</v>
      </c>
      <c r="I141" s="252" t="s">
        <v>1608</v>
      </c>
      <c r="J141" s="252"/>
      <c r="K141" s="294"/>
    </row>
    <row r="142" spans="2:11" s="1" customFormat="1" ht="15" customHeight="1">
      <c r="B142" s="292"/>
      <c r="C142" s="252" t="s">
        <v>1630</v>
      </c>
      <c r="D142" s="252"/>
      <c r="E142" s="252"/>
      <c r="F142" s="272" t="s">
        <v>1573</v>
      </c>
      <c r="G142" s="252"/>
      <c r="H142" s="252" t="s">
        <v>1631</v>
      </c>
      <c r="I142" s="252" t="s">
        <v>1608</v>
      </c>
      <c r="J142" s="252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49"/>
      <c r="C144" s="249"/>
      <c r="D144" s="249"/>
      <c r="E144" s="249"/>
      <c r="F144" s="284"/>
      <c r="G144" s="249"/>
      <c r="H144" s="249"/>
      <c r="I144" s="249"/>
      <c r="J144" s="249"/>
      <c r="K144" s="249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372" t="s">
        <v>1632</v>
      </c>
      <c r="D147" s="372"/>
      <c r="E147" s="372"/>
      <c r="F147" s="372"/>
      <c r="G147" s="372"/>
      <c r="H147" s="372"/>
      <c r="I147" s="372"/>
      <c r="J147" s="372"/>
      <c r="K147" s="264"/>
    </row>
    <row r="148" spans="2:11" s="1" customFormat="1" ht="17.25" customHeight="1">
      <c r="B148" s="263"/>
      <c r="C148" s="265" t="s">
        <v>1567</v>
      </c>
      <c r="D148" s="265"/>
      <c r="E148" s="265"/>
      <c r="F148" s="265" t="s">
        <v>1568</v>
      </c>
      <c r="G148" s="266"/>
      <c r="H148" s="265" t="s">
        <v>54</v>
      </c>
      <c r="I148" s="265" t="s">
        <v>57</v>
      </c>
      <c r="J148" s="265" t="s">
        <v>1569</v>
      </c>
      <c r="K148" s="264"/>
    </row>
    <row r="149" spans="2:11" s="1" customFormat="1" ht="17.25" customHeight="1">
      <c r="B149" s="263"/>
      <c r="C149" s="267" t="s">
        <v>1570</v>
      </c>
      <c r="D149" s="267"/>
      <c r="E149" s="267"/>
      <c r="F149" s="268" t="s">
        <v>1571</v>
      </c>
      <c r="G149" s="269"/>
      <c r="H149" s="267"/>
      <c r="I149" s="267"/>
      <c r="J149" s="267" t="s">
        <v>1572</v>
      </c>
      <c r="K149" s="264"/>
    </row>
    <row r="150" spans="2:11" s="1" customFormat="1" ht="5.25" customHeight="1">
      <c r="B150" s="273"/>
      <c r="C150" s="270"/>
      <c r="D150" s="270"/>
      <c r="E150" s="270"/>
      <c r="F150" s="270"/>
      <c r="G150" s="271"/>
      <c r="H150" s="270"/>
      <c r="I150" s="270"/>
      <c r="J150" s="270"/>
      <c r="K150" s="294"/>
    </row>
    <row r="151" spans="2:11" s="1" customFormat="1" ht="15" customHeight="1">
      <c r="B151" s="273"/>
      <c r="C151" s="298" t="s">
        <v>1576</v>
      </c>
      <c r="D151" s="252"/>
      <c r="E151" s="252"/>
      <c r="F151" s="299" t="s">
        <v>1573</v>
      </c>
      <c r="G151" s="252"/>
      <c r="H151" s="298" t="s">
        <v>1613</v>
      </c>
      <c r="I151" s="298" t="s">
        <v>1575</v>
      </c>
      <c r="J151" s="298">
        <v>120</v>
      </c>
      <c r="K151" s="294"/>
    </row>
    <row r="152" spans="2:11" s="1" customFormat="1" ht="15" customHeight="1">
      <c r="B152" s="273"/>
      <c r="C152" s="298" t="s">
        <v>1622</v>
      </c>
      <c r="D152" s="252"/>
      <c r="E152" s="252"/>
      <c r="F152" s="299" t="s">
        <v>1573</v>
      </c>
      <c r="G152" s="252"/>
      <c r="H152" s="298" t="s">
        <v>1633</v>
      </c>
      <c r="I152" s="298" t="s">
        <v>1575</v>
      </c>
      <c r="J152" s="298" t="s">
        <v>1624</v>
      </c>
      <c r="K152" s="294"/>
    </row>
    <row r="153" spans="2:11" s="1" customFormat="1" ht="15" customHeight="1">
      <c r="B153" s="273"/>
      <c r="C153" s="298" t="s">
        <v>1521</v>
      </c>
      <c r="D153" s="252"/>
      <c r="E153" s="252"/>
      <c r="F153" s="299" t="s">
        <v>1573</v>
      </c>
      <c r="G153" s="252"/>
      <c r="H153" s="298" t="s">
        <v>1634</v>
      </c>
      <c r="I153" s="298" t="s">
        <v>1575</v>
      </c>
      <c r="J153" s="298" t="s">
        <v>1624</v>
      </c>
      <c r="K153" s="294"/>
    </row>
    <row r="154" spans="2:11" s="1" customFormat="1" ht="15" customHeight="1">
      <c r="B154" s="273"/>
      <c r="C154" s="298" t="s">
        <v>1578</v>
      </c>
      <c r="D154" s="252"/>
      <c r="E154" s="252"/>
      <c r="F154" s="299" t="s">
        <v>1579</v>
      </c>
      <c r="G154" s="252"/>
      <c r="H154" s="298" t="s">
        <v>1613</v>
      </c>
      <c r="I154" s="298" t="s">
        <v>1575</v>
      </c>
      <c r="J154" s="298">
        <v>50</v>
      </c>
      <c r="K154" s="294"/>
    </row>
    <row r="155" spans="2:11" s="1" customFormat="1" ht="15" customHeight="1">
      <c r="B155" s="273"/>
      <c r="C155" s="298" t="s">
        <v>1581</v>
      </c>
      <c r="D155" s="252"/>
      <c r="E155" s="252"/>
      <c r="F155" s="299" t="s">
        <v>1573</v>
      </c>
      <c r="G155" s="252"/>
      <c r="H155" s="298" t="s">
        <v>1613</v>
      </c>
      <c r="I155" s="298" t="s">
        <v>1583</v>
      </c>
      <c r="J155" s="298"/>
      <c r="K155" s="294"/>
    </row>
    <row r="156" spans="2:11" s="1" customFormat="1" ht="15" customHeight="1">
      <c r="B156" s="273"/>
      <c r="C156" s="298" t="s">
        <v>1592</v>
      </c>
      <c r="D156" s="252"/>
      <c r="E156" s="252"/>
      <c r="F156" s="299" t="s">
        <v>1579</v>
      </c>
      <c r="G156" s="252"/>
      <c r="H156" s="298" t="s">
        <v>1613</v>
      </c>
      <c r="I156" s="298" t="s">
        <v>1575</v>
      </c>
      <c r="J156" s="298">
        <v>50</v>
      </c>
      <c r="K156" s="294"/>
    </row>
    <row r="157" spans="2:11" s="1" customFormat="1" ht="15" customHeight="1">
      <c r="B157" s="273"/>
      <c r="C157" s="298" t="s">
        <v>1600</v>
      </c>
      <c r="D157" s="252"/>
      <c r="E157" s="252"/>
      <c r="F157" s="299" t="s">
        <v>1579</v>
      </c>
      <c r="G157" s="252"/>
      <c r="H157" s="298" t="s">
        <v>1613</v>
      </c>
      <c r="I157" s="298" t="s">
        <v>1575</v>
      </c>
      <c r="J157" s="298">
        <v>50</v>
      </c>
      <c r="K157" s="294"/>
    </row>
    <row r="158" spans="2:11" s="1" customFormat="1" ht="15" customHeight="1">
      <c r="B158" s="273"/>
      <c r="C158" s="298" t="s">
        <v>1598</v>
      </c>
      <c r="D158" s="252"/>
      <c r="E158" s="252"/>
      <c r="F158" s="299" t="s">
        <v>1579</v>
      </c>
      <c r="G158" s="252"/>
      <c r="H158" s="298" t="s">
        <v>1613</v>
      </c>
      <c r="I158" s="298" t="s">
        <v>1575</v>
      </c>
      <c r="J158" s="298">
        <v>50</v>
      </c>
      <c r="K158" s="294"/>
    </row>
    <row r="159" spans="2:11" s="1" customFormat="1" ht="15" customHeight="1">
      <c r="B159" s="273"/>
      <c r="C159" s="298" t="s">
        <v>93</v>
      </c>
      <c r="D159" s="252"/>
      <c r="E159" s="252"/>
      <c r="F159" s="299" t="s">
        <v>1573</v>
      </c>
      <c r="G159" s="252"/>
      <c r="H159" s="298" t="s">
        <v>1635</v>
      </c>
      <c r="I159" s="298" t="s">
        <v>1575</v>
      </c>
      <c r="J159" s="298" t="s">
        <v>1636</v>
      </c>
      <c r="K159" s="294"/>
    </row>
    <row r="160" spans="2:11" s="1" customFormat="1" ht="15" customHeight="1">
      <c r="B160" s="273"/>
      <c r="C160" s="298" t="s">
        <v>1637</v>
      </c>
      <c r="D160" s="252"/>
      <c r="E160" s="252"/>
      <c r="F160" s="299" t="s">
        <v>1573</v>
      </c>
      <c r="G160" s="252"/>
      <c r="H160" s="298" t="s">
        <v>1638</v>
      </c>
      <c r="I160" s="298" t="s">
        <v>1608</v>
      </c>
      <c r="J160" s="298"/>
      <c r="K160" s="294"/>
    </row>
    <row r="161" spans="2:11" s="1" customFormat="1" ht="15" customHeight="1">
      <c r="B161" s="300"/>
      <c r="C161" s="282"/>
      <c r="D161" s="282"/>
      <c r="E161" s="282"/>
      <c r="F161" s="282"/>
      <c r="G161" s="282"/>
      <c r="H161" s="282"/>
      <c r="I161" s="282"/>
      <c r="J161" s="282"/>
      <c r="K161" s="301"/>
    </row>
    <row r="162" spans="2:11" s="1" customFormat="1" ht="18.75" customHeight="1">
      <c r="B162" s="249"/>
      <c r="C162" s="252"/>
      <c r="D162" s="252"/>
      <c r="E162" s="252"/>
      <c r="F162" s="272"/>
      <c r="G162" s="252"/>
      <c r="H162" s="252"/>
      <c r="I162" s="252"/>
      <c r="J162" s="252"/>
      <c r="K162" s="249"/>
    </row>
    <row r="163" spans="2:11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s="1" customFormat="1" ht="7.5" customHeight="1">
      <c r="B164" s="241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2:11" s="1" customFormat="1" ht="45" customHeight="1">
      <c r="B165" s="244"/>
      <c r="C165" s="371" t="s">
        <v>1639</v>
      </c>
      <c r="D165" s="371"/>
      <c r="E165" s="371"/>
      <c r="F165" s="371"/>
      <c r="G165" s="371"/>
      <c r="H165" s="371"/>
      <c r="I165" s="371"/>
      <c r="J165" s="371"/>
      <c r="K165" s="245"/>
    </row>
    <row r="166" spans="2:11" s="1" customFormat="1" ht="17.25" customHeight="1">
      <c r="B166" s="244"/>
      <c r="C166" s="265" t="s">
        <v>1567</v>
      </c>
      <c r="D166" s="265"/>
      <c r="E166" s="265"/>
      <c r="F166" s="265" t="s">
        <v>1568</v>
      </c>
      <c r="G166" s="302"/>
      <c r="H166" s="303" t="s">
        <v>54</v>
      </c>
      <c r="I166" s="303" t="s">
        <v>57</v>
      </c>
      <c r="J166" s="265" t="s">
        <v>1569</v>
      </c>
      <c r="K166" s="245"/>
    </row>
    <row r="167" spans="2:11" s="1" customFormat="1" ht="17.25" customHeight="1">
      <c r="B167" s="246"/>
      <c r="C167" s="267" t="s">
        <v>1570</v>
      </c>
      <c r="D167" s="267"/>
      <c r="E167" s="267"/>
      <c r="F167" s="268" t="s">
        <v>1571</v>
      </c>
      <c r="G167" s="304"/>
      <c r="H167" s="305"/>
      <c r="I167" s="305"/>
      <c r="J167" s="267" t="s">
        <v>1572</v>
      </c>
      <c r="K167" s="247"/>
    </row>
    <row r="168" spans="2:11" s="1" customFormat="1" ht="5.25" customHeight="1">
      <c r="B168" s="273"/>
      <c r="C168" s="270"/>
      <c r="D168" s="270"/>
      <c r="E168" s="270"/>
      <c r="F168" s="270"/>
      <c r="G168" s="271"/>
      <c r="H168" s="270"/>
      <c r="I168" s="270"/>
      <c r="J168" s="270"/>
      <c r="K168" s="294"/>
    </row>
    <row r="169" spans="2:11" s="1" customFormat="1" ht="15" customHeight="1">
      <c r="B169" s="273"/>
      <c r="C169" s="252" t="s">
        <v>1576</v>
      </c>
      <c r="D169" s="252"/>
      <c r="E169" s="252"/>
      <c r="F169" s="272" t="s">
        <v>1573</v>
      </c>
      <c r="G169" s="252"/>
      <c r="H169" s="252" t="s">
        <v>1613</v>
      </c>
      <c r="I169" s="252" t="s">
        <v>1575</v>
      </c>
      <c r="J169" s="252">
        <v>120</v>
      </c>
      <c r="K169" s="294"/>
    </row>
    <row r="170" spans="2:11" s="1" customFormat="1" ht="15" customHeight="1">
      <c r="B170" s="273"/>
      <c r="C170" s="252" t="s">
        <v>1622</v>
      </c>
      <c r="D170" s="252"/>
      <c r="E170" s="252"/>
      <c r="F170" s="272" t="s">
        <v>1573</v>
      </c>
      <c r="G170" s="252"/>
      <c r="H170" s="252" t="s">
        <v>1623</v>
      </c>
      <c r="I170" s="252" t="s">
        <v>1575</v>
      </c>
      <c r="J170" s="252" t="s">
        <v>1624</v>
      </c>
      <c r="K170" s="294"/>
    </row>
    <row r="171" spans="2:11" s="1" customFormat="1" ht="15" customHeight="1">
      <c r="B171" s="273"/>
      <c r="C171" s="252" t="s">
        <v>1521</v>
      </c>
      <c r="D171" s="252"/>
      <c r="E171" s="252"/>
      <c r="F171" s="272" t="s">
        <v>1573</v>
      </c>
      <c r="G171" s="252"/>
      <c r="H171" s="252" t="s">
        <v>1640</v>
      </c>
      <c r="I171" s="252" t="s">
        <v>1575</v>
      </c>
      <c r="J171" s="252" t="s">
        <v>1624</v>
      </c>
      <c r="K171" s="294"/>
    </row>
    <row r="172" spans="2:11" s="1" customFormat="1" ht="15" customHeight="1">
      <c r="B172" s="273"/>
      <c r="C172" s="252" t="s">
        <v>1578</v>
      </c>
      <c r="D172" s="252"/>
      <c r="E172" s="252"/>
      <c r="F172" s="272" t="s">
        <v>1579</v>
      </c>
      <c r="G172" s="252"/>
      <c r="H172" s="252" t="s">
        <v>1640</v>
      </c>
      <c r="I172" s="252" t="s">
        <v>1575</v>
      </c>
      <c r="J172" s="252">
        <v>50</v>
      </c>
      <c r="K172" s="294"/>
    </row>
    <row r="173" spans="2:11" s="1" customFormat="1" ht="15" customHeight="1">
      <c r="B173" s="273"/>
      <c r="C173" s="252" t="s">
        <v>1581</v>
      </c>
      <c r="D173" s="252"/>
      <c r="E173" s="252"/>
      <c r="F173" s="272" t="s">
        <v>1573</v>
      </c>
      <c r="G173" s="252"/>
      <c r="H173" s="252" t="s">
        <v>1640</v>
      </c>
      <c r="I173" s="252" t="s">
        <v>1583</v>
      </c>
      <c r="J173" s="252"/>
      <c r="K173" s="294"/>
    </row>
    <row r="174" spans="2:11" s="1" customFormat="1" ht="15" customHeight="1">
      <c r="B174" s="273"/>
      <c r="C174" s="252" t="s">
        <v>1592</v>
      </c>
      <c r="D174" s="252"/>
      <c r="E174" s="252"/>
      <c r="F174" s="272" t="s">
        <v>1579</v>
      </c>
      <c r="G174" s="252"/>
      <c r="H174" s="252" t="s">
        <v>1640</v>
      </c>
      <c r="I174" s="252" t="s">
        <v>1575</v>
      </c>
      <c r="J174" s="252">
        <v>50</v>
      </c>
      <c r="K174" s="294"/>
    </row>
    <row r="175" spans="2:11" s="1" customFormat="1" ht="15" customHeight="1">
      <c r="B175" s="273"/>
      <c r="C175" s="252" t="s">
        <v>1600</v>
      </c>
      <c r="D175" s="252"/>
      <c r="E175" s="252"/>
      <c r="F175" s="272" t="s">
        <v>1579</v>
      </c>
      <c r="G175" s="252"/>
      <c r="H175" s="252" t="s">
        <v>1640</v>
      </c>
      <c r="I175" s="252" t="s">
        <v>1575</v>
      </c>
      <c r="J175" s="252">
        <v>50</v>
      </c>
      <c r="K175" s="294"/>
    </row>
    <row r="176" spans="2:11" s="1" customFormat="1" ht="15" customHeight="1">
      <c r="B176" s="273"/>
      <c r="C176" s="252" t="s">
        <v>1598</v>
      </c>
      <c r="D176" s="252"/>
      <c r="E176" s="252"/>
      <c r="F176" s="272" t="s">
        <v>1579</v>
      </c>
      <c r="G176" s="252"/>
      <c r="H176" s="252" t="s">
        <v>1640</v>
      </c>
      <c r="I176" s="252" t="s">
        <v>1575</v>
      </c>
      <c r="J176" s="252">
        <v>50</v>
      </c>
      <c r="K176" s="294"/>
    </row>
    <row r="177" spans="2:11" s="1" customFormat="1" ht="15" customHeight="1">
      <c r="B177" s="273"/>
      <c r="C177" s="252" t="s">
        <v>111</v>
      </c>
      <c r="D177" s="252"/>
      <c r="E177" s="252"/>
      <c r="F177" s="272" t="s">
        <v>1573</v>
      </c>
      <c r="G177" s="252"/>
      <c r="H177" s="252" t="s">
        <v>1641</v>
      </c>
      <c r="I177" s="252" t="s">
        <v>1642</v>
      </c>
      <c r="J177" s="252"/>
      <c r="K177" s="294"/>
    </row>
    <row r="178" spans="2:11" s="1" customFormat="1" ht="15" customHeight="1">
      <c r="B178" s="273"/>
      <c r="C178" s="252" t="s">
        <v>57</v>
      </c>
      <c r="D178" s="252"/>
      <c r="E178" s="252"/>
      <c r="F178" s="272" t="s">
        <v>1573</v>
      </c>
      <c r="G178" s="252"/>
      <c r="H178" s="252" t="s">
        <v>1643</v>
      </c>
      <c r="I178" s="252" t="s">
        <v>1644</v>
      </c>
      <c r="J178" s="252">
        <v>1</v>
      </c>
      <c r="K178" s="294"/>
    </row>
    <row r="179" spans="2:11" s="1" customFormat="1" ht="15" customHeight="1">
      <c r="B179" s="273"/>
      <c r="C179" s="252" t="s">
        <v>53</v>
      </c>
      <c r="D179" s="252"/>
      <c r="E179" s="252"/>
      <c r="F179" s="272" t="s">
        <v>1573</v>
      </c>
      <c r="G179" s="252"/>
      <c r="H179" s="252" t="s">
        <v>1645</v>
      </c>
      <c r="I179" s="252" t="s">
        <v>1575</v>
      </c>
      <c r="J179" s="252">
        <v>20</v>
      </c>
      <c r="K179" s="294"/>
    </row>
    <row r="180" spans="2:11" s="1" customFormat="1" ht="15" customHeight="1">
      <c r="B180" s="273"/>
      <c r="C180" s="252" t="s">
        <v>54</v>
      </c>
      <c r="D180" s="252"/>
      <c r="E180" s="252"/>
      <c r="F180" s="272" t="s">
        <v>1573</v>
      </c>
      <c r="G180" s="252"/>
      <c r="H180" s="252" t="s">
        <v>1646</v>
      </c>
      <c r="I180" s="252" t="s">
        <v>1575</v>
      </c>
      <c r="J180" s="252">
        <v>255</v>
      </c>
      <c r="K180" s="294"/>
    </row>
    <row r="181" spans="2:11" s="1" customFormat="1" ht="15" customHeight="1">
      <c r="B181" s="273"/>
      <c r="C181" s="252" t="s">
        <v>112</v>
      </c>
      <c r="D181" s="252"/>
      <c r="E181" s="252"/>
      <c r="F181" s="272" t="s">
        <v>1573</v>
      </c>
      <c r="G181" s="252"/>
      <c r="H181" s="252" t="s">
        <v>1537</v>
      </c>
      <c r="I181" s="252" t="s">
        <v>1575</v>
      </c>
      <c r="J181" s="252">
        <v>10</v>
      </c>
      <c r="K181" s="294"/>
    </row>
    <row r="182" spans="2:11" s="1" customFormat="1" ht="15" customHeight="1">
      <c r="B182" s="273"/>
      <c r="C182" s="252" t="s">
        <v>113</v>
      </c>
      <c r="D182" s="252"/>
      <c r="E182" s="252"/>
      <c r="F182" s="272" t="s">
        <v>1573</v>
      </c>
      <c r="G182" s="252"/>
      <c r="H182" s="252" t="s">
        <v>1647</v>
      </c>
      <c r="I182" s="252" t="s">
        <v>1608</v>
      </c>
      <c r="J182" s="252"/>
      <c r="K182" s="294"/>
    </row>
    <row r="183" spans="2:11" s="1" customFormat="1" ht="15" customHeight="1">
      <c r="B183" s="273"/>
      <c r="C183" s="252" t="s">
        <v>1648</v>
      </c>
      <c r="D183" s="252"/>
      <c r="E183" s="252"/>
      <c r="F183" s="272" t="s">
        <v>1573</v>
      </c>
      <c r="G183" s="252"/>
      <c r="H183" s="252" t="s">
        <v>1649</v>
      </c>
      <c r="I183" s="252" t="s">
        <v>1608</v>
      </c>
      <c r="J183" s="252"/>
      <c r="K183" s="294"/>
    </row>
    <row r="184" spans="2:11" s="1" customFormat="1" ht="15" customHeight="1">
      <c r="B184" s="273"/>
      <c r="C184" s="252" t="s">
        <v>1637</v>
      </c>
      <c r="D184" s="252"/>
      <c r="E184" s="252"/>
      <c r="F184" s="272" t="s">
        <v>1573</v>
      </c>
      <c r="G184" s="252"/>
      <c r="H184" s="252" t="s">
        <v>1650</v>
      </c>
      <c r="I184" s="252" t="s">
        <v>1608</v>
      </c>
      <c r="J184" s="252"/>
      <c r="K184" s="294"/>
    </row>
    <row r="185" spans="2:11" s="1" customFormat="1" ht="15" customHeight="1">
      <c r="B185" s="273"/>
      <c r="C185" s="252" t="s">
        <v>115</v>
      </c>
      <c r="D185" s="252"/>
      <c r="E185" s="252"/>
      <c r="F185" s="272" t="s">
        <v>1579</v>
      </c>
      <c r="G185" s="252"/>
      <c r="H185" s="252" t="s">
        <v>1651</v>
      </c>
      <c r="I185" s="252" t="s">
        <v>1575</v>
      </c>
      <c r="J185" s="252">
        <v>50</v>
      </c>
      <c r="K185" s="294"/>
    </row>
    <row r="186" spans="2:11" s="1" customFormat="1" ht="15" customHeight="1">
      <c r="B186" s="273"/>
      <c r="C186" s="252" t="s">
        <v>1652</v>
      </c>
      <c r="D186" s="252"/>
      <c r="E186" s="252"/>
      <c r="F186" s="272" t="s">
        <v>1579</v>
      </c>
      <c r="G186" s="252"/>
      <c r="H186" s="252" t="s">
        <v>1653</v>
      </c>
      <c r="I186" s="252" t="s">
        <v>1654</v>
      </c>
      <c r="J186" s="252"/>
      <c r="K186" s="294"/>
    </row>
    <row r="187" spans="2:11" s="1" customFormat="1" ht="15" customHeight="1">
      <c r="B187" s="273"/>
      <c r="C187" s="252" t="s">
        <v>1655</v>
      </c>
      <c r="D187" s="252"/>
      <c r="E187" s="252"/>
      <c r="F187" s="272" t="s">
        <v>1579</v>
      </c>
      <c r="G187" s="252"/>
      <c r="H187" s="252" t="s">
        <v>1656</v>
      </c>
      <c r="I187" s="252" t="s">
        <v>1654</v>
      </c>
      <c r="J187" s="252"/>
      <c r="K187" s="294"/>
    </row>
    <row r="188" spans="2:11" s="1" customFormat="1" ht="15" customHeight="1">
      <c r="B188" s="273"/>
      <c r="C188" s="252" t="s">
        <v>1657</v>
      </c>
      <c r="D188" s="252"/>
      <c r="E188" s="252"/>
      <c r="F188" s="272" t="s">
        <v>1579</v>
      </c>
      <c r="G188" s="252"/>
      <c r="H188" s="252" t="s">
        <v>1658</v>
      </c>
      <c r="I188" s="252" t="s">
        <v>1654</v>
      </c>
      <c r="J188" s="252"/>
      <c r="K188" s="294"/>
    </row>
    <row r="189" spans="2:11" s="1" customFormat="1" ht="15" customHeight="1">
      <c r="B189" s="273"/>
      <c r="C189" s="306" t="s">
        <v>1659</v>
      </c>
      <c r="D189" s="252"/>
      <c r="E189" s="252"/>
      <c r="F189" s="272" t="s">
        <v>1579</v>
      </c>
      <c r="G189" s="252"/>
      <c r="H189" s="252" t="s">
        <v>1660</v>
      </c>
      <c r="I189" s="252" t="s">
        <v>1661</v>
      </c>
      <c r="J189" s="307" t="s">
        <v>1662</v>
      </c>
      <c r="K189" s="294"/>
    </row>
    <row r="190" spans="2:11" s="1" customFormat="1" ht="15" customHeight="1">
      <c r="B190" s="273"/>
      <c r="C190" s="258" t="s">
        <v>42</v>
      </c>
      <c r="D190" s="252"/>
      <c r="E190" s="252"/>
      <c r="F190" s="272" t="s">
        <v>1573</v>
      </c>
      <c r="G190" s="252"/>
      <c r="H190" s="249" t="s">
        <v>1663</v>
      </c>
      <c r="I190" s="252" t="s">
        <v>1664</v>
      </c>
      <c r="J190" s="252"/>
      <c r="K190" s="294"/>
    </row>
    <row r="191" spans="2:11" s="1" customFormat="1" ht="15" customHeight="1">
      <c r="B191" s="273"/>
      <c r="C191" s="258" t="s">
        <v>1665</v>
      </c>
      <c r="D191" s="252"/>
      <c r="E191" s="252"/>
      <c r="F191" s="272" t="s">
        <v>1573</v>
      </c>
      <c r="G191" s="252"/>
      <c r="H191" s="252" t="s">
        <v>1666</v>
      </c>
      <c r="I191" s="252" t="s">
        <v>1608</v>
      </c>
      <c r="J191" s="252"/>
      <c r="K191" s="294"/>
    </row>
    <row r="192" spans="2:11" s="1" customFormat="1" ht="15" customHeight="1">
      <c r="B192" s="273"/>
      <c r="C192" s="258" t="s">
        <v>1667</v>
      </c>
      <c r="D192" s="252"/>
      <c r="E192" s="252"/>
      <c r="F192" s="272" t="s">
        <v>1573</v>
      </c>
      <c r="G192" s="252"/>
      <c r="H192" s="252" t="s">
        <v>1668</v>
      </c>
      <c r="I192" s="252" t="s">
        <v>1608</v>
      </c>
      <c r="J192" s="252"/>
      <c r="K192" s="294"/>
    </row>
    <row r="193" spans="2:11" s="1" customFormat="1" ht="15" customHeight="1">
      <c r="B193" s="273"/>
      <c r="C193" s="258" t="s">
        <v>1669</v>
      </c>
      <c r="D193" s="252"/>
      <c r="E193" s="252"/>
      <c r="F193" s="272" t="s">
        <v>1579</v>
      </c>
      <c r="G193" s="252"/>
      <c r="H193" s="252" t="s">
        <v>1670</v>
      </c>
      <c r="I193" s="252" t="s">
        <v>1608</v>
      </c>
      <c r="J193" s="252"/>
      <c r="K193" s="294"/>
    </row>
    <row r="194" spans="2:11" s="1" customFormat="1" ht="15" customHeight="1">
      <c r="B194" s="300"/>
      <c r="C194" s="308"/>
      <c r="D194" s="282"/>
      <c r="E194" s="282"/>
      <c r="F194" s="282"/>
      <c r="G194" s="282"/>
      <c r="H194" s="282"/>
      <c r="I194" s="282"/>
      <c r="J194" s="282"/>
      <c r="K194" s="301"/>
    </row>
    <row r="195" spans="2:11" s="1" customFormat="1" ht="18.75" customHeight="1">
      <c r="B195" s="249"/>
      <c r="C195" s="252"/>
      <c r="D195" s="252"/>
      <c r="E195" s="252"/>
      <c r="F195" s="272"/>
      <c r="G195" s="252"/>
      <c r="H195" s="252"/>
      <c r="I195" s="252"/>
      <c r="J195" s="252"/>
      <c r="K195" s="249"/>
    </row>
    <row r="196" spans="2:11" s="1" customFormat="1" ht="18.75" customHeight="1">
      <c r="B196" s="249"/>
      <c r="C196" s="252"/>
      <c r="D196" s="252"/>
      <c r="E196" s="252"/>
      <c r="F196" s="272"/>
      <c r="G196" s="252"/>
      <c r="H196" s="252"/>
      <c r="I196" s="252"/>
      <c r="J196" s="252"/>
      <c r="K196" s="249"/>
    </row>
    <row r="197" spans="2:11" s="1" customFormat="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pans="2:11" s="1" customFormat="1" ht="13.5">
      <c r="B198" s="241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2:11" s="1" customFormat="1" ht="21">
      <c r="B199" s="244"/>
      <c r="C199" s="371" t="s">
        <v>1671</v>
      </c>
      <c r="D199" s="371"/>
      <c r="E199" s="371"/>
      <c r="F199" s="371"/>
      <c r="G199" s="371"/>
      <c r="H199" s="371"/>
      <c r="I199" s="371"/>
      <c r="J199" s="371"/>
      <c r="K199" s="245"/>
    </row>
    <row r="200" spans="2:11" s="1" customFormat="1" ht="25.5" customHeight="1">
      <c r="B200" s="244"/>
      <c r="C200" s="309" t="s">
        <v>1672</v>
      </c>
      <c r="D200" s="309"/>
      <c r="E200" s="309"/>
      <c r="F200" s="309" t="s">
        <v>1673</v>
      </c>
      <c r="G200" s="310"/>
      <c r="H200" s="370" t="s">
        <v>1674</v>
      </c>
      <c r="I200" s="370"/>
      <c r="J200" s="370"/>
      <c r="K200" s="245"/>
    </row>
    <row r="201" spans="2:11" s="1" customFormat="1" ht="5.25" customHeight="1">
      <c r="B201" s="273"/>
      <c r="C201" s="270"/>
      <c r="D201" s="270"/>
      <c r="E201" s="270"/>
      <c r="F201" s="270"/>
      <c r="G201" s="252"/>
      <c r="H201" s="270"/>
      <c r="I201" s="270"/>
      <c r="J201" s="270"/>
      <c r="K201" s="294"/>
    </row>
    <row r="202" spans="2:11" s="1" customFormat="1" ht="15" customHeight="1">
      <c r="B202" s="273"/>
      <c r="C202" s="252" t="s">
        <v>1664</v>
      </c>
      <c r="D202" s="252"/>
      <c r="E202" s="252"/>
      <c r="F202" s="272" t="s">
        <v>43</v>
      </c>
      <c r="G202" s="252"/>
      <c r="H202" s="369" t="s">
        <v>1675</v>
      </c>
      <c r="I202" s="369"/>
      <c r="J202" s="369"/>
      <c r="K202" s="294"/>
    </row>
    <row r="203" spans="2:11" s="1" customFormat="1" ht="15" customHeight="1">
      <c r="B203" s="273"/>
      <c r="C203" s="279"/>
      <c r="D203" s="252"/>
      <c r="E203" s="252"/>
      <c r="F203" s="272" t="s">
        <v>44</v>
      </c>
      <c r="G203" s="252"/>
      <c r="H203" s="369" t="s">
        <v>1676</v>
      </c>
      <c r="I203" s="369"/>
      <c r="J203" s="369"/>
      <c r="K203" s="294"/>
    </row>
    <row r="204" spans="2:11" s="1" customFormat="1" ht="15" customHeight="1">
      <c r="B204" s="273"/>
      <c r="C204" s="279"/>
      <c r="D204" s="252"/>
      <c r="E204" s="252"/>
      <c r="F204" s="272" t="s">
        <v>47</v>
      </c>
      <c r="G204" s="252"/>
      <c r="H204" s="369" t="s">
        <v>1677</v>
      </c>
      <c r="I204" s="369"/>
      <c r="J204" s="369"/>
      <c r="K204" s="294"/>
    </row>
    <row r="205" spans="2:11" s="1" customFormat="1" ht="15" customHeight="1">
      <c r="B205" s="273"/>
      <c r="C205" s="252"/>
      <c r="D205" s="252"/>
      <c r="E205" s="252"/>
      <c r="F205" s="272" t="s">
        <v>45</v>
      </c>
      <c r="G205" s="252"/>
      <c r="H205" s="369" t="s">
        <v>1678</v>
      </c>
      <c r="I205" s="369"/>
      <c r="J205" s="369"/>
      <c r="K205" s="294"/>
    </row>
    <row r="206" spans="2:11" s="1" customFormat="1" ht="15" customHeight="1">
      <c r="B206" s="273"/>
      <c r="C206" s="252"/>
      <c r="D206" s="252"/>
      <c r="E206" s="252"/>
      <c r="F206" s="272" t="s">
        <v>46</v>
      </c>
      <c r="G206" s="252"/>
      <c r="H206" s="369" t="s">
        <v>1679</v>
      </c>
      <c r="I206" s="369"/>
      <c r="J206" s="369"/>
      <c r="K206" s="294"/>
    </row>
    <row r="207" spans="2:11" s="1" customFormat="1" ht="15" customHeight="1">
      <c r="B207" s="273"/>
      <c r="C207" s="252"/>
      <c r="D207" s="252"/>
      <c r="E207" s="252"/>
      <c r="F207" s="272"/>
      <c r="G207" s="252"/>
      <c r="H207" s="252"/>
      <c r="I207" s="252"/>
      <c r="J207" s="252"/>
      <c r="K207" s="294"/>
    </row>
    <row r="208" spans="2:11" s="1" customFormat="1" ht="15" customHeight="1">
      <c r="B208" s="273"/>
      <c r="C208" s="252" t="s">
        <v>1620</v>
      </c>
      <c r="D208" s="252"/>
      <c r="E208" s="252"/>
      <c r="F208" s="272" t="s">
        <v>79</v>
      </c>
      <c r="G208" s="252"/>
      <c r="H208" s="369" t="s">
        <v>1680</v>
      </c>
      <c r="I208" s="369"/>
      <c r="J208" s="369"/>
      <c r="K208" s="294"/>
    </row>
    <row r="209" spans="2:11" s="1" customFormat="1" ht="15" customHeight="1">
      <c r="B209" s="273"/>
      <c r="C209" s="279"/>
      <c r="D209" s="252"/>
      <c r="E209" s="252"/>
      <c r="F209" s="272" t="s">
        <v>1517</v>
      </c>
      <c r="G209" s="252"/>
      <c r="H209" s="369" t="s">
        <v>1518</v>
      </c>
      <c r="I209" s="369"/>
      <c r="J209" s="369"/>
      <c r="K209" s="294"/>
    </row>
    <row r="210" spans="2:11" s="1" customFormat="1" ht="15" customHeight="1">
      <c r="B210" s="273"/>
      <c r="C210" s="252"/>
      <c r="D210" s="252"/>
      <c r="E210" s="252"/>
      <c r="F210" s="272" t="s">
        <v>1515</v>
      </c>
      <c r="G210" s="252"/>
      <c r="H210" s="369" t="s">
        <v>1681</v>
      </c>
      <c r="I210" s="369"/>
      <c r="J210" s="369"/>
      <c r="K210" s="294"/>
    </row>
    <row r="211" spans="2:11" s="1" customFormat="1" ht="15" customHeight="1">
      <c r="B211" s="311"/>
      <c r="C211" s="279"/>
      <c r="D211" s="279"/>
      <c r="E211" s="279"/>
      <c r="F211" s="272" t="s">
        <v>86</v>
      </c>
      <c r="G211" s="258"/>
      <c r="H211" s="368" t="s">
        <v>87</v>
      </c>
      <c r="I211" s="368"/>
      <c r="J211" s="368"/>
      <c r="K211" s="312"/>
    </row>
    <row r="212" spans="2:11" s="1" customFormat="1" ht="15" customHeight="1">
      <c r="B212" s="311"/>
      <c r="C212" s="279"/>
      <c r="D212" s="279"/>
      <c r="E212" s="279"/>
      <c r="F212" s="272" t="s">
        <v>1519</v>
      </c>
      <c r="G212" s="258"/>
      <c r="H212" s="368" t="s">
        <v>1491</v>
      </c>
      <c r="I212" s="368"/>
      <c r="J212" s="368"/>
      <c r="K212" s="312"/>
    </row>
    <row r="213" spans="2:11" s="1" customFormat="1" ht="15" customHeight="1">
      <c r="B213" s="311"/>
      <c r="C213" s="279"/>
      <c r="D213" s="279"/>
      <c r="E213" s="279"/>
      <c r="F213" s="313"/>
      <c r="G213" s="258"/>
      <c r="H213" s="314"/>
      <c r="I213" s="314"/>
      <c r="J213" s="314"/>
      <c r="K213" s="312"/>
    </row>
    <row r="214" spans="2:11" s="1" customFormat="1" ht="15" customHeight="1">
      <c r="B214" s="311"/>
      <c r="C214" s="252" t="s">
        <v>1644</v>
      </c>
      <c r="D214" s="279"/>
      <c r="E214" s="279"/>
      <c r="F214" s="272">
        <v>1</v>
      </c>
      <c r="G214" s="258"/>
      <c r="H214" s="368" t="s">
        <v>1682</v>
      </c>
      <c r="I214" s="368"/>
      <c r="J214" s="368"/>
      <c r="K214" s="312"/>
    </row>
    <row r="215" spans="2:11" s="1" customFormat="1" ht="15" customHeight="1">
      <c r="B215" s="311"/>
      <c r="C215" s="279"/>
      <c r="D215" s="279"/>
      <c r="E215" s="279"/>
      <c r="F215" s="272">
        <v>2</v>
      </c>
      <c r="G215" s="258"/>
      <c r="H215" s="368" t="s">
        <v>1683</v>
      </c>
      <c r="I215" s="368"/>
      <c r="J215" s="368"/>
      <c r="K215" s="312"/>
    </row>
    <row r="216" spans="2:11" s="1" customFormat="1" ht="15" customHeight="1">
      <c r="B216" s="311"/>
      <c r="C216" s="279"/>
      <c r="D216" s="279"/>
      <c r="E216" s="279"/>
      <c r="F216" s="272">
        <v>3</v>
      </c>
      <c r="G216" s="258"/>
      <c r="H216" s="368" t="s">
        <v>1684</v>
      </c>
      <c r="I216" s="368"/>
      <c r="J216" s="368"/>
      <c r="K216" s="312"/>
    </row>
    <row r="217" spans="2:11" s="1" customFormat="1" ht="15" customHeight="1">
      <c r="B217" s="311"/>
      <c r="C217" s="279"/>
      <c r="D217" s="279"/>
      <c r="E217" s="279"/>
      <c r="F217" s="272">
        <v>4</v>
      </c>
      <c r="G217" s="258"/>
      <c r="H217" s="368" t="s">
        <v>1685</v>
      </c>
      <c r="I217" s="368"/>
      <c r="J217" s="368"/>
      <c r="K217" s="312"/>
    </row>
    <row r="218" spans="2:11" s="1" customFormat="1" ht="12.75" customHeight="1">
      <c r="B218" s="315"/>
      <c r="C218" s="316"/>
      <c r="D218" s="316"/>
      <c r="E218" s="316"/>
      <c r="F218" s="316"/>
      <c r="G218" s="316"/>
      <c r="H218" s="316"/>
      <c r="I218" s="316"/>
      <c r="J218" s="316"/>
      <c r="K218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Kerulová Dagmar</cp:lastModifiedBy>
  <dcterms:created xsi:type="dcterms:W3CDTF">2019-10-21T11:47:11Z</dcterms:created>
  <dcterms:modified xsi:type="dcterms:W3CDTF">2019-10-22T06:02:05Z</dcterms:modified>
  <cp:category/>
  <cp:version/>
  <cp:contentType/>
  <cp:contentStatus/>
</cp:coreProperties>
</file>