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0 - Koupelna - kuchyň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'10 - Koupelna - kuchyň'!$C$99:$K$334</definedName>
    <definedName name="_xlnm.Print_Area" localSheetId="1">'10 - Koupelna - kuchyň'!$C$4:$J$39,'10 - Koupelna - kuchyň'!$C$45:$J$81,'10 - Koupelna - kuchyň'!$C$87:$K$334</definedName>
    <definedName name="_xlnm.Print_Titles" localSheetId="1">'10 - Koupelna - kuchyň'!$99:$99</definedName>
  </definedNames>
  <calcPr/>
</workbook>
</file>

<file path=xl/calcChain.xml><?xml version="1.0" encoding="utf-8"?>
<calcChain xmlns="http://schemas.openxmlformats.org/spreadsheetml/2006/main">
  <c i="2" r="J37"/>
  <c r="J36"/>
  <c i="1" r="AY55"/>
  <c i="2" r="J35"/>
  <c i="1" r="AX55"/>
  <c i="2" r="BI334"/>
  <c r="BH334"/>
  <c r="BG334"/>
  <c r="BE334"/>
  <c r="T334"/>
  <c r="T333"/>
  <c r="R334"/>
  <c r="R333"/>
  <c r="P334"/>
  <c r="P333"/>
  <c r="BK334"/>
  <c r="BK333"/>
  <c r="J333"/>
  <c r="J334"/>
  <c r="BF334"/>
  <c r="J80"/>
  <c r="BI332"/>
  <c r="BH332"/>
  <c r="BG332"/>
  <c r="BE332"/>
  <c r="T332"/>
  <c r="R332"/>
  <c r="P332"/>
  <c r="BK332"/>
  <c r="J332"/>
  <c r="BF332"/>
  <c r="BI324"/>
  <c r="BH324"/>
  <c r="BG324"/>
  <c r="BE324"/>
  <c r="T324"/>
  <c r="T323"/>
  <c r="R324"/>
  <c r="R323"/>
  <c r="P324"/>
  <c r="P323"/>
  <c r="BK324"/>
  <c r="BK323"/>
  <c r="J323"/>
  <c r="J324"/>
  <c r="BF324"/>
  <c r="J79"/>
  <c r="BI321"/>
  <c r="BH321"/>
  <c r="BG321"/>
  <c r="BE321"/>
  <c r="T321"/>
  <c r="R321"/>
  <c r="P321"/>
  <c r="BK321"/>
  <c r="J321"/>
  <c r="BF321"/>
  <c r="BI320"/>
  <c r="BH320"/>
  <c r="BG320"/>
  <c r="BE320"/>
  <c r="T320"/>
  <c r="R320"/>
  <c r="P320"/>
  <c r="BK320"/>
  <c r="J320"/>
  <c r="BF320"/>
  <c r="BI319"/>
  <c r="BH319"/>
  <c r="BG319"/>
  <c r="BE319"/>
  <c r="T319"/>
  <c r="R319"/>
  <c r="P319"/>
  <c r="BK319"/>
  <c r="J319"/>
  <c r="BF319"/>
  <c r="BI317"/>
  <c r="BH317"/>
  <c r="BG317"/>
  <c r="BE317"/>
  <c r="T317"/>
  <c r="R317"/>
  <c r="P317"/>
  <c r="BK317"/>
  <c r="J317"/>
  <c r="BF317"/>
  <c r="BI316"/>
  <c r="BH316"/>
  <c r="BG316"/>
  <c r="BE316"/>
  <c r="T316"/>
  <c r="R316"/>
  <c r="P316"/>
  <c r="BK316"/>
  <c r="J316"/>
  <c r="BF316"/>
  <c r="BI315"/>
  <c r="BH315"/>
  <c r="BG315"/>
  <c r="BE315"/>
  <c r="T315"/>
  <c r="T314"/>
  <c r="R315"/>
  <c r="R314"/>
  <c r="P315"/>
  <c r="P314"/>
  <c r="BK315"/>
  <c r="BK314"/>
  <c r="J314"/>
  <c r="J315"/>
  <c r="BF315"/>
  <c r="J78"/>
  <c r="BI313"/>
  <c r="BH313"/>
  <c r="BG313"/>
  <c r="BE313"/>
  <c r="T313"/>
  <c r="R313"/>
  <c r="P313"/>
  <c r="BK313"/>
  <c r="J313"/>
  <c r="BF313"/>
  <c r="BI311"/>
  <c r="BH311"/>
  <c r="BG311"/>
  <c r="BE311"/>
  <c r="T311"/>
  <c r="R311"/>
  <c r="P311"/>
  <c r="BK311"/>
  <c r="J311"/>
  <c r="BF311"/>
  <c r="BI307"/>
  <c r="BH307"/>
  <c r="BG307"/>
  <c r="BE307"/>
  <c r="T307"/>
  <c r="R307"/>
  <c r="P307"/>
  <c r="BK307"/>
  <c r="J307"/>
  <c r="BF307"/>
  <c r="BI306"/>
  <c r="BH306"/>
  <c r="BG306"/>
  <c r="BE306"/>
  <c r="T306"/>
  <c r="R306"/>
  <c r="P306"/>
  <c r="BK306"/>
  <c r="J306"/>
  <c r="BF306"/>
  <c r="BI305"/>
  <c r="BH305"/>
  <c r="BG305"/>
  <c r="BE305"/>
  <c r="T305"/>
  <c r="R305"/>
  <c r="P305"/>
  <c r="BK305"/>
  <c r="J305"/>
  <c r="BF305"/>
  <c r="BI303"/>
  <c r="BH303"/>
  <c r="BG303"/>
  <c r="BE303"/>
  <c r="T303"/>
  <c r="R303"/>
  <c r="P303"/>
  <c r="BK303"/>
  <c r="J303"/>
  <c r="BF303"/>
  <c r="BI298"/>
  <c r="BH298"/>
  <c r="BG298"/>
  <c r="BE298"/>
  <c r="T298"/>
  <c r="T297"/>
  <c r="R298"/>
  <c r="R297"/>
  <c r="P298"/>
  <c r="P297"/>
  <c r="BK298"/>
  <c r="BK297"/>
  <c r="J297"/>
  <c r="J298"/>
  <c r="BF298"/>
  <c r="J77"/>
  <c r="BI295"/>
  <c r="BH295"/>
  <c r="BG295"/>
  <c r="BE295"/>
  <c r="T295"/>
  <c r="R295"/>
  <c r="P295"/>
  <c r="BK295"/>
  <c r="J295"/>
  <c r="BF295"/>
  <c r="BI293"/>
  <c r="BH293"/>
  <c r="BG293"/>
  <c r="BE293"/>
  <c r="T293"/>
  <c r="R293"/>
  <c r="P293"/>
  <c r="BK293"/>
  <c r="J293"/>
  <c r="BF293"/>
  <c r="BI291"/>
  <c r="BH291"/>
  <c r="BG291"/>
  <c r="BE291"/>
  <c r="T291"/>
  <c r="R291"/>
  <c r="P291"/>
  <c r="BK291"/>
  <c r="J291"/>
  <c r="BF291"/>
  <c r="BI289"/>
  <c r="BH289"/>
  <c r="BG289"/>
  <c r="BE289"/>
  <c r="T289"/>
  <c r="R289"/>
  <c r="P289"/>
  <c r="BK289"/>
  <c r="J289"/>
  <c r="BF289"/>
  <c r="BI287"/>
  <c r="BH287"/>
  <c r="BG287"/>
  <c r="BE287"/>
  <c r="T287"/>
  <c r="R287"/>
  <c r="P287"/>
  <c r="BK287"/>
  <c r="J287"/>
  <c r="BF287"/>
  <c r="BI285"/>
  <c r="BH285"/>
  <c r="BG285"/>
  <c r="BE285"/>
  <c r="T285"/>
  <c r="R285"/>
  <c r="P285"/>
  <c r="BK285"/>
  <c r="J285"/>
  <c r="BF285"/>
  <c r="BI283"/>
  <c r="BH283"/>
  <c r="BG283"/>
  <c r="BE283"/>
  <c r="T283"/>
  <c r="T282"/>
  <c r="R283"/>
  <c r="R282"/>
  <c r="P283"/>
  <c r="P282"/>
  <c r="BK283"/>
  <c r="BK282"/>
  <c r="J282"/>
  <c r="J283"/>
  <c r="BF283"/>
  <c r="J76"/>
  <c r="BI281"/>
  <c r="BH281"/>
  <c r="BG281"/>
  <c r="BE281"/>
  <c r="T281"/>
  <c r="R281"/>
  <c r="P281"/>
  <c r="BK281"/>
  <c r="J281"/>
  <c r="BF281"/>
  <c r="BI280"/>
  <c r="BH280"/>
  <c r="BG280"/>
  <c r="BE280"/>
  <c r="T280"/>
  <c r="R280"/>
  <c r="P280"/>
  <c r="BK280"/>
  <c r="J280"/>
  <c r="BF280"/>
  <c r="BI278"/>
  <c r="BH278"/>
  <c r="BG278"/>
  <c r="BE278"/>
  <c r="T278"/>
  <c r="R278"/>
  <c r="P278"/>
  <c r="BK278"/>
  <c r="J278"/>
  <c r="BF278"/>
  <c r="BI276"/>
  <c r="BH276"/>
  <c r="BG276"/>
  <c r="BE276"/>
  <c r="T276"/>
  <c r="R276"/>
  <c r="P276"/>
  <c r="BK276"/>
  <c r="J276"/>
  <c r="BF276"/>
  <c r="BI275"/>
  <c r="BH275"/>
  <c r="BG275"/>
  <c r="BE275"/>
  <c r="T275"/>
  <c r="R275"/>
  <c r="P275"/>
  <c r="BK275"/>
  <c r="J275"/>
  <c r="BF275"/>
  <c r="BI272"/>
  <c r="BH272"/>
  <c r="BG272"/>
  <c r="BE272"/>
  <c r="T272"/>
  <c r="T271"/>
  <c r="R272"/>
  <c r="R271"/>
  <c r="P272"/>
  <c r="P271"/>
  <c r="BK272"/>
  <c r="BK271"/>
  <c r="J271"/>
  <c r="J272"/>
  <c r="BF272"/>
  <c r="J75"/>
  <c r="BI270"/>
  <c r="BH270"/>
  <c r="BG270"/>
  <c r="BE270"/>
  <c r="T270"/>
  <c r="R270"/>
  <c r="P270"/>
  <c r="BK270"/>
  <c r="J270"/>
  <c r="BF270"/>
  <c r="BI269"/>
  <c r="BH269"/>
  <c r="BG269"/>
  <c r="BE269"/>
  <c r="T269"/>
  <c r="R269"/>
  <c r="P269"/>
  <c r="BK269"/>
  <c r="J269"/>
  <c r="BF269"/>
  <c r="BI268"/>
  <c r="BH268"/>
  <c r="BG268"/>
  <c r="BE268"/>
  <c r="T268"/>
  <c r="R268"/>
  <c r="P268"/>
  <c r="BK268"/>
  <c r="J268"/>
  <c r="BF268"/>
  <c r="BI267"/>
  <c r="BH267"/>
  <c r="BG267"/>
  <c r="BE267"/>
  <c r="T267"/>
  <c r="R267"/>
  <c r="P267"/>
  <c r="BK267"/>
  <c r="J267"/>
  <c r="BF267"/>
  <c r="BI266"/>
  <c r="BH266"/>
  <c r="BG266"/>
  <c r="BE266"/>
  <c r="T266"/>
  <c r="R266"/>
  <c r="P266"/>
  <c r="BK266"/>
  <c r="J266"/>
  <c r="BF266"/>
  <c r="BI265"/>
  <c r="BH265"/>
  <c r="BG265"/>
  <c r="BE265"/>
  <c r="T265"/>
  <c r="R265"/>
  <c r="P265"/>
  <c r="BK265"/>
  <c r="J265"/>
  <c r="BF265"/>
  <c r="BI264"/>
  <c r="BH264"/>
  <c r="BG264"/>
  <c r="BE264"/>
  <c r="T264"/>
  <c r="R264"/>
  <c r="P264"/>
  <c r="BK264"/>
  <c r="J264"/>
  <c r="BF264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1"/>
  <c r="BH261"/>
  <c r="BG261"/>
  <c r="BE261"/>
  <c r="T261"/>
  <c r="R261"/>
  <c r="P261"/>
  <c r="BK261"/>
  <c r="J261"/>
  <c r="BF261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6"/>
  <c r="BH256"/>
  <c r="BG256"/>
  <c r="BE256"/>
  <c r="T256"/>
  <c r="R256"/>
  <c r="P256"/>
  <c r="BK256"/>
  <c r="J256"/>
  <c r="BF256"/>
  <c r="BI255"/>
  <c r="BH255"/>
  <c r="BG255"/>
  <c r="BE255"/>
  <c r="T255"/>
  <c r="R255"/>
  <c r="P255"/>
  <c r="BK255"/>
  <c r="J255"/>
  <c r="BF255"/>
  <c r="BI254"/>
  <c r="BH254"/>
  <c r="BG254"/>
  <c r="BE254"/>
  <c r="T254"/>
  <c r="R254"/>
  <c r="P254"/>
  <c r="BK254"/>
  <c r="J254"/>
  <c r="BF254"/>
  <c r="BI253"/>
  <c r="BH253"/>
  <c r="BG253"/>
  <c r="BE253"/>
  <c r="T253"/>
  <c r="T252"/>
  <c r="R253"/>
  <c r="R252"/>
  <c r="P253"/>
  <c r="P252"/>
  <c r="BK253"/>
  <c r="BK252"/>
  <c r="J252"/>
  <c r="J253"/>
  <c r="BF253"/>
  <c r="J74"/>
  <c r="BI251"/>
  <c r="BH251"/>
  <c r="BG251"/>
  <c r="BE251"/>
  <c r="T251"/>
  <c r="R251"/>
  <c r="P251"/>
  <c r="BK251"/>
  <c r="J251"/>
  <c r="BF251"/>
  <c r="BI247"/>
  <c r="BH247"/>
  <c r="BG247"/>
  <c r="BE247"/>
  <c r="T247"/>
  <c r="T246"/>
  <c r="R247"/>
  <c r="R246"/>
  <c r="P247"/>
  <c r="P246"/>
  <c r="BK247"/>
  <c r="BK246"/>
  <c r="J246"/>
  <c r="J247"/>
  <c r="BF247"/>
  <c r="J73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T238"/>
  <c r="R239"/>
  <c r="R238"/>
  <c r="P239"/>
  <c r="P238"/>
  <c r="BK239"/>
  <c r="BK238"/>
  <c r="J238"/>
  <c r="J239"/>
  <c r="BF239"/>
  <c r="J72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T204"/>
  <c r="R205"/>
  <c r="R204"/>
  <c r="P205"/>
  <c r="P204"/>
  <c r="BK205"/>
  <c r="BK204"/>
  <c r="J204"/>
  <c r="J205"/>
  <c r="BF205"/>
  <c r="J71"/>
  <c r="BI203"/>
  <c r="BH203"/>
  <c r="BG203"/>
  <c r="BE203"/>
  <c r="T203"/>
  <c r="T202"/>
  <c r="R203"/>
  <c r="R202"/>
  <c r="P203"/>
  <c r="P202"/>
  <c r="BK203"/>
  <c r="BK202"/>
  <c r="J202"/>
  <c r="J203"/>
  <c r="BF203"/>
  <c r="J70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T188"/>
  <c r="R189"/>
  <c r="R188"/>
  <c r="P189"/>
  <c r="P188"/>
  <c r="BK189"/>
  <c r="BK188"/>
  <c r="J188"/>
  <c r="J189"/>
  <c r="BF189"/>
  <c r="J69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T179"/>
  <c r="R180"/>
  <c r="R179"/>
  <c r="P180"/>
  <c r="P179"/>
  <c r="BK180"/>
  <c r="BK179"/>
  <c r="J179"/>
  <c r="J180"/>
  <c r="BF180"/>
  <c r="J68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T169"/>
  <c r="T168"/>
  <c r="R170"/>
  <c r="R169"/>
  <c r="R168"/>
  <c r="P170"/>
  <c r="P169"/>
  <c r="P168"/>
  <c r="BK170"/>
  <c r="BK169"/>
  <c r="J169"/>
  <c r="BK168"/>
  <c r="J168"/>
  <c r="J170"/>
  <c r="BF170"/>
  <c r="J67"/>
  <c r="J66"/>
  <c r="BI167"/>
  <c r="BH167"/>
  <c r="BG167"/>
  <c r="BE167"/>
  <c r="T167"/>
  <c r="T166"/>
  <c r="R167"/>
  <c r="R166"/>
  <c r="P167"/>
  <c r="P166"/>
  <c r="BK167"/>
  <c r="BK166"/>
  <c r="J166"/>
  <c r="J167"/>
  <c r="BF167"/>
  <c r="J65"/>
  <c r="BI165"/>
  <c r="BH165"/>
  <c r="BG165"/>
  <c r="BE165"/>
  <c r="T165"/>
  <c r="R165"/>
  <c r="P165"/>
  <c r="BK165"/>
  <c r="J165"/>
  <c r="BF165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T160"/>
  <c r="R161"/>
  <c r="R160"/>
  <c r="P161"/>
  <c r="P160"/>
  <c r="BK161"/>
  <c r="BK160"/>
  <c r="J160"/>
  <c r="J161"/>
  <c r="BF161"/>
  <c r="J64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49"/>
  <c r="BH149"/>
  <c r="BG149"/>
  <c r="BE149"/>
  <c r="T149"/>
  <c r="R149"/>
  <c r="P149"/>
  <c r="BK149"/>
  <c r="J149"/>
  <c r="BF149"/>
  <c r="BI147"/>
  <c r="BH147"/>
  <c r="BG147"/>
  <c r="BE147"/>
  <c r="T147"/>
  <c r="R147"/>
  <c r="P147"/>
  <c r="BK147"/>
  <c r="J147"/>
  <c r="BF147"/>
  <c r="BI145"/>
  <c r="BH145"/>
  <c r="BG145"/>
  <c r="BE145"/>
  <c r="T145"/>
  <c r="R145"/>
  <c r="P145"/>
  <c r="BK145"/>
  <c r="J145"/>
  <c r="BF145"/>
  <c r="BI143"/>
  <c r="BH143"/>
  <c r="BG143"/>
  <c r="BE143"/>
  <c r="T143"/>
  <c r="R143"/>
  <c r="P143"/>
  <c r="BK143"/>
  <c r="J143"/>
  <c r="BF143"/>
  <c r="BI140"/>
  <c r="BH140"/>
  <c r="BG140"/>
  <c r="BE140"/>
  <c r="T140"/>
  <c r="R140"/>
  <c r="P140"/>
  <c r="BK140"/>
  <c r="J140"/>
  <c r="BF140"/>
  <c r="BI139"/>
  <c r="BH139"/>
  <c r="BG139"/>
  <c r="BE139"/>
  <c r="T139"/>
  <c r="T138"/>
  <c r="R139"/>
  <c r="R138"/>
  <c r="P139"/>
  <c r="P138"/>
  <c r="BK139"/>
  <c r="BK138"/>
  <c r="J138"/>
  <c r="J139"/>
  <c r="BF139"/>
  <c r="J63"/>
  <c r="BI136"/>
  <c r="BH136"/>
  <c r="BG136"/>
  <c r="BE136"/>
  <c r="T136"/>
  <c r="R136"/>
  <c r="P136"/>
  <c r="BK136"/>
  <c r="J136"/>
  <c r="BF136"/>
  <c r="BI134"/>
  <c r="BH134"/>
  <c r="BG134"/>
  <c r="BE134"/>
  <c r="T134"/>
  <c r="R134"/>
  <c r="P134"/>
  <c r="BK134"/>
  <c r="J134"/>
  <c r="BF134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5"/>
  <c r="BH125"/>
  <c r="BG125"/>
  <c r="BE125"/>
  <c r="T125"/>
  <c r="R125"/>
  <c r="P125"/>
  <c r="BK125"/>
  <c r="J125"/>
  <c r="BF125"/>
  <c r="BI123"/>
  <c r="BH123"/>
  <c r="BG123"/>
  <c r="BE123"/>
  <c r="T123"/>
  <c r="T122"/>
  <c r="R123"/>
  <c r="R122"/>
  <c r="P123"/>
  <c r="P122"/>
  <c r="BK123"/>
  <c r="BK122"/>
  <c r="J122"/>
  <c r="J123"/>
  <c r="BF123"/>
  <c r="J62"/>
  <c r="BI120"/>
  <c r="BH120"/>
  <c r="BG120"/>
  <c r="BE120"/>
  <c r="T120"/>
  <c r="R120"/>
  <c r="P120"/>
  <c r="BK120"/>
  <c r="J120"/>
  <c r="BF120"/>
  <c r="BI117"/>
  <c r="BH117"/>
  <c r="BG117"/>
  <c r="BE117"/>
  <c r="T117"/>
  <c r="R117"/>
  <c r="P117"/>
  <c r="BK117"/>
  <c r="J117"/>
  <c r="BF117"/>
  <c r="BI115"/>
  <c r="BH115"/>
  <c r="BG115"/>
  <c r="BE115"/>
  <c r="T115"/>
  <c r="R115"/>
  <c r="P115"/>
  <c r="BK115"/>
  <c r="J115"/>
  <c r="BF115"/>
  <c r="BI113"/>
  <c r="BH113"/>
  <c r="BG113"/>
  <c r="BE113"/>
  <c r="T113"/>
  <c r="R113"/>
  <c r="P113"/>
  <c r="BK113"/>
  <c r="J113"/>
  <c r="BF113"/>
  <c r="BI111"/>
  <c r="BH111"/>
  <c r="BG111"/>
  <c r="BE111"/>
  <c r="T111"/>
  <c r="R111"/>
  <c r="P111"/>
  <c r="BK111"/>
  <c r="J111"/>
  <c r="BF111"/>
  <c r="BI108"/>
  <c r="BH108"/>
  <c r="BG108"/>
  <c r="BE108"/>
  <c r="T108"/>
  <c r="R108"/>
  <c r="P108"/>
  <c r="BK108"/>
  <c r="J108"/>
  <c r="BF108"/>
  <c r="BI106"/>
  <c r="BH106"/>
  <c r="BG106"/>
  <c r="BE106"/>
  <c r="T106"/>
  <c r="R106"/>
  <c r="P106"/>
  <c r="BK106"/>
  <c r="J106"/>
  <c r="BF106"/>
  <c r="BI104"/>
  <c r="BH104"/>
  <c r="BG104"/>
  <c r="BE104"/>
  <c r="T104"/>
  <c r="R104"/>
  <c r="P104"/>
  <c r="BK104"/>
  <c r="J104"/>
  <c r="BF104"/>
  <c r="BI103"/>
  <c r="F37"/>
  <c i="1" r="BD55"/>
  <c i="2" r="BH103"/>
  <c r="F36"/>
  <c i="1" r="BC55"/>
  <c i="2" r="BG103"/>
  <c r="F35"/>
  <c i="1" r="BB55"/>
  <c i="2" r="BE103"/>
  <c r="J33"/>
  <c i="1" r="AV55"/>
  <c i="2" r="F33"/>
  <c i="1" r="AZ55"/>
  <c i="2" r="T103"/>
  <c r="T102"/>
  <c r="T101"/>
  <c r="T100"/>
  <c r="R103"/>
  <c r="R102"/>
  <c r="R101"/>
  <c r="R100"/>
  <c r="P103"/>
  <c r="P102"/>
  <c r="P101"/>
  <c r="P100"/>
  <c i="1" r="AU55"/>
  <c i="2" r="BK103"/>
  <c r="BK102"/>
  <c r="J102"/>
  <c r="BK101"/>
  <c r="J101"/>
  <c r="BK100"/>
  <c r="J100"/>
  <c r="J59"/>
  <c r="J30"/>
  <c i="1" r="AG55"/>
  <c i="2" r="J103"/>
  <c r="BF103"/>
  <c r="J34"/>
  <c i="1" r="AW55"/>
  <c i="2" r="F34"/>
  <c i="1" r="BA55"/>
  <c i="2" r="J61"/>
  <c r="J60"/>
  <c r="J97"/>
  <c r="J96"/>
  <c r="F96"/>
  <c r="F94"/>
  <c r="E92"/>
  <c r="J55"/>
  <c r="J54"/>
  <c r="F54"/>
  <c r="F52"/>
  <c r="E50"/>
  <c r="J39"/>
  <c r="J18"/>
  <c r="E18"/>
  <c r="F97"/>
  <c r="F55"/>
  <c r="J17"/>
  <c r="J12"/>
  <c r="J94"/>
  <c r="J52"/>
  <c r="E7"/>
  <c r="E90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<sst xmlns="http://schemas.openxmlformats.org/spreadsheetml/2006/main">
  <si>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</si>
  <si>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</si>
  <si>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</si>
  <si>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</si>
  <si>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</si>
  <si>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{2460c0f5-d53a-4f33-9e37-b464a6eadcf8}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</si>
  <si>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</si>
  <si>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</si>
  <si>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</si>
  <si>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</si>
  <si>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</si>
  <si>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</si>
  <si>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</si>
  <si>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</si>
  <si>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Y305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</si>
  <si>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</si>
  <si>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</si>
  <si>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Dětský domov Cheb</t>
  </si>
  <si>
    <t>KSO:</t>
  </si>
  <si>
    <t>CC-CZ:</t>
  </si>
  <si>
    <t>Místo:</t>
  </si>
  <si>
    <t>st.p.č. 1850, k.ú. Cheb, Karlovarský kraj</t>
  </si>
  <si>
    <t>Datum:</t>
  </si>
  <si>
    <t>7. 5. 2019</t>
  </si>
  <si>
    <t>Zadavatel:</t>
  </si>
  <si>
    <t>IČ:</t>
  </si>
  <si>
    <t>49767267</t>
  </si>
  <si>
    <t>Dětský domov Cheb a Horní Slavkov p.o.</t>
  </si>
  <si>
    <t>DIČ:</t>
  </si>
  <si>
    <t>CZ49767267</t>
  </si>
  <si>
    <t>Uchazeč:</t>
  </si>
  <si>
    <t>Vyplň údaj</t>
  </si>
  <si>
    <t>Projektant:</t>
  </si>
  <si>
    <t>M Projekt</t>
  </si>
  <si>
    <t>True</t>
  </si>
  <si>
    <t>Zpracovatel:</t>
  </si>
  <si>
    <t>Milan Hájek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</si>
  <si>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</si>
  <si>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</si>
  <si>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</si>
  <si>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</si>
  <si>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</si>
  <si>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</si>
  <si>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</si>
  <si>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</si>
  <si>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</si>
  <si>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</si>
  <si>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</si>
  <si>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</si>
  <si>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</si>
  <si>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</si>
  <si>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</si>
  <si>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</si>
  <si>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</si>
  <si>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</si>
  <si>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</si>
  <si>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</si>
  <si>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</si>
  <si>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</si>
  <si>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</si>
  <si>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</si>
  <si>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</si>
  <si>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</si>
  <si>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</si>
  <si>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</si>
  <si>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</si>
  <si>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</si>
  <si>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</si>
  <si>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</si>
  <si>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</si>
  <si>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</si>
  <si>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</si>
  <si>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</si>
  <si>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</si>
  <si>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</si>
  <si>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</si>
  <si>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</si>
  <si>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</t>
  </si>
  <si>
    <t>Koupelna - kuchyň</t>
  </si>
  <si>
    <t>STA</t>
  </si>
  <si>
    <t>1</t>
  </si>
  <si>
    <t>{abfaef72-e12a-4338-9e9f-a65f615fc41a}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</si>
  <si>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</si>
  <si>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</si>
  <si>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</si>
  <si>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</si>
  <si>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</si>
  <si>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</si>
  <si>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</si>
  <si>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</si>
  <si>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</si>
  <si>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</si>
  <si>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</si>
  <si>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</si>
  <si>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</si>
  <si>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</si>
  <si>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</si>
  <si>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</si>
  <si>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</si>
  <si>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</si>
  <si>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</si>
  <si>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</si>
  <si>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</si>
  <si>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</si>
  <si>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</si>
  <si>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</si>
  <si>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</si>
  <si>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</si>
  <si>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</si>
  <si>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</si>
  <si>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</si>
  <si>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</si>
  <si>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</si>
  <si>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</si>
  <si>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</si>
  <si>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</si>
  <si>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</si>
  <si>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</si>
  <si>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</si>
  <si>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</si>
  <si>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</si>
  <si>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</si>
  <si>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</si>
  <si>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</si>
  <si>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</si>
  <si>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</si>
  <si>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</si>
  <si>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</si>
  <si>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</si>
  <si>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317142420</t>
  </si>
  <si>
    <t>Překlad nenosný pórobetonový š 100 mm v do 250 mm na tenkovrstvou maltu dl do 1000 mm</t>
  </si>
  <si>
    <t>kus</t>
  </si>
  <si>
    <t>CS ÚRS 2019 01</t>
  </si>
  <si>
    <t>4</t>
  </si>
  <si>
    <t>2</t>
  </si>
  <si>
    <t>1787207800</t>
  </si>
  <si>
    <t>317944321</t>
  </si>
  <si>
    <t>Válcované nosníky do č.12 dodatečně osazované do připravených otvorů</t>
  </si>
  <si>
    <t>t</t>
  </si>
  <si>
    <t>-1017437269</t>
  </si>
  <si>
    <t>VV</t>
  </si>
  <si>
    <t>1,1*8,1*1,05/1000</t>
  </si>
  <si>
    <t>317944323</t>
  </si>
  <si>
    <t>Válcované nosníky č.14 až 22 dodatečně osazované do připravených otvorů</t>
  </si>
  <si>
    <t>28015562</t>
  </si>
  <si>
    <t>3,5*22,4*1,05/1000</t>
  </si>
  <si>
    <t>342272225</t>
  </si>
  <si>
    <t>Příčka z pórobetonových hladkých tvárnic na tenkovrstvou maltu tl 100 mm</t>
  </si>
  <si>
    <t>m2</t>
  </si>
  <si>
    <t>-915032521</t>
  </si>
  <si>
    <t>(1,5+1,65+1*2+1,94)*3,25</t>
  </si>
  <si>
    <t>-0,7*2*2</t>
  </si>
  <si>
    <t>5</t>
  </si>
  <si>
    <t>342291111</t>
  </si>
  <si>
    <t>Ukotvení příček montážní polyuretanovou pěnou tl příčky do 100 mm</t>
  </si>
  <si>
    <t>m</t>
  </si>
  <si>
    <t>-1711863847</t>
  </si>
  <si>
    <t>(1,5+1,65+1*2+1,94)</t>
  </si>
  <si>
    <t>6</t>
  </si>
  <si>
    <t>342291121</t>
  </si>
  <si>
    <t>Ukotvení příček k cihelným konstrukcím plochými kotvami</t>
  </si>
  <si>
    <t>880398592</t>
  </si>
  <si>
    <t>3,25*5</t>
  </si>
  <si>
    <t>7</t>
  </si>
  <si>
    <t>346244361</t>
  </si>
  <si>
    <t>Zazdívka o tl 65 mm rýh, nik nebo kapes z cihel pálených</t>
  </si>
  <si>
    <t>158723091</t>
  </si>
  <si>
    <t>5*0,15</t>
  </si>
  <si>
    <t>8</t>
  </si>
  <si>
    <t>346244381</t>
  </si>
  <si>
    <t>Plentování jednostranné v do 200 mm válcovaných nosníků cihlami</t>
  </si>
  <si>
    <t>-1334496160</t>
  </si>
  <si>
    <t>3,5*0,2*2</t>
  </si>
  <si>
    <t>1,1*0,1*2</t>
  </si>
  <si>
    <t>9</t>
  </si>
  <si>
    <t>389381001</t>
  </si>
  <si>
    <t>Dobetonování prefabrikovaných konstrukcí</t>
  </si>
  <si>
    <t>m3</t>
  </si>
  <si>
    <t>512</t>
  </si>
  <si>
    <t>-322355761</t>
  </si>
  <si>
    <t>1,94*0,6*0,2</t>
  </si>
  <si>
    <t>Úpravy povrchů, podlahy a osazování výplní</t>
  </si>
  <si>
    <t>612135101</t>
  </si>
  <si>
    <t>Hrubá výplň rýh ve stěnách maltou jakékoli šířky rýhy</t>
  </si>
  <si>
    <t>348771205</t>
  </si>
  <si>
    <t>20*0,08</t>
  </si>
  <si>
    <t>11</t>
  </si>
  <si>
    <t>612311131</t>
  </si>
  <si>
    <t>Potažení vnitřních stěn vápenným štukem tloušťky do 3 mm</t>
  </si>
  <si>
    <t>-1995930720</t>
  </si>
  <si>
    <t>(1,94*2+0,9*2)*1,25</t>
  </si>
  <si>
    <t>(2,25*2+4,15*2)*1,25</t>
  </si>
  <si>
    <t>(0,9*4+1,5*2+1,65*2)*1,25</t>
  </si>
  <si>
    <t>(2,1*2+3,15+1+0,5)*3,25</t>
  </si>
  <si>
    <t>12</t>
  </si>
  <si>
    <t>612325412</t>
  </si>
  <si>
    <t>Oprava vnitřní vápenocementové hladké omítky stěn v rozsahu plochy do 30%</t>
  </si>
  <si>
    <t>405151534</t>
  </si>
  <si>
    <t>13</t>
  </si>
  <si>
    <t>615142002</t>
  </si>
  <si>
    <t>Potažení vnitřních nosníků sklovláknitým pletivem</t>
  </si>
  <si>
    <t>-1600574590</t>
  </si>
  <si>
    <t>3,5*0,5</t>
  </si>
  <si>
    <t>1,1*0,3</t>
  </si>
  <si>
    <t>14</t>
  </si>
  <si>
    <t>619991011</t>
  </si>
  <si>
    <t>Obalení konstrukcí a prvků fólií přilepenou lepící páskou</t>
  </si>
  <si>
    <t>16</t>
  </si>
  <si>
    <t>-654958098</t>
  </si>
  <si>
    <t>1*1,2*2+1,2*1,5</t>
  </si>
  <si>
    <t>631311124</t>
  </si>
  <si>
    <t>Mazanina tl do 120 mm z betonu prostého bez zvýšených nároků na prostředí tř. C 16/20</t>
  </si>
  <si>
    <t>2090002427</t>
  </si>
  <si>
    <t>(2,4*3,15+1,94*0,4)*0,1</t>
  </si>
  <si>
    <t>Ostatní konstrukce a práce, bourání</t>
  </si>
  <si>
    <t>949101111</t>
  </si>
  <si>
    <t>Lešení pomocné pro objekty pozemních staveb s lešeňovou podlahou v do 1,9 m zatížení do 150 kg/m2</t>
  </si>
  <si>
    <t>2025077573</t>
  </si>
  <si>
    <t>17</t>
  </si>
  <si>
    <t>952901111</t>
  </si>
  <si>
    <t>Vyčištění budov bytové a občanské výstavby při výšce podlaží do 4 m</t>
  </si>
  <si>
    <t>-372420616</t>
  </si>
  <si>
    <t>2,4*3,15</t>
  </si>
  <si>
    <t>1,94*0,9+2,25*4,15</t>
  </si>
  <si>
    <t>18</t>
  </si>
  <si>
    <t>962031132</t>
  </si>
  <si>
    <t>Bourání příček z cihel pálených na MVC tl do 100 mm</t>
  </si>
  <si>
    <t>348887210</t>
  </si>
  <si>
    <t>(2,25*2+0,6+1,15)*3,25</t>
  </si>
  <si>
    <t>19</t>
  </si>
  <si>
    <t>962031133</t>
  </si>
  <si>
    <t>Bourání příček z cihel pálených na MVC tl do 150 mm</t>
  </si>
  <si>
    <t>937585913</t>
  </si>
  <si>
    <t>(3,15+1,94)*3,25</t>
  </si>
  <si>
    <t>20</t>
  </si>
  <si>
    <t>965081213</t>
  </si>
  <si>
    <t>Bourání podlah z dlaždic keramických nebo xylolitových tl do 10 mm plochy přes 1 m2</t>
  </si>
  <si>
    <t>-724552796</t>
  </si>
  <si>
    <t>4,15*2,25</t>
  </si>
  <si>
    <t>971033631</t>
  </si>
  <si>
    <t>Vybourání otvorů ve zdivu cihelném pl do 4 m2 na MVC nebo MV tl do 150 mm</t>
  </si>
  <si>
    <t>-23838622</t>
  </si>
  <si>
    <t>0,8*2</t>
  </si>
  <si>
    <t>22</t>
  </si>
  <si>
    <t>974031132</t>
  </si>
  <si>
    <t>Vysekání rýh ve zdivu cihelném hl do 50 mm š do 70 mm</t>
  </si>
  <si>
    <t>-915764659</t>
  </si>
  <si>
    <t>23</t>
  </si>
  <si>
    <t>974031164</t>
  </si>
  <si>
    <t>Vysekání rýh ve zdivu cihelném hl do 150 mm š do 150 mm</t>
  </si>
  <si>
    <t>-2113542452</t>
  </si>
  <si>
    <t>24</t>
  </si>
  <si>
    <t>974031664</t>
  </si>
  <si>
    <t>Vysekání rýh ve zdivu cihelném pro vtahování nosníků hl do 150 mm v do 150 mm</t>
  </si>
  <si>
    <t>2052855823</t>
  </si>
  <si>
    <t>25</t>
  </si>
  <si>
    <t>974031666</t>
  </si>
  <si>
    <t>Vysekání rýh ve zdivu cihelném pro vtahování nosníků hl do 150 mm v do 250 mm</t>
  </si>
  <si>
    <t>89835217</t>
  </si>
  <si>
    <t>26</t>
  </si>
  <si>
    <t>978013141</t>
  </si>
  <si>
    <t>Otlučení (osekání) vnitřní vápenné nebo vápenocementové omítky stěn v rozsahu do 30 %</t>
  </si>
  <si>
    <t>1409587347</t>
  </si>
  <si>
    <t>(1,94*2+0,9*2)*3,25</t>
  </si>
  <si>
    <t>(2,25*2+4,15*2)*3,25</t>
  </si>
  <si>
    <t>(0,9*4+1,5*2+1,65*2)*3,25</t>
  </si>
  <si>
    <t>997</t>
  </si>
  <si>
    <t>Přesun sutě</t>
  </si>
  <si>
    <t>27</t>
  </si>
  <si>
    <t>997013211</t>
  </si>
  <si>
    <t>Vnitrostaveništní doprava suti a vybouraných hmot pro budovy v do 6 m ručně</t>
  </si>
  <si>
    <t>-1424485594</t>
  </si>
  <si>
    <t>28</t>
  </si>
  <si>
    <t>997013501</t>
  </si>
  <si>
    <t>Odvoz suti a vybouraných hmot na skládku nebo meziskládku do 1 km se složením</t>
  </si>
  <si>
    <t>-359765505</t>
  </si>
  <si>
    <t>29</t>
  </si>
  <si>
    <t>997013509</t>
  </si>
  <si>
    <t>Příplatek k odvozu suti a vybouraných hmot na skládku ZKD 1 km přes 1 km</t>
  </si>
  <si>
    <t>338605017</t>
  </si>
  <si>
    <t>9,562*9 'Přepočtené koeficientem množství</t>
  </si>
  <si>
    <t>30</t>
  </si>
  <si>
    <t>997013803</t>
  </si>
  <si>
    <t>Poplatek za uložení na skládce (skládkovné) stavebního odpadu cihelného kód odpadu 170 102</t>
  </si>
  <si>
    <t>-1717457046</t>
  </si>
  <si>
    <t>998</t>
  </si>
  <si>
    <t>Přesun hmot</t>
  </si>
  <si>
    <t>31</t>
  </si>
  <si>
    <t>998017001</t>
  </si>
  <si>
    <t>Přesun hmot s omezením mechanizace pro budovy v do 6 m</t>
  </si>
  <si>
    <t>1600747045</t>
  </si>
  <si>
    <t>PSV</t>
  </si>
  <si>
    <t>Práce a dodávky PSV</t>
  </si>
  <si>
    <t>721</t>
  </si>
  <si>
    <t>Zdravotechnika - vnitřní kanalizace</t>
  </si>
  <si>
    <t>32</t>
  </si>
  <si>
    <t>721174042</t>
  </si>
  <si>
    <t>Potrubí kanalizační z PP připojovací DN 40</t>
  </si>
  <si>
    <t>-1727913863</t>
  </si>
  <si>
    <t>33</t>
  </si>
  <si>
    <t>721174043</t>
  </si>
  <si>
    <t>Potrubí kanalizační z PP připojovací DN 50</t>
  </si>
  <si>
    <t>-1786260767</t>
  </si>
  <si>
    <t>34</t>
  </si>
  <si>
    <t>721174045</t>
  </si>
  <si>
    <t>Potrubí kanalizační z PP připojovací DN 110</t>
  </si>
  <si>
    <t>-779342574</t>
  </si>
  <si>
    <t>35</t>
  </si>
  <si>
    <t>721194104</t>
  </si>
  <si>
    <t>Vyvedení a upevnění odpadních výpustek DN 40</t>
  </si>
  <si>
    <t>-2120015385</t>
  </si>
  <si>
    <t>36</t>
  </si>
  <si>
    <t>721194105</t>
  </si>
  <si>
    <t>Vyvedení a upevnění odpadních výpustek DN 50</t>
  </si>
  <si>
    <t>-453274469</t>
  </si>
  <si>
    <t>37</t>
  </si>
  <si>
    <t>721194109</t>
  </si>
  <si>
    <t>Vyvedení a upevnění odpadních výpustek DN 100</t>
  </si>
  <si>
    <t>-634934223</t>
  </si>
  <si>
    <t>38</t>
  </si>
  <si>
    <t>721212127</t>
  </si>
  <si>
    <t>Odtokový sprchový žlab délky 1000 mm s krycím roštem a zápachovou uzávěrkou</t>
  </si>
  <si>
    <t>-874257588</t>
  </si>
  <si>
    <t>39</t>
  </si>
  <si>
    <t>721290111</t>
  </si>
  <si>
    <t>Zkouška těsnosti potrubí kanalizace vodou do DN 125</t>
  </si>
  <si>
    <t>207030834</t>
  </si>
  <si>
    <t>40</t>
  </si>
  <si>
    <t>998721201</t>
  </si>
  <si>
    <t>Přesun hmot procentní pro vnitřní kanalizace v objektech v do 6 m</t>
  </si>
  <si>
    <t>%</t>
  </si>
  <si>
    <t>339659384</t>
  </si>
  <si>
    <t>722</t>
  </si>
  <si>
    <t>Zdravotechnika - vnitřní vodovod</t>
  </si>
  <si>
    <t>41</t>
  </si>
  <si>
    <t>722174002</t>
  </si>
  <si>
    <t>Potrubí vodovodní plastové PPR svar polyfuze PN 16 D 20 x 2,8 mm</t>
  </si>
  <si>
    <t>586744587</t>
  </si>
  <si>
    <t>42</t>
  </si>
  <si>
    <t>722181221</t>
  </si>
  <si>
    <t>Ochrana vodovodního potrubí přilepenými termoizolačními trubicemi z PE tl do 9 mm DN do 22 mm</t>
  </si>
  <si>
    <t>995352976</t>
  </si>
  <si>
    <t>43</t>
  </si>
  <si>
    <t>722190401</t>
  </si>
  <si>
    <t>Vyvedení a upevnění výpustku do DN 25</t>
  </si>
  <si>
    <t>-953048512</t>
  </si>
  <si>
    <t>11+4</t>
  </si>
  <si>
    <t>44</t>
  </si>
  <si>
    <t>722232043</t>
  </si>
  <si>
    <t>Kohout kulový přímý G 1/2 PN 42 do 185°C vnitřní závit</t>
  </si>
  <si>
    <t>299057026</t>
  </si>
  <si>
    <t>45</t>
  </si>
  <si>
    <t>722290226</t>
  </si>
  <si>
    <t>Zkouška těsnosti vodovodního potrubí závitového do DN 50</t>
  </si>
  <si>
    <t>-494038282</t>
  </si>
  <si>
    <t>46</t>
  </si>
  <si>
    <t>722290234</t>
  </si>
  <si>
    <t>Proplach a dezinfekce vodovodního potrubí do DN 80</t>
  </si>
  <si>
    <t>-620393292</t>
  </si>
  <si>
    <t>47</t>
  </si>
  <si>
    <t>998722201</t>
  </si>
  <si>
    <t>Přesun hmot procentní pro vnitřní vodovod v objektech v do 6 m</t>
  </si>
  <si>
    <t>1178124801</t>
  </si>
  <si>
    <t>725</t>
  </si>
  <si>
    <t>Zdravotechnika - zařizovací předměty</t>
  </si>
  <si>
    <t>48</t>
  </si>
  <si>
    <t>725112022</t>
  </si>
  <si>
    <t>Klozet keramický závěsný na nosné stěny s hlubokým splachováním odpad vodorovný</t>
  </si>
  <si>
    <t>soubor</t>
  </si>
  <si>
    <t>-137376454</t>
  </si>
  <si>
    <t>49</t>
  </si>
  <si>
    <t>725121521</t>
  </si>
  <si>
    <t>Pisoárový záchodek automatický s infračerveným senzorem</t>
  </si>
  <si>
    <t>1290614053</t>
  </si>
  <si>
    <t>50</t>
  </si>
  <si>
    <t>725211701</t>
  </si>
  <si>
    <t>Umývátko keramické bílé stěnové šířky 400 mm připevněné na stěnu šrouby</t>
  </si>
  <si>
    <t>1451740420</t>
  </si>
  <si>
    <t>51</t>
  </si>
  <si>
    <t>725219102</t>
  </si>
  <si>
    <t>Montáž umyvadla připevněného na šrouby do zdiva</t>
  </si>
  <si>
    <t>-110385646</t>
  </si>
  <si>
    <t>52</t>
  </si>
  <si>
    <t>M</t>
  </si>
  <si>
    <t>64201</t>
  </si>
  <si>
    <t>umyvadlo dvojité 1300 mm</t>
  </si>
  <si>
    <t>1994701810</t>
  </si>
  <si>
    <t>53</t>
  </si>
  <si>
    <t>725241112</t>
  </si>
  <si>
    <t>Vanička sprchová akrylátová čtvercová 900x900 mm</t>
  </si>
  <si>
    <t>1908047871</t>
  </si>
  <si>
    <t>54</t>
  </si>
  <si>
    <t>725244103</t>
  </si>
  <si>
    <t>Dveře sprchové rámové se skleněnou výplní tl. 5 mm otvíravé jednokřídlové do niky na vaničku šířky 900 mm</t>
  </si>
  <si>
    <t>1514618017</t>
  </si>
  <si>
    <t>55</t>
  </si>
  <si>
    <t>725244155</t>
  </si>
  <si>
    <t>Dveře sprchové polorámové skleněné tl. 6 mm otvíravé dvoukřídlové do niky na vaničku šířky 1200 mm</t>
  </si>
  <si>
    <t>1582654189</t>
  </si>
  <si>
    <t>56</t>
  </si>
  <si>
    <t>725813111</t>
  </si>
  <si>
    <t>Ventil rohový bez připojovací trubičky nebo flexi hadičky G 1/2</t>
  </si>
  <si>
    <t>-1218150432</t>
  </si>
  <si>
    <t>57</t>
  </si>
  <si>
    <t>725821325</t>
  </si>
  <si>
    <t>Baterie dřezová stojánková páková s otáčivým kulatým ústím a délkou ramínka 220 mm</t>
  </si>
  <si>
    <t>-834421077</t>
  </si>
  <si>
    <t>58</t>
  </si>
  <si>
    <t>725822611</t>
  </si>
  <si>
    <t>Baterie umyvadlová stojánková páková bez výpusti</t>
  </si>
  <si>
    <t>-1730640364</t>
  </si>
  <si>
    <t>59</t>
  </si>
  <si>
    <t>725841311</t>
  </si>
  <si>
    <t>Baterie sprchová nástěnná pákové</t>
  </si>
  <si>
    <t>-1934019421</t>
  </si>
  <si>
    <t>60</t>
  </si>
  <si>
    <t>998725201</t>
  </si>
  <si>
    <t>Přesun hmot procentní pro zařizovací předměty v objektech v do 6 m</t>
  </si>
  <si>
    <t>783267058</t>
  </si>
  <si>
    <t>726</t>
  </si>
  <si>
    <t>Zdravotechnika - předstěnové instalace</t>
  </si>
  <si>
    <t>61</t>
  </si>
  <si>
    <t>726111031</t>
  </si>
  <si>
    <t>Instalační předstěna - klozet s ovládáním zepředu v 1080 mm závěsný do masivní zděné kce</t>
  </si>
  <si>
    <t>241039714</t>
  </si>
  <si>
    <t>741</t>
  </si>
  <si>
    <t>Elektroinstalace - silnoproud</t>
  </si>
  <si>
    <t>62</t>
  </si>
  <si>
    <t>210220321</t>
  </si>
  <si>
    <t>Montáž svorek hromosvodných na potrubí typ Bernard se zhotovením pásku</t>
  </si>
  <si>
    <t>64</t>
  </si>
  <si>
    <t>-1064763937</t>
  </si>
  <si>
    <t>63</t>
  </si>
  <si>
    <t>354419970</t>
  </si>
  <si>
    <t>svorka na potrubí Bernard vč.pásku Cu</t>
  </si>
  <si>
    <t>128</t>
  </si>
  <si>
    <t>227183759</t>
  </si>
  <si>
    <t>741112001</t>
  </si>
  <si>
    <t>Montáž krabice zapuštěná plastová kruhová</t>
  </si>
  <si>
    <t>-1217872415</t>
  </si>
  <si>
    <t>65</t>
  </si>
  <si>
    <t>345715110</t>
  </si>
  <si>
    <t>krabice přístrojová instalační KP 68/2</t>
  </si>
  <si>
    <t>1211458574</t>
  </si>
  <si>
    <t>66</t>
  </si>
  <si>
    <t>58541250</t>
  </si>
  <si>
    <t>sádra bílá</t>
  </si>
  <si>
    <t>562001218</t>
  </si>
  <si>
    <t>67</t>
  </si>
  <si>
    <t>741120001</t>
  </si>
  <si>
    <t>Montáž vodič Cu izolovaný plný a laněný žíla 0,35-6 mm2 pod omítku (CY)</t>
  </si>
  <si>
    <t>1949907148</t>
  </si>
  <si>
    <t>68</t>
  </si>
  <si>
    <t>341408260</t>
  </si>
  <si>
    <t>vodič silový s Cu jádrem CY H07 V-U 6 mm2</t>
  </si>
  <si>
    <t>552505305</t>
  </si>
  <si>
    <t>10*1,05 'Přepočtené koeficientem množství</t>
  </si>
  <si>
    <t>69</t>
  </si>
  <si>
    <t>741122005</t>
  </si>
  <si>
    <t>Montáž kabel Cu bez ukončení uložený pod omítku plný plochý 3x1 až 2,5 mm2 (CYKYLo)</t>
  </si>
  <si>
    <t>-530548097</t>
  </si>
  <si>
    <t>70</t>
  </si>
  <si>
    <t>341110300</t>
  </si>
  <si>
    <t>kabel silový s Cu jádrem CYKY 3x1,5 mm2</t>
  </si>
  <si>
    <t>128660192</t>
  </si>
  <si>
    <t>50*1,05 'Přepočtené koeficientem množství</t>
  </si>
  <si>
    <t>71</t>
  </si>
  <si>
    <t>1667410636</t>
  </si>
  <si>
    <t>72</t>
  </si>
  <si>
    <t>341110360</t>
  </si>
  <si>
    <t>kabel silový s Cu jádrem CYKY 3x2,5 mm2</t>
  </si>
  <si>
    <t>-1754351967</t>
  </si>
  <si>
    <t>30*1,05 'Přepočtené koeficientem množství</t>
  </si>
  <si>
    <t>73</t>
  </si>
  <si>
    <t>741122031</t>
  </si>
  <si>
    <t>Montáž kabel Cu bez ukončení uložený pod omítku plný kulatý 5x1,5 až 2,5 mm2 (CYKY)</t>
  </si>
  <si>
    <t>1459229163</t>
  </si>
  <si>
    <t>74</t>
  </si>
  <si>
    <t>341110940</t>
  </si>
  <si>
    <t>kabel silový s Cu jádrem CYKY 5x2,5 mm2</t>
  </si>
  <si>
    <t>-1972391965</t>
  </si>
  <si>
    <t>75</t>
  </si>
  <si>
    <t>741130021</t>
  </si>
  <si>
    <t>Ukončení vodič izolovaný do 2,5 mm2 na svorkovnici</t>
  </si>
  <si>
    <t>-1731276976</t>
  </si>
  <si>
    <t>76</t>
  </si>
  <si>
    <t>8500169972</t>
  </si>
  <si>
    <t>Svorka krabicová WAGO 4 pólová (20ks/bal.)</t>
  </si>
  <si>
    <t>bal.</t>
  </si>
  <si>
    <t>R-pol.</t>
  </si>
  <si>
    <t>822605834</t>
  </si>
  <si>
    <t>77</t>
  </si>
  <si>
    <t>741311031</t>
  </si>
  <si>
    <t>Montáž spínač koncový řazení 0/1, 1/0 se zapojením vodičů</t>
  </si>
  <si>
    <t>-481985265</t>
  </si>
  <si>
    <t>78</t>
  </si>
  <si>
    <t>345355120</t>
  </si>
  <si>
    <t>spínač jednopólový 10A Classic 3553-01289 bílý</t>
  </si>
  <si>
    <t>-536361240</t>
  </si>
  <si>
    <t>79</t>
  </si>
  <si>
    <t>1246450</t>
  </si>
  <si>
    <t>RAMECEK JEDNONASOBNY DSE 00-00000-110707</t>
  </si>
  <si>
    <t>ks</t>
  </si>
  <si>
    <t>1047593295</t>
  </si>
  <si>
    <t>80</t>
  </si>
  <si>
    <t>1002422</t>
  </si>
  <si>
    <t>KRYT JEDNODUCHY /DSE00 01012 000000/</t>
  </si>
  <si>
    <t>-91903844</t>
  </si>
  <si>
    <t>81</t>
  </si>
  <si>
    <t>741313001</t>
  </si>
  <si>
    <t>Montáž zásuvka (polo)zapuštěná bezšroubové připojení 2P+PE se zapojením vodičů</t>
  </si>
  <si>
    <t>-3927872</t>
  </si>
  <si>
    <t>82</t>
  </si>
  <si>
    <t>345551000</t>
  </si>
  <si>
    <t>zásuvka 1násobná 16A Classic 3553-01289 bílá</t>
  </si>
  <si>
    <t>1661880737</t>
  </si>
  <si>
    <t>83</t>
  </si>
  <si>
    <t>741313003</t>
  </si>
  <si>
    <t>Montáž zásuvka (polo)zapuštěná bezšroubové připojení 2x(2P+PE) dvojnásobná</t>
  </si>
  <si>
    <t>-338023767</t>
  </si>
  <si>
    <t>84</t>
  </si>
  <si>
    <t>345551200</t>
  </si>
  <si>
    <t>zásuvka 2násobná 16A Classic 3553-01289 bílá</t>
  </si>
  <si>
    <t>-987725012</t>
  </si>
  <si>
    <t>85</t>
  </si>
  <si>
    <t>741370003</t>
  </si>
  <si>
    <t>Montáž svítidlo žárovkové bytové stropní přisazené 2 zdroje</t>
  </si>
  <si>
    <t>-1847538561</t>
  </si>
  <si>
    <t>86</t>
  </si>
  <si>
    <t>348212750</t>
  </si>
  <si>
    <t>svítidlo bytové žárovkové IP 42, PULI1, max. 60 W E27</t>
  </si>
  <si>
    <t>591402530</t>
  </si>
  <si>
    <t>87</t>
  </si>
  <si>
    <t>741371002</t>
  </si>
  <si>
    <t>Montáž svítidlo zářivkové bytové stropní přisazené 1 zdroj s krytem</t>
  </si>
  <si>
    <t>38966052</t>
  </si>
  <si>
    <t>88</t>
  </si>
  <si>
    <t>34812112</t>
  </si>
  <si>
    <t>svítidlo zářivkové nástěnné s vypínačem 1x11W, IP20</t>
  </si>
  <si>
    <t>-368377820</t>
  </si>
  <si>
    <t>89</t>
  </si>
  <si>
    <t>741810001</t>
  </si>
  <si>
    <t>Celková prohlídka elektrického rozvodu a zařízení do 100 000,- Kč</t>
  </si>
  <si>
    <t>1456519142</t>
  </si>
  <si>
    <t>90</t>
  </si>
  <si>
    <t>74181-1</t>
  </si>
  <si>
    <t>Stavební výpomoce (sekání, hrubé začištění)</t>
  </si>
  <si>
    <t>-1178796261</t>
  </si>
  <si>
    <t>751</t>
  </si>
  <si>
    <t>Vzduchotechnika</t>
  </si>
  <si>
    <t>91</t>
  </si>
  <si>
    <t>751111011</t>
  </si>
  <si>
    <t>Mtž vent ax ntl nástěnného základního D do 100 mm</t>
  </si>
  <si>
    <t>119210028</t>
  </si>
  <si>
    <t>92</t>
  </si>
  <si>
    <t>429141400</t>
  </si>
  <si>
    <t xml:space="preserve">ventilátor axiální k montáži na stěnu, skříň z plastu DECOR 100 CRZ  IP44</t>
  </si>
  <si>
    <t>-788287472</t>
  </si>
  <si>
    <t>93</t>
  </si>
  <si>
    <t>1210930</t>
  </si>
  <si>
    <t>DOBEHOVE RELE DT3</t>
  </si>
  <si>
    <t>-385357351</t>
  </si>
  <si>
    <t>94</t>
  </si>
  <si>
    <t>10.041.911</t>
  </si>
  <si>
    <t>Klapka RKK 100 ED zpětná</t>
  </si>
  <si>
    <t>KS</t>
  </si>
  <si>
    <t>-1038911234</t>
  </si>
  <si>
    <t>95</t>
  </si>
  <si>
    <t>751510041</t>
  </si>
  <si>
    <t>Vzduchotechnické potrubí pozink kruhové spirálně vinuté D do 100 mm</t>
  </si>
  <si>
    <t>-684291096</t>
  </si>
  <si>
    <t>96</t>
  </si>
  <si>
    <t>429810100</t>
  </si>
  <si>
    <t xml:space="preserve">trouba kruhová spirálně vinutá pozinkované D 100 mm  tl. 0,50</t>
  </si>
  <si>
    <t>-207800396</t>
  </si>
  <si>
    <t>97</t>
  </si>
  <si>
    <t>1244913</t>
  </si>
  <si>
    <t>VYUSTKA PRUM.1RADA K POTRUBI KV-P1-V-1,0</t>
  </si>
  <si>
    <t>-465568814</t>
  </si>
  <si>
    <t>763</t>
  </si>
  <si>
    <t>Konstrukce suché výstavby</t>
  </si>
  <si>
    <t>98</t>
  </si>
  <si>
    <t>763131451</t>
  </si>
  <si>
    <t>SDK podhled deska 1xH2 12,5 bez TI dvouvrstvá spodní kce profil CD+UD</t>
  </si>
  <si>
    <t>-931858376</t>
  </si>
  <si>
    <t>0,9*1,94</t>
  </si>
  <si>
    <t>1,94*3,15</t>
  </si>
  <si>
    <t>2,25*4,15</t>
  </si>
  <si>
    <t>99</t>
  </si>
  <si>
    <t>998763401</t>
  </si>
  <si>
    <t>Přesun hmot procentní pro sádrokartonové konstrukce v objektech v do 6 m</t>
  </si>
  <si>
    <t>-1251271738</t>
  </si>
  <si>
    <t>766</t>
  </si>
  <si>
    <t>Konstrukce truhlářské</t>
  </si>
  <si>
    <t>100</t>
  </si>
  <si>
    <t>766660171</t>
  </si>
  <si>
    <t>Montáž dveřních křídel otvíravých jednokřídlových š do 0,8 m do obložkové zárubně</t>
  </si>
  <si>
    <t>1271049863</t>
  </si>
  <si>
    <t>101</t>
  </si>
  <si>
    <t>61162701</t>
  </si>
  <si>
    <t>dveře vnitřní hladké folie bílá plné 1křídlové 700x1970mm</t>
  </si>
  <si>
    <t>1408878108</t>
  </si>
  <si>
    <t>102</t>
  </si>
  <si>
    <t>766660729</t>
  </si>
  <si>
    <t>Montáž dveřního interiérového kování - štítku s klikou</t>
  </si>
  <si>
    <t>-1322000365</t>
  </si>
  <si>
    <t>103</t>
  </si>
  <si>
    <t>553-1</t>
  </si>
  <si>
    <t>Kování dveřní</t>
  </si>
  <si>
    <t>913361317</t>
  </si>
  <si>
    <t>104</t>
  </si>
  <si>
    <t>766682111</t>
  </si>
  <si>
    <t>Montáž zárubní obložkových pro dveře jednokřídlové tl stěny do 170 mm</t>
  </si>
  <si>
    <t>1999959739</t>
  </si>
  <si>
    <t>105</t>
  </si>
  <si>
    <t>61182258</t>
  </si>
  <si>
    <t>zárubeň obložková pro dveře 1křídlé 600,700,800,900x1970mm tl 60-170mm dub,buk</t>
  </si>
  <si>
    <t>-835060739</t>
  </si>
  <si>
    <t>106</t>
  </si>
  <si>
    <t>766-1</t>
  </si>
  <si>
    <t>Montáž a osazení skříňky pod umyvadlo</t>
  </si>
  <si>
    <t>-1573876314</t>
  </si>
  <si>
    <t>107</t>
  </si>
  <si>
    <t>611-1</t>
  </si>
  <si>
    <t>Dodávka skřínky pod umyvátko dl.400 mm vč.zrcadla</t>
  </si>
  <si>
    <t>187723442</t>
  </si>
  <si>
    <t>108</t>
  </si>
  <si>
    <t>611-2</t>
  </si>
  <si>
    <t>Dodávka skřínky pod dvouumyvadlo dl.1300 mm vč.zrcadla</t>
  </si>
  <si>
    <t>-1288350337</t>
  </si>
  <si>
    <t>109</t>
  </si>
  <si>
    <t>766-linka</t>
  </si>
  <si>
    <t>Montáž, zaměření a doprava</t>
  </si>
  <si>
    <t>321261150</t>
  </si>
  <si>
    <t>110</t>
  </si>
  <si>
    <t>Dodávka kuchyně LTD bílá, 2x zásuvková skříňka, ostatní dvířkové, panty s dotahem, výsuvy, sokl nerez, úchytky 128 mm hliník, dřez s odkapem, baterie</t>
  </si>
  <si>
    <t>667284086</t>
  </si>
  <si>
    <t>111</t>
  </si>
  <si>
    <t>pracovní deska HPL Kaindl, bez obkladu</t>
  </si>
  <si>
    <t>-1165034590</t>
  </si>
  <si>
    <t>112</t>
  </si>
  <si>
    <t>lednice vestavná 300 l</t>
  </si>
  <si>
    <t>1385995615</t>
  </si>
  <si>
    <t>113</t>
  </si>
  <si>
    <t>myčka vestavná 12 sad nádobí</t>
  </si>
  <si>
    <t>-635649254</t>
  </si>
  <si>
    <t>114</t>
  </si>
  <si>
    <t>varná deska indukční</t>
  </si>
  <si>
    <t>-262255727</t>
  </si>
  <si>
    <t>115</t>
  </si>
  <si>
    <t>trouba vestavná elektrická</t>
  </si>
  <si>
    <t>1098976193</t>
  </si>
  <si>
    <t>116</t>
  </si>
  <si>
    <t>podvěsný odsavač par</t>
  </si>
  <si>
    <t>-675532000</t>
  </si>
  <si>
    <t>117</t>
  </si>
  <si>
    <t>998766201</t>
  </si>
  <si>
    <t>Přesun hmot procentní pro konstrukce truhlářské v objektech v do 6 m</t>
  </si>
  <si>
    <t>-1753257389</t>
  </si>
  <si>
    <t>771</t>
  </si>
  <si>
    <t>Podlahy z dlaždic</t>
  </si>
  <si>
    <t>118</t>
  </si>
  <si>
    <t>771121011</t>
  </si>
  <si>
    <t>Nátěr penetrační na podlahu</t>
  </si>
  <si>
    <t>-911738459</t>
  </si>
  <si>
    <t>2,4*3,15+1,94*0,4</t>
  </si>
  <si>
    <t>119</t>
  </si>
  <si>
    <t>771151014</t>
  </si>
  <si>
    <t>Samonivelační stěrka podlah pevnosti 20 MPa tl 10 mm</t>
  </si>
  <si>
    <t>79279078</t>
  </si>
  <si>
    <t>120</t>
  </si>
  <si>
    <t>771574315</t>
  </si>
  <si>
    <t>Montáž podlah keramických hladkých lepených flexibilním rychletuhnoucím lepidlem do 25 ks/m2</t>
  </si>
  <si>
    <t>2017731182</t>
  </si>
  <si>
    <t>121</t>
  </si>
  <si>
    <t>59761013</t>
  </si>
  <si>
    <t>dlažba keramická hutná reliéfní do interiéru přes 22 do 25ks/m2</t>
  </si>
  <si>
    <t>-855212654</t>
  </si>
  <si>
    <t>11,084*1,1 'Přepočtené koeficientem množství</t>
  </si>
  <si>
    <t>122</t>
  </si>
  <si>
    <t>771577121</t>
  </si>
  <si>
    <t>Příplatek k montáž podlah keramických za plochu do 5 m2</t>
  </si>
  <si>
    <t>1932333257</t>
  </si>
  <si>
    <t>123</t>
  </si>
  <si>
    <t>998771201</t>
  </si>
  <si>
    <t>Přesun hmot procentní pro podlahy z dlaždic v objektech v do 6 m</t>
  </si>
  <si>
    <t>929269429</t>
  </si>
  <si>
    <t>776</t>
  </si>
  <si>
    <t>Podlahy povlakové</t>
  </si>
  <si>
    <t>124</t>
  </si>
  <si>
    <t>776201811</t>
  </si>
  <si>
    <t>Demontáž lepených povlakových podlah bez podložky ručně</t>
  </si>
  <si>
    <t>2049701941</t>
  </si>
  <si>
    <t>125</t>
  </si>
  <si>
    <t>776231111</t>
  </si>
  <si>
    <t>Lepení lamel a čtverců z vinylu standardním lepidlem</t>
  </si>
  <si>
    <t>-1606248889</t>
  </si>
  <si>
    <t>126</t>
  </si>
  <si>
    <t>28411050</t>
  </si>
  <si>
    <t>dílce vinylové tl 2,0mm, nášlapná vrstva 0,40mm, úprava PUR, třída zátěže 23/32/41, otlak 0,05mm, R10, třída otěru T, hořlavost Bfl S1, bez ftalátů</t>
  </si>
  <si>
    <t>-367222149</t>
  </si>
  <si>
    <t>7,56*1,1 'Přepočtené koeficientem množství</t>
  </si>
  <si>
    <t>127</t>
  </si>
  <si>
    <t>776421111</t>
  </si>
  <si>
    <t>Montáž obvodových lišt lepením</t>
  </si>
  <si>
    <t>-441188484</t>
  </si>
  <si>
    <t>2,1*2+3,15</t>
  </si>
  <si>
    <t>28411007</t>
  </si>
  <si>
    <t>lišta soklová PVC 15x50mm</t>
  </si>
  <si>
    <t>-1152609812</t>
  </si>
  <si>
    <t>7,35*1,02 'Přepočtené koeficientem množství</t>
  </si>
  <si>
    <t>129</t>
  </si>
  <si>
    <t>776421312</t>
  </si>
  <si>
    <t>Montáž přechodových šroubovaných lišt</t>
  </si>
  <si>
    <t>348843892</t>
  </si>
  <si>
    <t>3,15+0,6</t>
  </si>
  <si>
    <t>130</t>
  </si>
  <si>
    <t>61418114-1</t>
  </si>
  <si>
    <t>lišta přechodová dle PD</t>
  </si>
  <si>
    <t>-104833740</t>
  </si>
  <si>
    <t>3,75*1,02 'Přepočtené koeficientem množství</t>
  </si>
  <si>
    <t>781</t>
  </si>
  <si>
    <t>Dokončovací práce - obklady</t>
  </si>
  <si>
    <t>131</t>
  </si>
  <si>
    <t>781474115</t>
  </si>
  <si>
    <t>Montáž obkladů vnitřních keramických hladkých do 25 ks/m2 lepených flexibilním lepidlem</t>
  </si>
  <si>
    <t>904808152</t>
  </si>
  <si>
    <t>(1,94*2+0,9*2)*2-0,7*2</t>
  </si>
  <si>
    <t>(2,25*2+4,15*2)*2-0,7*2*4</t>
  </si>
  <si>
    <t>(0,9*4+1,5*2+1,65*2)*2-0,7*2*2</t>
  </si>
  <si>
    <t>(3,15+0,6*2)*0,6</t>
  </si>
  <si>
    <t>132</t>
  </si>
  <si>
    <t>59761039</t>
  </si>
  <si>
    <t>obklad keramický hladký přes 22 do 25ks/m2</t>
  </si>
  <si>
    <t>1046066956</t>
  </si>
  <si>
    <t>49,57*1,1 'Přepočtené koeficientem množství</t>
  </si>
  <si>
    <t>133</t>
  </si>
  <si>
    <t>781477111</t>
  </si>
  <si>
    <t>Příplatek k montáži obkladů vnitřních keramických hladkých za plochu do 10 m2</t>
  </si>
  <si>
    <t>-996670409</t>
  </si>
  <si>
    <t>134</t>
  </si>
  <si>
    <t>781494111</t>
  </si>
  <si>
    <t>Plastové profily rohové lepené flexibilním lepidlem</t>
  </si>
  <si>
    <t>735055813</t>
  </si>
  <si>
    <t>135</t>
  </si>
  <si>
    <t>781494511</t>
  </si>
  <si>
    <t>Plastové profily ukončovací lepené flexibilním lepidlem</t>
  </si>
  <si>
    <t>818070911</t>
  </si>
  <si>
    <t>(1,94*2+0,9*2)</t>
  </si>
  <si>
    <t>(2,25*2+4,15*2)</t>
  </si>
  <si>
    <t>(0,9*4+1,5*2+1,65*2)</t>
  </si>
  <si>
    <t>136</t>
  </si>
  <si>
    <t>781495115</t>
  </si>
  <si>
    <t>Spárování vnitřních obkladů silikonem</t>
  </si>
  <si>
    <t>173309299</t>
  </si>
  <si>
    <t>28,380+2*17</t>
  </si>
  <si>
    <t>137</t>
  </si>
  <si>
    <t>998781201</t>
  </si>
  <si>
    <t>Přesun hmot procentní pro obklady keramické v objektech v do 6 m</t>
  </si>
  <si>
    <t>1019513858</t>
  </si>
  <si>
    <t>783</t>
  </si>
  <si>
    <t>Dokončovací práce - nátěry</t>
  </si>
  <si>
    <t>138</t>
  </si>
  <si>
    <t>783101203</t>
  </si>
  <si>
    <t>Jemné obroušení podkladu truhlářských konstrukcí před provedením nátěru</t>
  </si>
  <si>
    <t>-173312091</t>
  </si>
  <si>
    <t>139</t>
  </si>
  <si>
    <t>783101403</t>
  </si>
  <si>
    <t>Oprášení podkladu truhlářských konstrukcí před provedením nátěru</t>
  </si>
  <si>
    <t>-510253424</t>
  </si>
  <si>
    <t>140</t>
  </si>
  <si>
    <t>783106805</t>
  </si>
  <si>
    <t>Odstranění nátěrů z truhlářských konstrukcí opálením</t>
  </si>
  <si>
    <t>-1480317652</t>
  </si>
  <si>
    <t>1,2*1,5*4</t>
  </si>
  <si>
    <t>141</t>
  </si>
  <si>
    <t>783123101</t>
  </si>
  <si>
    <t>Jednonásobný napouštěcí akrylátový nátěr truhlářských konstrukcí</t>
  </si>
  <si>
    <t>-1271106343</t>
  </si>
  <si>
    <t>142</t>
  </si>
  <si>
    <t>783124101</t>
  </si>
  <si>
    <t>Základní jednonásobný akrylátový nátěr truhlářských konstrukcí</t>
  </si>
  <si>
    <t>-1385190580</t>
  </si>
  <si>
    <t>143</t>
  </si>
  <si>
    <t>783128101</t>
  </si>
  <si>
    <t>Lazurovací jednonásobný akrylátový nátěr truhlářských konstrukcí</t>
  </si>
  <si>
    <t>256417729</t>
  </si>
  <si>
    <t>7,2*2</t>
  </si>
  <si>
    <t>784</t>
  </si>
  <si>
    <t>Dokončovací práce - malby a tapety</t>
  </si>
  <si>
    <t>144</t>
  </si>
  <si>
    <t>784181101</t>
  </si>
  <si>
    <t>Základní akrylátová jednonásobná penetrace podkladu v místnostech výšky do 3,80m</t>
  </si>
  <si>
    <t>2017456790</t>
  </si>
  <si>
    <t>145</t>
  </si>
  <si>
    <t>784221101</t>
  </si>
  <si>
    <t>Dvojnásobné bílé malby ze směsí za sucha dobře otěruvzdorných v místnostech do 3,80 m</t>
  </si>
  <si>
    <t>1592753742</t>
  </si>
  <si>
    <t>OST</t>
  </si>
  <si>
    <t>Ostatní</t>
  </si>
  <si>
    <t>146</t>
  </si>
  <si>
    <t>OST1</t>
  </si>
  <si>
    <t>Odpojení od instalací</t>
  </si>
  <si>
    <t>-1763966372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</si>
</sst>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right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166" fontId="26" fillId="0" borderId="12" xfId="0" applyNumberFormat="1" applyFont="1" applyBorder="1" applyAlignment="1" applyProtection="1"/>
    <xf numFmtId="166" fontId="26" fillId="0" borderId="13" xfId="0" applyNumberFormat="1" applyFont="1" applyBorder="1" applyAlignment="1" applyProtection="1"/>
    <xf numFmtId="4" fontId="15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28" fillId="0" borderId="22" xfId="0" applyFont="1" applyBorder="1" applyAlignment="1" applyProtection="1">
      <alignment horizontal="center" vertical="center"/>
    </xf>
    <xf numFmtId="49" fontId="28" fillId="0" borderId="22" xfId="0" applyNumberFormat="1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7" fontId="28" fillId="0" borderId="22" xfId="0" applyNumberFormat="1" applyFont="1" applyBorder="1" applyAlignment="1" applyProtection="1">
      <alignment vertical="center"/>
    </xf>
    <xf numFmtId="4" fontId="28" fillId="2" borderId="22" xfId="0" applyNumberFormat="1" applyFont="1" applyFill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</xf>
    <xf numFmtId="0" fontId="28" fillId="0" borderId="3" xfId="0" applyFont="1" applyBorder="1" applyAlignment="1">
      <alignment vertical="center"/>
    </xf>
    <xf numFmtId="0" fontId="28" fillId="2" borderId="14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6</v>
      </c>
    </row>
    <row r="8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E8" s="27"/>
      <c r="BS8" s="13" t="s">
        <v>6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6</v>
      </c>
    </row>
    <row r="10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26</v>
      </c>
      <c r="AO10" s="18"/>
      <c r="AP10" s="18"/>
      <c r="AQ10" s="18"/>
      <c r="AR10" s="16"/>
      <c r="BE10" s="27"/>
      <c r="BS10" s="13" t="s">
        <v>6</v>
      </c>
    </row>
    <row r="11" ht="18.48" customHeight="1">
      <c r="B11" s="17"/>
      <c r="C11" s="18"/>
      <c r="D11" s="18"/>
      <c r="E11" s="23" t="s">
        <v>27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28</v>
      </c>
      <c r="AL11" s="18"/>
      <c r="AM11" s="18"/>
      <c r="AN11" s="23" t="s">
        <v>29</v>
      </c>
      <c r="AO11" s="18"/>
      <c r="AP11" s="18"/>
      <c r="AQ11" s="18"/>
      <c r="AR11" s="16"/>
      <c r="BE11" s="27"/>
      <c r="BS11" s="13" t="s">
        <v>6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ht="12" customHeight="1">
      <c r="B13" s="17"/>
      <c r="C13" s="18"/>
      <c r="D13" s="28" t="s">
        <v>30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31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0" t="s">
        <v>31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28</v>
      </c>
      <c r="AL14" s="18"/>
      <c r="AM14" s="18"/>
      <c r="AN14" s="30" t="s">
        <v>31</v>
      </c>
      <c r="AO14" s="18"/>
      <c r="AP14" s="18"/>
      <c r="AQ14" s="18"/>
      <c r="AR14" s="16"/>
      <c r="BE14" s="27"/>
      <c r="BS14" s="13" t="s">
        <v>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33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28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34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36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28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34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37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s="1" customFormat="1" ht="25.92" customHeight="1">
      <c r="B26" s="34"/>
      <c r="C26" s="35"/>
      <c r="D26" s="36" t="s">
        <v>38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ROUND(AG54,2)</f>
        <v>0</v>
      </c>
      <c r="AL26" s="37"/>
      <c r="AM26" s="37"/>
      <c r="AN26" s="37"/>
      <c r="AO26" s="37"/>
      <c r="AP26" s="35"/>
      <c r="AQ26" s="35"/>
      <c r="AR26" s="39"/>
      <c r="BE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39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40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41</v>
      </c>
      <c r="AL28" s="40"/>
      <c r="AM28" s="40"/>
      <c r="AN28" s="40"/>
      <c r="AO28" s="40"/>
      <c r="AP28" s="35"/>
      <c r="AQ28" s="35"/>
      <c r="AR28" s="39"/>
      <c r="BE28" s="27"/>
    </row>
    <row r="29" s="2" customFormat="1" ht="14.4" customHeight="1">
      <c r="B29" s="41"/>
      <c r="C29" s="42"/>
      <c r="D29" s="28" t="s">
        <v>42</v>
      </c>
      <c r="E29" s="42"/>
      <c r="F29" s="28" t="s">
        <v>43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ROUND(AZ54,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ROUND(AV54, 2)</f>
        <v>0</v>
      </c>
      <c r="AL29" s="42"/>
      <c r="AM29" s="42"/>
      <c r="AN29" s="42"/>
      <c r="AO29" s="42"/>
      <c r="AP29" s="42"/>
      <c r="AQ29" s="42"/>
      <c r="AR29" s="45"/>
      <c r="BE29" s="27"/>
    </row>
    <row r="30" s="2" customFormat="1" ht="14.4" customHeight="1">
      <c r="B30" s="41"/>
      <c r="C30" s="42"/>
      <c r="D30" s="42"/>
      <c r="E30" s="42"/>
      <c r="F30" s="28" t="s">
        <v>44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ROUND(BA54,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ROUND(AW54, 2)</f>
        <v>0</v>
      </c>
      <c r="AL30" s="42"/>
      <c r="AM30" s="42"/>
      <c r="AN30" s="42"/>
      <c r="AO30" s="42"/>
      <c r="AP30" s="42"/>
      <c r="AQ30" s="42"/>
      <c r="AR30" s="45"/>
      <c r="BE30" s="27"/>
    </row>
    <row r="31" hidden="1" s="2" customFormat="1" ht="14.4" customHeight="1">
      <c r="B31" s="41"/>
      <c r="C31" s="42"/>
      <c r="D31" s="42"/>
      <c r="E31" s="42"/>
      <c r="F31" s="28" t="s">
        <v>45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ROUND(BB54,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27"/>
    </row>
    <row r="32" hidden="1" s="2" customFormat="1" ht="14.4" customHeight="1">
      <c r="B32" s="41"/>
      <c r="C32" s="42"/>
      <c r="D32" s="42"/>
      <c r="E32" s="42"/>
      <c r="F32" s="28" t="s">
        <v>46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ROUND(BC54,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27"/>
    </row>
    <row r="33" hidden="1" s="2" customFormat="1" ht="14.4" customHeight="1">
      <c r="B33" s="41"/>
      <c r="C33" s="42"/>
      <c r="D33" s="42"/>
      <c r="E33" s="42"/>
      <c r="F33" s="28" t="s">
        <v>47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ROUND(BD54,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27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27"/>
    </row>
    <row r="35" s="1" customFormat="1" ht="25.92" customHeight="1">
      <c r="B35" s="34"/>
      <c r="C35" s="46"/>
      <c r="D35" s="47" t="s">
        <v>48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49</v>
      </c>
      <c r="U35" s="48"/>
      <c r="V35" s="48"/>
      <c r="W35" s="48"/>
      <c r="X35" s="50" t="s">
        <v>50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6.96" customHeight="1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39"/>
    </row>
    <row r="41" s="1" customFormat="1" ht="6.96" customHeight="1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39"/>
    </row>
    <row r="42" s="1" customFormat="1" ht="24.96" customHeight="1">
      <c r="B42" s="34"/>
      <c r="C42" s="19" t="s">
        <v>51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="1" customFormat="1" ht="6.96" customHeight="1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="1" customFormat="1" ht="12" customHeight="1">
      <c r="B44" s="34"/>
      <c r="C44" s="28" t="s">
        <v>13</v>
      </c>
      <c r="D44" s="35"/>
      <c r="E44" s="35"/>
      <c r="F44" s="35"/>
      <c r="G44" s="35"/>
      <c r="H44" s="35"/>
      <c r="I44" s="35"/>
      <c r="J44" s="35"/>
      <c r="K44" s="35"/>
      <c r="L44" s="35" t="str">
        <f>K5</f>
        <v>Y305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="3" customFormat="1" ht="36.96" customHeight="1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60" t="str">
        <f>K6</f>
        <v>Dětský domov Cheb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61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="1" customFormat="1" ht="12" customHeight="1">
      <c r="B47" s="34"/>
      <c r="C47" s="28" t="s">
        <v>20</v>
      </c>
      <c r="D47" s="35"/>
      <c r="E47" s="35"/>
      <c r="F47" s="35"/>
      <c r="G47" s="35"/>
      <c r="H47" s="35"/>
      <c r="I47" s="35"/>
      <c r="J47" s="35"/>
      <c r="K47" s="35"/>
      <c r="L47" s="62" t="str">
        <f>IF(K8="","",K8)</f>
        <v>st.p.č. 1850, k.ú. Cheb, Karlovarský kraj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22</v>
      </c>
      <c r="AJ47" s="35"/>
      <c r="AK47" s="35"/>
      <c r="AL47" s="35"/>
      <c r="AM47" s="63" t="str">
        <f>IF(AN8= "","",AN8)</f>
        <v>7. 5. 2019</v>
      </c>
      <c r="AN47" s="63"/>
      <c r="AO47" s="35"/>
      <c r="AP47" s="35"/>
      <c r="AQ47" s="35"/>
      <c r="AR47" s="39"/>
    </row>
    <row r="48" s="1" customFormat="1" ht="6.96" customHeight="1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="1" customFormat="1" ht="13.65" customHeight="1">
      <c r="B49" s="34"/>
      <c r="C49" s="28" t="s">
        <v>24</v>
      </c>
      <c r="D49" s="35"/>
      <c r="E49" s="35"/>
      <c r="F49" s="35"/>
      <c r="G49" s="35"/>
      <c r="H49" s="35"/>
      <c r="I49" s="35"/>
      <c r="J49" s="35"/>
      <c r="K49" s="35"/>
      <c r="L49" s="35" t="str">
        <f>IF(E11= "","",E11)</f>
        <v>Dětský domov Cheb a Horní Slavkov p.o.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32</v>
      </c>
      <c r="AJ49" s="35"/>
      <c r="AK49" s="35"/>
      <c r="AL49" s="35"/>
      <c r="AM49" s="64" t="str">
        <f>IF(E17="","",E17)</f>
        <v>M Projekt</v>
      </c>
      <c r="AN49" s="35"/>
      <c r="AO49" s="35"/>
      <c r="AP49" s="35"/>
      <c r="AQ49" s="35"/>
      <c r="AR49" s="39"/>
      <c r="AS49" s="65" t="s">
        <v>52</v>
      </c>
      <c r="AT49" s="66"/>
      <c r="AU49" s="67"/>
      <c r="AV49" s="67"/>
      <c r="AW49" s="67"/>
      <c r="AX49" s="67"/>
      <c r="AY49" s="67"/>
      <c r="AZ49" s="67"/>
      <c r="BA49" s="67"/>
      <c r="BB49" s="67"/>
      <c r="BC49" s="67"/>
      <c r="BD49" s="68"/>
    </row>
    <row r="50" s="1" customFormat="1" ht="13.65" customHeight="1">
      <c r="B50" s="34"/>
      <c r="C50" s="28" t="s">
        <v>30</v>
      </c>
      <c r="D50" s="35"/>
      <c r="E50" s="35"/>
      <c r="F50" s="35"/>
      <c r="G50" s="35"/>
      <c r="H50" s="35"/>
      <c r="I50" s="35"/>
      <c r="J50" s="35"/>
      <c r="K50" s="35"/>
      <c r="L50" s="35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35</v>
      </c>
      <c r="AJ50" s="35"/>
      <c r="AK50" s="35"/>
      <c r="AL50" s="35"/>
      <c r="AM50" s="64" t="str">
        <f>IF(E20="","",E20)</f>
        <v>Milan Hájek</v>
      </c>
      <c r="AN50" s="35"/>
      <c r="AO50" s="35"/>
      <c r="AP50" s="35"/>
      <c r="AQ50" s="35"/>
      <c r="AR50" s="39"/>
      <c r="AS50" s="69"/>
      <c r="AT50" s="70"/>
      <c r="AU50" s="71"/>
      <c r="AV50" s="71"/>
      <c r="AW50" s="71"/>
      <c r="AX50" s="71"/>
      <c r="AY50" s="71"/>
      <c r="AZ50" s="71"/>
      <c r="BA50" s="71"/>
      <c r="BB50" s="71"/>
      <c r="BC50" s="71"/>
      <c r="BD50" s="72"/>
    </row>
    <row r="51" s="1" customFormat="1" ht="10.8" customHeight="1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9"/>
      <c r="AS51" s="73"/>
      <c r="AT51" s="74"/>
      <c r="AU51" s="75"/>
      <c r="AV51" s="75"/>
      <c r="AW51" s="75"/>
      <c r="AX51" s="75"/>
      <c r="AY51" s="75"/>
      <c r="AZ51" s="75"/>
      <c r="BA51" s="75"/>
      <c r="BB51" s="75"/>
      <c r="BC51" s="75"/>
      <c r="BD51" s="76"/>
    </row>
    <row r="52" s="1" customFormat="1" ht="29.28" customHeight="1">
      <c r="B52" s="34"/>
      <c r="C52" s="77" t="s">
        <v>53</v>
      </c>
      <c r="D52" s="78"/>
      <c r="E52" s="78"/>
      <c r="F52" s="78"/>
      <c r="G52" s="78"/>
      <c r="H52" s="79"/>
      <c r="I52" s="80" t="s">
        <v>54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81" t="s">
        <v>55</v>
      </c>
      <c r="AH52" s="78"/>
      <c r="AI52" s="78"/>
      <c r="AJ52" s="78"/>
      <c r="AK52" s="78"/>
      <c r="AL52" s="78"/>
      <c r="AM52" s="78"/>
      <c r="AN52" s="80" t="s">
        <v>56</v>
      </c>
      <c r="AO52" s="78"/>
      <c r="AP52" s="82"/>
      <c r="AQ52" s="83" t="s">
        <v>57</v>
      </c>
      <c r="AR52" s="39"/>
      <c r="AS52" s="84" t="s">
        <v>58</v>
      </c>
      <c r="AT52" s="85" t="s">
        <v>59</v>
      </c>
      <c r="AU52" s="85" t="s">
        <v>60</v>
      </c>
      <c r="AV52" s="85" t="s">
        <v>61</v>
      </c>
      <c r="AW52" s="85" t="s">
        <v>62</v>
      </c>
      <c r="AX52" s="85" t="s">
        <v>63</v>
      </c>
      <c r="AY52" s="85" t="s">
        <v>64</v>
      </c>
      <c r="AZ52" s="85" t="s">
        <v>65</v>
      </c>
      <c r="BA52" s="85" t="s">
        <v>66</v>
      </c>
      <c r="BB52" s="85" t="s">
        <v>67</v>
      </c>
      <c r="BC52" s="85" t="s">
        <v>68</v>
      </c>
      <c r="BD52" s="86" t="s">
        <v>69</v>
      </c>
    </row>
    <row r="53" s="1" customFormat="1" ht="10.8" customHeight="1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9"/>
      <c r="AS53" s="87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9"/>
    </row>
    <row r="54" s="4" customFormat="1" ht="32.4" customHeight="1">
      <c r="B54" s="90"/>
      <c r="C54" s="91" t="s">
        <v>70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3">
        <f>ROUND(AG55,2)</f>
        <v>0</v>
      </c>
      <c r="AH54" s="93"/>
      <c r="AI54" s="93"/>
      <c r="AJ54" s="93"/>
      <c r="AK54" s="93"/>
      <c r="AL54" s="93"/>
      <c r="AM54" s="93"/>
      <c r="AN54" s="94">
        <f>SUM(AG54,AT54)</f>
        <v>0</v>
      </c>
      <c r="AO54" s="94"/>
      <c r="AP54" s="94"/>
      <c r="AQ54" s="95" t="s">
        <v>1</v>
      </c>
      <c r="AR54" s="96"/>
      <c r="AS54" s="97">
        <f>ROUND(AS55,2)</f>
        <v>0</v>
      </c>
      <c r="AT54" s="98">
        <f>ROUND(SUM(AV54:AW54),2)</f>
        <v>0</v>
      </c>
      <c r="AU54" s="99">
        <f>ROUND(AU55,5)</f>
        <v>0</v>
      </c>
      <c r="AV54" s="98">
        <f>ROUND(AZ54*L29,2)</f>
        <v>0</v>
      </c>
      <c r="AW54" s="98">
        <f>ROUND(BA54*L30,2)</f>
        <v>0</v>
      </c>
      <c r="AX54" s="98">
        <f>ROUND(BB54*L29,2)</f>
        <v>0</v>
      </c>
      <c r="AY54" s="98">
        <f>ROUND(BC54*L30,2)</f>
        <v>0</v>
      </c>
      <c r="AZ54" s="98">
        <f>ROUND(AZ55,2)</f>
        <v>0</v>
      </c>
      <c r="BA54" s="98">
        <f>ROUND(BA55,2)</f>
        <v>0</v>
      </c>
      <c r="BB54" s="98">
        <f>ROUND(BB55,2)</f>
        <v>0</v>
      </c>
      <c r="BC54" s="98">
        <f>ROUND(BC55,2)</f>
        <v>0</v>
      </c>
      <c r="BD54" s="100">
        <f>ROUND(BD55,2)</f>
        <v>0</v>
      </c>
      <c r="BS54" s="101" t="s">
        <v>71</v>
      </c>
      <c r="BT54" s="101" t="s">
        <v>72</v>
      </c>
      <c r="BU54" s="102" t="s">
        <v>73</v>
      </c>
      <c r="BV54" s="101" t="s">
        <v>74</v>
      </c>
      <c r="BW54" s="101" t="s">
        <v>5</v>
      </c>
      <c r="BX54" s="101" t="s">
        <v>75</v>
      </c>
      <c r="CL54" s="101" t="s">
        <v>1</v>
      </c>
    </row>
    <row r="55" s="5" customFormat="1" ht="16.5" customHeight="1">
      <c r="A55" s="103" t="s">
        <v>76</v>
      </c>
      <c r="B55" s="104"/>
      <c r="C55" s="105"/>
      <c r="D55" s="106" t="s">
        <v>77</v>
      </c>
      <c r="E55" s="106"/>
      <c r="F55" s="106"/>
      <c r="G55" s="106"/>
      <c r="H55" s="106"/>
      <c r="I55" s="107"/>
      <c r="J55" s="106" t="s">
        <v>78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8">
        <f>'10 - Koupelna - kuchyň'!J30</f>
        <v>0</v>
      </c>
      <c r="AH55" s="107"/>
      <c r="AI55" s="107"/>
      <c r="AJ55" s="107"/>
      <c r="AK55" s="107"/>
      <c r="AL55" s="107"/>
      <c r="AM55" s="107"/>
      <c r="AN55" s="108">
        <f>SUM(AG55,AT55)</f>
        <v>0</v>
      </c>
      <c r="AO55" s="107"/>
      <c r="AP55" s="107"/>
      <c r="AQ55" s="109" t="s">
        <v>79</v>
      </c>
      <c r="AR55" s="110"/>
      <c r="AS55" s="111">
        <v>0</v>
      </c>
      <c r="AT55" s="112">
        <f>ROUND(SUM(AV55:AW55),2)</f>
        <v>0</v>
      </c>
      <c r="AU55" s="113">
        <f>'10 - Koupelna - kuchyň'!P100</f>
        <v>0</v>
      </c>
      <c r="AV55" s="112">
        <f>'10 - Koupelna - kuchyň'!J33</f>
        <v>0</v>
      </c>
      <c r="AW55" s="112">
        <f>'10 - Koupelna - kuchyň'!J34</f>
        <v>0</v>
      </c>
      <c r="AX55" s="112">
        <f>'10 - Koupelna - kuchyň'!J35</f>
        <v>0</v>
      </c>
      <c r="AY55" s="112">
        <f>'10 - Koupelna - kuchyň'!J36</f>
        <v>0</v>
      </c>
      <c r="AZ55" s="112">
        <f>'10 - Koupelna - kuchyň'!F33</f>
        <v>0</v>
      </c>
      <c r="BA55" s="112">
        <f>'10 - Koupelna - kuchyň'!F34</f>
        <v>0</v>
      </c>
      <c r="BB55" s="112">
        <f>'10 - Koupelna - kuchyň'!F35</f>
        <v>0</v>
      </c>
      <c r="BC55" s="112">
        <f>'10 - Koupelna - kuchyň'!F36</f>
        <v>0</v>
      </c>
      <c r="BD55" s="114">
        <f>'10 - Koupelna - kuchyň'!F37</f>
        <v>0</v>
      </c>
      <c r="BT55" s="115" t="s">
        <v>80</v>
      </c>
      <c r="BV55" s="115" t="s">
        <v>74</v>
      </c>
      <c r="BW55" s="115" t="s">
        <v>81</v>
      </c>
      <c r="BX55" s="115" t="s">
        <v>5</v>
      </c>
      <c r="CL55" s="115" t="s">
        <v>1</v>
      </c>
      <c r="CM55" s="115" t="s">
        <v>80</v>
      </c>
    </row>
    <row r="56" s="1" customFormat="1" ht="30" customHeight="1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9"/>
    </row>
    <row r="57" s="1" customFormat="1" ht="6.96" customHeight="1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39"/>
    </row>
  </sheetData>
  <sheetProtection sheet="1" formatColumns="0" formatRows="0" objects="1" scenarios="1" spinCount="100000" saltValue="Wnq2gKTjp0475n+D53WJpSyhjSjv8ZqsbjEv29l5F6tJH9rCXX+as4ztrj4wzUDQStVAFfj44MNLdPyZf3YIiw==" hashValue="So+qZlCH/LevPpmSWISoQqxmgbjFBy6Fql7PQQmFok8JfYwsl86Z/iMwijdedn6ME5AZsy+BJhfoN2uRTH63gw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10 - Koupelna - kuchyň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6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81</v>
      </c>
    </row>
    <row r="3" ht="6.96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16"/>
      <c r="AT3" s="13" t="s">
        <v>80</v>
      </c>
    </row>
    <row r="4" ht="24.96" customHeight="1">
      <c r="B4" s="16"/>
      <c r="D4" s="120" t="s">
        <v>82</v>
      </c>
      <c r="L4" s="16"/>
      <c r="M4" s="20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21" t="s">
        <v>16</v>
      </c>
      <c r="L6" s="16"/>
    </row>
    <row r="7" ht="16.5" customHeight="1">
      <c r="B7" s="16"/>
      <c r="E7" s="122" t="str">
        <f>'Rekapitulace stavby'!K6</f>
        <v>Dětský domov Cheb</v>
      </c>
      <c r="F7" s="121"/>
      <c r="G7" s="121"/>
      <c r="H7" s="121"/>
      <c r="L7" s="16"/>
    </row>
    <row r="8" s="1" customFormat="1" ht="12" customHeight="1">
      <c r="B8" s="39"/>
      <c r="D8" s="121" t="s">
        <v>83</v>
      </c>
      <c r="I8" s="123"/>
      <c r="L8" s="39"/>
    </row>
    <row r="9" s="1" customFormat="1" ht="36.96" customHeight="1">
      <c r="B9" s="39"/>
      <c r="E9" s="124" t="s">
        <v>78</v>
      </c>
      <c r="F9" s="1"/>
      <c r="G9" s="1"/>
      <c r="H9" s="1"/>
      <c r="I9" s="123"/>
      <c r="L9" s="39"/>
    </row>
    <row r="10" s="1" customFormat="1">
      <c r="B10" s="39"/>
      <c r="I10" s="123"/>
      <c r="L10" s="39"/>
    </row>
    <row r="11" s="1" customFormat="1" ht="12" customHeight="1">
      <c r="B11" s="39"/>
      <c r="D11" s="121" t="s">
        <v>18</v>
      </c>
      <c r="F11" s="13" t="s">
        <v>1</v>
      </c>
      <c r="I11" s="125" t="s">
        <v>19</v>
      </c>
      <c r="J11" s="13" t="s">
        <v>1</v>
      </c>
      <c r="L11" s="39"/>
    </row>
    <row r="12" s="1" customFormat="1" ht="12" customHeight="1">
      <c r="B12" s="39"/>
      <c r="D12" s="121" t="s">
        <v>20</v>
      </c>
      <c r="F12" s="13" t="s">
        <v>21</v>
      </c>
      <c r="I12" s="125" t="s">
        <v>22</v>
      </c>
      <c r="J12" s="126" t="str">
        <f>'Rekapitulace stavby'!AN8</f>
        <v>7. 5. 2019</v>
      </c>
      <c r="L12" s="39"/>
    </row>
    <row r="13" s="1" customFormat="1" ht="10.8" customHeight="1">
      <c r="B13" s="39"/>
      <c r="I13" s="123"/>
      <c r="L13" s="39"/>
    </row>
    <row r="14" s="1" customFormat="1" ht="12" customHeight="1">
      <c r="B14" s="39"/>
      <c r="D14" s="121" t="s">
        <v>24</v>
      </c>
      <c r="I14" s="125" t="s">
        <v>25</v>
      </c>
      <c r="J14" s="13" t="s">
        <v>26</v>
      </c>
      <c r="L14" s="39"/>
    </row>
    <row r="15" s="1" customFormat="1" ht="18" customHeight="1">
      <c r="B15" s="39"/>
      <c r="E15" s="13" t="s">
        <v>27</v>
      </c>
      <c r="I15" s="125" t="s">
        <v>28</v>
      </c>
      <c r="J15" s="13" t="s">
        <v>29</v>
      </c>
      <c r="L15" s="39"/>
    </row>
    <row r="16" s="1" customFormat="1" ht="6.96" customHeight="1">
      <c r="B16" s="39"/>
      <c r="I16" s="123"/>
      <c r="L16" s="39"/>
    </row>
    <row r="17" s="1" customFormat="1" ht="12" customHeight="1">
      <c r="B17" s="39"/>
      <c r="D17" s="121" t="s">
        <v>30</v>
      </c>
      <c r="I17" s="125" t="s">
        <v>25</v>
      </c>
      <c r="J17" s="29" t="str">
        <f>'Rekapitulace stavby'!AN13</f>
        <v>Vyplň údaj</v>
      </c>
      <c r="L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25" t="s">
        <v>28</v>
      </c>
      <c r="J18" s="29" t="str">
        <f>'Rekapitulace stavby'!AN14</f>
        <v>Vyplň údaj</v>
      </c>
      <c r="L18" s="39"/>
    </row>
    <row r="19" s="1" customFormat="1" ht="6.96" customHeight="1">
      <c r="B19" s="39"/>
      <c r="I19" s="123"/>
      <c r="L19" s="39"/>
    </row>
    <row r="20" s="1" customFormat="1" ht="12" customHeight="1">
      <c r="B20" s="39"/>
      <c r="D20" s="121" t="s">
        <v>32</v>
      </c>
      <c r="I20" s="125" t="s">
        <v>25</v>
      </c>
      <c r="J20" s="13" t="s">
        <v>1</v>
      </c>
      <c r="L20" s="39"/>
    </row>
    <row r="21" s="1" customFormat="1" ht="18" customHeight="1">
      <c r="B21" s="39"/>
      <c r="E21" s="13" t="s">
        <v>33</v>
      </c>
      <c r="I21" s="125" t="s">
        <v>28</v>
      </c>
      <c r="J21" s="13" t="s">
        <v>1</v>
      </c>
      <c r="L21" s="39"/>
    </row>
    <row r="22" s="1" customFormat="1" ht="6.96" customHeight="1">
      <c r="B22" s="39"/>
      <c r="I22" s="123"/>
      <c r="L22" s="39"/>
    </row>
    <row r="23" s="1" customFormat="1" ht="12" customHeight="1">
      <c r="B23" s="39"/>
      <c r="D23" s="121" t="s">
        <v>35</v>
      </c>
      <c r="I23" s="125" t="s">
        <v>25</v>
      </c>
      <c r="J23" s="13" t="s">
        <v>1</v>
      </c>
      <c r="L23" s="39"/>
    </row>
    <row r="24" s="1" customFormat="1" ht="18" customHeight="1">
      <c r="B24" s="39"/>
      <c r="E24" s="13" t="s">
        <v>36</v>
      </c>
      <c r="I24" s="125" t="s">
        <v>28</v>
      </c>
      <c r="J24" s="13" t="s">
        <v>1</v>
      </c>
      <c r="L24" s="39"/>
    </row>
    <row r="25" s="1" customFormat="1" ht="6.96" customHeight="1">
      <c r="B25" s="39"/>
      <c r="I25" s="123"/>
      <c r="L25" s="39"/>
    </row>
    <row r="26" s="1" customFormat="1" ht="12" customHeight="1">
      <c r="B26" s="39"/>
      <c r="D26" s="121" t="s">
        <v>37</v>
      </c>
      <c r="I26" s="123"/>
      <c r="L26" s="39"/>
    </row>
    <row r="27" s="6" customFormat="1" ht="16.5" customHeight="1">
      <c r="B27" s="127"/>
      <c r="E27" s="128" t="s">
        <v>1</v>
      </c>
      <c r="F27" s="128"/>
      <c r="G27" s="128"/>
      <c r="H27" s="128"/>
      <c r="I27" s="129"/>
      <c r="L27" s="127"/>
    </row>
    <row r="28" s="1" customFormat="1" ht="6.96" customHeight="1">
      <c r="B28" s="39"/>
      <c r="I28" s="123"/>
      <c r="L28" s="39"/>
    </row>
    <row r="29" s="1" customFormat="1" ht="6.96" customHeight="1">
      <c r="B29" s="39"/>
      <c r="D29" s="67"/>
      <c r="E29" s="67"/>
      <c r="F29" s="67"/>
      <c r="G29" s="67"/>
      <c r="H29" s="67"/>
      <c r="I29" s="130"/>
      <c r="J29" s="67"/>
      <c r="K29" s="67"/>
      <c r="L29" s="39"/>
    </row>
    <row r="30" s="1" customFormat="1" ht="25.44" customHeight="1">
      <c r="B30" s="39"/>
      <c r="D30" s="131" t="s">
        <v>38</v>
      </c>
      <c r="I30" s="123"/>
      <c r="J30" s="132">
        <f>ROUND(J100, 2)</f>
        <v>0</v>
      </c>
      <c r="L30" s="39"/>
    </row>
    <row r="31" s="1" customFormat="1" ht="6.96" customHeight="1">
      <c r="B31" s="39"/>
      <c r="D31" s="67"/>
      <c r="E31" s="67"/>
      <c r="F31" s="67"/>
      <c r="G31" s="67"/>
      <c r="H31" s="67"/>
      <c r="I31" s="130"/>
      <c r="J31" s="67"/>
      <c r="K31" s="67"/>
      <c r="L31" s="39"/>
    </row>
    <row r="32" s="1" customFormat="1" ht="14.4" customHeight="1">
      <c r="B32" s="39"/>
      <c r="F32" s="133" t="s">
        <v>40</v>
      </c>
      <c r="I32" s="134" t="s">
        <v>39</v>
      </c>
      <c r="J32" s="133" t="s">
        <v>41</v>
      </c>
      <c r="L32" s="39"/>
    </row>
    <row r="33" s="1" customFormat="1" ht="14.4" customHeight="1">
      <c r="B33" s="39"/>
      <c r="D33" s="121" t="s">
        <v>42</v>
      </c>
      <c r="E33" s="121" t="s">
        <v>43</v>
      </c>
      <c r="F33" s="135">
        <f>ROUND((SUM(BE100:BE334)),  2)</f>
        <v>0</v>
      </c>
      <c r="I33" s="136">
        <v>0.20999999999999999</v>
      </c>
      <c r="J33" s="135">
        <f>ROUND(((SUM(BE100:BE334))*I33),  2)</f>
        <v>0</v>
      </c>
      <c r="L33" s="39"/>
    </row>
    <row r="34" s="1" customFormat="1" ht="14.4" customHeight="1">
      <c r="B34" s="39"/>
      <c r="E34" s="121" t="s">
        <v>44</v>
      </c>
      <c r="F34" s="135">
        <f>ROUND((SUM(BF100:BF334)),  2)</f>
        <v>0</v>
      </c>
      <c r="I34" s="136">
        <v>0.14999999999999999</v>
      </c>
      <c r="J34" s="135">
        <f>ROUND(((SUM(BF100:BF334))*I34),  2)</f>
        <v>0</v>
      </c>
      <c r="L34" s="39"/>
    </row>
    <row r="35" hidden="1" s="1" customFormat="1" ht="14.4" customHeight="1">
      <c r="B35" s="39"/>
      <c r="E35" s="121" t="s">
        <v>45</v>
      </c>
      <c r="F35" s="135">
        <f>ROUND((SUM(BG100:BG334)),  2)</f>
        <v>0</v>
      </c>
      <c r="I35" s="136">
        <v>0.20999999999999999</v>
      </c>
      <c r="J35" s="135">
        <f>0</f>
        <v>0</v>
      </c>
      <c r="L35" s="39"/>
    </row>
    <row r="36" hidden="1" s="1" customFormat="1" ht="14.4" customHeight="1">
      <c r="B36" s="39"/>
      <c r="E36" s="121" t="s">
        <v>46</v>
      </c>
      <c r="F36" s="135">
        <f>ROUND((SUM(BH100:BH334)),  2)</f>
        <v>0</v>
      </c>
      <c r="I36" s="136">
        <v>0.14999999999999999</v>
      </c>
      <c r="J36" s="135">
        <f>0</f>
        <v>0</v>
      </c>
      <c r="L36" s="39"/>
    </row>
    <row r="37" hidden="1" s="1" customFormat="1" ht="14.4" customHeight="1">
      <c r="B37" s="39"/>
      <c r="E37" s="121" t="s">
        <v>47</v>
      </c>
      <c r="F37" s="135">
        <f>ROUND((SUM(BI100:BI334)),  2)</f>
        <v>0</v>
      </c>
      <c r="I37" s="136">
        <v>0</v>
      </c>
      <c r="J37" s="135">
        <f>0</f>
        <v>0</v>
      </c>
      <c r="L37" s="39"/>
    </row>
    <row r="38" s="1" customFormat="1" ht="6.96" customHeight="1">
      <c r="B38" s="39"/>
      <c r="I38" s="123"/>
      <c r="L38" s="39"/>
    </row>
    <row r="39" s="1" customFormat="1" ht="25.44" customHeight="1">
      <c r="B39" s="39"/>
      <c r="C39" s="137"/>
      <c r="D39" s="138" t="s">
        <v>48</v>
      </c>
      <c r="E39" s="139"/>
      <c r="F39" s="139"/>
      <c r="G39" s="140" t="s">
        <v>49</v>
      </c>
      <c r="H39" s="141" t="s">
        <v>50</v>
      </c>
      <c r="I39" s="142"/>
      <c r="J39" s="143">
        <f>SUM(J30:J37)</f>
        <v>0</v>
      </c>
      <c r="K39" s="144"/>
      <c r="L39" s="39"/>
    </row>
    <row r="40" s="1" customFormat="1" ht="14.4" customHeight="1">
      <c r="B40" s="145"/>
      <c r="C40" s="146"/>
      <c r="D40" s="146"/>
      <c r="E40" s="146"/>
      <c r="F40" s="146"/>
      <c r="G40" s="146"/>
      <c r="H40" s="146"/>
      <c r="I40" s="147"/>
      <c r="J40" s="146"/>
      <c r="K40" s="146"/>
      <c r="L40" s="39"/>
    </row>
    <row r="44" s="1" customFormat="1" ht="6.96" customHeight="1">
      <c r="B44" s="148"/>
      <c r="C44" s="149"/>
      <c r="D44" s="149"/>
      <c r="E44" s="149"/>
      <c r="F44" s="149"/>
      <c r="G44" s="149"/>
      <c r="H44" s="149"/>
      <c r="I44" s="150"/>
      <c r="J44" s="149"/>
      <c r="K44" s="149"/>
      <c r="L44" s="39"/>
    </row>
    <row r="45" s="1" customFormat="1" ht="24.96" customHeight="1">
      <c r="B45" s="34"/>
      <c r="C45" s="19" t="s">
        <v>84</v>
      </c>
      <c r="D45" s="35"/>
      <c r="E45" s="35"/>
      <c r="F45" s="35"/>
      <c r="G45" s="35"/>
      <c r="H45" s="35"/>
      <c r="I45" s="123"/>
      <c r="J45" s="35"/>
      <c r="K45" s="35"/>
      <c r="L45" s="39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123"/>
      <c r="J46" s="35"/>
      <c r="K46" s="35"/>
      <c r="L46" s="39"/>
    </row>
    <row r="47" s="1" customFormat="1" ht="12" customHeight="1">
      <c r="B47" s="34"/>
      <c r="C47" s="28" t="s">
        <v>16</v>
      </c>
      <c r="D47" s="35"/>
      <c r="E47" s="35"/>
      <c r="F47" s="35"/>
      <c r="G47" s="35"/>
      <c r="H47" s="35"/>
      <c r="I47" s="123"/>
      <c r="J47" s="35"/>
      <c r="K47" s="35"/>
      <c r="L47" s="39"/>
    </row>
    <row r="48" s="1" customFormat="1" ht="16.5" customHeight="1">
      <c r="B48" s="34"/>
      <c r="C48" s="35"/>
      <c r="D48" s="35"/>
      <c r="E48" s="151" t="str">
        <f>E7</f>
        <v>Dětský domov Cheb</v>
      </c>
      <c r="F48" s="28"/>
      <c r="G48" s="28"/>
      <c r="H48" s="28"/>
      <c r="I48" s="123"/>
      <c r="J48" s="35"/>
      <c r="K48" s="35"/>
      <c r="L48" s="39"/>
    </row>
    <row r="49" s="1" customFormat="1" ht="12" customHeight="1">
      <c r="B49" s="34"/>
      <c r="C49" s="28" t="s">
        <v>83</v>
      </c>
      <c r="D49" s="35"/>
      <c r="E49" s="35"/>
      <c r="F49" s="35"/>
      <c r="G49" s="35"/>
      <c r="H49" s="35"/>
      <c r="I49" s="123"/>
      <c r="J49" s="35"/>
      <c r="K49" s="35"/>
      <c r="L49" s="39"/>
    </row>
    <row r="50" s="1" customFormat="1" ht="16.5" customHeight="1">
      <c r="B50" s="34"/>
      <c r="C50" s="35"/>
      <c r="D50" s="35"/>
      <c r="E50" s="60" t="str">
        <f>E9</f>
        <v>Koupelna - kuchyň</v>
      </c>
      <c r="F50" s="35"/>
      <c r="G50" s="35"/>
      <c r="H50" s="35"/>
      <c r="I50" s="123"/>
      <c r="J50" s="35"/>
      <c r="K50" s="35"/>
      <c r="L50" s="39"/>
    </row>
    <row r="51" s="1" customFormat="1" ht="6.96" customHeight="1">
      <c r="B51" s="34"/>
      <c r="C51" s="35"/>
      <c r="D51" s="35"/>
      <c r="E51" s="35"/>
      <c r="F51" s="35"/>
      <c r="G51" s="35"/>
      <c r="H51" s="35"/>
      <c r="I51" s="123"/>
      <c r="J51" s="35"/>
      <c r="K51" s="35"/>
      <c r="L51" s="39"/>
    </row>
    <row r="52" s="1" customFormat="1" ht="12" customHeight="1">
      <c r="B52" s="34"/>
      <c r="C52" s="28" t="s">
        <v>20</v>
      </c>
      <c r="D52" s="35"/>
      <c r="E52" s="35"/>
      <c r="F52" s="23" t="str">
        <f>F12</f>
        <v>st.p.č. 1850, k.ú. Cheb, Karlovarský kraj</v>
      </c>
      <c r="G52" s="35"/>
      <c r="H52" s="35"/>
      <c r="I52" s="125" t="s">
        <v>22</v>
      </c>
      <c r="J52" s="63" t="str">
        <f>IF(J12="","",J12)</f>
        <v>7. 5. 2019</v>
      </c>
      <c r="K52" s="35"/>
      <c r="L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3"/>
      <c r="J53" s="35"/>
      <c r="K53" s="35"/>
      <c r="L53" s="39"/>
    </row>
    <row r="54" s="1" customFormat="1" ht="13.65" customHeight="1">
      <c r="B54" s="34"/>
      <c r="C54" s="28" t="s">
        <v>24</v>
      </c>
      <c r="D54" s="35"/>
      <c r="E54" s="35"/>
      <c r="F54" s="23" t="str">
        <f>E15</f>
        <v>Dětský domov Cheb a Horní Slavkov p.o.</v>
      </c>
      <c r="G54" s="35"/>
      <c r="H54" s="35"/>
      <c r="I54" s="125" t="s">
        <v>32</v>
      </c>
      <c r="J54" s="32" t="str">
        <f>E21</f>
        <v>M Projekt</v>
      </c>
      <c r="K54" s="35"/>
      <c r="L54" s="39"/>
    </row>
    <row r="55" s="1" customFormat="1" ht="13.65" customHeight="1">
      <c r="B55" s="34"/>
      <c r="C55" s="28" t="s">
        <v>30</v>
      </c>
      <c r="D55" s="35"/>
      <c r="E55" s="35"/>
      <c r="F55" s="23" t="str">
        <f>IF(E18="","",E18)</f>
        <v>Vyplň údaj</v>
      </c>
      <c r="G55" s="35"/>
      <c r="H55" s="35"/>
      <c r="I55" s="125" t="s">
        <v>35</v>
      </c>
      <c r="J55" s="32" t="str">
        <f>E24</f>
        <v>Milan Hájek</v>
      </c>
      <c r="K55" s="35"/>
      <c r="L55" s="39"/>
    </row>
    <row r="56" s="1" customFormat="1" ht="10.32" customHeight="1">
      <c r="B56" s="34"/>
      <c r="C56" s="35"/>
      <c r="D56" s="35"/>
      <c r="E56" s="35"/>
      <c r="F56" s="35"/>
      <c r="G56" s="35"/>
      <c r="H56" s="35"/>
      <c r="I56" s="123"/>
      <c r="J56" s="35"/>
      <c r="K56" s="35"/>
      <c r="L56" s="39"/>
    </row>
    <row r="57" s="1" customFormat="1" ht="29.28" customHeight="1">
      <c r="B57" s="34"/>
      <c r="C57" s="152" t="s">
        <v>85</v>
      </c>
      <c r="D57" s="153"/>
      <c r="E57" s="153"/>
      <c r="F57" s="153"/>
      <c r="G57" s="153"/>
      <c r="H57" s="153"/>
      <c r="I57" s="154"/>
      <c r="J57" s="155" t="s">
        <v>86</v>
      </c>
      <c r="K57" s="153"/>
      <c r="L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3"/>
      <c r="J58" s="35"/>
      <c r="K58" s="35"/>
      <c r="L58" s="39"/>
    </row>
    <row r="59" s="1" customFormat="1" ht="22.8" customHeight="1">
      <c r="B59" s="34"/>
      <c r="C59" s="156" t="s">
        <v>87</v>
      </c>
      <c r="D59" s="35"/>
      <c r="E59" s="35"/>
      <c r="F59" s="35"/>
      <c r="G59" s="35"/>
      <c r="H59" s="35"/>
      <c r="I59" s="123"/>
      <c r="J59" s="94">
        <f>J100</f>
        <v>0</v>
      </c>
      <c r="K59" s="35"/>
      <c r="L59" s="39"/>
      <c r="AU59" s="13" t="s">
        <v>88</v>
      </c>
    </row>
    <row r="60" s="7" customFormat="1" ht="24.96" customHeight="1">
      <c r="B60" s="157"/>
      <c r="C60" s="158"/>
      <c r="D60" s="159" t="s">
        <v>89</v>
      </c>
      <c r="E60" s="160"/>
      <c r="F60" s="160"/>
      <c r="G60" s="160"/>
      <c r="H60" s="160"/>
      <c r="I60" s="161"/>
      <c r="J60" s="162">
        <f>J101</f>
        <v>0</v>
      </c>
      <c r="K60" s="158"/>
      <c r="L60" s="163"/>
    </row>
    <row r="61" s="8" customFormat="1" ht="19.92" customHeight="1">
      <c r="B61" s="164"/>
      <c r="C61" s="165"/>
      <c r="D61" s="166" t="s">
        <v>90</v>
      </c>
      <c r="E61" s="167"/>
      <c r="F61" s="167"/>
      <c r="G61" s="167"/>
      <c r="H61" s="167"/>
      <c r="I61" s="168"/>
      <c r="J61" s="169">
        <f>J102</f>
        <v>0</v>
      </c>
      <c r="K61" s="165"/>
      <c r="L61" s="170"/>
    </row>
    <row r="62" s="8" customFormat="1" ht="19.92" customHeight="1">
      <c r="B62" s="164"/>
      <c r="C62" s="165"/>
      <c r="D62" s="166" t="s">
        <v>91</v>
      </c>
      <c r="E62" s="167"/>
      <c r="F62" s="167"/>
      <c r="G62" s="167"/>
      <c r="H62" s="167"/>
      <c r="I62" s="168"/>
      <c r="J62" s="169">
        <f>J122</f>
        <v>0</v>
      </c>
      <c r="K62" s="165"/>
      <c r="L62" s="170"/>
    </row>
    <row r="63" s="8" customFormat="1" ht="19.92" customHeight="1">
      <c r="B63" s="164"/>
      <c r="C63" s="165"/>
      <c r="D63" s="166" t="s">
        <v>92</v>
      </c>
      <c r="E63" s="167"/>
      <c r="F63" s="167"/>
      <c r="G63" s="167"/>
      <c r="H63" s="167"/>
      <c r="I63" s="168"/>
      <c r="J63" s="169">
        <f>J138</f>
        <v>0</v>
      </c>
      <c r="K63" s="165"/>
      <c r="L63" s="170"/>
    </row>
    <row r="64" s="8" customFormat="1" ht="19.92" customHeight="1">
      <c r="B64" s="164"/>
      <c r="C64" s="165"/>
      <c r="D64" s="166" t="s">
        <v>93</v>
      </c>
      <c r="E64" s="167"/>
      <c r="F64" s="167"/>
      <c r="G64" s="167"/>
      <c r="H64" s="167"/>
      <c r="I64" s="168"/>
      <c r="J64" s="169">
        <f>J160</f>
        <v>0</v>
      </c>
      <c r="K64" s="165"/>
      <c r="L64" s="170"/>
    </row>
    <row r="65" s="8" customFormat="1" ht="19.92" customHeight="1">
      <c r="B65" s="164"/>
      <c r="C65" s="165"/>
      <c r="D65" s="166" t="s">
        <v>94</v>
      </c>
      <c r="E65" s="167"/>
      <c r="F65" s="167"/>
      <c r="G65" s="167"/>
      <c r="H65" s="167"/>
      <c r="I65" s="168"/>
      <c r="J65" s="169">
        <f>J166</f>
        <v>0</v>
      </c>
      <c r="K65" s="165"/>
      <c r="L65" s="170"/>
    </row>
    <row r="66" s="7" customFormat="1" ht="24.96" customHeight="1">
      <c r="B66" s="157"/>
      <c r="C66" s="158"/>
      <c r="D66" s="159" t="s">
        <v>95</v>
      </c>
      <c r="E66" s="160"/>
      <c r="F66" s="160"/>
      <c r="G66" s="160"/>
      <c r="H66" s="160"/>
      <c r="I66" s="161"/>
      <c r="J66" s="162">
        <f>J168</f>
        <v>0</v>
      </c>
      <c r="K66" s="158"/>
      <c r="L66" s="163"/>
    </row>
    <row r="67" s="8" customFormat="1" ht="19.92" customHeight="1">
      <c r="B67" s="164"/>
      <c r="C67" s="165"/>
      <c r="D67" s="166" t="s">
        <v>96</v>
      </c>
      <c r="E67" s="167"/>
      <c r="F67" s="167"/>
      <c r="G67" s="167"/>
      <c r="H67" s="167"/>
      <c r="I67" s="168"/>
      <c r="J67" s="169">
        <f>J169</f>
        <v>0</v>
      </c>
      <c r="K67" s="165"/>
      <c r="L67" s="170"/>
    </row>
    <row r="68" s="8" customFormat="1" ht="19.92" customHeight="1">
      <c r="B68" s="164"/>
      <c r="C68" s="165"/>
      <c r="D68" s="166" t="s">
        <v>97</v>
      </c>
      <c r="E68" s="167"/>
      <c r="F68" s="167"/>
      <c r="G68" s="167"/>
      <c r="H68" s="167"/>
      <c r="I68" s="168"/>
      <c r="J68" s="169">
        <f>J179</f>
        <v>0</v>
      </c>
      <c r="K68" s="165"/>
      <c r="L68" s="170"/>
    </row>
    <row r="69" s="8" customFormat="1" ht="19.92" customHeight="1">
      <c r="B69" s="164"/>
      <c r="C69" s="165"/>
      <c r="D69" s="166" t="s">
        <v>98</v>
      </c>
      <c r="E69" s="167"/>
      <c r="F69" s="167"/>
      <c r="G69" s="167"/>
      <c r="H69" s="167"/>
      <c r="I69" s="168"/>
      <c r="J69" s="169">
        <f>J188</f>
        <v>0</v>
      </c>
      <c r="K69" s="165"/>
      <c r="L69" s="170"/>
    </row>
    <row r="70" s="8" customFormat="1" ht="19.92" customHeight="1">
      <c r="B70" s="164"/>
      <c r="C70" s="165"/>
      <c r="D70" s="166" t="s">
        <v>99</v>
      </c>
      <c r="E70" s="167"/>
      <c r="F70" s="167"/>
      <c r="G70" s="167"/>
      <c r="H70" s="167"/>
      <c r="I70" s="168"/>
      <c r="J70" s="169">
        <f>J202</f>
        <v>0</v>
      </c>
      <c r="K70" s="165"/>
      <c r="L70" s="170"/>
    </row>
    <row r="71" s="8" customFormat="1" ht="19.92" customHeight="1">
      <c r="B71" s="164"/>
      <c r="C71" s="165"/>
      <c r="D71" s="166" t="s">
        <v>100</v>
      </c>
      <c r="E71" s="167"/>
      <c r="F71" s="167"/>
      <c r="G71" s="167"/>
      <c r="H71" s="167"/>
      <c r="I71" s="168"/>
      <c r="J71" s="169">
        <f>J204</f>
        <v>0</v>
      </c>
      <c r="K71" s="165"/>
      <c r="L71" s="170"/>
    </row>
    <row r="72" s="8" customFormat="1" ht="19.92" customHeight="1">
      <c r="B72" s="164"/>
      <c r="C72" s="165"/>
      <c r="D72" s="166" t="s">
        <v>101</v>
      </c>
      <c r="E72" s="167"/>
      <c r="F72" s="167"/>
      <c r="G72" s="167"/>
      <c r="H72" s="167"/>
      <c r="I72" s="168"/>
      <c r="J72" s="169">
        <f>J238</f>
        <v>0</v>
      </c>
      <c r="K72" s="165"/>
      <c r="L72" s="170"/>
    </row>
    <row r="73" s="8" customFormat="1" ht="19.92" customHeight="1">
      <c r="B73" s="164"/>
      <c r="C73" s="165"/>
      <c r="D73" s="166" t="s">
        <v>102</v>
      </c>
      <c r="E73" s="167"/>
      <c r="F73" s="167"/>
      <c r="G73" s="167"/>
      <c r="H73" s="167"/>
      <c r="I73" s="168"/>
      <c r="J73" s="169">
        <f>J246</f>
        <v>0</v>
      </c>
      <c r="K73" s="165"/>
      <c r="L73" s="170"/>
    </row>
    <row r="74" s="8" customFormat="1" ht="19.92" customHeight="1">
      <c r="B74" s="164"/>
      <c r="C74" s="165"/>
      <c r="D74" s="166" t="s">
        <v>103</v>
      </c>
      <c r="E74" s="167"/>
      <c r="F74" s="167"/>
      <c r="G74" s="167"/>
      <c r="H74" s="167"/>
      <c r="I74" s="168"/>
      <c r="J74" s="169">
        <f>J252</f>
        <v>0</v>
      </c>
      <c r="K74" s="165"/>
      <c r="L74" s="170"/>
    </row>
    <row r="75" s="8" customFormat="1" ht="19.92" customHeight="1">
      <c r="B75" s="164"/>
      <c r="C75" s="165"/>
      <c r="D75" s="166" t="s">
        <v>104</v>
      </c>
      <c r="E75" s="167"/>
      <c r="F75" s="167"/>
      <c r="G75" s="167"/>
      <c r="H75" s="167"/>
      <c r="I75" s="168"/>
      <c r="J75" s="169">
        <f>J271</f>
        <v>0</v>
      </c>
      <c r="K75" s="165"/>
      <c r="L75" s="170"/>
    </row>
    <row r="76" s="8" customFormat="1" ht="19.92" customHeight="1">
      <c r="B76" s="164"/>
      <c r="C76" s="165"/>
      <c r="D76" s="166" t="s">
        <v>105</v>
      </c>
      <c r="E76" s="167"/>
      <c r="F76" s="167"/>
      <c r="G76" s="167"/>
      <c r="H76" s="167"/>
      <c r="I76" s="168"/>
      <c r="J76" s="169">
        <f>J282</f>
        <v>0</v>
      </c>
      <c r="K76" s="165"/>
      <c r="L76" s="170"/>
    </row>
    <row r="77" s="8" customFormat="1" ht="19.92" customHeight="1">
      <c r="B77" s="164"/>
      <c r="C77" s="165"/>
      <c r="D77" s="166" t="s">
        <v>106</v>
      </c>
      <c r="E77" s="167"/>
      <c r="F77" s="167"/>
      <c r="G77" s="167"/>
      <c r="H77" s="167"/>
      <c r="I77" s="168"/>
      <c r="J77" s="169">
        <f>J297</f>
        <v>0</v>
      </c>
      <c r="K77" s="165"/>
      <c r="L77" s="170"/>
    </row>
    <row r="78" s="8" customFormat="1" ht="19.92" customHeight="1">
      <c r="B78" s="164"/>
      <c r="C78" s="165"/>
      <c r="D78" s="166" t="s">
        <v>107</v>
      </c>
      <c r="E78" s="167"/>
      <c r="F78" s="167"/>
      <c r="G78" s="167"/>
      <c r="H78" s="167"/>
      <c r="I78" s="168"/>
      <c r="J78" s="169">
        <f>J314</f>
        <v>0</v>
      </c>
      <c r="K78" s="165"/>
      <c r="L78" s="170"/>
    </row>
    <row r="79" s="8" customFormat="1" ht="19.92" customHeight="1">
      <c r="B79" s="164"/>
      <c r="C79" s="165"/>
      <c r="D79" s="166" t="s">
        <v>108</v>
      </c>
      <c r="E79" s="167"/>
      <c r="F79" s="167"/>
      <c r="G79" s="167"/>
      <c r="H79" s="167"/>
      <c r="I79" s="168"/>
      <c r="J79" s="169">
        <f>J323</f>
        <v>0</v>
      </c>
      <c r="K79" s="165"/>
      <c r="L79" s="170"/>
    </row>
    <row r="80" s="7" customFormat="1" ht="24.96" customHeight="1">
      <c r="B80" s="157"/>
      <c r="C80" s="158"/>
      <c r="D80" s="159" t="s">
        <v>109</v>
      </c>
      <c r="E80" s="160"/>
      <c r="F80" s="160"/>
      <c r="G80" s="160"/>
      <c r="H80" s="160"/>
      <c r="I80" s="161"/>
      <c r="J80" s="162">
        <f>J333</f>
        <v>0</v>
      </c>
      <c r="K80" s="158"/>
      <c r="L80" s="163"/>
    </row>
    <row r="81" s="1" customFormat="1" ht="21.84" customHeight="1">
      <c r="B81" s="34"/>
      <c r="C81" s="35"/>
      <c r="D81" s="35"/>
      <c r="E81" s="35"/>
      <c r="F81" s="35"/>
      <c r="G81" s="35"/>
      <c r="H81" s="35"/>
      <c r="I81" s="123"/>
      <c r="J81" s="35"/>
      <c r="K81" s="35"/>
      <c r="L81" s="39"/>
    </row>
    <row r="82" s="1" customFormat="1" ht="6.96" customHeight="1">
      <c r="B82" s="53"/>
      <c r="C82" s="54"/>
      <c r="D82" s="54"/>
      <c r="E82" s="54"/>
      <c r="F82" s="54"/>
      <c r="G82" s="54"/>
      <c r="H82" s="54"/>
      <c r="I82" s="147"/>
      <c r="J82" s="54"/>
      <c r="K82" s="54"/>
      <c r="L82" s="39"/>
    </row>
    <row r="86" s="1" customFormat="1" ht="6.96" customHeight="1">
      <c r="B86" s="55"/>
      <c r="C86" s="56"/>
      <c r="D86" s="56"/>
      <c r="E86" s="56"/>
      <c r="F86" s="56"/>
      <c r="G86" s="56"/>
      <c r="H86" s="56"/>
      <c r="I86" s="150"/>
      <c r="J86" s="56"/>
      <c r="K86" s="56"/>
      <c r="L86" s="39"/>
    </row>
    <row r="87" s="1" customFormat="1" ht="24.96" customHeight="1">
      <c r="B87" s="34"/>
      <c r="C87" s="19" t="s">
        <v>110</v>
      </c>
      <c r="D87" s="35"/>
      <c r="E87" s="35"/>
      <c r="F87" s="35"/>
      <c r="G87" s="35"/>
      <c r="H87" s="35"/>
      <c r="I87" s="123"/>
      <c r="J87" s="35"/>
      <c r="K87" s="35"/>
      <c r="L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23"/>
      <c r="J88" s="35"/>
      <c r="K88" s="35"/>
      <c r="L88" s="39"/>
    </row>
    <row r="89" s="1" customFormat="1" ht="12" customHeight="1">
      <c r="B89" s="34"/>
      <c r="C89" s="28" t="s">
        <v>16</v>
      </c>
      <c r="D89" s="35"/>
      <c r="E89" s="35"/>
      <c r="F89" s="35"/>
      <c r="G89" s="35"/>
      <c r="H89" s="35"/>
      <c r="I89" s="123"/>
      <c r="J89" s="35"/>
      <c r="K89" s="35"/>
      <c r="L89" s="39"/>
    </row>
    <row r="90" s="1" customFormat="1" ht="16.5" customHeight="1">
      <c r="B90" s="34"/>
      <c r="C90" s="35"/>
      <c r="D90" s="35"/>
      <c r="E90" s="151" t="str">
        <f>E7</f>
        <v>Dětský domov Cheb</v>
      </c>
      <c r="F90" s="28"/>
      <c r="G90" s="28"/>
      <c r="H90" s="28"/>
      <c r="I90" s="123"/>
      <c r="J90" s="35"/>
      <c r="K90" s="35"/>
      <c r="L90" s="39"/>
    </row>
    <row r="91" s="1" customFormat="1" ht="12" customHeight="1">
      <c r="B91" s="34"/>
      <c r="C91" s="28" t="s">
        <v>83</v>
      </c>
      <c r="D91" s="35"/>
      <c r="E91" s="35"/>
      <c r="F91" s="35"/>
      <c r="G91" s="35"/>
      <c r="H91" s="35"/>
      <c r="I91" s="123"/>
      <c r="J91" s="35"/>
      <c r="K91" s="35"/>
      <c r="L91" s="39"/>
    </row>
    <row r="92" s="1" customFormat="1" ht="16.5" customHeight="1">
      <c r="B92" s="34"/>
      <c r="C92" s="35"/>
      <c r="D92" s="35"/>
      <c r="E92" s="60" t="str">
        <f>E9</f>
        <v>Koupelna - kuchyň</v>
      </c>
      <c r="F92" s="35"/>
      <c r="G92" s="35"/>
      <c r="H92" s="35"/>
      <c r="I92" s="123"/>
      <c r="J92" s="35"/>
      <c r="K92" s="35"/>
      <c r="L92" s="39"/>
    </row>
    <row r="93" s="1" customFormat="1" ht="6.96" customHeight="1">
      <c r="B93" s="34"/>
      <c r="C93" s="35"/>
      <c r="D93" s="35"/>
      <c r="E93" s="35"/>
      <c r="F93" s="35"/>
      <c r="G93" s="35"/>
      <c r="H93" s="35"/>
      <c r="I93" s="123"/>
      <c r="J93" s="35"/>
      <c r="K93" s="35"/>
      <c r="L93" s="39"/>
    </row>
    <row r="94" s="1" customFormat="1" ht="12" customHeight="1">
      <c r="B94" s="34"/>
      <c r="C94" s="28" t="s">
        <v>20</v>
      </c>
      <c r="D94" s="35"/>
      <c r="E94" s="35"/>
      <c r="F94" s="23" t="str">
        <f>F12</f>
        <v>st.p.č. 1850, k.ú. Cheb, Karlovarský kraj</v>
      </c>
      <c r="G94" s="35"/>
      <c r="H94" s="35"/>
      <c r="I94" s="125" t="s">
        <v>22</v>
      </c>
      <c r="J94" s="63" t="str">
        <f>IF(J12="","",J12)</f>
        <v>7. 5. 2019</v>
      </c>
      <c r="K94" s="35"/>
      <c r="L94" s="39"/>
    </row>
    <row r="95" s="1" customFormat="1" ht="6.96" customHeight="1">
      <c r="B95" s="34"/>
      <c r="C95" s="35"/>
      <c r="D95" s="35"/>
      <c r="E95" s="35"/>
      <c r="F95" s="35"/>
      <c r="G95" s="35"/>
      <c r="H95" s="35"/>
      <c r="I95" s="123"/>
      <c r="J95" s="35"/>
      <c r="K95" s="35"/>
      <c r="L95" s="39"/>
    </row>
    <row r="96" s="1" customFormat="1" ht="13.65" customHeight="1">
      <c r="B96" s="34"/>
      <c r="C96" s="28" t="s">
        <v>24</v>
      </c>
      <c r="D96" s="35"/>
      <c r="E96" s="35"/>
      <c r="F96" s="23" t="str">
        <f>E15</f>
        <v>Dětský domov Cheb a Horní Slavkov p.o.</v>
      </c>
      <c r="G96" s="35"/>
      <c r="H96" s="35"/>
      <c r="I96" s="125" t="s">
        <v>32</v>
      </c>
      <c r="J96" s="32" t="str">
        <f>E21</f>
        <v>M Projekt</v>
      </c>
      <c r="K96" s="35"/>
      <c r="L96" s="39"/>
    </row>
    <row r="97" s="1" customFormat="1" ht="13.65" customHeight="1">
      <c r="B97" s="34"/>
      <c r="C97" s="28" t="s">
        <v>30</v>
      </c>
      <c r="D97" s="35"/>
      <c r="E97" s="35"/>
      <c r="F97" s="23" t="str">
        <f>IF(E18="","",E18)</f>
        <v>Vyplň údaj</v>
      </c>
      <c r="G97" s="35"/>
      <c r="H97" s="35"/>
      <c r="I97" s="125" t="s">
        <v>35</v>
      </c>
      <c r="J97" s="32" t="str">
        <f>E24</f>
        <v>Milan Hájek</v>
      </c>
      <c r="K97" s="35"/>
      <c r="L97" s="39"/>
    </row>
    <row r="98" s="1" customFormat="1" ht="10.32" customHeight="1">
      <c r="B98" s="34"/>
      <c r="C98" s="35"/>
      <c r="D98" s="35"/>
      <c r="E98" s="35"/>
      <c r="F98" s="35"/>
      <c r="G98" s="35"/>
      <c r="H98" s="35"/>
      <c r="I98" s="123"/>
      <c r="J98" s="35"/>
      <c r="K98" s="35"/>
      <c r="L98" s="39"/>
    </row>
    <row r="99" s="9" customFormat="1" ht="29.28" customHeight="1">
      <c r="B99" s="171"/>
      <c r="C99" s="172" t="s">
        <v>111</v>
      </c>
      <c r="D99" s="173" t="s">
        <v>57</v>
      </c>
      <c r="E99" s="173" t="s">
        <v>53</v>
      </c>
      <c r="F99" s="173" t="s">
        <v>54</v>
      </c>
      <c r="G99" s="173" t="s">
        <v>112</v>
      </c>
      <c r="H99" s="173" t="s">
        <v>113</v>
      </c>
      <c r="I99" s="174" t="s">
        <v>114</v>
      </c>
      <c r="J99" s="173" t="s">
        <v>86</v>
      </c>
      <c r="K99" s="175" t="s">
        <v>115</v>
      </c>
      <c r="L99" s="176"/>
      <c r="M99" s="84" t="s">
        <v>1</v>
      </c>
      <c r="N99" s="85" t="s">
        <v>42</v>
      </c>
      <c r="O99" s="85" t="s">
        <v>116</v>
      </c>
      <c r="P99" s="85" t="s">
        <v>117</v>
      </c>
      <c r="Q99" s="85" t="s">
        <v>118</v>
      </c>
      <c r="R99" s="85" t="s">
        <v>119</v>
      </c>
      <c r="S99" s="85" t="s">
        <v>120</v>
      </c>
      <c r="T99" s="86" t="s">
        <v>121</v>
      </c>
    </row>
    <row r="100" s="1" customFormat="1" ht="22.8" customHeight="1">
      <c r="B100" s="34"/>
      <c r="C100" s="91" t="s">
        <v>122</v>
      </c>
      <c r="D100" s="35"/>
      <c r="E100" s="35"/>
      <c r="F100" s="35"/>
      <c r="G100" s="35"/>
      <c r="H100" s="35"/>
      <c r="I100" s="123"/>
      <c r="J100" s="177">
        <f>BK100</f>
        <v>0</v>
      </c>
      <c r="K100" s="35"/>
      <c r="L100" s="39"/>
      <c r="M100" s="87"/>
      <c r="N100" s="88"/>
      <c r="O100" s="88"/>
      <c r="P100" s="178">
        <f>P101+P168+P333</f>
        <v>0</v>
      </c>
      <c r="Q100" s="88"/>
      <c r="R100" s="178">
        <f>R101+R168+R333</f>
        <v>8.8486423600000013</v>
      </c>
      <c r="S100" s="88"/>
      <c r="T100" s="179">
        <f>T101+T168+T333</f>
        <v>9.5620759999999994</v>
      </c>
      <c r="AT100" s="13" t="s">
        <v>71</v>
      </c>
      <c r="AU100" s="13" t="s">
        <v>88</v>
      </c>
      <c r="BK100" s="180">
        <f>BK101+BK168+BK333</f>
        <v>0</v>
      </c>
    </row>
    <row r="101" s="10" customFormat="1" ht="25.92" customHeight="1">
      <c r="B101" s="181"/>
      <c r="C101" s="182"/>
      <c r="D101" s="183" t="s">
        <v>71</v>
      </c>
      <c r="E101" s="184" t="s">
        <v>123</v>
      </c>
      <c r="F101" s="184" t="s">
        <v>124</v>
      </c>
      <c r="G101" s="182"/>
      <c r="H101" s="182"/>
      <c r="I101" s="185"/>
      <c r="J101" s="186">
        <f>BK101</f>
        <v>0</v>
      </c>
      <c r="K101" s="182"/>
      <c r="L101" s="187"/>
      <c r="M101" s="188"/>
      <c r="N101" s="189"/>
      <c r="O101" s="189"/>
      <c r="P101" s="190">
        <f>P102+P122+P138+P160+P166</f>
        <v>0</v>
      </c>
      <c r="Q101" s="189"/>
      <c r="R101" s="190">
        <f>R102+R122+R138+R160+R166</f>
        <v>6.5625195500000011</v>
      </c>
      <c r="S101" s="189"/>
      <c r="T101" s="191">
        <f>T102+T122+T138+T160+T166</f>
        <v>9.5412359999999996</v>
      </c>
      <c r="AR101" s="192" t="s">
        <v>80</v>
      </c>
      <c r="AT101" s="193" t="s">
        <v>71</v>
      </c>
      <c r="AU101" s="193" t="s">
        <v>72</v>
      </c>
      <c r="AY101" s="192" t="s">
        <v>125</v>
      </c>
      <c r="BK101" s="194">
        <f>BK102+BK122+BK138+BK160+BK166</f>
        <v>0</v>
      </c>
    </row>
    <row r="102" s="10" customFormat="1" ht="22.8" customHeight="1">
      <c r="B102" s="181"/>
      <c r="C102" s="182"/>
      <c r="D102" s="183" t="s">
        <v>71</v>
      </c>
      <c r="E102" s="195" t="s">
        <v>126</v>
      </c>
      <c r="F102" s="195" t="s">
        <v>127</v>
      </c>
      <c r="G102" s="182"/>
      <c r="H102" s="182"/>
      <c r="I102" s="185"/>
      <c r="J102" s="196">
        <f>BK102</f>
        <v>0</v>
      </c>
      <c r="K102" s="182"/>
      <c r="L102" s="187"/>
      <c r="M102" s="188"/>
      <c r="N102" s="189"/>
      <c r="O102" s="189"/>
      <c r="P102" s="190">
        <f>SUM(P103:P121)</f>
        <v>0</v>
      </c>
      <c r="Q102" s="189"/>
      <c r="R102" s="190">
        <f>SUM(R103:R121)</f>
        <v>2.5325309100000002</v>
      </c>
      <c r="S102" s="189"/>
      <c r="T102" s="191">
        <f>SUM(T103:T121)</f>
        <v>0</v>
      </c>
      <c r="AR102" s="192" t="s">
        <v>80</v>
      </c>
      <c r="AT102" s="193" t="s">
        <v>71</v>
      </c>
      <c r="AU102" s="193" t="s">
        <v>80</v>
      </c>
      <c r="AY102" s="192" t="s">
        <v>125</v>
      </c>
      <c r="BK102" s="194">
        <f>SUM(BK103:BK121)</f>
        <v>0</v>
      </c>
    </row>
    <row r="103" s="1" customFormat="1" ht="16.5" customHeight="1">
      <c r="B103" s="34"/>
      <c r="C103" s="197" t="s">
        <v>80</v>
      </c>
      <c r="D103" s="197" t="s">
        <v>128</v>
      </c>
      <c r="E103" s="198" t="s">
        <v>129</v>
      </c>
      <c r="F103" s="199" t="s">
        <v>130</v>
      </c>
      <c r="G103" s="200" t="s">
        <v>131</v>
      </c>
      <c r="H103" s="201">
        <v>2</v>
      </c>
      <c r="I103" s="202"/>
      <c r="J103" s="203">
        <f>ROUND(I103*H103,2)</f>
        <v>0</v>
      </c>
      <c r="K103" s="199" t="s">
        <v>132</v>
      </c>
      <c r="L103" s="39"/>
      <c r="M103" s="204" t="s">
        <v>1</v>
      </c>
      <c r="N103" s="205" t="s">
        <v>44</v>
      </c>
      <c r="O103" s="75"/>
      <c r="P103" s="206">
        <f>O103*H103</f>
        <v>0</v>
      </c>
      <c r="Q103" s="206">
        <v>0.022280000000000001</v>
      </c>
      <c r="R103" s="206">
        <f>Q103*H103</f>
        <v>0.044560000000000002</v>
      </c>
      <c r="S103" s="206">
        <v>0</v>
      </c>
      <c r="T103" s="207">
        <f>S103*H103</f>
        <v>0</v>
      </c>
      <c r="AR103" s="13" t="s">
        <v>133</v>
      </c>
      <c r="AT103" s="13" t="s">
        <v>128</v>
      </c>
      <c r="AU103" s="13" t="s">
        <v>134</v>
      </c>
      <c r="AY103" s="13" t="s">
        <v>125</v>
      </c>
      <c r="BE103" s="208">
        <f>IF(N103="základní",J103,0)</f>
        <v>0</v>
      </c>
      <c r="BF103" s="208">
        <f>IF(N103="snížená",J103,0)</f>
        <v>0</v>
      </c>
      <c r="BG103" s="208">
        <f>IF(N103="zákl. přenesená",J103,0)</f>
        <v>0</v>
      </c>
      <c r="BH103" s="208">
        <f>IF(N103="sníž. přenesená",J103,0)</f>
        <v>0</v>
      </c>
      <c r="BI103" s="208">
        <f>IF(N103="nulová",J103,0)</f>
        <v>0</v>
      </c>
      <c r="BJ103" s="13" t="s">
        <v>134</v>
      </c>
      <c r="BK103" s="208">
        <f>ROUND(I103*H103,2)</f>
        <v>0</v>
      </c>
      <c r="BL103" s="13" t="s">
        <v>133</v>
      </c>
      <c r="BM103" s="13" t="s">
        <v>135</v>
      </c>
    </row>
    <row r="104" s="1" customFormat="1" ht="16.5" customHeight="1">
      <c r="B104" s="34"/>
      <c r="C104" s="197" t="s">
        <v>134</v>
      </c>
      <c r="D104" s="197" t="s">
        <v>128</v>
      </c>
      <c r="E104" s="198" t="s">
        <v>136</v>
      </c>
      <c r="F104" s="199" t="s">
        <v>137</v>
      </c>
      <c r="G104" s="200" t="s">
        <v>138</v>
      </c>
      <c r="H104" s="201">
        <v>0.0089999999999999993</v>
      </c>
      <c r="I104" s="202"/>
      <c r="J104" s="203">
        <f>ROUND(I104*H104,2)</f>
        <v>0</v>
      </c>
      <c r="K104" s="199" t="s">
        <v>132</v>
      </c>
      <c r="L104" s="39"/>
      <c r="M104" s="204" t="s">
        <v>1</v>
      </c>
      <c r="N104" s="205" t="s">
        <v>44</v>
      </c>
      <c r="O104" s="75"/>
      <c r="P104" s="206">
        <f>O104*H104</f>
        <v>0</v>
      </c>
      <c r="Q104" s="206">
        <v>1.0900000000000001</v>
      </c>
      <c r="R104" s="206">
        <f>Q104*H104</f>
        <v>0.0098099999999999993</v>
      </c>
      <c r="S104" s="206">
        <v>0</v>
      </c>
      <c r="T104" s="207">
        <f>S104*H104</f>
        <v>0</v>
      </c>
      <c r="AR104" s="13" t="s">
        <v>133</v>
      </c>
      <c r="AT104" s="13" t="s">
        <v>128</v>
      </c>
      <c r="AU104" s="13" t="s">
        <v>134</v>
      </c>
      <c r="AY104" s="13" t="s">
        <v>125</v>
      </c>
      <c r="BE104" s="208">
        <f>IF(N104="základní",J104,0)</f>
        <v>0</v>
      </c>
      <c r="BF104" s="208">
        <f>IF(N104="snížená",J104,0)</f>
        <v>0</v>
      </c>
      <c r="BG104" s="208">
        <f>IF(N104="zákl. přenesená",J104,0)</f>
        <v>0</v>
      </c>
      <c r="BH104" s="208">
        <f>IF(N104="sníž. přenesená",J104,0)</f>
        <v>0</v>
      </c>
      <c r="BI104" s="208">
        <f>IF(N104="nulová",J104,0)</f>
        <v>0</v>
      </c>
      <c r="BJ104" s="13" t="s">
        <v>134</v>
      </c>
      <c r="BK104" s="208">
        <f>ROUND(I104*H104,2)</f>
        <v>0</v>
      </c>
      <c r="BL104" s="13" t="s">
        <v>133</v>
      </c>
      <c r="BM104" s="13" t="s">
        <v>139</v>
      </c>
    </row>
    <row r="105" s="11" customFormat="1">
      <c r="B105" s="209"/>
      <c r="C105" s="210"/>
      <c r="D105" s="211" t="s">
        <v>140</v>
      </c>
      <c r="E105" s="212" t="s">
        <v>1</v>
      </c>
      <c r="F105" s="213" t="s">
        <v>141</v>
      </c>
      <c r="G105" s="210"/>
      <c r="H105" s="214">
        <v>0.0089999999999999993</v>
      </c>
      <c r="I105" s="215"/>
      <c r="J105" s="210"/>
      <c r="K105" s="210"/>
      <c r="L105" s="216"/>
      <c r="M105" s="217"/>
      <c r="N105" s="218"/>
      <c r="O105" s="218"/>
      <c r="P105" s="218"/>
      <c r="Q105" s="218"/>
      <c r="R105" s="218"/>
      <c r="S105" s="218"/>
      <c r="T105" s="219"/>
      <c r="AT105" s="220" t="s">
        <v>140</v>
      </c>
      <c r="AU105" s="220" t="s">
        <v>134</v>
      </c>
      <c r="AV105" s="11" t="s">
        <v>134</v>
      </c>
      <c r="AW105" s="11" t="s">
        <v>34</v>
      </c>
      <c r="AX105" s="11" t="s">
        <v>80</v>
      </c>
      <c r="AY105" s="220" t="s">
        <v>125</v>
      </c>
    </row>
    <row r="106" s="1" customFormat="1" ht="16.5" customHeight="1">
      <c r="B106" s="34"/>
      <c r="C106" s="197" t="s">
        <v>126</v>
      </c>
      <c r="D106" s="197" t="s">
        <v>128</v>
      </c>
      <c r="E106" s="198" t="s">
        <v>142</v>
      </c>
      <c r="F106" s="199" t="s">
        <v>143</v>
      </c>
      <c r="G106" s="200" t="s">
        <v>138</v>
      </c>
      <c r="H106" s="201">
        <v>0.082000000000000003</v>
      </c>
      <c r="I106" s="202"/>
      <c r="J106" s="203">
        <f>ROUND(I106*H106,2)</f>
        <v>0</v>
      </c>
      <c r="K106" s="199" t="s">
        <v>132</v>
      </c>
      <c r="L106" s="39"/>
      <c r="M106" s="204" t="s">
        <v>1</v>
      </c>
      <c r="N106" s="205" t="s">
        <v>44</v>
      </c>
      <c r="O106" s="75"/>
      <c r="P106" s="206">
        <f>O106*H106</f>
        <v>0</v>
      </c>
      <c r="Q106" s="206">
        <v>1.0900000000000001</v>
      </c>
      <c r="R106" s="206">
        <f>Q106*H106</f>
        <v>0.089380000000000015</v>
      </c>
      <c r="S106" s="206">
        <v>0</v>
      </c>
      <c r="T106" s="207">
        <f>S106*H106</f>
        <v>0</v>
      </c>
      <c r="AR106" s="13" t="s">
        <v>133</v>
      </c>
      <c r="AT106" s="13" t="s">
        <v>128</v>
      </c>
      <c r="AU106" s="13" t="s">
        <v>134</v>
      </c>
      <c r="AY106" s="13" t="s">
        <v>125</v>
      </c>
      <c r="BE106" s="208">
        <f>IF(N106="základní",J106,0)</f>
        <v>0</v>
      </c>
      <c r="BF106" s="208">
        <f>IF(N106="snížená",J106,0)</f>
        <v>0</v>
      </c>
      <c r="BG106" s="208">
        <f>IF(N106="zákl. přenesená",J106,0)</f>
        <v>0</v>
      </c>
      <c r="BH106" s="208">
        <f>IF(N106="sníž. přenesená",J106,0)</f>
        <v>0</v>
      </c>
      <c r="BI106" s="208">
        <f>IF(N106="nulová",J106,0)</f>
        <v>0</v>
      </c>
      <c r="BJ106" s="13" t="s">
        <v>134</v>
      </c>
      <c r="BK106" s="208">
        <f>ROUND(I106*H106,2)</f>
        <v>0</v>
      </c>
      <c r="BL106" s="13" t="s">
        <v>133</v>
      </c>
      <c r="BM106" s="13" t="s">
        <v>144</v>
      </c>
    </row>
    <row r="107" s="11" customFormat="1">
      <c r="B107" s="209"/>
      <c r="C107" s="210"/>
      <c r="D107" s="211" t="s">
        <v>140</v>
      </c>
      <c r="E107" s="212" t="s">
        <v>1</v>
      </c>
      <c r="F107" s="213" t="s">
        <v>145</v>
      </c>
      <c r="G107" s="210"/>
      <c r="H107" s="214">
        <v>0.082000000000000003</v>
      </c>
      <c r="I107" s="215"/>
      <c r="J107" s="210"/>
      <c r="K107" s="210"/>
      <c r="L107" s="216"/>
      <c r="M107" s="217"/>
      <c r="N107" s="218"/>
      <c r="O107" s="218"/>
      <c r="P107" s="218"/>
      <c r="Q107" s="218"/>
      <c r="R107" s="218"/>
      <c r="S107" s="218"/>
      <c r="T107" s="219"/>
      <c r="AT107" s="220" t="s">
        <v>140</v>
      </c>
      <c r="AU107" s="220" t="s">
        <v>134</v>
      </c>
      <c r="AV107" s="11" t="s">
        <v>134</v>
      </c>
      <c r="AW107" s="11" t="s">
        <v>34</v>
      </c>
      <c r="AX107" s="11" t="s">
        <v>80</v>
      </c>
      <c r="AY107" s="220" t="s">
        <v>125</v>
      </c>
    </row>
    <row r="108" s="1" customFormat="1" ht="16.5" customHeight="1">
      <c r="B108" s="34"/>
      <c r="C108" s="197" t="s">
        <v>133</v>
      </c>
      <c r="D108" s="197" t="s">
        <v>128</v>
      </c>
      <c r="E108" s="198" t="s">
        <v>146</v>
      </c>
      <c r="F108" s="199" t="s">
        <v>147</v>
      </c>
      <c r="G108" s="200" t="s">
        <v>148</v>
      </c>
      <c r="H108" s="201">
        <v>20.242999999999999</v>
      </c>
      <c r="I108" s="202"/>
      <c r="J108" s="203">
        <f>ROUND(I108*H108,2)</f>
        <v>0</v>
      </c>
      <c r="K108" s="199" t="s">
        <v>132</v>
      </c>
      <c r="L108" s="39"/>
      <c r="M108" s="204" t="s">
        <v>1</v>
      </c>
      <c r="N108" s="205" t="s">
        <v>44</v>
      </c>
      <c r="O108" s="75"/>
      <c r="P108" s="206">
        <f>O108*H108</f>
        <v>0</v>
      </c>
      <c r="Q108" s="206">
        <v>0.069169999999999995</v>
      </c>
      <c r="R108" s="206">
        <f>Q108*H108</f>
        <v>1.4002083099999998</v>
      </c>
      <c r="S108" s="206">
        <v>0</v>
      </c>
      <c r="T108" s="207">
        <f>S108*H108</f>
        <v>0</v>
      </c>
      <c r="AR108" s="13" t="s">
        <v>133</v>
      </c>
      <c r="AT108" s="13" t="s">
        <v>128</v>
      </c>
      <c r="AU108" s="13" t="s">
        <v>134</v>
      </c>
      <c r="AY108" s="13" t="s">
        <v>125</v>
      </c>
      <c r="BE108" s="208">
        <f>IF(N108="základní",J108,0)</f>
        <v>0</v>
      </c>
      <c r="BF108" s="208">
        <f>IF(N108="snížená",J108,0)</f>
        <v>0</v>
      </c>
      <c r="BG108" s="208">
        <f>IF(N108="zákl. přenesená",J108,0)</f>
        <v>0</v>
      </c>
      <c r="BH108" s="208">
        <f>IF(N108="sníž. přenesená",J108,0)</f>
        <v>0</v>
      </c>
      <c r="BI108" s="208">
        <f>IF(N108="nulová",J108,0)</f>
        <v>0</v>
      </c>
      <c r="BJ108" s="13" t="s">
        <v>134</v>
      </c>
      <c r="BK108" s="208">
        <f>ROUND(I108*H108,2)</f>
        <v>0</v>
      </c>
      <c r="BL108" s="13" t="s">
        <v>133</v>
      </c>
      <c r="BM108" s="13" t="s">
        <v>149</v>
      </c>
    </row>
    <row r="109" s="11" customFormat="1">
      <c r="B109" s="209"/>
      <c r="C109" s="210"/>
      <c r="D109" s="211" t="s">
        <v>140</v>
      </c>
      <c r="E109" s="212" t="s">
        <v>1</v>
      </c>
      <c r="F109" s="213" t="s">
        <v>150</v>
      </c>
      <c r="G109" s="210"/>
      <c r="H109" s="214">
        <v>23.042999999999999</v>
      </c>
      <c r="I109" s="215"/>
      <c r="J109" s="210"/>
      <c r="K109" s="210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140</v>
      </c>
      <c r="AU109" s="220" t="s">
        <v>134</v>
      </c>
      <c r="AV109" s="11" t="s">
        <v>134</v>
      </c>
      <c r="AW109" s="11" t="s">
        <v>34</v>
      </c>
      <c r="AX109" s="11" t="s">
        <v>72</v>
      </c>
      <c r="AY109" s="220" t="s">
        <v>125</v>
      </c>
    </row>
    <row r="110" s="11" customFormat="1">
      <c r="B110" s="209"/>
      <c r="C110" s="210"/>
      <c r="D110" s="211" t="s">
        <v>140</v>
      </c>
      <c r="E110" s="212" t="s">
        <v>1</v>
      </c>
      <c r="F110" s="213" t="s">
        <v>151</v>
      </c>
      <c r="G110" s="210"/>
      <c r="H110" s="214">
        <v>-2.7999999999999998</v>
      </c>
      <c r="I110" s="215"/>
      <c r="J110" s="210"/>
      <c r="K110" s="210"/>
      <c r="L110" s="216"/>
      <c r="M110" s="217"/>
      <c r="N110" s="218"/>
      <c r="O110" s="218"/>
      <c r="P110" s="218"/>
      <c r="Q110" s="218"/>
      <c r="R110" s="218"/>
      <c r="S110" s="218"/>
      <c r="T110" s="219"/>
      <c r="AT110" s="220" t="s">
        <v>140</v>
      </c>
      <c r="AU110" s="220" t="s">
        <v>134</v>
      </c>
      <c r="AV110" s="11" t="s">
        <v>134</v>
      </c>
      <c r="AW110" s="11" t="s">
        <v>34</v>
      </c>
      <c r="AX110" s="11" t="s">
        <v>72</v>
      </c>
      <c r="AY110" s="220" t="s">
        <v>125</v>
      </c>
    </row>
    <row r="111" s="1" customFormat="1" ht="16.5" customHeight="1">
      <c r="B111" s="34"/>
      <c r="C111" s="197" t="s">
        <v>152</v>
      </c>
      <c r="D111" s="197" t="s">
        <v>128</v>
      </c>
      <c r="E111" s="198" t="s">
        <v>153</v>
      </c>
      <c r="F111" s="199" t="s">
        <v>154</v>
      </c>
      <c r="G111" s="200" t="s">
        <v>155</v>
      </c>
      <c r="H111" s="201">
        <v>7.0899999999999999</v>
      </c>
      <c r="I111" s="202"/>
      <c r="J111" s="203">
        <f>ROUND(I111*H111,2)</f>
        <v>0</v>
      </c>
      <c r="K111" s="199" t="s">
        <v>132</v>
      </c>
      <c r="L111" s="39"/>
      <c r="M111" s="204" t="s">
        <v>1</v>
      </c>
      <c r="N111" s="205" t="s">
        <v>44</v>
      </c>
      <c r="O111" s="75"/>
      <c r="P111" s="206">
        <f>O111*H111</f>
        <v>0</v>
      </c>
      <c r="Q111" s="206">
        <v>8.0000000000000007E-05</v>
      </c>
      <c r="R111" s="206">
        <f>Q111*H111</f>
        <v>0.00056720000000000002</v>
      </c>
      <c r="S111" s="206">
        <v>0</v>
      </c>
      <c r="T111" s="207">
        <f>S111*H111</f>
        <v>0</v>
      </c>
      <c r="AR111" s="13" t="s">
        <v>133</v>
      </c>
      <c r="AT111" s="13" t="s">
        <v>128</v>
      </c>
      <c r="AU111" s="13" t="s">
        <v>134</v>
      </c>
      <c r="AY111" s="13" t="s">
        <v>125</v>
      </c>
      <c r="BE111" s="208">
        <f>IF(N111="základní",J111,0)</f>
        <v>0</v>
      </c>
      <c r="BF111" s="208">
        <f>IF(N111="snížená",J111,0)</f>
        <v>0</v>
      </c>
      <c r="BG111" s="208">
        <f>IF(N111="zákl. přenesená",J111,0)</f>
        <v>0</v>
      </c>
      <c r="BH111" s="208">
        <f>IF(N111="sníž. přenesená",J111,0)</f>
        <v>0</v>
      </c>
      <c r="BI111" s="208">
        <f>IF(N111="nulová",J111,0)</f>
        <v>0</v>
      </c>
      <c r="BJ111" s="13" t="s">
        <v>134</v>
      </c>
      <c r="BK111" s="208">
        <f>ROUND(I111*H111,2)</f>
        <v>0</v>
      </c>
      <c r="BL111" s="13" t="s">
        <v>133</v>
      </c>
      <c r="BM111" s="13" t="s">
        <v>156</v>
      </c>
    </row>
    <row r="112" s="11" customFormat="1">
      <c r="B112" s="209"/>
      <c r="C112" s="210"/>
      <c r="D112" s="211" t="s">
        <v>140</v>
      </c>
      <c r="E112" s="212" t="s">
        <v>1</v>
      </c>
      <c r="F112" s="213" t="s">
        <v>157</v>
      </c>
      <c r="G112" s="210"/>
      <c r="H112" s="214">
        <v>7.0899999999999999</v>
      </c>
      <c r="I112" s="215"/>
      <c r="J112" s="210"/>
      <c r="K112" s="210"/>
      <c r="L112" s="216"/>
      <c r="M112" s="217"/>
      <c r="N112" s="218"/>
      <c r="O112" s="218"/>
      <c r="P112" s="218"/>
      <c r="Q112" s="218"/>
      <c r="R112" s="218"/>
      <c r="S112" s="218"/>
      <c r="T112" s="219"/>
      <c r="AT112" s="220" t="s">
        <v>140</v>
      </c>
      <c r="AU112" s="220" t="s">
        <v>134</v>
      </c>
      <c r="AV112" s="11" t="s">
        <v>134</v>
      </c>
      <c r="AW112" s="11" t="s">
        <v>34</v>
      </c>
      <c r="AX112" s="11" t="s">
        <v>80</v>
      </c>
      <c r="AY112" s="220" t="s">
        <v>125</v>
      </c>
    </row>
    <row r="113" s="1" customFormat="1" ht="16.5" customHeight="1">
      <c r="B113" s="34"/>
      <c r="C113" s="197" t="s">
        <v>158</v>
      </c>
      <c r="D113" s="197" t="s">
        <v>128</v>
      </c>
      <c r="E113" s="198" t="s">
        <v>159</v>
      </c>
      <c r="F113" s="199" t="s">
        <v>160</v>
      </c>
      <c r="G113" s="200" t="s">
        <v>155</v>
      </c>
      <c r="H113" s="201">
        <v>16.25</v>
      </c>
      <c r="I113" s="202"/>
      <c r="J113" s="203">
        <f>ROUND(I113*H113,2)</f>
        <v>0</v>
      </c>
      <c r="K113" s="199" t="s">
        <v>132</v>
      </c>
      <c r="L113" s="39"/>
      <c r="M113" s="204" t="s">
        <v>1</v>
      </c>
      <c r="N113" s="205" t="s">
        <v>44</v>
      </c>
      <c r="O113" s="75"/>
      <c r="P113" s="206">
        <f>O113*H113</f>
        <v>0</v>
      </c>
      <c r="Q113" s="206">
        <v>0.00012</v>
      </c>
      <c r="R113" s="206">
        <f>Q113*H113</f>
        <v>0.0019500000000000001</v>
      </c>
      <c r="S113" s="206">
        <v>0</v>
      </c>
      <c r="T113" s="207">
        <f>S113*H113</f>
        <v>0</v>
      </c>
      <c r="AR113" s="13" t="s">
        <v>133</v>
      </c>
      <c r="AT113" s="13" t="s">
        <v>128</v>
      </c>
      <c r="AU113" s="13" t="s">
        <v>134</v>
      </c>
      <c r="AY113" s="13" t="s">
        <v>125</v>
      </c>
      <c r="BE113" s="208">
        <f>IF(N113="základní",J113,0)</f>
        <v>0</v>
      </c>
      <c r="BF113" s="208">
        <f>IF(N113="snížená",J113,0)</f>
        <v>0</v>
      </c>
      <c r="BG113" s="208">
        <f>IF(N113="zákl. přenesená",J113,0)</f>
        <v>0</v>
      </c>
      <c r="BH113" s="208">
        <f>IF(N113="sníž. přenesená",J113,0)</f>
        <v>0</v>
      </c>
      <c r="BI113" s="208">
        <f>IF(N113="nulová",J113,0)</f>
        <v>0</v>
      </c>
      <c r="BJ113" s="13" t="s">
        <v>134</v>
      </c>
      <c r="BK113" s="208">
        <f>ROUND(I113*H113,2)</f>
        <v>0</v>
      </c>
      <c r="BL113" s="13" t="s">
        <v>133</v>
      </c>
      <c r="BM113" s="13" t="s">
        <v>161</v>
      </c>
    </row>
    <row r="114" s="11" customFormat="1">
      <c r="B114" s="209"/>
      <c r="C114" s="210"/>
      <c r="D114" s="211" t="s">
        <v>140</v>
      </c>
      <c r="E114" s="212" t="s">
        <v>1</v>
      </c>
      <c r="F114" s="213" t="s">
        <v>162</v>
      </c>
      <c r="G114" s="210"/>
      <c r="H114" s="214">
        <v>16.25</v>
      </c>
      <c r="I114" s="215"/>
      <c r="J114" s="210"/>
      <c r="K114" s="210"/>
      <c r="L114" s="216"/>
      <c r="M114" s="217"/>
      <c r="N114" s="218"/>
      <c r="O114" s="218"/>
      <c r="P114" s="218"/>
      <c r="Q114" s="218"/>
      <c r="R114" s="218"/>
      <c r="S114" s="218"/>
      <c r="T114" s="219"/>
      <c r="AT114" s="220" t="s">
        <v>140</v>
      </c>
      <c r="AU114" s="220" t="s">
        <v>134</v>
      </c>
      <c r="AV114" s="11" t="s">
        <v>134</v>
      </c>
      <c r="AW114" s="11" t="s">
        <v>34</v>
      </c>
      <c r="AX114" s="11" t="s">
        <v>80</v>
      </c>
      <c r="AY114" s="220" t="s">
        <v>125</v>
      </c>
    </row>
    <row r="115" s="1" customFormat="1" ht="16.5" customHeight="1">
      <c r="B115" s="34"/>
      <c r="C115" s="197" t="s">
        <v>163</v>
      </c>
      <c r="D115" s="197" t="s">
        <v>128</v>
      </c>
      <c r="E115" s="198" t="s">
        <v>164</v>
      </c>
      <c r="F115" s="199" t="s">
        <v>165</v>
      </c>
      <c r="G115" s="200" t="s">
        <v>148</v>
      </c>
      <c r="H115" s="201">
        <v>0.75</v>
      </c>
      <c r="I115" s="202"/>
      <c r="J115" s="203">
        <f>ROUND(I115*H115,2)</f>
        <v>0</v>
      </c>
      <c r="K115" s="199" t="s">
        <v>132</v>
      </c>
      <c r="L115" s="39"/>
      <c r="M115" s="204" t="s">
        <v>1</v>
      </c>
      <c r="N115" s="205" t="s">
        <v>44</v>
      </c>
      <c r="O115" s="75"/>
      <c r="P115" s="206">
        <f>O115*H115</f>
        <v>0</v>
      </c>
      <c r="Q115" s="206">
        <v>0.12335</v>
      </c>
      <c r="R115" s="206">
        <f>Q115*H115</f>
        <v>0.092512499999999998</v>
      </c>
      <c r="S115" s="206">
        <v>0</v>
      </c>
      <c r="T115" s="207">
        <f>S115*H115</f>
        <v>0</v>
      </c>
      <c r="AR115" s="13" t="s">
        <v>133</v>
      </c>
      <c r="AT115" s="13" t="s">
        <v>128</v>
      </c>
      <c r="AU115" s="13" t="s">
        <v>134</v>
      </c>
      <c r="AY115" s="13" t="s">
        <v>125</v>
      </c>
      <c r="BE115" s="208">
        <f>IF(N115="základní",J115,0)</f>
        <v>0</v>
      </c>
      <c r="BF115" s="208">
        <f>IF(N115="snížená",J115,0)</f>
        <v>0</v>
      </c>
      <c r="BG115" s="208">
        <f>IF(N115="zákl. přenesená",J115,0)</f>
        <v>0</v>
      </c>
      <c r="BH115" s="208">
        <f>IF(N115="sníž. přenesená",J115,0)</f>
        <v>0</v>
      </c>
      <c r="BI115" s="208">
        <f>IF(N115="nulová",J115,0)</f>
        <v>0</v>
      </c>
      <c r="BJ115" s="13" t="s">
        <v>134</v>
      </c>
      <c r="BK115" s="208">
        <f>ROUND(I115*H115,2)</f>
        <v>0</v>
      </c>
      <c r="BL115" s="13" t="s">
        <v>133</v>
      </c>
      <c r="BM115" s="13" t="s">
        <v>166</v>
      </c>
    </row>
    <row r="116" s="11" customFormat="1">
      <c r="B116" s="209"/>
      <c r="C116" s="210"/>
      <c r="D116" s="211" t="s">
        <v>140</v>
      </c>
      <c r="E116" s="212" t="s">
        <v>1</v>
      </c>
      <c r="F116" s="213" t="s">
        <v>167</v>
      </c>
      <c r="G116" s="210"/>
      <c r="H116" s="214">
        <v>0.75</v>
      </c>
      <c r="I116" s="215"/>
      <c r="J116" s="210"/>
      <c r="K116" s="210"/>
      <c r="L116" s="216"/>
      <c r="M116" s="217"/>
      <c r="N116" s="218"/>
      <c r="O116" s="218"/>
      <c r="P116" s="218"/>
      <c r="Q116" s="218"/>
      <c r="R116" s="218"/>
      <c r="S116" s="218"/>
      <c r="T116" s="219"/>
      <c r="AT116" s="220" t="s">
        <v>140</v>
      </c>
      <c r="AU116" s="220" t="s">
        <v>134</v>
      </c>
      <c r="AV116" s="11" t="s">
        <v>134</v>
      </c>
      <c r="AW116" s="11" t="s">
        <v>34</v>
      </c>
      <c r="AX116" s="11" t="s">
        <v>80</v>
      </c>
      <c r="AY116" s="220" t="s">
        <v>125</v>
      </c>
    </row>
    <row r="117" s="1" customFormat="1" ht="16.5" customHeight="1">
      <c r="B117" s="34"/>
      <c r="C117" s="197" t="s">
        <v>168</v>
      </c>
      <c r="D117" s="197" t="s">
        <v>128</v>
      </c>
      <c r="E117" s="198" t="s">
        <v>169</v>
      </c>
      <c r="F117" s="199" t="s">
        <v>170</v>
      </c>
      <c r="G117" s="200" t="s">
        <v>148</v>
      </c>
      <c r="H117" s="201">
        <v>1.6200000000000001</v>
      </c>
      <c r="I117" s="202"/>
      <c r="J117" s="203">
        <f>ROUND(I117*H117,2)</f>
        <v>0</v>
      </c>
      <c r="K117" s="199" t="s">
        <v>132</v>
      </c>
      <c r="L117" s="39"/>
      <c r="M117" s="204" t="s">
        <v>1</v>
      </c>
      <c r="N117" s="205" t="s">
        <v>44</v>
      </c>
      <c r="O117" s="75"/>
      <c r="P117" s="206">
        <f>O117*H117</f>
        <v>0</v>
      </c>
      <c r="Q117" s="206">
        <v>0.17818000000000001</v>
      </c>
      <c r="R117" s="206">
        <f>Q117*H117</f>
        <v>0.28865160000000001</v>
      </c>
      <c r="S117" s="206">
        <v>0</v>
      </c>
      <c r="T117" s="207">
        <f>S117*H117</f>
        <v>0</v>
      </c>
      <c r="AR117" s="13" t="s">
        <v>133</v>
      </c>
      <c r="AT117" s="13" t="s">
        <v>128</v>
      </c>
      <c r="AU117" s="13" t="s">
        <v>134</v>
      </c>
      <c r="AY117" s="13" t="s">
        <v>125</v>
      </c>
      <c r="BE117" s="208">
        <f>IF(N117="základní",J117,0)</f>
        <v>0</v>
      </c>
      <c r="BF117" s="208">
        <f>IF(N117="snížená",J117,0)</f>
        <v>0</v>
      </c>
      <c r="BG117" s="208">
        <f>IF(N117="zákl. přenesená",J117,0)</f>
        <v>0</v>
      </c>
      <c r="BH117" s="208">
        <f>IF(N117="sníž. přenesená",J117,0)</f>
        <v>0</v>
      </c>
      <c r="BI117" s="208">
        <f>IF(N117="nulová",J117,0)</f>
        <v>0</v>
      </c>
      <c r="BJ117" s="13" t="s">
        <v>134</v>
      </c>
      <c r="BK117" s="208">
        <f>ROUND(I117*H117,2)</f>
        <v>0</v>
      </c>
      <c r="BL117" s="13" t="s">
        <v>133</v>
      </c>
      <c r="BM117" s="13" t="s">
        <v>171</v>
      </c>
    </row>
    <row r="118" s="11" customFormat="1">
      <c r="B118" s="209"/>
      <c r="C118" s="210"/>
      <c r="D118" s="211" t="s">
        <v>140</v>
      </c>
      <c r="E118" s="212" t="s">
        <v>1</v>
      </c>
      <c r="F118" s="213" t="s">
        <v>172</v>
      </c>
      <c r="G118" s="210"/>
      <c r="H118" s="214">
        <v>1.3999999999999999</v>
      </c>
      <c r="I118" s="215"/>
      <c r="J118" s="210"/>
      <c r="K118" s="210"/>
      <c r="L118" s="216"/>
      <c r="M118" s="217"/>
      <c r="N118" s="218"/>
      <c r="O118" s="218"/>
      <c r="P118" s="218"/>
      <c r="Q118" s="218"/>
      <c r="R118" s="218"/>
      <c r="S118" s="218"/>
      <c r="T118" s="219"/>
      <c r="AT118" s="220" t="s">
        <v>140</v>
      </c>
      <c r="AU118" s="220" t="s">
        <v>134</v>
      </c>
      <c r="AV118" s="11" t="s">
        <v>134</v>
      </c>
      <c r="AW118" s="11" t="s">
        <v>34</v>
      </c>
      <c r="AX118" s="11" t="s">
        <v>72</v>
      </c>
      <c r="AY118" s="220" t="s">
        <v>125</v>
      </c>
    </row>
    <row r="119" s="11" customFormat="1">
      <c r="B119" s="209"/>
      <c r="C119" s="210"/>
      <c r="D119" s="211" t="s">
        <v>140</v>
      </c>
      <c r="E119" s="212" t="s">
        <v>1</v>
      </c>
      <c r="F119" s="213" t="s">
        <v>173</v>
      </c>
      <c r="G119" s="210"/>
      <c r="H119" s="214">
        <v>0.22</v>
      </c>
      <c r="I119" s="215"/>
      <c r="J119" s="210"/>
      <c r="K119" s="210"/>
      <c r="L119" s="216"/>
      <c r="M119" s="217"/>
      <c r="N119" s="218"/>
      <c r="O119" s="218"/>
      <c r="P119" s="218"/>
      <c r="Q119" s="218"/>
      <c r="R119" s="218"/>
      <c r="S119" s="218"/>
      <c r="T119" s="219"/>
      <c r="AT119" s="220" t="s">
        <v>140</v>
      </c>
      <c r="AU119" s="220" t="s">
        <v>134</v>
      </c>
      <c r="AV119" s="11" t="s">
        <v>134</v>
      </c>
      <c r="AW119" s="11" t="s">
        <v>34</v>
      </c>
      <c r="AX119" s="11" t="s">
        <v>72</v>
      </c>
      <c r="AY119" s="220" t="s">
        <v>125</v>
      </c>
    </row>
    <row r="120" s="1" customFormat="1" ht="16.5" customHeight="1">
      <c r="B120" s="34"/>
      <c r="C120" s="197" t="s">
        <v>174</v>
      </c>
      <c r="D120" s="197" t="s">
        <v>128</v>
      </c>
      <c r="E120" s="198" t="s">
        <v>175</v>
      </c>
      <c r="F120" s="199" t="s">
        <v>176</v>
      </c>
      <c r="G120" s="200" t="s">
        <v>177</v>
      </c>
      <c r="H120" s="201">
        <v>0.23300000000000001</v>
      </c>
      <c r="I120" s="202"/>
      <c r="J120" s="203">
        <f>ROUND(I120*H120,2)</f>
        <v>0</v>
      </c>
      <c r="K120" s="199" t="s">
        <v>132</v>
      </c>
      <c r="L120" s="39"/>
      <c r="M120" s="204" t="s">
        <v>1</v>
      </c>
      <c r="N120" s="205" t="s">
        <v>44</v>
      </c>
      <c r="O120" s="75"/>
      <c r="P120" s="206">
        <f>O120*H120</f>
        <v>0</v>
      </c>
      <c r="Q120" s="206">
        <v>2.5960999999999999</v>
      </c>
      <c r="R120" s="206">
        <f>Q120*H120</f>
        <v>0.60489130000000002</v>
      </c>
      <c r="S120" s="206">
        <v>0</v>
      </c>
      <c r="T120" s="207">
        <f>S120*H120</f>
        <v>0</v>
      </c>
      <c r="AR120" s="13" t="s">
        <v>178</v>
      </c>
      <c r="AT120" s="13" t="s">
        <v>128</v>
      </c>
      <c r="AU120" s="13" t="s">
        <v>134</v>
      </c>
      <c r="AY120" s="13" t="s">
        <v>125</v>
      </c>
      <c r="BE120" s="208">
        <f>IF(N120="základní",J120,0)</f>
        <v>0</v>
      </c>
      <c r="BF120" s="208">
        <f>IF(N120="snížená",J120,0)</f>
        <v>0</v>
      </c>
      <c r="BG120" s="208">
        <f>IF(N120="zákl. přenesená",J120,0)</f>
        <v>0</v>
      </c>
      <c r="BH120" s="208">
        <f>IF(N120="sníž. přenesená",J120,0)</f>
        <v>0</v>
      </c>
      <c r="BI120" s="208">
        <f>IF(N120="nulová",J120,0)</f>
        <v>0</v>
      </c>
      <c r="BJ120" s="13" t="s">
        <v>134</v>
      </c>
      <c r="BK120" s="208">
        <f>ROUND(I120*H120,2)</f>
        <v>0</v>
      </c>
      <c r="BL120" s="13" t="s">
        <v>178</v>
      </c>
      <c r="BM120" s="13" t="s">
        <v>179</v>
      </c>
    </row>
    <row r="121" s="11" customFormat="1">
      <c r="B121" s="209"/>
      <c r="C121" s="210"/>
      <c r="D121" s="211" t="s">
        <v>140</v>
      </c>
      <c r="E121" s="212" t="s">
        <v>1</v>
      </c>
      <c r="F121" s="213" t="s">
        <v>180</v>
      </c>
      <c r="G121" s="210"/>
      <c r="H121" s="214">
        <v>0.23300000000000001</v>
      </c>
      <c r="I121" s="215"/>
      <c r="J121" s="210"/>
      <c r="K121" s="210"/>
      <c r="L121" s="216"/>
      <c r="M121" s="217"/>
      <c r="N121" s="218"/>
      <c r="O121" s="218"/>
      <c r="P121" s="218"/>
      <c r="Q121" s="218"/>
      <c r="R121" s="218"/>
      <c r="S121" s="218"/>
      <c r="T121" s="219"/>
      <c r="AT121" s="220" t="s">
        <v>140</v>
      </c>
      <c r="AU121" s="220" t="s">
        <v>134</v>
      </c>
      <c r="AV121" s="11" t="s">
        <v>134</v>
      </c>
      <c r="AW121" s="11" t="s">
        <v>34</v>
      </c>
      <c r="AX121" s="11" t="s">
        <v>80</v>
      </c>
      <c r="AY121" s="220" t="s">
        <v>125</v>
      </c>
    </row>
    <row r="122" s="10" customFormat="1" ht="22.8" customHeight="1">
      <c r="B122" s="181"/>
      <c r="C122" s="182"/>
      <c r="D122" s="183" t="s">
        <v>71</v>
      </c>
      <c r="E122" s="195" t="s">
        <v>158</v>
      </c>
      <c r="F122" s="195" t="s">
        <v>181</v>
      </c>
      <c r="G122" s="182"/>
      <c r="H122" s="182"/>
      <c r="I122" s="185"/>
      <c r="J122" s="196">
        <f>BK122</f>
        <v>0</v>
      </c>
      <c r="K122" s="182"/>
      <c r="L122" s="187"/>
      <c r="M122" s="188"/>
      <c r="N122" s="189"/>
      <c r="O122" s="189"/>
      <c r="P122" s="190">
        <f>SUM(P123:P137)</f>
        <v>0</v>
      </c>
      <c r="Q122" s="189"/>
      <c r="R122" s="190">
        <f>SUM(R123:R137)</f>
        <v>4.0268191600000005</v>
      </c>
      <c r="S122" s="189"/>
      <c r="T122" s="191">
        <f>SUM(T123:T137)</f>
        <v>0</v>
      </c>
      <c r="AR122" s="192" t="s">
        <v>80</v>
      </c>
      <c r="AT122" s="193" t="s">
        <v>71</v>
      </c>
      <c r="AU122" s="193" t="s">
        <v>80</v>
      </c>
      <c r="AY122" s="192" t="s">
        <v>125</v>
      </c>
      <c r="BK122" s="194">
        <f>SUM(BK123:BK137)</f>
        <v>0</v>
      </c>
    </row>
    <row r="123" s="1" customFormat="1" ht="16.5" customHeight="1">
      <c r="B123" s="34"/>
      <c r="C123" s="197" t="s">
        <v>77</v>
      </c>
      <c r="D123" s="197" t="s">
        <v>128</v>
      </c>
      <c r="E123" s="198" t="s">
        <v>182</v>
      </c>
      <c r="F123" s="199" t="s">
        <v>183</v>
      </c>
      <c r="G123" s="200" t="s">
        <v>148</v>
      </c>
      <c r="H123" s="201">
        <v>1.6000000000000001</v>
      </c>
      <c r="I123" s="202"/>
      <c r="J123" s="203">
        <f>ROUND(I123*H123,2)</f>
        <v>0</v>
      </c>
      <c r="K123" s="199" t="s">
        <v>132</v>
      </c>
      <c r="L123" s="39"/>
      <c r="M123" s="204" t="s">
        <v>1</v>
      </c>
      <c r="N123" s="205" t="s">
        <v>44</v>
      </c>
      <c r="O123" s="75"/>
      <c r="P123" s="206">
        <f>O123*H123</f>
        <v>0</v>
      </c>
      <c r="Q123" s="206">
        <v>0.040000000000000001</v>
      </c>
      <c r="R123" s="206">
        <f>Q123*H123</f>
        <v>0.064000000000000001</v>
      </c>
      <c r="S123" s="206">
        <v>0</v>
      </c>
      <c r="T123" s="207">
        <f>S123*H123</f>
        <v>0</v>
      </c>
      <c r="AR123" s="13" t="s">
        <v>133</v>
      </c>
      <c r="AT123" s="13" t="s">
        <v>128</v>
      </c>
      <c r="AU123" s="13" t="s">
        <v>134</v>
      </c>
      <c r="AY123" s="13" t="s">
        <v>125</v>
      </c>
      <c r="BE123" s="208">
        <f>IF(N123="základní",J123,0)</f>
        <v>0</v>
      </c>
      <c r="BF123" s="208">
        <f>IF(N123="snížená",J123,0)</f>
        <v>0</v>
      </c>
      <c r="BG123" s="208">
        <f>IF(N123="zákl. přenesená",J123,0)</f>
        <v>0</v>
      </c>
      <c r="BH123" s="208">
        <f>IF(N123="sníž. přenesená",J123,0)</f>
        <v>0</v>
      </c>
      <c r="BI123" s="208">
        <f>IF(N123="nulová",J123,0)</f>
        <v>0</v>
      </c>
      <c r="BJ123" s="13" t="s">
        <v>134</v>
      </c>
      <c r="BK123" s="208">
        <f>ROUND(I123*H123,2)</f>
        <v>0</v>
      </c>
      <c r="BL123" s="13" t="s">
        <v>133</v>
      </c>
      <c r="BM123" s="13" t="s">
        <v>184</v>
      </c>
    </row>
    <row r="124" s="11" customFormat="1">
      <c r="B124" s="209"/>
      <c r="C124" s="210"/>
      <c r="D124" s="211" t="s">
        <v>140</v>
      </c>
      <c r="E124" s="212" t="s">
        <v>1</v>
      </c>
      <c r="F124" s="213" t="s">
        <v>185</v>
      </c>
      <c r="G124" s="210"/>
      <c r="H124" s="214">
        <v>1.6000000000000001</v>
      </c>
      <c r="I124" s="215"/>
      <c r="J124" s="210"/>
      <c r="K124" s="210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140</v>
      </c>
      <c r="AU124" s="220" t="s">
        <v>134</v>
      </c>
      <c r="AV124" s="11" t="s">
        <v>134</v>
      </c>
      <c r="AW124" s="11" t="s">
        <v>34</v>
      </c>
      <c r="AX124" s="11" t="s">
        <v>80</v>
      </c>
      <c r="AY124" s="220" t="s">
        <v>125</v>
      </c>
    </row>
    <row r="125" s="1" customFormat="1" ht="16.5" customHeight="1">
      <c r="B125" s="34"/>
      <c r="C125" s="197" t="s">
        <v>186</v>
      </c>
      <c r="D125" s="197" t="s">
        <v>128</v>
      </c>
      <c r="E125" s="198" t="s">
        <v>187</v>
      </c>
      <c r="F125" s="199" t="s">
        <v>188</v>
      </c>
      <c r="G125" s="200" t="s">
        <v>148</v>
      </c>
      <c r="H125" s="201">
        <v>64.238</v>
      </c>
      <c r="I125" s="202"/>
      <c r="J125" s="203">
        <f>ROUND(I125*H125,2)</f>
        <v>0</v>
      </c>
      <c r="K125" s="199" t="s">
        <v>132</v>
      </c>
      <c r="L125" s="39"/>
      <c r="M125" s="204" t="s">
        <v>1</v>
      </c>
      <c r="N125" s="205" t="s">
        <v>44</v>
      </c>
      <c r="O125" s="75"/>
      <c r="P125" s="206">
        <f>O125*H125</f>
        <v>0</v>
      </c>
      <c r="Q125" s="206">
        <v>0.0030000000000000001</v>
      </c>
      <c r="R125" s="206">
        <f>Q125*H125</f>
        <v>0.192714</v>
      </c>
      <c r="S125" s="206">
        <v>0</v>
      </c>
      <c r="T125" s="207">
        <f>S125*H125</f>
        <v>0</v>
      </c>
      <c r="AR125" s="13" t="s">
        <v>133</v>
      </c>
      <c r="AT125" s="13" t="s">
        <v>128</v>
      </c>
      <c r="AU125" s="13" t="s">
        <v>134</v>
      </c>
      <c r="AY125" s="13" t="s">
        <v>125</v>
      </c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13" t="s">
        <v>134</v>
      </c>
      <c r="BK125" s="208">
        <f>ROUND(I125*H125,2)</f>
        <v>0</v>
      </c>
      <c r="BL125" s="13" t="s">
        <v>133</v>
      </c>
      <c r="BM125" s="13" t="s">
        <v>189</v>
      </c>
    </row>
    <row r="126" s="11" customFormat="1">
      <c r="B126" s="209"/>
      <c r="C126" s="210"/>
      <c r="D126" s="211" t="s">
        <v>140</v>
      </c>
      <c r="E126" s="212" t="s">
        <v>1</v>
      </c>
      <c r="F126" s="213" t="s">
        <v>190</v>
      </c>
      <c r="G126" s="210"/>
      <c r="H126" s="214">
        <v>7.0999999999999996</v>
      </c>
      <c r="I126" s="215"/>
      <c r="J126" s="210"/>
      <c r="K126" s="210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140</v>
      </c>
      <c r="AU126" s="220" t="s">
        <v>134</v>
      </c>
      <c r="AV126" s="11" t="s">
        <v>134</v>
      </c>
      <c r="AW126" s="11" t="s">
        <v>34</v>
      </c>
      <c r="AX126" s="11" t="s">
        <v>72</v>
      </c>
      <c r="AY126" s="220" t="s">
        <v>125</v>
      </c>
    </row>
    <row r="127" s="11" customFormat="1">
      <c r="B127" s="209"/>
      <c r="C127" s="210"/>
      <c r="D127" s="211" t="s">
        <v>140</v>
      </c>
      <c r="E127" s="212" t="s">
        <v>1</v>
      </c>
      <c r="F127" s="213" t="s">
        <v>191</v>
      </c>
      <c r="G127" s="210"/>
      <c r="H127" s="214">
        <v>16</v>
      </c>
      <c r="I127" s="215"/>
      <c r="J127" s="210"/>
      <c r="K127" s="210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140</v>
      </c>
      <c r="AU127" s="220" t="s">
        <v>134</v>
      </c>
      <c r="AV127" s="11" t="s">
        <v>134</v>
      </c>
      <c r="AW127" s="11" t="s">
        <v>34</v>
      </c>
      <c r="AX127" s="11" t="s">
        <v>72</v>
      </c>
      <c r="AY127" s="220" t="s">
        <v>125</v>
      </c>
    </row>
    <row r="128" s="11" customFormat="1">
      <c r="B128" s="209"/>
      <c r="C128" s="210"/>
      <c r="D128" s="211" t="s">
        <v>140</v>
      </c>
      <c r="E128" s="212" t="s">
        <v>1</v>
      </c>
      <c r="F128" s="213" t="s">
        <v>192</v>
      </c>
      <c r="G128" s="210"/>
      <c r="H128" s="214">
        <v>12.375</v>
      </c>
      <c r="I128" s="215"/>
      <c r="J128" s="210"/>
      <c r="K128" s="210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140</v>
      </c>
      <c r="AU128" s="220" t="s">
        <v>134</v>
      </c>
      <c r="AV128" s="11" t="s">
        <v>134</v>
      </c>
      <c r="AW128" s="11" t="s">
        <v>34</v>
      </c>
      <c r="AX128" s="11" t="s">
        <v>72</v>
      </c>
      <c r="AY128" s="220" t="s">
        <v>125</v>
      </c>
    </row>
    <row r="129" s="11" customFormat="1">
      <c r="B129" s="209"/>
      <c r="C129" s="210"/>
      <c r="D129" s="211" t="s">
        <v>140</v>
      </c>
      <c r="E129" s="212" t="s">
        <v>1</v>
      </c>
      <c r="F129" s="213" t="s">
        <v>193</v>
      </c>
      <c r="G129" s="210"/>
      <c r="H129" s="214">
        <v>28.763000000000002</v>
      </c>
      <c r="I129" s="215"/>
      <c r="J129" s="210"/>
      <c r="K129" s="210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140</v>
      </c>
      <c r="AU129" s="220" t="s">
        <v>134</v>
      </c>
      <c r="AV129" s="11" t="s">
        <v>134</v>
      </c>
      <c r="AW129" s="11" t="s">
        <v>34</v>
      </c>
      <c r="AX129" s="11" t="s">
        <v>72</v>
      </c>
      <c r="AY129" s="220" t="s">
        <v>125</v>
      </c>
    </row>
    <row r="130" s="1" customFormat="1" ht="16.5" customHeight="1">
      <c r="B130" s="34"/>
      <c r="C130" s="197" t="s">
        <v>194</v>
      </c>
      <c r="D130" s="197" t="s">
        <v>128</v>
      </c>
      <c r="E130" s="198" t="s">
        <v>195</v>
      </c>
      <c r="F130" s="199" t="s">
        <v>196</v>
      </c>
      <c r="G130" s="200" t="s">
        <v>148</v>
      </c>
      <c r="H130" s="201">
        <v>120.99800000000001</v>
      </c>
      <c r="I130" s="202"/>
      <c r="J130" s="203">
        <f>ROUND(I130*H130,2)</f>
        <v>0</v>
      </c>
      <c r="K130" s="199" t="s">
        <v>132</v>
      </c>
      <c r="L130" s="39"/>
      <c r="M130" s="204" t="s">
        <v>1</v>
      </c>
      <c r="N130" s="205" t="s">
        <v>44</v>
      </c>
      <c r="O130" s="75"/>
      <c r="P130" s="206">
        <f>O130*H130</f>
        <v>0</v>
      </c>
      <c r="Q130" s="206">
        <v>0.015599999999999999</v>
      </c>
      <c r="R130" s="206">
        <f>Q130*H130</f>
        <v>1.8875687999999999</v>
      </c>
      <c r="S130" s="206">
        <v>0</v>
      </c>
      <c r="T130" s="207">
        <f>S130*H130</f>
        <v>0</v>
      </c>
      <c r="AR130" s="13" t="s">
        <v>133</v>
      </c>
      <c r="AT130" s="13" t="s">
        <v>128</v>
      </c>
      <c r="AU130" s="13" t="s">
        <v>134</v>
      </c>
      <c r="AY130" s="13" t="s">
        <v>125</v>
      </c>
      <c r="BE130" s="208">
        <f>IF(N130="základní",J130,0)</f>
        <v>0</v>
      </c>
      <c r="BF130" s="208">
        <f>IF(N130="snížená",J130,0)</f>
        <v>0</v>
      </c>
      <c r="BG130" s="208">
        <f>IF(N130="zákl. přenesená",J130,0)</f>
        <v>0</v>
      </c>
      <c r="BH130" s="208">
        <f>IF(N130="sníž. přenesená",J130,0)</f>
        <v>0</v>
      </c>
      <c r="BI130" s="208">
        <f>IF(N130="nulová",J130,0)</f>
        <v>0</v>
      </c>
      <c r="BJ130" s="13" t="s">
        <v>134</v>
      </c>
      <c r="BK130" s="208">
        <f>ROUND(I130*H130,2)</f>
        <v>0</v>
      </c>
      <c r="BL130" s="13" t="s">
        <v>133</v>
      </c>
      <c r="BM130" s="13" t="s">
        <v>197</v>
      </c>
    </row>
    <row r="131" s="1" customFormat="1" ht="16.5" customHeight="1">
      <c r="B131" s="34"/>
      <c r="C131" s="197" t="s">
        <v>198</v>
      </c>
      <c r="D131" s="197" t="s">
        <v>128</v>
      </c>
      <c r="E131" s="198" t="s">
        <v>199</v>
      </c>
      <c r="F131" s="199" t="s">
        <v>200</v>
      </c>
      <c r="G131" s="200" t="s">
        <v>148</v>
      </c>
      <c r="H131" s="201">
        <v>2.0800000000000001</v>
      </c>
      <c r="I131" s="202"/>
      <c r="J131" s="203">
        <f>ROUND(I131*H131,2)</f>
        <v>0</v>
      </c>
      <c r="K131" s="199" t="s">
        <v>132</v>
      </c>
      <c r="L131" s="39"/>
      <c r="M131" s="204" t="s">
        <v>1</v>
      </c>
      <c r="N131" s="205" t="s">
        <v>44</v>
      </c>
      <c r="O131" s="75"/>
      <c r="P131" s="206">
        <f>O131*H131</f>
        <v>0</v>
      </c>
      <c r="Q131" s="206">
        <v>0.00036000000000000002</v>
      </c>
      <c r="R131" s="206">
        <f>Q131*H131</f>
        <v>0.00074880000000000009</v>
      </c>
      <c r="S131" s="206">
        <v>0</v>
      </c>
      <c r="T131" s="207">
        <f>S131*H131</f>
        <v>0</v>
      </c>
      <c r="AR131" s="13" t="s">
        <v>133</v>
      </c>
      <c r="AT131" s="13" t="s">
        <v>128</v>
      </c>
      <c r="AU131" s="13" t="s">
        <v>134</v>
      </c>
      <c r="AY131" s="13" t="s">
        <v>125</v>
      </c>
      <c r="BE131" s="208">
        <f>IF(N131="základní",J131,0)</f>
        <v>0</v>
      </c>
      <c r="BF131" s="208">
        <f>IF(N131="snížená",J131,0)</f>
        <v>0</v>
      </c>
      <c r="BG131" s="208">
        <f>IF(N131="zákl. přenesená",J131,0)</f>
        <v>0</v>
      </c>
      <c r="BH131" s="208">
        <f>IF(N131="sníž. přenesená",J131,0)</f>
        <v>0</v>
      </c>
      <c r="BI131" s="208">
        <f>IF(N131="nulová",J131,0)</f>
        <v>0</v>
      </c>
      <c r="BJ131" s="13" t="s">
        <v>134</v>
      </c>
      <c r="BK131" s="208">
        <f>ROUND(I131*H131,2)</f>
        <v>0</v>
      </c>
      <c r="BL131" s="13" t="s">
        <v>133</v>
      </c>
      <c r="BM131" s="13" t="s">
        <v>201</v>
      </c>
    </row>
    <row r="132" s="11" customFormat="1">
      <c r="B132" s="209"/>
      <c r="C132" s="210"/>
      <c r="D132" s="211" t="s">
        <v>140</v>
      </c>
      <c r="E132" s="212" t="s">
        <v>1</v>
      </c>
      <c r="F132" s="213" t="s">
        <v>202</v>
      </c>
      <c r="G132" s="210"/>
      <c r="H132" s="214">
        <v>1.75</v>
      </c>
      <c r="I132" s="215"/>
      <c r="J132" s="210"/>
      <c r="K132" s="210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140</v>
      </c>
      <c r="AU132" s="220" t="s">
        <v>134</v>
      </c>
      <c r="AV132" s="11" t="s">
        <v>134</v>
      </c>
      <c r="AW132" s="11" t="s">
        <v>34</v>
      </c>
      <c r="AX132" s="11" t="s">
        <v>72</v>
      </c>
      <c r="AY132" s="220" t="s">
        <v>125</v>
      </c>
    </row>
    <row r="133" s="11" customFormat="1">
      <c r="B133" s="209"/>
      <c r="C133" s="210"/>
      <c r="D133" s="211" t="s">
        <v>140</v>
      </c>
      <c r="E133" s="212" t="s">
        <v>1</v>
      </c>
      <c r="F133" s="213" t="s">
        <v>203</v>
      </c>
      <c r="G133" s="210"/>
      <c r="H133" s="214">
        <v>0.33000000000000002</v>
      </c>
      <c r="I133" s="215"/>
      <c r="J133" s="210"/>
      <c r="K133" s="210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140</v>
      </c>
      <c r="AU133" s="220" t="s">
        <v>134</v>
      </c>
      <c r="AV133" s="11" t="s">
        <v>134</v>
      </c>
      <c r="AW133" s="11" t="s">
        <v>34</v>
      </c>
      <c r="AX133" s="11" t="s">
        <v>72</v>
      </c>
      <c r="AY133" s="220" t="s">
        <v>125</v>
      </c>
    </row>
    <row r="134" s="1" customFormat="1" ht="16.5" customHeight="1">
      <c r="B134" s="34"/>
      <c r="C134" s="197" t="s">
        <v>204</v>
      </c>
      <c r="D134" s="197" t="s">
        <v>128</v>
      </c>
      <c r="E134" s="198" t="s">
        <v>205</v>
      </c>
      <c r="F134" s="199" t="s">
        <v>206</v>
      </c>
      <c r="G134" s="200" t="s">
        <v>148</v>
      </c>
      <c r="H134" s="201">
        <v>4.2000000000000002</v>
      </c>
      <c r="I134" s="202"/>
      <c r="J134" s="203">
        <f>ROUND(I134*H134,2)</f>
        <v>0</v>
      </c>
      <c r="K134" s="199" t="s">
        <v>132</v>
      </c>
      <c r="L134" s="39"/>
      <c r="M134" s="204" t="s">
        <v>1</v>
      </c>
      <c r="N134" s="205" t="s">
        <v>44</v>
      </c>
      <c r="O134" s="75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AR134" s="13" t="s">
        <v>207</v>
      </c>
      <c r="AT134" s="13" t="s">
        <v>128</v>
      </c>
      <c r="AU134" s="13" t="s">
        <v>134</v>
      </c>
      <c r="AY134" s="13" t="s">
        <v>125</v>
      </c>
      <c r="BE134" s="208">
        <f>IF(N134="základní",J134,0)</f>
        <v>0</v>
      </c>
      <c r="BF134" s="208">
        <f>IF(N134="snížená",J134,0)</f>
        <v>0</v>
      </c>
      <c r="BG134" s="208">
        <f>IF(N134="zákl. přenesená",J134,0)</f>
        <v>0</v>
      </c>
      <c r="BH134" s="208">
        <f>IF(N134="sníž. přenesená",J134,0)</f>
        <v>0</v>
      </c>
      <c r="BI134" s="208">
        <f>IF(N134="nulová",J134,0)</f>
        <v>0</v>
      </c>
      <c r="BJ134" s="13" t="s">
        <v>134</v>
      </c>
      <c r="BK134" s="208">
        <f>ROUND(I134*H134,2)</f>
        <v>0</v>
      </c>
      <c r="BL134" s="13" t="s">
        <v>207</v>
      </c>
      <c r="BM134" s="13" t="s">
        <v>208</v>
      </c>
    </row>
    <row r="135" s="11" customFormat="1">
      <c r="B135" s="209"/>
      <c r="C135" s="210"/>
      <c r="D135" s="211" t="s">
        <v>140</v>
      </c>
      <c r="E135" s="212" t="s">
        <v>1</v>
      </c>
      <c r="F135" s="213" t="s">
        <v>209</v>
      </c>
      <c r="G135" s="210"/>
      <c r="H135" s="214">
        <v>4.2000000000000002</v>
      </c>
      <c r="I135" s="215"/>
      <c r="J135" s="210"/>
      <c r="K135" s="210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140</v>
      </c>
      <c r="AU135" s="220" t="s">
        <v>134</v>
      </c>
      <c r="AV135" s="11" t="s">
        <v>134</v>
      </c>
      <c r="AW135" s="11" t="s">
        <v>34</v>
      </c>
      <c r="AX135" s="11" t="s">
        <v>80</v>
      </c>
      <c r="AY135" s="220" t="s">
        <v>125</v>
      </c>
    </row>
    <row r="136" s="1" customFormat="1" ht="16.5" customHeight="1">
      <c r="B136" s="34"/>
      <c r="C136" s="197" t="s">
        <v>8</v>
      </c>
      <c r="D136" s="197" t="s">
        <v>128</v>
      </c>
      <c r="E136" s="198" t="s">
        <v>210</v>
      </c>
      <c r="F136" s="199" t="s">
        <v>211</v>
      </c>
      <c r="G136" s="200" t="s">
        <v>177</v>
      </c>
      <c r="H136" s="201">
        <v>0.83399999999999996</v>
      </c>
      <c r="I136" s="202"/>
      <c r="J136" s="203">
        <f>ROUND(I136*H136,2)</f>
        <v>0</v>
      </c>
      <c r="K136" s="199" t="s">
        <v>132</v>
      </c>
      <c r="L136" s="39"/>
      <c r="M136" s="204" t="s">
        <v>1</v>
      </c>
      <c r="N136" s="205" t="s">
        <v>44</v>
      </c>
      <c r="O136" s="75"/>
      <c r="P136" s="206">
        <f>O136*H136</f>
        <v>0</v>
      </c>
      <c r="Q136" s="206">
        <v>2.2563399999999998</v>
      </c>
      <c r="R136" s="206">
        <f>Q136*H136</f>
        <v>1.8817875599999998</v>
      </c>
      <c r="S136" s="206">
        <v>0</v>
      </c>
      <c r="T136" s="207">
        <f>S136*H136</f>
        <v>0</v>
      </c>
      <c r="AR136" s="13" t="s">
        <v>133</v>
      </c>
      <c r="AT136" s="13" t="s">
        <v>128</v>
      </c>
      <c r="AU136" s="13" t="s">
        <v>134</v>
      </c>
      <c r="AY136" s="13" t="s">
        <v>125</v>
      </c>
      <c r="BE136" s="208">
        <f>IF(N136="základní",J136,0)</f>
        <v>0</v>
      </c>
      <c r="BF136" s="208">
        <f>IF(N136="snížená",J136,0)</f>
        <v>0</v>
      </c>
      <c r="BG136" s="208">
        <f>IF(N136="zákl. přenesená",J136,0)</f>
        <v>0</v>
      </c>
      <c r="BH136" s="208">
        <f>IF(N136="sníž. přenesená",J136,0)</f>
        <v>0</v>
      </c>
      <c r="BI136" s="208">
        <f>IF(N136="nulová",J136,0)</f>
        <v>0</v>
      </c>
      <c r="BJ136" s="13" t="s">
        <v>134</v>
      </c>
      <c r="BK136" s="208">
        <f>ROUND(I136*H136,2)</f>
        <v>0</v>
      </c>
      <c r="BL136" s="13" t="s">
        <v>133</v>
      </c>
      <c r="BM136" s="13" t="s">
        <v>212</v>
      </c>
    </row>
    <row r="137" s="11" customFormat="1">
      <c r="B137" s="209"/>
      <c r="C137" s="210"/>
      <c r="D137" s="211" t="s">
        <v>140</v>
      </c>
      <c r="E137" s="212" t="s">
        <v>1</v>
      </c>
      <c r="F137" s="213" t="s">
        <v>213</v>
      </c>
      <c r="G137" s="210"/>
      <c r="H137" s="214">
        <v>0.83399999999999996</v>
      </c>
      <c r="I137" s="215"/>
      <c r="J137" s="210"/>
      <c r="K137" s="210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140</v>
      </c>
      <c r="AU137" s="220" t="s">
        <v>134</v>
      </c>
      <c r="AV137" s="11" t="s">
        <v>134</v>
      </c>
      <c r="AW137" s="11" t="s">
        <v>34</v>
      </c>
      <c r="AX137" s="11" t="s">
        <v>80</v>
      </c>
      <c r="AY137" s="220" t="s">
        <v>125</v>
      </c>
    </row>
    <row r="138" s="10" customFormat="1" ht="22.8" customHeight="1">
      <c r="B138" s="181"/>
      <c r="C138" s="182"/>
      <c r="D138" s="183" t="s">
        <v>71</v>
      </c>
      <c r="E138" s="195" t="s">
        <v>174</v>
      </c>
      <c r="F138" s="195" t="s">
        <v>214</v>
      </c>
      <c r="G138" s="182"/>
      <c r="H138" s="182"/>
      <c r="I138" s="185"/>
      <c r="J138" s="196">
        <f>BK138</f>
        <v>0</v>
      </c>
      <c r="K138" s="182"/>
      <c r="L138" s="187"/>
      <c r="M138" s="188"/>
      <c r="N138" s="189"/>
      <c r="O138" s="189"/>
      <c r="P138" s="190">
        <f>SUM(P139:P159)</f>
        <v>0</v>
      </c>
      <c r="Q138" s="189"/>
      <c r="R138" s="190">
        <f>SUM(R139:R159)</f>
        <v>0.0031694799999999997</v>
      </c>
      <c r="S138" s="189"/>
      <c r="T138" s="191">
        <f>SUM(T139:T159)</f>
        <v>9.5412359999999996</v>
      </c>
      <c r="AR138" s="192" t="s">
        <v>80</v>
      </c>
      <c r="AT138" s="193" t="s">
        <v>71</v>
      </c>
      <c r="AU138" s="193" t="s">
        <v>80</v>
      </c>
      <c r="AY138" s="192" t="s">
        <v>125</v>
      </c>
      <c r="BK138" s="194">
        <f>SUM(BK139:BK159)</f>
        <v>0</v>
      </c>
    </row>
    <row r="139" s="1" customFormat="1" ht="16.5" customHeight="1">
      <c r="B139" s="34"/>
      <c r="C139" s="197" t="s">
        <v>207</v>
      </c>
      <c r="D139" s="197" t="s">
        <v>128</v>
      </c>
      <c r="E139" s="198" t="s">
        <v>215</v>
      </c>
      <c r="F139" s="199" t="s">
        <v>216</v>
      </c>
      <c r="G139" s="200" t="s">
        <v>148</v>
      </c>
      <c r="H139" s="201">
        <v>18.643999999999998</v>
      </c>
      <c r="I139" s="202"/>
      <c r="J139" s="203">
        <f>ROUND(I139*H139,2)</f>
        <v>0</v>
      </c>
      <c r="K139" s="199" t="s">
        <v>132</v>
      </c>
      <c r="L139" s="39"/>
      <c r="M139" s="204" t="s">
        <v>1</v>
      </c>
      <c r="N139" s="205" t="s">
        <v>44</v>
      </c>
      <c r="O139" s="75"/>
      <c r="P139" s="206">
        <f>O139*H139</f>
        <v>0</v>
      </c>
      <c r="Q139" s="206">
        <v>0.00012999999999999999</v>
      </c>
      <c r="R139" s="206">
        <f>Q139*H139</f>
        <v>0.0024237199999999994</v>
      </c>
      <c r="S139" s="206">
        <v>0</v>
      </c>
      <c r="T139" s="207">
        <f>S139*H139</f>
        <v>0</v>
      </c>
      <c r="AR139" s="13" t="s">
        <v>133</v>
      </c>
      <c r="AT139" s="13" t="s">
        <v>128</v>
      </c>
      <c r="AU139" s="13" t="s">
        <v>134</v>
      </c>
      <c r="AY139" s="13" t="s">
        <v>125</v>
      </c>
      <c r="BE139" s="208">
        <f>IF(N139="základní",J139,0)</f>
        <v>0</v>
      </c>
      <c r="BF139" s="208">
        <f>IF(N139="snížená",J139,0)</f>
        <v>0</v>
      </c>
      <c r="BG139" s="208">
        <f>IF(N139="zákl. přenesená",J139,0)</f>
        <v>0</v>
      </c>
      <c r="BH139" s="208">
        <f>IF(N139="sníž. přenesená",J139,0)</f>
        <v>0</v>
      </c>
      <c r="BI139" s="208">
        <f>IF(N139="nulová",J139,0)</f>
        <v>0</v>
      </c>
      <c r="BJ139" s="13" t="s">
        <v>134</v>
      </c>
      <c r="BK139" s="208">
        <f>ROUND(I139*H139,2)</f>
        <v>0</v>
      </c>
      <c r="BL139" s="13" t="s">
        <v>133</v>
      </c>
      <c r="BM139" s="13" t="s">
        <v>217</v>
      </c>
    </row>
    <row r="140" s="1" customFormat="1" ht="16.5" customHeight="1">
      <c r="B140" s="34"/>
      <c r="C140" s="197" t="s">
        <v>218</v>
      </c>
      <c r="D140" s="197" t="s">
        <v>128</v>
      </c>
      <c r="E140" s="198" t="s">
        <v>219</v>
      </c>
      <c r="F140" s="199" t="s">
        <v>220</v>
      </c>
      <c r="G140" s="200" t="s">
        <v>148</v>
      </c>
      <c r="H140" s="201">
        <v>18.643999999999998</v>
      </c>
      <c r="I140" s="202"/>
      <c r="J140" s="203">
        <f>ROUND(I140*H140,2)</f>
        <v>0</v>
      </c>
      <c r="K140" s="199" t="s">
        <v>132</v>
      </c>
      <c r="L140" s="39"/>
      <c r="M140" s="204" t="s">
        <v>1</v>
      </c>
      <c r="N140" s="205" t="s">
        <v>44</v>
      </c>
      <c r="O140" s="75"/>
      <c r="P140" s="206">
        <f>O140*H140</f>
        <v>0</v>
      </c>
      <c r="Q140" s="206">
        <v>4.0000000000000003E-05</v>
      </c>
      <c r="R140" s="206">
        <f>Q140*H140</f>
        <v>0.00074576000000000004</v>
      </c>
      <c r="S140" s="206">
        <v>0</v>
      </c>
      <c r="T140" s="207">
        <f>S140*H140</f>
        <v>0</v>
      </c>
      <c r="AR140" s="13" t="s">
        <v>133</v>
      </c>
      <c r="AT140" s="13" t="s">
        <v>128</v>
      </c>
      <c r="AU140" s="13" t="s">
        <v>134</v>
      </c>
      <c r="AY140" s="13" t="s">
        <v>125</v>
      </c>
      <c r="BE140" s="208">
        <f>IF(N140="základní",J140,0)</f>
        <v>0</v>
      </c>
      <c r="BF140" s="208">
        <f>IF(N140="snížená",J140,0)</f>
        <v>0</v>
      </c>
      <c r="BG140" s="208">
        <f>IF(N140="zákl. přenesená",J140,0)</f>
        <v>0</v>
      </c>
      <c r="BH140" s="208">
        <f>IF(N140="sníž. přenesená",J140,0)</f>
        <v>0</v>
      </c>
      <c r="BI140" s="208">
        <f>IF(N140="nulová",J140,0)</f>
        <v>0</v>
      </c>
      <c r="BJ140" s="13" t="s">
        <v>134</v>
      </c>
      <c r="BK140" s="208">
        <f>ROUND(I140*H140,2)</f>
        <v>0</v>
      </c>
      <c r="BL140" s="13" t="s">
        <v>133</v>
      </c>
      <c r="BM140" s="13" t="s">
        <v>221</v>
      </c>
    </row>
    <row r="141" s="11" customFormat="1">
      <c r="B141" s="209"/>
      <c r="C141" s="210"/>
      <c r="D141" s="211" t="s">
        <v>140</v>
      </c>
      <c r="E141" s="212" t="s">
        <v>1</v>
      </c>
      <c r="F141" s="213" t="s">
        <v>222</v>
      </c>
      <c r="G141" s="210"/>
      <c r="H141" s="214">
        <v>7.5599999999999996</v>
      </c>
      <c r="I141" s="215"/>
      <c r="J141" s="210"/>
      <c r="K141" s="210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140</v>
      </c>
      <c r="AU141" s="220" t="s">
        <v>134</v>
      </c>
      <c r="AV141" s="11" t="s">
        <v>134</v>
      </c>
      <c r="AW141" s="11" t="s">
        <v>34</v>
      </c>
      <c r="AX141" s="11" t="s">
        <v>72</v>
      </c>
      <c r="AY141" s="220" t="s">
        <v>125</v>
      </c>
    </row>
    <row r="142" s="11" customFormat="1">
      <c r="B142" s="209"/>
      <c r="C142" s="210"/>
      <c r="D142" s="211" t="s">
        <v>140</v>
      </c>
      <c r="E142" s="212" t="s">
        <v>1</v>
      </c>
      <c r="F142" s="213" t="s">
        <v>223</v>
      </c>
      <c r="G142" s="210"/>
      <c r="H142" s="214">
        <v>11.084</v>
      </c>
      <c r="I142" s="215"/>
      <c r="J142" s="210"/>
      <c r="K142" s="210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140</v>
      </c>
      <c r="AU142" s="220" t="s">
        <v>134</v>
      </c>
      <c r="AV142" s="11" t="s">
        <v>134</v>
      </c>
      <c r="AW142" s="11" t="s">
        <v>34</v>
      </c>
      <c r="AX142" s="11" t="s">
        <v>72</v>
      </c>
      <c r="AY142" s="220" t="s">
        <v>125</v>
      </c>
    </row>
    <row r="143" s="1" customFormat="1" ht="16.5" customHeight="1">
      <c r="B143" s="34"/>
      <c r="C143" s="197" t="s">
        <v>224</v>
      </c>
      <c r="D143" s="197" t="s">
        <v>128</v>
      </c>
      <c r="E143" s="198" t="s">
        <v>225</v>
      </c>
      <c r="F143" s="199" t="s">
        <v>226</v>
      </c>
      <c r="G143" s="200" t="s">
        <v>148</v>
      </c>
      <c r="H143" s="201">
        <v>20.312999999999999</v>
      </c>
      <c r="I143" s="202"/>
      <c r="J143" s="203">
        <f>ROUND(I143*H143,2)</f>
        <v>0</v>
      </c>
      <c r="K143" s="199" t="s">
        <v>132</v>
      </c>
      <c r="L143" s="39"/>
      <c r="M143" s="204" t="s">
        <v>1</v>
      </c>
      <c r="N143" s="205" t="s">
        <v>44</v>
      </c>
      <c r="O143" s="75"/>
      <c r="P143" s="206">
        <f>O143*H143</f>
        <v>0</v>
      </c>
      <c r="Q143" s="206">
        <v>0</v>
      </c>
      <c r="R143" s="206">
        <f>Q143*H143</f>
        <v>0</v>
      </c>
      <c r="S143" s="206">
        <v>0.13100000000000001</v>
      </c>
      <c r="T143" s="207">
        <f>S143*H143</f>
        <v>2.661003</v>
      </c>
      <c r="AR143" s="13" t="s">
        <v>133</v>
      </c>
      <c r="AT143" s="13" t="s">
        <v>128</v>
      </c>
      <c r="AU143" s="13" t="s">
        <v>134</v>
      </c>
      <c r="AY143" s="13" t="s">
        <v>125</v>
      </c>
      <c r="BE143" s="208">
        <f>IF(N143="základní",J143,0)</f>
        <v>0</v>
      </c>
      <c r="BF143" s="208">
        <f>IF(N143="snížená",J143,0)</f>
        <v>0</v>
      </c>
      <c r="BG143" s="208">
        <f>IF(N143="zákl. přenesená",J143,0)</f>
        <v>0</v>
      </c>
      <c r="BH143" s="208">
        <f>IF(N143="sníž. přenesená",J143,0)</f>
        <v>0</v>
      </c>
      <c r="BI143" s="208">
        <f>IF(N143="nulová",J143,0)</f>
        <v>0</v>
      </c>
      <c r="BJ143" s="13" t="s">
        <v>134</v>
      </c>
      <c r="BK143" s="208">
        <f>ROUND(I143*H143,2)</f>
        <v>0</v>
      </c>
      <c r="BL143" s="13" t="s">
        <v>133</v>
      </c>
      <c r="BM143" s="13" t="s">
        <v>227</v>
      </c>
    </row>
    <row r="144" s="11" customFormat="1">
      <c r="B144" s="209"/>
      <c r="C144" s="210"/>
      <c r="D144" s="211" t="s">
        <v>140</v>
      </c>
      <c r="E144" s="212" t="s">
        <v>1</v>
      </c>
      <c r="F144" s="213" t="s">
        <v>228</v>
      </c>
      <c r="G144" s="210"/>
      <c r="H144" s="214">
        <v>20.312999999999999</v>
      </c>
      <c r="I144" s="215"/>
      <c r="J144" s="210"/>
      <c r="K144" s="210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140</v>
      </c>
      <c r="AU144" s="220" t="s">
        <v>134</v>
      </c>
      <c r="AV144" s="11" t="s">
        <v>134</v>
      </c>
      <c r="AW144" s="11" t="s">
        <v>34</v>
      </c>
      <c r="AX144" s="11" t="s">
        <v>80</v>
      </c>
      <c r="AY144" s="220" t="s">
        <v>125</v>
      </c>
    </row>
    <row r="145" s="1" customFormat="1" ht="16.5" customHeight="1">
      <c r="B145" s="34"/>
      <c r="C145" s="197" t="s">
        <v>229</v>
      </c>
      <c r="D145" s="197" t="s">
        <v>128</v>
      </c>
      <c r="E145" s="198" t="s">
        <v>230</v>
      </c>
      <c r="F145" s="199" t="s">
        <v>231</v>
      </c>
      <c r="G145" s="200" t="s">
        <v>148</v>
      </c>
      <c r="H145" s="201">
        <v>16.542999999999999</v>
      </c>
      <c r="I145" s="202"/>
      <c r="J145" s="203">
        <f>ROUND(I145*H145,2)</f>
        <v>0</v>
      </c>
      <c r="K145" s="199" t="s">
        <v>132</v>
      </c>
      <c r="L145" s="39"/>
      <c r="M145" s="204" t="s">
        <v>1</v>
      </c>
      <c r="N145" s="205" t="s">
        <v>44</v>
      </c>
      <c r="O145" s="75"/>
      <c r="P145" s="206">
        <f>O145*H145</f>
        <v>0</v>
      </c>
      <c r="Q145" s="206">
        <v>0</v>
      </c>
      <c r="R145" s="206">
        <f>Q145*H145</f>
        <v>0</v>
      </c>
      <c r="S145" s="206">
        <v>0.26100000000000001</v>
      </c>
      <c r="T145" s="207">
        <f>S145*H145</f>
        <v>4.317723</v>
      </c>
      <c r="AR145" s="13" t="s">
        <v>133</v>
      </c>
      <c r="AT145" s="13" t="s">
        <v>128</v>
      </c>
      <c r="AU145" s="13" t="s">
        <v>134</v>
      </c>
      <c r="AY145" s="13" t="s">
        <v>125</v>
      </c>
      <c r="BE145" s="208">
        <f>IF(N145="základní",J145,0)</f>
        <v>0</v>
      </c>
      <c r="BF145" s="208">
        <f>IF(N145="snížená",J145,0)</f>
        <v>0</v>
      </c>
      <c r="BG145" s="208">
        <f>IF(N145="zákl. přenesená",J145,0)</f>
        <v>0</v>
      </c>
      <c r="BH145" s="208">
        <f>IF(N145="sníž. přenesená",J145,0)</f>
        <v>0</v>
      </c>
      <c r="BI145" s="208">
        <f>IF(N145="nulová",J145,0)</f>
        <v>0</v>
      </c>
      <c r="BJ145" s="13" t="s">
        <v>134</v>
      </c>
      <c r="BK145" s="208">
        <f>ROUND(I145*H145,2)</f>
        <v>0</v>
      </c>
      <c r="BL145" s="13" t="s">
        <v>133</v>
      </c>
      <c r="BM145" s="13" t="s">
        <v>232</v>
      </c>
    </row>
    <row r="146" s="11" customFormat="1">
      <c r="B146" s="209"/>
      <c r="C146" s="210"/>
      <c r="D146" s="211" t="s">
        <v>140</v>
      </c>
      <c r="E146" s="212" t="s">
        <v>1</v>
      </c>
      <c r="F146" s="213" t="s">
        <v>233</v>
      </c>
      <c r="G146" s="210"/>
      <c r="H146" s="214">
        <v>16.542999999999999</v>
      </c>
      <c r="I146" s="215"/>
      <c r="J146" s="210"/>
      <c r="K146" s="210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140</v>
      </c>
      <c r="AU146" s="220" t="s">
        <v>134</v>
      </c>
      <c r="AV146" s="11" t="s">
        <v>134</v>
      </c>
      <c r="AW146" s="11" t="s">
        <v>34</v>
      </c>
      <c r="AX146" s="11" t="s">
        <v>80</v>
      </c>
      <c r="AY146" s="220" t="s">
        <v>125</v>
      </c>
    </row>
    <row r="147" s="1" customFormat="1" ht="16.5" customHeight="1">
      <c r="B147" s="34"/>
      <c r="C147" s="197" t="s">
        <v>234</v>
      </c>
      <c r="D147" s="197" t="s">
        <v>128</v>
      </c>
      <c r="E147" s="198" t="s">
        <v>235</v>
      </c>
      <c r="F147" s="199" t="s">
        <v>236</v>
      </c>
      <c r="G147" s="200" t="s">
        <v>148</v>
      </c>
      <c r="H147" s="201">
        <v>9.3379999999999992</v>
      </c>
      <c r="I147" s="202"/>
      <c r="J147" s="203">
        <f>ROUND(I147*H147,2)</f>
        <v>0</v>
      </c>
      <c r="K147" s="199" t="s">
        <v>132</v>
      </c>
      <c r="L147" s="39"/>
      <c r="M147" s="204" t="s">
        <v>1</v>
      </c>
      <c r="N147" s="205" t="s">
        <v>44</v>
      </c>
      <c r="O147" s="75"/>
      <c r="P147" s="206">
        <f>O147*H147</f>
        <v>0</v>
      </c>
      <c r="Q147" s="206">
        <v>0</v>
      </c>
      <c r="R147" s="206">
        <f>Q147*H147</f>
        <v>0</v>
      </c>
      <c r="S147" s="206">
        <v>0.035000000000000003</v>
      </c>
      <c r="T147" s="207">
        <f>S147*H147</f>
        <v>0.32683000000000001</v>
      </c>
      <c r="AR147" s="13" t="s">
        <v>133</v>
      </c>
      <c r="AT147" s="13" t="s">
        <v>128</v>
      </c>
      <c r="AU147" s="13" t="s">
        <v>134</v>
      </c>
      <c r="AY147" s="13" t="s">
        <v>125</v>
      </c>
      <c r="BE147" s="208">
        <f>IF(N147="základní",J147,0)</f>
        <v>0</v>
      </c>
      <c r="BF147" s="208">
        <f>IF(N147="snížená",J147,0)</f>
        <v>0</v>
      </c>
      <c r="BG147" s="208">
        <f>IF(N147="zákl. přenesená",J147,0)</f>
        <v>0</v>
      </c>
      <c r="BH147" s="208">
        <f>IF(N147="sníž. přenesená",J147,0)</f>
        <v>0</v>
      </c>
      <c r="BI147" s="208">
        <f>IF(N147="nulová",J147,0)</f>
        <v>0</v>
      </c>
      <c r="BJ147" s="13" t="s">
        <v>134</v>
      </c>
      <c r="BK147" s="208">
        <f>ROUND(I147*H147,2)</f>
        <v>0</v>
      </c>
      <c r="BL147" s="13" t="s">
        <v>133</v>
      </c>
      <c r="BM147" s="13" t="s">
        <v>237</v>
      </c>
    </row>
    <row r="148" s="11" customFormat="1">
      <c r="B148" s="209"/>
      <c r="C148" s="210"/>
      <c r="D148" s="211" t="s">
        <v>140</v>
      </c>
      <c r="E148" s="212" t="s">
        <v>1</v>
      </c>
      <c r="F148" s="213" t="s">
        <v>238</v>
      </c>
      <c r="G148" s="210"/>
      <c r="H148" s="214">
        <v>9.3379999999999992</v>
      </c>
      <c r="I148" s="215"/>
      <c r="J148" s="210"/>
      <c r="K148" s="210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140</v>
      </c>
      <c r="AU148" s="220" t="s">
        <v>134</v>
      </c>
      <c r="AV148" s="11" t="s">
        <v>134</v>
      </c>
      <c r="AW148" s="11" t="s">
        <v>34</v>
      </c>
      <c r="AX148" s="11" t="s">
        <v>80</v>
      </c>
      <c r="AY148" s="220" t="s">
        <v>125</v>
      </c>
    </row>
    <row r="149" s="1" customFormat="1" ht="16.5" customHeight="1">
      <c r="B149" s="34"/>
      <c r="C149" s="197" t="s">
        <v>7</v>
      </c>
      <c r="D149" s="197" t="s">
        <v>128</v>
      </c>
      <c r="E149" s="198" t="s">
        <v>239</v>
      </c>
      <c r="F149" s="199" t="s">
        <v>240</v>
      </c>
      <c r="G149" s="200" t="s">
        <v>148</v>
      </c>
      <c r="H149" s="201">
        <v>1.6000000000000001</v>
      </c>
      <c r="I149" s="202"/>
      <c r="J149" s="203">
        <f>ROUND(I149*H149,2)</f>
        <v>0</v>
      </c>
      <c r="K149" s="199" t="s">
        <v>132</v>
      </c>
      <c r="L149" s="39"/>
      <c r="M149" s="204" t="s">
        <v>1</v>
      </c>
      <c r="N149" s="205" t="s">
        <v>44</v>
      </c>
      <c r="O149" s="75"/>
      <c r="P149" s="206">
        <f>O149*H149</f>
        <v>0</v>
      </c>
      <c r="Q149" s="206">
        <v>0</v>
      </c>
      <c r="R149" s="206">
        <f>Q149*H149</f>
        <v>0</v>
      </c>
      <c r="S149" s="206">
        <v>0.27000000000000002</v>
      </c>
      <c r="T149" s="207">
        <f>S149*H149</f>
        <v>0.43200000000000005</v>
      </c>
      <c r="AR149" s="13" t="s">
        <v>133</v>
      </c>
      <c r="AT149" s="13" t="s">
        <v>128</v>
      </c>
      <c r="AU149" s="13" t="s">
        <v>134</v>
      </c>
      <c r="AY149" s="13" t="s">
        <v>125</v>
      </c>
      <c r="BE149" s="208">
        <f>IF(N149="základní",J149,0)</f>
        <v>0</v>
      </c>
      <c r="BF149" s="208">
        <f>IF(N149="snížená",J149,0)</f>
        <v>0</v>
      </c>
      <c r="BG149" s="208">
        <f>IF(N149="zákl. přenesená",J149,0)</f>
        <v>0</v>
      </c>
      <c r="BH149" s="208">
        <f>IF(N149="sníž. přenesená",J149,0)</f>
        <v>0</v>
      </c>
      <c r="BI149" s="208">
        <f>IF(N149="nulová",J149,0)</f>
        <v>0</v>
      </c>
      <c r="BJ149" s="13" t="s">
        <v>134</v>
      </c>
      <c r="BK149" s="208">
        <f>ROUND(I149*H149,2)</f>
        <v>0</v>
      </c>
      <c r="BL149" s="13" t="s">
        <v>133</v>
      </c>
      <c r="BM149" s="13" t="s">
        <v>241</v>
      </c>
    </row>
    <row r="150" s="11" customFormat="1">
      <c r="B150" s="209"/>
      <c r="C150" s="210"/>
      <c r="D150" s="211" t="s">
        <v>140</v>
      </c>
      <c r="E150" s="212" t="s">
        <v>1</v>
      </c>
      <c r="F150" s="213" t="s">
        <v>242</v>
      </c>
      <c r="G150" s="210"/>
      <c r="H150" s="214">
        <v>1.6000000000000001</v>
      </c>
      <c r="I150" s="215"/>
      <c r="J150" s="210"/>
      <c r="K150" s="210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140</v>
      </c>
      <c r="AU150" s="220" t="s">
        <v>134</v>
      </c>
      <c r="AV150" s="11" t="s">
        <v>134</v>
      </c>
      <c r="AW150" s="11" t="s">
        <v>34</v>
      </c>
      <c r="AX150" s="11" t="s">
        <v>80</v>
      </c>
      <c r="AY150" s="220" t="s">
        <v>125</v>
      </c>
    </row>
    <row r="151" s="1" customFormat="1" ht="16.5" customHeight="1">
      <c r="B151" s="34"/>
      <c r="C151" s="197" t="s">
        <v>243</v>
      </c>
      <c r="D151" s="197" t="s">
        <v>128</v>
      </c>
      <c r="E151" s="198" t="s">
        <v>244</v>
      </c>
      <c r="F151" s="199" t="s">
        <v>245</v>
      </c>
      <c r="G151" s="200" t="s">
        <v>155</v>
      </c>
      <c r="H151" s="201">
        <v>20</v>
      </c>
      <c r="I151" s="202"/>
      <c r="J151" s="203">
        <f>ROUND(I151*H151,2)</f>
        <v>0</v>
      </c>
      <c r="K151" s="199" t="s">
        <v>132</v>
      </c>
      <c r="L151" s="39"/>
      <c r="M151" s="204" t="s">
        <v>1</v>
      </c>
      <c r="N151" s="205" t="s">
        <v>44</v>
      </c>
      <c r="O151" s="75"/>
      <c r="P151" s="206">
        <f>O151*H151</f>
        <v>0</v>
      </c>
      <c r="Q151" s="206">
        <v>0</v>
      </c>
      <c r="R151" s="206">
        <f>Q151*H151</f>
        <v>0</v>
      </c>
      <c r="S151" s="206">
        <v>0.0060000000000000001</v>
      </c>
      <c r="T151" s="207">
        <f>S151*H151</f>
        <v>0.12</v>
      </c>
      <c r="AR151" s="13" t="s">
        <v>133</v>
      </c>
      <c r="AT151" s="13" t="s">
        <v>128</v>
      </c>
      <c r="AU151" s="13" t="s">
        <v>134</v>
      </c>
      <c r="AY151" s="13" t="s">
        <v>125</v>
      </c>
      <c r="BE151" s="208">
        <f>IF(N151="základní",J151,0)</f>
        <v>0</v>
      </c>
      <c r="BF151" s="208">
        <f>IF(N151="snížená",J151,0)</f>
        <v>0</v>
      </c>
      <c r="BG151" s="208">
        <f>IF(N151="zákl. přenesená",J151,0)</f>
        <v>0</v>
      </c>
      <c r="BH151" s="208">
        <f>IF(N151="sníž. přenesená",J151,0)</f>
        <v>0</v>
      </c>
      <c r="BI151" s="208">
        <f>IF(N151="nulová",J151,0)</f>
        <v>0</v>
      </c>
      <c r="BJ151" s="13" t="s">
        <v>134</v>
      </c>
      <c r="BK151" s="208">
        <f>ROUND(I151*H151,2)</f>
        <v>0</v>
      </c>
      <c r="BL151" s="13" t="s">
        <v>133</v>
      </c>
      <c r="BM151" s="13" t="s">
        <v>246</v>
      </c>
    </row>
    <row r="152" s="1" customFormat="1" ht="16.5" customHeight="1">
      <c r="B152" s="34"/>
      <c r="C152" s="197" t="s">
        <v>247</v>
      </c>
      <c r="D152" s="197" t="s">
        <v>128</v>
      </c>
      <c r="E152" s="198" t="s">
        <v>248</v>
      </c>
      <c r="F152" s="199" t="s">
        <v>249</v>
      </c>
      <c r="G152" s="200" t="s">
        <v>155</v>
      </c>
      <c r="H152" s="201">
        <v>5</v>
      </c>
      <c r="I152" s="202"/>
      <c r="J152" s="203">
        <f>ROUND(I152*H152,2)</f>
        <v>0</v>
      </c>
      <c r="K152" s="199" t="s">
        <v>132</v>
      </c>
      <c r="L152" s="39"/>
      <c r="M152" s="204" t="s">
        <v>1</v>
      </c>
      <c r="N152" s="205" t="s">
        <v>44</v>
      </c>
      <c r="O152" s="75"/>
      <c r="P152" s="206">
        <f>O152*H152</f>
        <v>0</v>
      </c>
      <c r="Q152" s="206">
        <v>0</v>
      </c>
      <c r="R152" s="206">
        <f>Q152*H152</f>
        <v>0</v>
      </c>
      <c r="S152" s="206">
        <v>0.040000000000000001</v>
      </c>
      <c r="T152" s="207">
        <f>S152*H152</f>
        <v>0.20000000000000001</v>
      </c>
      <c r="AR152" s="13" t="s">
        <v>133</v>
      </c>
      <c r="AT152" s="13" t="s">
        <v>128</v>
      </c>
      <c r="AU152" s="13" t="s">
        <v>134</v>
      </c>
      <c r="AY152" s="13" t="s">
        <v>125</v>
      </c>
      <c r="BE152" s="208">
        <f>IF(N152="základní",J152,0)</f>
        <v>0</v>
      </c>
      <c r="BF152" s="208">
        <f>IF(N152="snížená",J152,0)</f>
        <v>0</v>
      </c>
      <c r="BG152" s="208">
        <f>IF(N152="zákl. přenesená",J152,0)</f>
        <v>0</v>
      </c>
      <c r="BH152" s="208">
        <f>IF(N152="sníž. přenesená",J152,0)</f>
        <v>0</v>
      </c>
      <c r="BI152" s="208">
        <f>IF(N152="nulová",J152,0)</f>
        <v>0</v>
      </c>
      <c r="BJ152" s="13" t="s">
        <v>134</v>
      </c>
      <c r="BK152" s="208">
        <f>ROUND(I152*H152,2)</f>
        <v>0</v>
      </c>
      <c r="BL152" s="13" t="s">
        <v>133</v>
      </c>
      <c r="BM152" s="13" t="s">
        <v>250</v>
      </c>
    </row>
    <row r="153" s="1" customFormat="1" ht="16.5" customHeight="1">
      <c r="B153" s="34"/>
      <c r="C153" s="197" t="s">
        <v>251</v>
      </c>
      <c r="D153" s="197" t="s">
        <v>128</v>
      </c>
      <c r="E153" s="198" t="s">
        <v>252</v>
      </c>
      <c r="F153" s="199" t="s">
        <v>253</v>
      </c>
      <c r="G153" s="200" t="s">
        <v>155</v>
      </c>
      <c r="H153" s="201">
        <v>1.1000000000000001</v>
      </c>
      <c r="I153" s="202"/>
      <c r="J153" s="203">
        <f>ROUND(I153*H153,2)</f>
        <v>0</v>
      </c>
      <c r="K153" s="199" t="s">
        <v>132</v>
      </c>
      <c r="L153" s="39"/>
      <c r="M153" s="204" t="s">
        <v>1</v>
      </c>
      <c r="N153" s="205" t="s">
        <v>44</v>
      </c>
      <c r="O153" s="75"/>
      <c r="P153" s="206">
        <f>O153*H153</f>
        <v>0</v>
      </c>
      <c r="Q153" s="206">
        <v>0</v>
      </c>
      <c r="R153" s="206">
        <f>Q153*H153</f>
        <v>0</v>
      </c>
      <c r="S153" s="206">
        <v>0.042000000000000003</v>
      </c>
      <c r="T153" s="207">
        <f>S153*H153</f>
        <v>0.046200000000000005</v>
      </c>
      <c r="AR153" s="13" t="s">
        <v>133</v>
      </c>
      <c r="AT153" s="13" t="s">
        <v>128</v>
      </c>
      <c r="AU153" s="13" t="s">
        <v>134</v>
      </c>
      <c r="AY153" s="13" t="s">
        <v>125</v>
      </c>
      <c r="BE153" s="208">
        <f>IF(N153="základní",J153,0)</f>
        <v>0</v>
      </c>
      <c r="BF153" s="208">
        <f>IF(N153="snížená",J153,0)</f>
        <v>0</v>
      </c>
      <c r="BG153" s="208">
        <f>IF(N153="zákl. přenesená",J153,0)</f>
        <v>0</v>
      </c>
      <c r="BH153" s="208">
        <f>IF(N153="sníž. přenesená",J153,0)</f>
        <v>0</v>
      </c>
      <c r="BI153" s="208">
        <f>IF(N153="nulová",J153,0)</f>
        <v>0</v>
      </c>
      <c r="BJ153" s="13" t="s">
        <v>134</v>
      </c>
      <c r="BK153" s="208">
        <f>ROUND(I153*H153,2)</f>
        <v>0</v>
      </c>
      <c r="BL153" s="13" t="s">
        <v>133</v>
      </c>
      <c r="BM153" s="13" t="s">
        <v>254</v>
      </c>
    </row>
    <row r="154" s="1" customFormat="1" ht="16.5" customHeight="1">
      <c r="B154" s="34"/>
      <c r="C154" s="197" t="s">
        <v>255</v>
      </c>
      <c r="D154" s="197" t="s">
        <v>128</v>
      </c>
      <c r="E154" s="198" t="s">
        <v>256</v>
      </c>
      <c r="F154" s="199" t="s">
        <v>257</v>
      </c>
      <c r="G154" s="200" t="s">
        <v>155</v>
      </c>
      <c r="H154" s="201">
        <v>3.5</v>
      </c>
      <c r="I154" s="202"/>
      <c r="J154" s="203">
        <f>ROUND(I154*H154,2)</f>
        <v>0</v>
      </c>
      <c r="K154" s="199" t="s">
        <v>132</v>
      </c>
      <c r="L154" s="39"/>
      <c r="M154" s="204" t="s">
        <v>1</v>
      </c>
      <c r="N154" s="205" t="s">
        <v>44</v>
      </c>
      <c r="O154" s="75"/>
      <c r="P154" s="206">
        <f>O154*H154</f>
        <v>0</v>
      </c>
      <c r="Q154" s="206">
        <v>0</v>
      </c>
      <c r="R154" s="206">
        <f>Q154*H154</f>
        <v>0</v>
      </c>
      <c r="S154" s="206">
        <v>0.065000000000000002</v>
      </c>
      <c r="T154" s="207">
        <f>S154*H154</f>
        <v>0.22750000000000001</v>
      </c>
      <c r="AR154" s="13" t="s">
        <v>133</v>
      </c>
      <c r="AT154" s="13" t="s">
        <v>128</v>
      </c>
      <c r="AU154" s="13" t="s">
        <v>134</v>
      </c>
      <c r="AY154" s="13" t="s">
        <v>125</v>
      </c>
      <c r="BE154" s="208">
        <f>IF(N154="základní",J154,0)</f>
        <v>0</v>
      </c>
      <c r="BF154" s="208">
        <f>IF(N154="snížená",J154,0)</f>
        <v>0</v>
      </c>
      <c r="BG154" s="208">
        <f>IF(N154="zákl. přenesená",J154,0)</f>
        <v>0</v>
      </c>
      <c r="BH154" s="208">
        <f>IF(N154="sníž. přenesená",J154,0)</f>
        <v>0</v>
      </c>
      <c r="BI154" s="208">
        <f>IF(N154="nulová",J154,0)</f>
        <v>0</v>
      </c>
      <c r="BJ154" s="13" t="s">
        <v>134</v>
      </c>
      <c r="BK154" s="208">
        <f>ROUND(I154*H154,2)</f>
        <v>0</v>
      </c>
      <c r="BL154" s="13" t="s">
        <v>133</v>
      </c>
      <c r="BM154" s="13" t="s">
        <v>258</v>
      </c>
    </row>
    <row r="155" s="1" customFormat="1" ht="16.5" customHeight="1">
      <c r="B155" s="34"/>
      <c r="C155" s="197" t="s">
        <v>259</v>
      </c>
      <c r="D155" s="197" t="s">
        <v>128</v>
      </c>
      <c r="E155" s="198" t="s">
        <v>260</v>
      </c>
      <c r="F155" s="199" t="s">
        <v>261</v>
      </c>
      <c r="G155" s="200" t="s">
        <v>148</v>
      </c>
      <c r="H155" s="201">
        <v>120.99800000000001</v>
      </c>
      <c r="I155" s="202"/>
      <c r="J155" s="203">
        <f>ROUND(I155*H155,2)</f>
        <v>0</v>
      </c>
      <c r="K155" s="199" t="s">
        <v>132</v>
      </c>
      <c r="L155" s="39"/>
      <c r="M155" s="204" t="s">
        <v>1</v>
      </c>
      <c r="N155" s="205" t="s">
        <v>44</v>
      </c>
      <c r="O155" s="75"/>
      <c r="P155" s="206">
        <f>O155*H155</f>
        <v>0</v>
      </c>
      <c r="Q155" s="206">
        <v>0</v>
      </c>
      <c r="R155" s="206">
        <f>Q155*H155</f>
        <v>0</v>
      </c>
      <c r="S155" s="206">
        <v>0.01</v>
      </c>
      <c r="T155" s="207">
        <f>S155*H155</f>
        <v>1.2099800000000001</v>
      </c>
      <c r="AR155" s="13" t="s">
        <v>133</v>
      </c>
      <c r="AT155" s="13" t="s">
        <v>128</v>
      </c>
      <c r="AU155" s="13" t="s">
        <v>134</v>
      </c>
      <c r="AY155" s="13" t="s">
        <v>125</v>
      </c>
      <c r="BE155" s="208">
        <f>IF(N155="základní",J155,0)</f>
        <v>0</v>
      </c>
      <c r="BF155" s="208">
        <f>IF(N155="snížená",J155,0)</f>
        <v>0</v>
      </c>
      <c r="BG155" s="208">
        <f>IF(N155="zákl. přenesená",J155,0)</f>
        <v>0</v>
      </c>
      <c r="BH155" s="208">
        <f>IF(N155="sníž. přenesená",J155,0)</f>
        <v>0</v>
      </c>
      <c r="BI155" s="208">
        <f>IF(N155="nulová",J155,0)</f>
        <v>0</v>
      </c>
      <c r="BJ155" s="13" t="s">
        <v>134</v>
      </c>
      <c r="BK155" s="208">
        <f>ROUND(I155*H155,2)</f>
        <v>0</v>
      </c>
      <c r="BL155" s="13" t="s">
        <v>133</v>
      </c>
      <c r="BM155" s="13" t="s">
        <v>262</v>
      </c>
    </row>
    <row r="156" s="11" customFormat="1">
      <c r="B156" s="209"/>
      <c r="C156" s="210"/>
      <c r="D156" s="211" t="s">
        <v>140</v>
      </c>
      <c r="E156" s="212" t="s">
        <v>1</v>
      </c>
      <c r="F156" s="213" t="s">
        <v>263</v>
      </c>
      <c r="G156" s="210"/>
      <c r="H156" s="214">
        <v>18.460000000000001</v>
      </c>
      <c r="I156" s="215"/>
      <c r="J156" s="210"/>
      <c r="K156" s="210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140</v>
      </c>
      <c r="AU156" s="220" t="s">
        <v>134</v>
      </c>
      <c r="AV156" s="11" t="s">
        <v>134</v>
      </c>
      <c r="AW156" s="11" t="s">
        <v>34</v>
      </c>
      <c r="AX156" s="11" t="s">
        <v>72</v>
      </c>
      <c r="AY156" s="220" t="s">
        <v>125</v>
      </c>
    </row>
    <row r="157" s="11" customFormat="1">
      <c r="B157" s="209"/>
      <c r="C157" s="210"/>
      <c r="D157" s="211" t="s">
        <v>140</v>
      </c>
      <c r="E157" s="212" t="s">
        <v>1</v>
      </c>
      <c r="F157" s="213" t="s">
        <v>264</v>
      </c>
      <c r="G157" s="210"/>
      <c r="H157" s="214">
        <v>41.600000000000001</v>
      </c>
      <c r="I157" s="215"/>
      <c r="J157" s="210"/>
      <c r="K157" s="210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140</v>
      </c>
      <c r="AU157" s="220" t="s">
        <v>134</v>
      </c>
      <c r="AV157" s="11" t="s">
        <v>134</v>
      </c>
      <c r="AW157" s="11" t="s">
        <v>34</v>
      </c>
      <c r="AX157" s="11" t="s">
        <v>72</v>
      </c>
      <c r="AY157" s="220" t="s">
        <v>125</v>
      </c>
    </row>
    <row r="158" s="11" customFormat="1">
      <c r="B158" s="209"/>
      <c r="C158" s="210"/>
      <c r="D158" s="211" t="s">
        <v>140</v>
      </c>
      <c r="E158" s="212" t="s">
        <v>1</v>
      </c>
      <c r="F158" s="213" t="s">
        <v>265</v>
      </c>
      <c r="G158" s="210"/>
      <c r="H158" s="214">
        <v>32.174999999999997</v>
      </c>
      <c r="I158" s="215"/>
      <c r="J158" s="210"/>
      <c r="K158" s="210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140</v>
      </c>
      <c r="AU158" s="220" t="s">
        <v>134</v>
      </c>
      <c r="AV158" s="11" t="s">
        <v>134</v>
      </c>
      <c r="AW158" s="11" t="s">
        <v>34</v>
      </c>
      <c r="AX158" s="11" t="s">
        <v>72</v>
      </c>
      <c r="AY158" s="220" t="s">
        <v>125</v>
      </c>
    </row>
    <row r="159" s="11" customFormat="1">
      <c r="B159" s="209"/>
      <c r="C159" s="210"/>
      <c r="D159" s="211" t="s">
        <v>140</v>
      </c>
      <c r="E159" s="212" t="s">
        <v>1</v>
      </c>
      <c r="F159" s="213" t="s">
        <v>193</v>
      </c>
      <c r="G159" s="210"/>
      <c r="H159" s="214">
        <v>28.763000000000002</v>
      </c>
      <c r="I159" s="215"/>
      <c r="J159" s="210"/>
      <c r="K159" s="210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140</v>
      </c>
      <c r="AU159" s="220" t="s">
        <v>134</v>
      </c>
      <c r="AV159" s="11" t="s">
        <v>134</v>
      </c>
      <c r="AW159" s="11" t="s">
        <v>34</v>
      </c>
      <c r="AX159" s="11" t="s">
        <v>72</v>
      </c>
      <c r="AY159" s="220" t="s">
        <v>125</v>
      </c>
    </row>
    <row r="160" s="10" customFormat="1" ht="22.8" customHeight="1">
      <c r="B160" s="181"/>
      <c r="C160" s="182"/>
      <c r="D160" s="183" t="s">
        <v>71</v>
      </c>
      <c r="E160" s="195" t="s">
        <v>266</v>
      </c>
      <c r="F160" s="195" t="s">
        <v>267</v>
      </c>
      <c r="G160" s="182"/>
      <c r="H160" s="182"/>
      <c r="I160" s="185"/>
      <c r="J160" s="196">
        <f>BK160</f>
        <v>0</v>
      </c>
      <c r="K160" s="182"/>
      <c r="L160" s="187"/>
      <c r="M160" s="188"/>
      <c r="N160" s="189"/>
      <c r="O160" s="189"/>
      <c r="P160" s="190">
        <f>SUM(P161:P165)</f>
        <v>0</v>
      </c>
      <c r="Q160" s="189"/>
      <c r="R160" s="190">
        <f>SUM(R161:R165)</f>
        <v>0</v>
      </c>
      <c r="S160" s="189"/>
      <c r="T160" s="191">
        <f>SUM(T161:T165)</f>
        <v>0</v>
      </c>
      <c r="AR160" s="192" t="s">
        <v>80</v>
      </c>
      <c r="AT160" s="193" t="s">
        <v>71</v>
      </c>
      <c r="AU160" s="193" t="s">
        <v>80</v>
      </c>
      <c r="AY160" s="192" t="s">
        <v>125</v>
      </c>
      <c r="BK160" s="194">
        <f>SUM(BK161:BK165)</f>
        <v>0</v>
      </c>
    </row>
    <row r="161" s="1" customFormat="1" ht="16.5" customHeight="1">
      <c r="B161" s="34"/>
      <c r="C161" s="197" t="s">
        <v>268</v>
      </c>
      <c r="D161" s="197" t="s">
        <v>128</v>
      </c>
      <c r="E161" s="198" t="s">
        <v>269</v>
      </c>
      <c r="F161" s="199" t="s">
        <v>270</v>
      </c>
      <c r="G161" s="200" t="s">
        <v>138</v>
      </c>
      <c r="H161" s="201">
        <v>9.5619999999999994</v>
      </c>
      <c r="I161" s="202"/>
      <c r="J161" s="203">
        <f>ROUND(I161*H161,2)</f>
        <v>0</v>
      </c>
      <c r="K161" s="199" t="s">
        <v>132</v>
      </c>
      <c r="L161" s="39"/>
      <c r="M161" s="204" t="s">
        <v>1</v>
      </c>
      <c r="N161" s="205" t="s">
        <v>44</v>
      </c>
      <c r="O161" s="75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AR161" s="13" t="s">
        <v>133</v>
      </c>
      <c r="AT161" s="13" t="s">
        <v>128</v>
      </c>
      <c r="AU161" s="13" t="s">
        <v>134</v>
      </c>
      <c r="AY161" s="13" t="s">
        <v>125</v>
      </c>
      <c r="BE161" s="208">
        <f>IF(N161="základní",J161,0)</f>
        <v>0</v>
      </c>
      <c r="BF161" s="208">
        <f>IF(N161="snížená",J161,0)</f>
        <v>0</v>
      </c>
      <c r="BG161" s="208">
        <f>IF(N161="zákl. přenesená",J161,0)</f>
        <v>0</v>
      </c>
      <c r="BH161" s="208">
        <f>IF(N161="sníž. přenesená",J161,0)</f>
        <v>0</v>
      </c>
      <c r="BI161" s="208">
        <f>IF(N161="nulová",J161,0)</f>
        <v>0</v>
      </c>
      <c r="BJ161" s="13" t="s">
        <v>134</v>
      </c>
      <c r="BK161" s="208">
        <f>ROUND(I161*H161,2)</f>
        <v>0</v>
      </c>
      <c r="BL161" s="13" t="s">
        <v>133</v>
      </c>
      <c r="BM161" s="13" t="s">
        <v>271</v>
      </c>
    </row>
    <row r="162" s="1" customFormat="1" ht="16.5" customHeight="1">
      <c r="B162" s="34"/>
      <c r="C162" s="197" t="s">
        <v>272</v>
      </c>
      <c r="D162" s="197" t="s">
        <v>128</v>
      </c>
      <c r="E162" s="198" t="s">
        <v>273</v>
      </c>
      <c r="F162" s="199" t="s">
        <v>274</v>
      </c>
      <c r="G162" s="200" t="s">
        <v>138</v>
      </c>
      <c r="H162" s="201">
        <v>9.5619999999999994</v>
      </c>
      <c r="I162" s="202"/>
      <c r="J162" s="203">
        <f>ROUND(I162*H162,2)</f>
        <v>0</v>
      </c>
      <c r="K162" s="199" t="s">
        <v>132</v>
      </c>
      <c r="L162" s="39"/>
      <c r="M162" s="204" t="s">
        <v>1</v>
      </c>
      <c r="N162" s="205" t="s">
        <v>44</v>
      </c>
      <c r="O162" s="75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AR162" s="13" t="s">
        <v>133</v>
      </c>
      <c r="AT162" s="13" t="s">
        <v>128</v>
      </c>
      <c r="AU162" s="13" t="s">
        <v>134</v>
      </c>
      <c r="AY162" s="13" t="s">
        <v>125</v>
      </c>
      <c r="BE162" s="208">
        <f>IF(N162="základní",J162,0)</f>
        <v>0</v>
      </c>
      <c r="BF162" s="208">
        <f>IF(N162="snížená",J162,0)</f>
        <v>0</v>
      </c>
      <c r="BG162" s="208">
        <f>IF(N162="zákl. přenesená",J162,0)</f>
        <v>0</v>
      </c>
      <c r="BH162" s="208">
        <f>IF(N162="sníž. přenesená",J162,0)</f>
        <v>0</v>
      </c>
      <c r="BI162" s="208">
        <f>IF(N162="nulová",J162,0)</f>
        <v>0</v>
      </c>
      <c r="BJ162" s="13" t="s">
        <v>134</v>
      </c>
      <c r="BK162" s="208">
        <f>ROUND(I162*H162,2)</f>
        <v>0</v>
      </c>
      <c r="BL162" s="13" t="s">
        <v>133</v>
      </c>
      <c r="BM162" s="13" t="s">
        <v>275</v>
      </c>
    </row>
    <row r="163" s="1" customFormat="1" ht="16.5" customHeight="1">
      <c r="B163" s="34"/>
      <c r="C163" s="197" t="s">
        <v>276</v>
      </c>
      <c r="D163" s="197" t="s">
        <v>128</v>
      </c>
      <c r="E163" s="198" t="s">
        <v>277</v>
      </c>
      <c r="F163" s="199" t="s">
        <v>278</v>
      </c>
      <c r="G163" s="200" t="s">
        <v>138</v>
      </c>
      <c r="H163" s="201">
        <v>86.058000000000007</v>
      </c>
      <c r="I163" s="202"/>
      <c r="J163" s="203">
        <f>ROUND(I163*H163,2)</f>
        <v>0</v>
      </c>
      <c r="K163" s="199" t="s">
        <v>132</v>
      </c>
      <c r="L163" s="39"/>
      <c r="M163" s="204" t="s">
        <v>1</v>
      </c>
      <c r="N163" s="205" t="s">
        <v>44</v>
      </c>
      <c r="O163" s="75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AR163" s="13" t="s">
        <v>133</v>
      </c>
      <c r="AT163" s="13" t="s">
        <v>128</v>
      </c>
      <c r="AU163" s="13" t="s">
        <v>134</v>
      </c>
      <c r="AY163" s="13" t="s">
        <v>125</v>
      </c>
      <c r="BE163" s="208">
        <f>IF(N163="základní",J163,0)</f>
        <v>0</v>
      </c>
      <c r="BF163" s="208">
        <f>IF(N163="snížená",J163,0)</f>
        <v>0</v>
      </c>
      <c r="BG163" s="208">
        <f>IF(N163="zákl. přenesená",J163,0)</f>
        <v>0</v>
      </c>
      <c r="BH163" s="208">
        <f>IF(N163="sníž. přenesená",J163,0)</f>
        <v>0</v>
      </c>
      <c r="BI163" s="208">
        <f>IF(N163="nulová",J163,0)</f>
        <v>0</v>
      </c>
      <c r="BJ163" s="13" t="s">
        <v>134</v>
      </c>
      <c r="BK163" s="208">
        <f>ROUND(I163*H163,2)</f>
        <v>0</v>
      </c>
      <c r="BL163" s="13" t="s">
        <v>133</v>
      </c>
      <c r="BM163" s="13" t="s">
        <v>279</v>
      </c>
    </row>
    <row r="164" s="11" customFormat="1">
      <c r="B164" s="209"/>
      <c r="C164" s="210"/>
      <c r="D164" s="211" t="s">
        <v>140</v>
      </c>
      <c r="E164" s="210"/>
      <c r="F164" s="213" t="s">
        <v>280</v>
      </c>
      <c r="G164" s="210"/>
      <c r="H164" s="214">
        <v>86.058000000000007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140</v>
      </c>
      <c r="AU164" s="220" t="s">
        <v>134</v>
      </c>
      <c r="AV164" s="11" t="s">
        <v>134</v>
      </c>
      <c r="AW164" s="11" t="s">
        <v>4</v>
      </c>
      <c r="AX164" s="11" t="s">
        <v>80</v>
      </c>
      <c r="AY164" s="220" t="s">
        <v>125</v>
      </c>
    </row>
    <row r="165" s="1" customFormat="1" ht="16.5" customHeight="1">
      <c r="B165" s="34"/>
      <c r="C165" s="197" t="s">
        <v>281</v>
      </c>
      <c r="D165" s="197" t="s">
        <v>128</v>
      </c>
      <c r="E165" s="198" t="s">
        <v>282</v>
      </c>
      <c r="F165" s="199" t="s">
        <v>283</v>
      </c>
      <c r="G165" s="200" t="s">
        <v>138</v>
      </c>
      <c r="H165" s="201">
        <v>9.5619999999999994</v>
      </c>
      <c r="I165" s="202"/>
      <c r="J165" s="203">
        <f>ROUND(I165*H165,2)</f>
        <v>0</v>
      </c>
      <c r="K165" s="199" t="s">
        <v>132</v>
      </c>
      <c r="L165" s="39"/>
      <c r="M165" s="204" t="s">
        <v>1</v>
      </c>
      <c r="N165" s="205" t="s">
        <v>44</v>
      </c>
      <c r="O165" s="75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AR165" s="13" t="s">
        <v>133</v>
      </c>
      <c r="AT165" s="13" t="s">
        <v>128</v>
      </c>
      <c r="AU165" s="13" t="s">
        <v>134</v>
      </c>
      <c r="AY165" s="13" t="s">
        <v>125</v>
      </c>
      <c r="BE165" s="208">
        <f>IF(N165="základní",J165,0)</f>
        <v>0</v>
      </c>
      <c r="BF165" s="208">
        <f>IF(N165="snížená",J165,0)</f>
        <v>0</v>
      </c>
      <c r="BG165" s="208">
        <f>IF(N165="zákl. přenesená",J165,0)</f>
        <v>0</v>
      </c>
      <c r="BH165" s="208">
        <f>IF(N165="sníž. přenesená",J165,0)</f>
        <v>0</v>
      </c>
      <c r="BI165" s="208">
        <f>IF(N165="nulová",J165,0)</f>
        <v>0</v>
      </c>
      <c r="BJ165" s="13" t="s">
        <v>134</v>
      </c>
      <c r="BK165" s="208">
        <f>ROUND(I165*H165,2)</f>
        <v>0</v>
      </c>
      <c r="BL165" s="13" t="s">
        <v>133</v>
      </c>
      <c r="BM165" s="13" t="s">
        <v>284</v>
      </c>
    </row>
    <row r="166" s="10" customFormat="1" ht="22.8" customHeight="1">
      <c r="B166" s="181"/>
      <c r="C166" s="182"/>
      <c r="D166" s="183" t="s">
        <v>71</v>
      </c>
      <c r="E166" s="195" t="s">
        <v>285</v>
      </c>
      <c r="F166" s="195" t="s">
        <v>286</v>
      </c>
      <c r="G166" s="182"/>
      <c r="H166" s="182"/>
      <c r="I166" s="185"/>
      <c r="J166" s="196">
        <f>BK166</f>
        <v>0</v>
      </c>
      <c r="K166" s="182"/>
      <c r="L166" s="187"/>
      <c r="M166" s="188"/>
      <c r="N166" s="189"/>
      <c r="O166" s="189"/>
      <c r="P166" s="190">
        <f>P167</f>
        <v>0</v>
      </c>
      <c r="Q166" s="189"/>
      <c r="R166" s="190">
        <f>R167</f>
        <v>0</v>
      </c>
      <c r="S166" s="189"/>
      <c r="T166" s="191">
        <f>T167</f>
        <v>0</v>
      </c>
      <c r="AR166" s="192" t="s">
        <v>80</v>
      </c>
      <c r="AT166" s="193" t="s">
        <v>71</v>
      </c>
      <c r="AU166" s="193" t="s">
        <v>80</v>
      </c>
      <c r="AY166" s="192" t="s">
        <v>125</v>
      </c>
      <c r="BK166" s="194">
        <f>BK167</f>
        <v>0</v>
      </c>
    </row>
    <row r="167" s="1" customFormat="1" ht="16.5" customHeight="1">
      <c r="B167" s="34"/>
      <c r="C167" s="197" t="s">
        <v>287</v>
      </c>
      <c r="D167" s="197" t="s">
        <v>128</v>
      </c>
      <c r="E167" s="198" t="s">
        <v>288</v>
      </c>
      <c r="F167" s="199" t="s">
        <v>289</v>
      </c>
      <c r="G167" s="200" t="s">
        <v>138</v>
      </c>
      <c r="H167" s="201">
        <v>5.9580000000000002</v>
      </c>
      <c r="I167" s="202"/>
      <c r="J167" s="203">
        <f>ROUND(I167*H167,2)</f>
        <v>0</v>
      </c>
      <c r="K167" s="199" t="s">
        <v>132</v>
      </c>
      <c r="L167" s="39"/>
      <c r="M167" s="204" t="s">
        <v>1</v>
      </c>
      <c r="N167" s="205" t="s">
        <v>44</v>
      </c>
      <c r="O167" s="75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AR167" s="13" t="s">
        <v>133</v>
      </c>
      <c r="AT167" s="13" t="s">
        <v>128</v>
      </c>
      <c r="AU167" s="13" t="s">
        <v>134</v>
      </c>
      <c r="AY167" s="13" t="s">
        <v>125</v>
      </c>
      <c r="BE167" s="208">
        <f>IF(N167="základní",J167,0)</f>
        <v>0</v>
      </c>
      <c r="BF167" s="208">
        <f>IF(N167="snížená",J167,0)</f>
        <v>0</v>
      </c>
      <c r="BG167" s="208">
        <f>IF(N167="zákl. přenesená",J167,0)</f>
        <v>0</v>
      </c>
      <c r="BH167" s="208">
        <f>IF(N167="sníž. přenesená",J167,0)</f>
        <v>0</v>
      </c>
      <c r="BI167" s="208">
        <f>IF(N167="nulová",J167,0)</f>
        <v>0</v>
      </c>
      <c r="BJ167" s="13" t="s">
        <v>134</v>
      </c>
      <c r="BK167" s="208">
        <f>ROUND(I167*H167,2)</f>
        <v>0</v>
      </c>
      <c r="BL167" s="13" t="s">
        <v>133</v>
      </c>
      <c r="BM167" s="13" t="s">
        <v>290</v>
      </c>
    </row>
    <row r="168" s="10" customFormat="1" ht="25.92" customHeight="1">
      <c r="B168" s="181"/>
      <c r="C168" s="182"/>
      <c r="D168" s="183" t="s">
        <v>71</v>
      </c>
      <c r="E168" s="184" t="s">
        <v>291</v>
      </c>
      <c r="F168" s="184" t="s">
        <v>292</v>
      </c>
      <c r="G168" s="182"/>
      <c r="H168" s="182"/>
      <c r="I168" s="185"/>
      <c r="J168" s="186">
        <f>BK168</f>
        <v>0</v>
      </c>
      <c r="K168" s="182"/>
      <c r="L168" s="187"/>
      <c r="M168" s="188"/>
      <c r="N168" s="189"/>
      <c r="O168" s="189"/>
      <c r="P168" s="190">
        <f>P169+P179+P188+P202+P204+P238+P246+P252+P271+P282+P297+P314+P323</f>
        <v>0</v>
      </c>
      <c r="Q168" s="189"/>
      <c r="R168" s="190">
        <f>R169+R179+R188+R202+R204+R238+R246+R252+R271+R282+R297+R314+R323</f>
        <v>2.2861228099999997</v>
      </c>
      <c r="S168" s="189"/>
      <c r="T168" s="191">
        <f>T169+T179+T188+T202+T204+T238+T246+T252+T271+T282+T297+T314+T323</f>
        <v>0.020840000000000001</v>
      </c>
      <c r="AR168" s="192" t="s">
        <v>134</v>
      </c>
      <c r="AT168" s="193" t="s">
        <v>71</v>
      </c>
      <c r="AU168" s="193" t="s">
        <v>72</v>
      </c>
      <c r="AY168" s="192" t="s">
        <v>125</v>
      </c>
      <c r="BK168" s="194">
        <f>BK169+BK179+BK188+BK202+BK204+BK238+BK246+BK252+BK271+BK282+BK297+BK314+BK323</f>
        <v>0</v>
      </c>
    </row>
    <row r="169" s="10" customFormat="1" ht="22.8" customHeight="1">
      <c r="B169" s="181"/>
      <c r="C169" s="182"/>
      <c r="D169" s="183" t="s">
        <v>71</v>
      </c>
      <c r="E169" s="195" t="s">
        <v>293</v>
      </c>
      <c r="F169" s="195" t="s">
        <v>294</v>
      </c>
      <c r="G169" s="182"/>
      <c r="H169" s="182"/>
      <c r="I169" s="185"/>
      <c r="J169" s="196">
        <f>BK169</f>
        <v>0</v>
      </c>
      <c r="K169" s="182"/>
      <c r="L169" s="187"/>
      <c r="M169" s="188"/>
      <c r="N169" s="189"/>
      <c r="O169" s="189"/>
      <c r="P169" s="190">
        <f>SUM(P170:P178)</f>
        <v>0</v>
      </c>
      <c r="Q169" s="189"/>
      <c r="R169" s="190">
        <f>SUM(R170:R178)</f>
        <v>0.014239999999999999</v>
      </c>
      <c r="S169" s="189"/>
      <c r="T169" s="191">
        <f>SUM(T170:T178)</f>
        <v>0</v>
      </c>
      <c r="AR169" s="192" t="s">
        <v>134</v>
      </c>
      <c r="AT169" s="193" t="s">
        <v>71</v>
      </c>
      <c r="AU169" s="193" t="s">
        <v>80</v>
      </c>
      <c r="AY169" s="192" t="s">
        <v>125</v>
      </c>
      <c r="BK169" s="194">
        <f>SUM(BK170:BK178)</f>
        <v>0</v>
      </c>
    </row>
    <row r="170" s="1" customFormat="1" ht="16.5" customHeight="1">
      <c r="B170" s="34"/>
      <c r="C170" s="197" t="s">
        <v>295</v>
      </c>
      <c r="D170" s="197" t="s">
        <v>128</v>
      </c>
      <c r="E170" s="198" t="s">
        <v>296</v>
      </c>
      <c r="F170" s="199" t="s">
        <v>297</v>
      </c>
      <c r="G170" s="200" t="s">
        <v>155</v>
      </c>
      <c r="H170" s="201">
        <v>5</v>
      </c>
      <c r="I170" s="202"/>
      <c r="J170" s="203">
        <f>ROUND(I170*H170,2)</f>
        <v>0</v>
      </c>
      <c r="K170" s="199" t="s">
        <v>132</v>
      </c>
      <c r="L170" s="39"/>
      <c r="M170" s="204" t="s">
        <v>1</v>
      </c>
      <c r="N170" s="205" t="s">
        <v>44</v>
      </c>
      <c r="O170" s="75"/>
      <c r="P170" s="206">
        <f>O170*H170</f>
        <v>0</v>
      </c>
      <c r="Q170" s="206">
        <v>0.00029</v>
      </c>
      <c r="R170" s="206">
        <f>Q170*H170</f>
        <v>0.0014499999999999999</v>
      </c>
      <c r="S170" s="206">
        <v>0</v>
      </c>
      <c r="T170" s="207">
        <f>S170*H170</f>
        <v>0</v>
      </c>
      <c r="AR170" s="13" t="s">
        <v>207</v>
      </c>
      <c r="AT170" s="13" t="s">
        <v>128</v>
      </c>
      <c r="AU170" s="13" t="s">
        <v>134</v>
      </c>
      <c r="AY170" s="13" t="s">
        <v>125</v>
      </c>
      <c r="BE170" s="208">
        <f>IF(N170="základní",J170,0)</f>
        <v>0</v>
      </c>
      <c r="BF170" s="208">
        <f>IF(N170="snížená",J170,0)</f>
        <v>0</v>
      </c>
      <c r="BG170" s="208">
        <f>IF(N170="zákl. přenesená",J170,0)</f>
        <v>0</v>
      </c>
      <c r="BH170" s="208">
        <f>IF(N170="sníž. přenesená",J170,0)</f>
        <v>0</v>
      </c>
      <c r="BI170" s="208">
        <f>IF(N170="nulová",J170,0)</f>
        <v>0</v>
      </c>
      <c r="BJ170" s="13" t="s">
        <v>134</v>
      </c>
      <c r="BK170" s="208">
        <f>ROUND(I170*H170,2)</f>
        <v>0</v>
      </c>
      <c r="BL170" s="13" t="s">
        <v>207</v>
      </c>
      <c r="BM170" s="13" t="s">
        <v>298</v>
      </c>
    </row>
    <row r="171" s="1" customFormat="1" ht="16.5" customHeight="1">
      <c r="B171" s="34"/>
      <c r="C171" s="197" t="s">
        <v>299</v>
      </c>
      <c r="D171" s="197" t="s">
        <v>128</v>
      </c>
      <c r="E171" s="198" t="s">
        <v>300</v>
      </c>
      <c r="F171" s="199" t="s">
        <v>301</v>
      </c>
      <c r="G171" s="200" t="s">
        <v>155</v>
      </c>
      <c r="H171" s="201">
        <v>7</v>
      </c>
      <c r="I171" s="202"/>
      <c r="J171" s="203">
        <f>ROUND(I171*H171,2)</f>
        <v>0</v>
      </c>
      <c r="K171" s="199" t="s">
        <v>132</v>
      </c>
      <c r="L171" s="39"/>
      <c r="M171" s="204" t="s">
        <v>1</v>
      </c>
      <c r="N171" s="205" t="s">
        <v>44</v>
      </c>
      <c r="O171" s="75"/>
      <c r="P171" s="206">
        <f>O171*H171</f>
        <v>0</v>
      </c>
      <c r="Q171" s="206">
        <v>0.00035</v>
      </c>
      <c r="R171" s="206">
        <f>Q171*H171</f>
        <v>0.0024499999999999999</v>
      </c>
      <c r="S171" s="206">
        <v>0</v>
      </c>
      <c r="T171" s="207">
        <f>S171*H171</f>
        <v>0</v>
      </c>
      <c r="AR171" s="13" t="s">
        <v>207</v>
      </c>
      <c r="AT171" s="13" t="s">
        <v>128</v>
      </c>
      <c r="AU171" s="13" t="s">
        <v>134</v>
      </c>
      <c r="AY171" s="13" t="s">
        <v>125</v>
      </c>
      <c r="BE171" s="208">
        <f>IF(N171="základní",J171,0)</f>
        <v>0</v>
      </c>
      <c r="BF171" s="208">
        <f>IF(N171="snížená",J171,0)</f>
        <v>0</v>
      </c>
      <c r="BG171" s="208">
        <f>IF(N171="zákl. přenesená",J171,0)</f>
        <v>0</v>
      </c>
      <c r="BH171" s="208">
        <f>IF(N171="sníž. přenesená",J171,0)</f>
        <v>0</v>
      </c>
      <c r="BI171" s="208">
        <f>IF(N171="nulová",J171,0)</f>
        <v>0</v>
      </c>
      <c r="BJ171" s="13" t="s">
        <v>134</v>
      </c>
      <c r="BK171" s="208">
        <f>ROUND(I171*H171,2)</f>
        <v>0</v>
      </c>
      <c r="BL171" s="13" t="s">
        <v>207</v>
      </c>
      <c r="BM171" s="13" t="s">
        <v>302</v>
      </c>
    </row>
    <row r="172" s="1" customFormat="1" ht="16.5" customHeight="1">
      <c r="B172" s="34"/>
      <c r="C172" s="197" t="s">
        <v>303</v>
      </c>
      <c r="D172" s="197" t="s">
        <v>128</v>
      </c>
      <c r="E172" s="198" t="s">
        <v>304</v>
      </c>
      <c r="F172" s="199" t="s">
        <v>305</v>
      </c>
      <c r="G172" s="200" t="s">
        <v>155</v>
      </c>
      <c r="H172" s="201">
        <v>3</v>
      </c>
      <c r="I172" s="202"/>
      <c r="J172" s="203">
        <f>ROUND(I172*H172,2)</f>
        <v>0</v>
      </c>
      <c r="K172" s="199" t="s">
        <v>132</v>
      </c>
      <c r="L172" s="39"/>
      <c r="M172" s="204" t="s">
        <v>1</v>
      </c>
      <c r="N172" s="205" t="s">
        <v>44</v>
      </c>
      <c r="O172" s="75"/>
      <c r="P172" s="206">
        <f>O172*H172</f>
        <v>0</v>
      </c>
      <c r="Q172" s="206">
        <v>0.00114</v>
      </c>
      <c r="R172" s="206">
        <f>Q172*H172</f>
        <v>0.0034199999999999999</v>
      </c>
      <c r="S172" s="206">
        <v>0</v>
      </c>
      <c r="T172" s="207">
        <f>S172*H172</f>
        <v>0</v>
      </c>
      <c r="AR172" s="13" t="s">
        <v>207</v>
      </c>
      <c r="AT172" s="13" t="s">
        <v>128</v>
      </c>
      <c r="AU172" s="13" t="s">
        <v>134</v>
      </c>
      <c r="AY172" s="13" t="s">
        <v>125</v>
      </c>
      <c r="BE172" s="208">
        <f>IF(N172="základní",J172,0)</f>
        <v>0</v>
      </c>
      <c r="BF172" s="208">
        <f>IF(N172="snížená",J172,0)</f>
        <v>0</v>
      </c>
      <c r="BG172" s="208">
        <f>IF(N172="zákl. přenesená",J172,0)</f>
        <v>0</v>
      </c>
      <c r="BH172" s="208">
        <f>IF(N172="sníž. přenesená",J172,0)</f>
        <v>0</v>
      </c>
      <c r="BI172" s="208">
        <f>IF(N172="nulová",J172,0)</f>
        <v>0</v>
      </c>
      <c r="BJ172" s="13" t="s">
        <v>134</v>
      </c>
      <c r="BK172" s="208">
        <f>ROUND(I172*H172,2)</f>
        <v>0</v>
      </c>
      <c r="BL172" s="13" t="s">
        <v>207</v>
      </c>
      <c r="BM172" s="13" t="s">
        <v>306</v>
      </c>
    </row>
    <row r="173" s="1" customFormat="1" ht="16.5" customHeight="1">
      <c r="B173" s="34"/>
      <c r="C173" s="197" t="s">
        <v>307</v>
      </c>
      <c r="D173" s="197" t="s">
        <v>128</v>
      </c>
      <c r="E173" s="198" t="s">
        <v>308</v>
      </c>
      <c r="F173" s="199" t="s">
        <v>309</v>
      </c>
      <c r="G173" s="200" t="s">
        <v>131</v>
      </c>
      <c r="H173" s="201">
        <v>3</v>
      </c>
      <c r="I173" s="202"/>
      <c r="J173" s="203">
        <f>ROUND(I173*H173,2)</f>
        <v>0</v>
      </c>
      <c r="K173" s="199" t="s">
        <v>132</v>
      </c>
      <c r="L173" s="39"/>
      <c r="M173" s="204" t="s">
        <v>1</v>
      </c>
      <c r="N173" s="205" t="s">
        <v>44</v>
      </c>
      <c r="O173" s="75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AR173" s="13" t="s">
        <v>207</v>
      </c>
      <c r="AT173" s="13" t="s">
        <v>128</v>
      </c>
      <c r="AU173" s="13" t="s">
        <v>134</v>
      </c>
      <c r="AY173" s="13" t="s">
        <v>125</v>
      </c>
      <c r="BE173" s="208">
        <f>IF(N173="základní",J173,0)</f>
        <v>0</v>
      </c>
      <c r="BF173" s="208">
        <f>IF(N173="snížená",J173,0)</f>
        <v>0</v>
      </c>
      <c r="BG173" s="208">
        <f>IF(N173="zákl. přenesená",J173,0)</f>
        <v>0</v>
      </c>
      <c r="BH173" s="208">
        <f>IF(N173="sníž. přenesená",J173,0)</f>
        <v>0</v>
      </c>
      <c r="BI173" s="208">
        <f>IF(N173="nulová",J173,0)</f>
        <v>0</v>
      </c>
      <c r="BJ173" s="13" t="s">
        <v>134</v>
      </c>
      <c r="BK173" s="208">
        <f>ROUND(I173*H173,2)</f>
        <v>0</v>
      </c>
      <c r="BL173" s="13" t="s">
        <v>207</v>
      </c>
      <c r="BM173" s="13" t="s">
        <v>310</v>
      </c>
    </row>
    <row r="174" s="1" customFormat="1" ht="16.5" customHeight="1">
      <c r="B174" s="34"/>
      <c r="C174" s="197" t="s">
        <v>311</v>
      </c>
      <c r="D174" s="197" t="s">
        <v>128</v>
      </c>
      <c r="E174" s="198" t="s">
        <v>312</v>
      </c>
      <c r="F174" s="199" t="s">
        <v>313</v>
      </c>
      <c r="G174" s="200" t="s">
        <v>131</v>
      </c>
      <c r="H174" s="201">
        <v>3</v>
      </c>
      <c r="I174" s="202"/>
      <c r="J174" s="203">
        <f>ROUND(I174*H174,2)</f>
        <v>0</v>
      </c>
      <c r="K174" s="199" t="s">
        <v>132</v>
      </c>
      <c r="L174" s="39"/>
      <c r="M174" s="204" t="s">
        <v>1</v>
      </c>
      <c r="N174" s="205" t="s">
        <v>44</v>
      </c>
      <c r="O174" s="75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AR174" s="13" t="s">
        <v>207</v>
      </c>
      <c r="AT174" s="13" t="s">
        <v>128</v>
      </c>
      <c r="AU174" s="13" t="s">
        <v>134</v>
      </c>
      <c r="AY174" s="13" t="s">
        <v>125</v>
      </c>
      <c r="BE174" s="208">
        <f>IF(N174="základní",J174,0)</f>
        <v>0</v>
      </c>
      <c r="BF174" s="208">
        <f>IF(N174="snížená",J174,0)</f>
        <v>0</v>
      </c>
      <c r="BG174" s="208">
        <f>IF(N174="zákl. přenesená",J174,0)</f>
        <v>0</v>
      </c>
      <c r="BH174" s="208">
        <f>IF(N174="sníž. přenesená",J174,0)</f>
        <v>0</v>
      </c>
      <c r="BI174" s="208">
        <f>IF(N174="nulová",J174,0)</f>
        <v>0</v>
      </c>
      <c r="BJ174" s="13" t="s">
        <v>134</v>
      </c>
      <c r="BK174" s="208">
        <f>ROUND(I174*H174,2)</f>
        <v>0</v>
      </c>
      <c r="BL174" s="13" t="s">
        <v>207</v>
      </c>
      <c r="BM174" s="13" t="s">
        <v>314</v>
      </c>
    </row>
    <row r="175" s="1" customFormat="1" ht="16.5" customHeight="1">
      <c r="B175" s="34"/>
      <c r="C175" s="197" t="s">
        <v>315</v>
      </c>
      <c r="D175" s="197" t="s">
        <v>128</v>
      </c>
      <c r="E175" s="198" t="s">
        <v>316</v>
      </c>
      <c r="F175" s="199" t="s">
        <v>317</v>
      </c>
      <c r="G175" s="200" t="s">
        <v>131</v>
      </c>
      <c r="H175" s="201">
        <v>2</v>
      </c>
      <c r="I175" s="202"/>
      <c r="J175" s="203">
        <f>ROUND(I175*H175,2)</f>
        <v>0</v>
      </c>
      <c r="K175" s="199" t="s">
        <v>132</v>
      </c>
      <c r="L175" s="39"/>
      <c r="M175" s="204" t="s">
        <v>1</v>
      </c>
      <c r="N175" s="205" t="s">
        <v>44</v>
      </c>
      <c r="O175" s="75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AR175" s="13" t="s">
        <v>207</v>
      </c>
      <c r="AT175" s="13" t="s">
        <v>128</v>
      </c>
      <c r="AU175" s="13" t="s">
        <v>134</v>
      </c>
      <c r="AY175" s="13" t="s">
        <v>125</v>
      </c>
      <c r="BE175" s="208">
        <f>IF(N175="základní",J175,0)</f>
        <v>0</v>
      </c>
      <c r="BF175" s="208">
        <f>IF(N175="snížená",J175,0)</f>
        <v>0</v>
      </c>
      <c r="BG175" s="208">
        <f>IF(N175="zákl. přenesená",J175,0)</f>
        <v>0</v>
      </c>
      <c r="BH175" s="208">
        <f>IF(N175="sníž. přenesená",J175,0)</f>
        <v>0</v>
      </c>
      <c r="BI175" s="208">
        <f>IF(N175="nulová",J175,0)</f>
        <v>0</v>
      </c>
      <c r="BJ175" s="13" t="s">
        <v>134</v>
      </c>
      <c r="BK175" s="208">
        <f>ROUND(I175*H175,2)</f>
        <v>0</v>
      </c>
      <c r="BL175" s="13" t="s">
        <v>207</v>
      </c>
      <c r="BM175" s="13" t="s">
        <v>318</v>
      </c>
    </row>
    <row r="176" s="1" customFormat="1" ht="16.5" customHeight="1">
      <c r="B176" s="34"/>
      <c r="C176" s="197" t="s">
        <v>319</v>
      </c>
      <c r="D176" s="197" t="s">
        <v>128</v>
      </c>
      <c r="E176" s="198" t="s">
        <v>320</v>
      </c>
      <c r="F176" s="199" t="s">
        <v>321</v>
      </c>
      <c r="G176" s="200" t="s">
        <v>131</v>
      </c>
      <c r="H176" s="201">
        <v>1</v>
      </c>
      <c r="I176" s="202"/>
      <c r="J176" s="203">
        <f>ROUND(I176*H176,2)</f>
        <v>0</v>
      </c>
      <c r="K176" s="199" t="s">
        <v>132</v>
      </c>
      <c r="L176" s="39"/>
      <c r="M176" s="204" t="s">
        <v>1</v>
      </c>
      <c r="N176" s="205" t="s">
        <v>44</v>
      </c>
      <c r="O176" s="75"/>
      <c r="P176" s="206">
        <f>O176*H176</f>
        <v>0</v>
      </c>
      <c r="Q176" s="206">
        <v>0.0069199999999999999</v>
      </c>
      <c r="R176" s="206">
        <f>Q176*H176</f>
        <v>0.0069199999999999999</v>
      </c>
      <c r="S176" s="206">
        <v>0</v>
      </c>
      <c r="T176" s="207">
        <f>S176*H176</f>
        <v>0</v>
      </c>
      <c r="AR176" s="13" t="s">
        <v>207</v>
      </c>
      <c r="AT176" s="13" t="s">
        <v>128</v>
      </c>
      <c r="AU176" s="13" t="s">
        <v>134</v>
      </c>
      <c r="AY176" s="13" t="s">
        <v>125</v>
      </c>
      <c r="BE176" s="208">
        <f>IF(N176="základní",J176,0)</f>
        <v>0</v>
      </c>
      <c r="BF176" s="208">
        <f>IF(N176="snížená",J176,0)</f>
        <v>0</v>
      </c>
      <c r="BG176" s="208">
        <f>IF(N176="zákl. přenesená",J176,0)</f>
        <v>0</v>
      </c>
      <c r="BH176" s="208">
        <f>IF(N176="sníž. přenesená",J176,0)</f>
        <v>0</v>
      </c>
      <c r="BI176" s="208">
        <f>IF(N176="nulová",J176,0)</f>
        <v>0</v>
      </c>
      <c r="BJ176" s="13" t="s">
        <v>134</v>
      </c>
      <c r="BK176" s="208">
        <f>ROUND(I176*H176,2)</f>
        <v>0</v>
      </c>
      <c r="BL176" s="13" t="s">
        <v>207</v>
      </c>
      <c r="BM176" s="13" t="s">
        <v>322</v>
      </c>
    </row>
    <row r="177" s="1" customFormat="1" ht="16.5" customHeight="1">
      <c r="B177" s="34"/>
      <c r="C177" s="197" t="s">
        <v>323</v>
      </c>
      <c r="D177" s="197" t="s">
        <v>128</v>
      </c>
      <c r="E177" s="198" t="s">
        <v>324</v>
      </c>
      <c r="F177" s="199" t="s">
        <v>325</v>
      </c>
      <c r="G177" s="200" t="s">
        <v>155</v>
      </c>
      <c r="H177" s="201">
        <v>15</v>
      </c>
      <c r="I177" s="202"/>
      <c r="J177" s="203">
        <f>ROUND(I177*H177,2)</f>
        <v>0</v>
      </c>
      <c r="K177" s="199" t="s">
        <v>132</v>
      </c>
      <c r="L177" s="39"/>
      <c r="M177" s="204" t="s">
        <v>1</v>
      </c>
      <c r="N177" s="205" t="s">
        <v>44</v>
      </c>
      <c r="O177" s="75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AR177" s="13" t="s">
        <v>207</v>
      </c>
      <c r="AT177" s="13" t="s">
        <v>128</v>
      </c>
      <c r="AU177" s="13" t="s">
        <v>134</v>
      </c>
      <c r="AY177" s="13" t="s">
        <v>125</v>
      </c>
      <c r="BE177" s="208">
        <f>IF(N177="základní",J177,0)</f>
        <v>0</v>
      </c>
      <c r="BF177" s="208">
        <f>IF(N177="snížená",J177,0)</f>
        <v>0</v>
      </c>
      <c r="BG177" s="208">
        <f>IF(N177="zákl. přenesená",J177,0)</f>
        <v>0</v>
      </c>
      <c r="BH177" s="208">
        <f>IF(N177="sníž. přenesená",J177,0)</f>
        <v>0</v>
      </c>
      <c r="BI177" s="208">
        <f>IF(N177="nulová",J177,0)</f>
        <v>0</v>
      </c>
      <c r="BJ177" s="13" t="s">
        <v>134</v>
      </c>
      <c r="BK177" s="208">
        <f>ROUND(I177*H177,2)</f>
        <v>0</v>
      </c>
      <c r="BL177" s="13" t="s">
        <v>207</v>
      </c>
      <c r="BM177" s="13" t="s">
        <v>326</v>
      </c>
    </row>
    <row r="178" s="1" customFormat="1" ht="16.5" customHeight="1">
      <c r="B178" s="34"/>
      <c r="C178" s="197" t="s">
        <v>327</v>
      </c>
      <c r="D178" s="197" t="s">
        <v>128</v>
      </c>
      <c r="E178" s="198" t="s">
        <v>328</v>
      </c>
      <c r="F178" s="199" t="s">
        <v>329</v>
      </c>
      <c r="G178" s="200" t="s">
        <v>330</v>
      </c>
      <c r="H178" s="221"/>
      <c r="I178" s="202"/>
      <c r="J178" s="203">
        <f>ROUND(I178*H178,2)</f>
        <v>0</v>
      </c>
      <c r="K178" s="199" t="s">
        <v>132</v>
      </c>
      <c r="L178" s="39"/>
      <c r="M178" s="204" t="s">
        <v>1</v>
      </c>
      <c r="N178" s="205" t="s">
        <v>44</v>
      </c>
      <c r="O178" s="75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AR178" s="13" t="s">
        <v>207</v>
      </c>
      <c r="AT178" s="13" t="s">
        <v>128</v>
      </c>
      <c r="AU178" s="13" t="s">
        <v>134</v>
      </c>
      <c r="AY178" s="13" t="s">
        <v>125</v>
      </c>
      <c r="BE178" s="208">
        <f>IF(N178="základní",J178,0)</f>
        <v>0</v>
      </c>
      <c r="BF178" s="208">
        <f>IF(N178="snížená",J178,0)</f>
        <v>0</v>
      </c>
      <c r="BG178" s="208">
        <f>IF(N178="zákl. přenesená",J178,0)</f>
        <v>0</v>
      </c>
      <c r="BH178" s="208">
        <f>IF(N178="sníž. přenesená",J178,0)</f>
        <v>0</v>
      </c>
      <c r="BI178" s="208">
        <f>IF(N178="nulová",J178,0)</f>
        <v>0</v>
      </c>
      <c r="BJ178" s="13" t="s">
        <v>134</v>
      </c>
      <c r="BK178" s="208">
        <f>ROUND(I178*H178,2)</f>
        <v>0</v>
      </c>
      <c r="BL178" s="13" t="s">
        <v>207</v>
      </c>
      <c r="BM178" s="13" t="s">
        <v>331</v>
      </c>
    </row>
    <row r="179" s="10" customFormat="1" ht="22.8" customHeight="1">
      <c r="B179" s="181"/>
      <c r="C179" s="182"/>
      <c r="D179" s="183" t="s">
        <v>71</v>
      </c>
      <c r="E179" s="195" t="s">
        <v>332</v>
      </c>
      <c r="F179" s="195" t="s">
        <v>333</v>
      </c>
      <c r="G179" s="182"/>
      <c r="H179" s="182"/>
      <c r="I179" s="185"/>
      <c r="J179" s="196">
        <f>BK179</f>
        <v>0</v>
      </c>
      <c r="K179" s="182"/>
      <c r="L179" s="187"/>
      <c r="M179" s="188"/>
      <c r="N179" s="189"/>
      <c r="O179" s="189"/>
      <c r="P179" s="190">
        <f>SUM(P180:P187)</f>
        <v>0</v>
      </c>
      <c r="Q179" s="189"/>
      <c r="R179" s="190">
        <f>SUM(R180:R187)</f>
        <v>0.027720000000000002</v>
      </c>
      <c r="S179" s="189"/>
      <c r="T179" s="191">
        <f>SUM(T180:T187)</f>
        <v>0</v>
      </c>
      <c r="AR179" s="192" t="s">
        <v>134</v>
      </c>
      <c r="AT179" s="193" t="s">
        <v>71</v>
      </c>
      <c r="AU179" s="193" t="s">
        <v>80</v>
      </c>
      <c r="AY179" s="192" t="s">
        <v>125</v>
      </c>
      <c r="BK179" s="194">
        <f>SUM(BK180:BK187)</f>
        <v>0</v>
      </c>
    </row>
    <row r="180" s="1" customFormat="1" ht="16.5" customHeight="1">
      <c r="B180" s="34"/>
      <c r="C180" s="197" t="s">
        <v>334</v>
      </c>
      <c r="D180" s="197" t="s">
        <v>128</v>
      </c>
      <c r="E180" s="198" t="s">
        <v>335</v>
      </c>
      <c r="F180" s="199" t="s">
        <v>336</v>
      </c>
      <c r="G180" s="200" t="s">
        <v>155</v>
      </c>
      <c r="H180" s="201">
        <v>30</v>
      </c>
      <c r="I180" s="202"/>
      <c r="J180" s="203">
        <f>ROUND(I180*H180,2)</f>
        <v>0</v>
      </c>
      <c r="K180" s="199" t="s">
        <v>132</v>
      </c>
      <c r="L180" s="39"/>
      <c r="M180" s="204" t="s">
        <v>1</v>
      </c>
      <c r="N180" s="205" t="s">
        <v>44</v>
      </c>
      <c r="O180" s="75"/>
      <c r="P180" s="206">
        <f>O180*H180</f>
        <v>0</v>
      </c>
      <c r="Q180" s="206">
        <v>0.00066</v>
      </c>
      <c r="R180" s="206">
        <f>Q180*H180</f>
        <v>0.019799999999999998</v>
      </c>
      <c r="S180" s="206">
        <v>0</v>
      </c>
      <c r="T180" s="207">
        <f>S180*H180</f>
        <v>0</v>
      </c>
      <c r="AR180" s="13" t="s">
        <v>207</v>
      </c>
      <c r="AT180" s="13" t="s">
        <v>128</v>
      </c>
      <c r="AU180" s="13" t="s">
        <v>134</v>
      </c>
      <c r="AY180" s="13" t="s">
        <v>125</v>
      </c>
      <c r="BE180" s="208">
        <f>IF(N180="základní",J180,0)</f>
        <v>0</v>
      </c>
      <c r="BF180" s="208">
        <f>IF(N180="snížená",J180,0)</f>
        <v>0</v>
      </c>
      <c r="BG180" s="208">
        <f>IF(N180="zákl. přenesená",J180,0)</f>
        <v>0</v>
      </c>
      <c r="BH180" s="208">
        <f>IF(N180="sníž. přenesená",J180,0)</f>
        <v>0</v>
      </c>
      <c r="BI180" s="208">
        <f>IF(N180="nulová",J180,0)</f>
        <v>0</v>
      </c>
      <c r="BJ180" s="13" t="s">
        <v>134</v>
      </c>
      <c r="BK180" s="208">
        <f>ROUND(I180*H180,2)</f>
        <v>0</v>
      </c>
      <c r="BL180" s="13" t="s">
        <v>207</v>
      </c>
      <c r="BM180" s="13" t="s">
        <v>337</v>
      </c>
    </row>
    <row r="181" s="1" customFormat="1" ht="16.5" customHeight="1">
      <c r="B181" s="34"/>
      <c r="C181" s="197" t="s">
        <v>338</v>
      </c>
      <c r="D181" s="197" t="s">
        <v>128</v>
      </c>
      <c r="E181" s="198" t="s">
        <v>339</v>
      </c>
      <c r="F181" s="199" t="s">
        <v>340</v>
      </c>
      <c r="G181" s="200" t="s">
        <v>155</v>
      </c>
      <c r="H181" s="201">
        <v>30</v>
      </c>
      <c r="I181" s="202"/>
      <c r="J181" s="203">
        <f>ROUND(I181*H181,2)</f>
        <v>0</v>
      </c>
      <c r="K181" s="199" t="s">
        <v>132</v>
      </c>
      <c r="L181" s="39"/>
      <c r="M181" s="204" t="s">
        <v>1</v>
      </c>
      <c r="N181" s="205" t="s">
        <v>44</v>
      </c>
      <c r="O181" s="75"/>
      <c r="P181" s="206">
        <f>O181*H181</f>
        <v>0</v>
      </c>
      <c r="Q181" s="206">
        <v>5.0000000000000002E-05</v>
      </c>
      <c r="R181" s="206">
        <f>Q181*H181</f>
        <v>0.0015</v>
      </c>
      <c r="S181" s="206">
        <v>0</v>
      </c>
      <c r="T181" s="207">
        <f>S181*H181</f>
        <v>0</v>
      </c>
      <c r="AR181" s="13" t="s">
        <v>207</v>
      </c>
      <c r="AT181" s="13" t="s">
        <v>128</v>
      </c>
      <c r="AU181" s="13" t="s">
        <v>134</v>
      </c>
      <c r="AY181" s="13" t="s">
        <v>125</v>
      </c>
      <c r="BE181" s="208">
        <f>IF(N181="základní",J181,0)</f>
        <v>0</v>
      </c>
      <c r="BF181" s="208">
        <f>IF(N181="snížená",J181,0)</f>
        <v>0</v>
      </c>
      <c r="BG181" s="208">
        <f>IF(N181="zákl. přenesená",J181,0)</f>
        <v>0</v>
      </c>
      <c r="BH181" s="208">
        <f>IF(N181="sníž. přenesená",J181,0)</f>
        <v>0</v>
      </c>
      <c r="BI181" s="208">
        <f>IF(N181="nulová",J181,0)</f>
        <v>0</v>
      </c>
      <c r="BJ181" s="13" t="s">
        <v>134</v>
      </c>
      <c r="BK181" s="208">
        <f>ROUND(I181*H181,2)</f>
        <v>0</v>
      </c>
      <c r="BL181" s="13" t="s">
        <v>207</v>
      </c>
      <c r="BM181" s="13" t="s">
        <v>341</v>
      </c>
    </row>
    <row r="182" s="1" customFormat="1" ht="16.5" customHeight="1">
      <c r="B182" s="34"/>
      <c r="C182" s="197" t="s">
        <v>342</v>
      </c>
      <c r="D182" s="197" t="s">
        <v>128</v>
      </c>
      <c r="E182" s="198" t="s">
        <v>343</v>
      </c>
      <c r="F182" s="199" t="s">
        <v>344</v>
      </c>
      <c r="G182" s="200" t="s">
        <v>131</v>
      </c>
      <c r="H182" s="201">
        <v>15</v>
      </c>
      <c r="I182" s="202"/>
      <c r="J182" s="203">
        <f>ROUND(I182*H182,2)</f>
        <v>0</v>
      </c>
      <c r="K182" s="199" t="s">
        <v>132</v>
      </c>
      <c r="L182" s="39"/>
      <c r="M182" s="204" t="s">
        <v>1</v>
      </c>
      <c r="N182" s="205" t="s">
        <v>44</v>
      </c>
      <c r="O182" s="75"/>
      <c r="P182" s="206">
        <f>O182*H182</f>
        <v>0</v>
      </c>
      <c r="Q182" s="206">
        <v>0</v>
      </c>
      <c r="R182" s="206">
        <f>Q182*H182</f>
        <v>0</v>
      </c>
      <c r="S182" s="206">
        <v>0</v>
      </c>
      <c r="T182" s="207">
        <f>S182*H182</f>
        <v>0</v>
      </c>
      <c r="AR182" s="13" t="s">
        <v>207</v>
      </c>
      <c r="AT182" s="13" t="s">
        <v>128</v>
      </c>
      <c r="AU182" s="13" t="s">
        <v>134</v>
      </c>
      <c r="AY182" s="13" t="s">
        <v>125</v>
      </c>
      <c r="BE182" s="208">
        <f>IF(N182="základní",J182,0)</f>
        <v>0</v>
      </c>
      <c r="BF182" s="208">
        <f>IF(N182="snížená",J182,0)</f>
        <v>0</v>
      </c>
      <c r="BG182" s="208">
        <f>IF(N182="zákl. přenesená",J182,0)</f>
        <v>0</v>
      </c>
      <c r="BH182" s="208">
        <f>IF(N182="sníž. přenesená",J182,0)</f>
        <v>0</v>
      </c>
      <c r="BI182" s="208">
        <f>IF(N182="nulová",J182,0)</f>
        <v>0</v>
      </c>
      <c r="BJ182" s="13" t="s">
        <v>134</v>
      </c>
      <c r="BK182" s="208">
        <f>ROUND(I182*H182,2)</f>
        <v>0</v>
      </c>
      <c r="BL182" s="13" t="s">
        <v>207</v>
      </c>
      <c r="BM182" s="13" t="s">
        <v>345</v>
      </c>
    </row>
    <row r="183" s="11" customFormat="1">
      <c r="B183" s="209"/>
      <c r="C183" s="210"/>
      <c r="D183" s="211" t="s">
        <v>140</v>
      </c>
      <c r="E183" s="212" t="s">
        <v>1</v>
      </c>
      <c r="F183" s="213" t="s">
        <v>346</v>
      </c>
      <c r="G183" s="210"/>
      <c r="H183" s="214">
        <v>15</v>
      </c>
      <c r="I183" s="215"/>
      <c r="J183" s="210"/>
      <c r="K183" s="210"/>
      <c r="L183" s="216"/>
      <c r="M183" s="217"/>
      <c r="N183" s="218"/>
      <c r="O183" s="218"/>
      <c r="P183" s="218"/>
      <c r="Q183" s="218"/>
      <c r="R183" s="218"/>
      <c r="S183" s="218"/>
      <c r="T183" s="219"/>
      <c r="AT183" s="220" t="s">
        <v>140</v>
      </c>
      <c r="AU183" s="220" t="s">
        <v>134</v>
      </c>
      <c r="AV183" s="11" t="s">
        <v>134</v>
      </c>
      <c r="AW183" s="11" t="s">
        <v>34</v>
      </c>
      <c r="AX183" s="11" t="s">
        <v>80</v>
      </c>
      <c r="AY183" s="220" t="s">
        <v>125</v>
      </c>
    </row>
    <row r="184" s="1" customFormat="1" ht="16.5" customHeight="1">
      <c r="B184" s="34"/>
      <c r="C184" s="197" t="s">
        <v>347</v>
      </c>
      <c r="D184" s="197" t="s">
        <v>128</v>
      </c>
      <c r="E184" s="198" t="s">
        <v>348</v>
      </c>
      <c r="F184" s="199" t="s">
        <v>349</v>
      </c>
      <c r="G184" s="200" t="s">
        <v>131</v>
      </c>
      <c r="H184" s="201">
        <v>2</v>
      </c>
      <c r="I184" s="202"/>
      <c r="J184" s="203">
        <f>ROUND(I184*H184,2)</f>
        <v>0</v>
      </c>
      <c r="K184" s="199" t="s">
        <v>132</v>
      </c>
      <c r="L184" s="39"/>
      <c r="M184" s="204" t="s">
        <v>1</v>
      </c>
      <c r="N184" s="205" t="s">
        <v>44</v>
      </c>
      <c r="O184" s="75"/>
      <c r="P184" s="206">
        <f>O184*H184</f>
        <v>0</v>
      </c>
      <c r="Q184" s="206">
        <v>0.00021000000000000001</v>
      </c>
      <c r="R184" s="206">
        <f>Q184*H184</f>
        <v>0.00042000000000000002</v>
      </c>
      <c r="S184" s="206">
        <v>0</v>
      </c>
      <c r="T184" s="207">
        <f>S184*H184</f>
        <v>0</v>
      </c>
      <c r="AR184" s="13" t="s">
        <v>207</v>
      </c>
      <c r="AT184" s="13" t="s">
        <v>128</v>
      </c>
      <c r="AU184" s="13" t="s">
        <v>134</v>
      </c>
      <c r="AY184" s="13" t="s">
        <v>125</v>
      </c>
      <c r="BE184" s="208">
        <f>IF(N184="základní",J184,0)</f>
        <v>0</v>
      </c>
      <c r="BF184" s="208">
        <f>IF(N184="snížená",J184,0)</f>
        <v>0</v>
      </c>
      <c r="BG184" s="208">
        <f>IF(N184="zákl. přenesená",J184,0)</f>
        <v>0</v>
      </c>
      <c r="BH184" s="208">
        <f>IF(N184="sníž. přenesená",J184,0)</f>
        <v>0</v>
      </c>
      <c r="BI184" s="208">
        <f>IF(N184="nulová",J184,0)</f>
        <v>0</v>
      </c>
      <c r="BJ184" s="13" t="s">
        <v>134</v>
      </c>
      <c r="BK184" s="208">
        <f>ROUND(I184*H184,2)</f>
        <v>0</v>
      </c>
      <c r="BL184" s="13" t="s">
        <v>207</v>
      </c>
      <c r="BM184" s="13" t="s">
        <v>350</v>
      </c>
    </row>
    <row r="185" s="1" customFormat="1" ht="16.5" customHeight="1">
      <c r="B185" s="34"/>
      <c r="C185" s="197" t="s">
        <v>351</v>
      </c>
      <c r="D185" s="197" t="s">
        <v>128</v>
      </c>
      <c r="E185" s="198" t="s">
        <v>352</v>
      </c>
      <c r="F185" s="199" t="s">
        <v>353</v>
      </c>
      <c r="G185" s="200" t="s">
        <v>155</v>
      </c>
      <c r="H185" s="201">
        <v>30</v>
      </c>
      <c r="I185" s="202"/>
      <c r="J185" s="203">
        <f>ROUND(I185*H185,2)</f>
        <v>0</v>
      </c>
      <c r="K185" s="199" t="s">
        <v>132</v>
      </c>
      <c r="L185" s="39"/>
      <c r="M185" s="204" t="s">
        <v>1</v>
      </c>
      <c r="N185" s="205" t="s">
        <v>44</v>
      </c>
      <c r="O185" s="75"/>
      <c r="P185" s="206">
        <f>O185*H185</f>
        <v>0</v>
      </c>
      <c r="Q185" s="206">
        <v>0.00019000000000000001</v>
      </c>
      <c r="R185" s="206">
        <f>Q185*H185</f>
        <v>0.0057000000000000002</v>
      </c>
      <c r="S185" s="206">
        <v>0</v>
      </c>
      <c r="T185" s="207">
        <f>S185*H185</f>
        <v>0</v>
      </c>
      <c r="AR185" s="13" t="s">
        <v>207</v>
      </c>
      <c r="AT185" s="13" t="s">
        <v>128</v>
      </c>
      <c r="AU185" s="13" t="s">
        <v>134</v>
      </c>
      <c r="AY185" s="13" t="s">
        <v>125</v>
      </c>
      <c r="BE185" s="208">
        <f>IF(N185="základní",J185,0)</f>
        <v>0</v>
      </c>
      <c r="BF185" s="208">
        <f>IF(N185="snížená",J185,0)</f>
        <v>0</v>
      </c>
      <c r="BG185" s="208">
        <f>IF(N185="zákl. přenesená",J185,0)</f>
        <v>0</v>
      </c>
      <c r="BH185" s="208">
        <f>IF(N185="sníž. přenesená",J185,0)</f>
        <v>0</v>
      </c>
      <c r="BI185" s="208">
        <f>IF(N185="nulová",J185,0)</f>
        <v>0</v>
      </c>
      <c r="BJ185" s="13" t="s">
        <v>134</v>
      </c>
      <c r="BK185" s="208">
        <f>ROUND(I185*H185,2)</f>
        <v>0</v>
      </c>
      <c r="BL185" s="13" t="s">
        <v>207</v>
      </c>
      <c r="BM185" s="13" t="s">
        <v>354</v>
      </c>
    </row>
    <row r="186" s="1" customFormat="1" ht="16.5" customHeight="1">
      <c r="B186" s="34"/>
      <c r="C186" s="197" t="s">
        <v>355</v>
      </c>
      <c r="D186" s="197" t="s">
        <v>128</v>
      </c>
      <c r="E186" s="198" t="s">
        <v>356</v>
      </c>
      <c r="F186" s="199" t="s">
        <v>357</v>
      </c>
      <c r="G186" s="200" t="s">
        <v>155</v>
      </c>
      <c r="H186" s="201">
        <v>30</v>
      </c>
      <c r="I186" s="202"/>
      <c r="J186" s="203">
        <f>ROUND(I186*H186,2)</f>
        <v>0</v>
      </c>
      <c r="K186" s="199" t="s">
        <v>132</v>
      </c>
      <c r="L186" s="39"/>
      <c r="M186" s="204" t="s">
        <v>1</v>
      </c>
      <c r="N186" s="205" t="s">
        <v>44</v>
      </c>
      <c r="O186" s="75"/>
      <c r="P186" s="206">
        <f>O186*H186</f>
        <v>0</v>
      </c>
      <c r="Q186" s="206">
        <v>1.0000000000000001E-05</v>
      </c>
      <c r="R186" s="206">
        <f>Q186*H186</f>
        <v>0.00030000000000000003</v>
      </c>
      <c r="S186" s="206">
        <v>0</v>
      </c>
      <c r="T186" s="207">
        <f>S186*H186</f>
        <v>0</v>
      </c>
      <c r="AR186" s="13" t="s">
        <v>207</v>
      </c>
      <c r="AT186" s="13" t="s">
        <v>128</v>
      </c>
      <c r="AU186" s="13" t="s">
        <v>134</v>
      </c>
      <c r="AY186" s="13" t="s">
        <v>125</v>
      </c>
      <c r="BE186" s="208">
        <f>IF(N186="základní",J186,0)</f>
        <v>0</v>
      </c>
      <c r="BF186" s="208">
        <f>IF(N186="snížená",J186,0)</f>
        <v>0</v>
      </c>
      <c r="BG186" s="208">
        <f>IF(N186="zákl. přenesená",J186,0)</f>
        <v>0</v>
      </c>
      <c r="BH186" s="208">
        <f>IF(N186="sníž. přenesená",J186,0)</f>
        <v>0</v>
      </c>
      <c r="BI186" s="208">
        <f>IF(N186="nulová",J186,0)</f>
        <v>0</v>
      </c>
      <c r="BJ186" s="13" t="s">
        <v>134</v>
      </c>
      <c r="BK186" s="208">
        <f>ROUND(I186*H186,2)</f>
        <v>0</v>
      </c>
      <c r="BL186" s="13" t="s">
        <v>207</v>
      </c>
      <c r="BM186" s="13" t="s">
        <v>358</v>
      </c>
    </row>
    <row r="187" s="1" customFormat="1" ht="16.5" customHeight="1">
      <c r="B187" s="34"/>
      <c r="C187" s="197" t="s">
        <v>359</v>
      </c>
      <c r="D187" s="197" t="s">
        <v>128</v>
      </c>
      <c r="E187" s="198" t="s">
        <v>360</v>
      </c>
      <c r="F187" s="199" t="s">
        <v>361</v>
      </c>
      <c r="G187" s="200" t="s">
        <v>330</v>
      </c>
      <c r="H187" s="221"/>
      <c r="I187" s="202"/>
      <c r="J187" s="203">
        <f>ROUND(I187*H187,2)</f>
        <v>0</v>
      </c>
      <c r="K187" s="199" t="s">
        <v>132</v>
      </c>
      <c r="L187" s="39"/>
      <c r="M187" s="204" t="s">
        <v>1</v>
      </c>
      <c r="N187" s="205" t="s">
        <v>44</v>
      </c>
      <c r="O187" s="75"/>
      <c r="P187" s="206">
        <f>O187*H187</f>
        <v>0</v>
      </c>
      <c r="Q187" s="206">
        <v>0</v>
      </c>
      <c r="R187" s="206">
        <f>Q187*H187</f>
        <v>0</v>
      </c>
      <c r="S187" s="206">
        <v>0</v>
      </c>
      <c r="T187" s="207">
        <f>S187*H187</f>
        <v>0</v>
      </c>
      <c r="AR187" s="13" t="s">
        <v>207</v>
      </c>
      <c r="AT187" s="13" t="s">
        <v>128</v>
      </c>
      <c r="AU187" s="13" t="s">
        <v>134</v>
      </c>
      <c r="AY187" s="13" t="s">
        <v>125</v>
      </c>
      <c r="BE187" s="208">
        <f>IF(N187="základní",J187,0)</f>
        <v>0</v>
      </c>
      <c r="BF187" s="208">
        <f>IF(N187="snížená",J187,0)</f>
        <v>0</v>
      </c>
      <c r="BG187" s="208">
        <f>IF(N187="zákl. přenesená",J187,0)</f>
        <v>0</v>
      </c>
      <c r="BH187" s="208">
        <f>IF(N187="sníž. přenesená",J187,0)</f>
        <v>0</v>
      </c>
      <c r="BI187" s="208">
        <f>IF(N187="nulová",J187,0)</f>
        <v>0</v>
      </c>
      <c r="BJ187" s="13" t="s">
        <v>134</v>
      </c>
      <c r="BK187" s="208">
        <f>ROUND(I187*H187,2)</f>
        <v>0</v>
      </c>
      <c r="BL187" s="13" t="s">
        <v>207</v>
      </c>
      <c r="BM187" s="13" t="s">
        <v>362</v>
      </c>
    </row>
    <row r="188" s="10" customFormat="1" ht="22.8" customHeight="1">
      <c r="B188" s="181"/>
      <c r="C188" s="182"/>
      <c r="D188" s="183" t="s">
        <v>71</v>
      </c>
      <c r="E188" s="195" t="s">
        <v>363</v>
      </c>
      <c r="F188" s="195" t="s">
        <v>364</v>
      </c>
      <c r="G188" s="182"/>
      <c r="H188" s="182"/>
      <c r="I188" s="185"/>
      <c r="J188" s="196">
        <f>BK188</f>
        <v>0</v>
      </c>
      <c r="K188" s="182"/>
      <c r="L188" s="187"/>
      <c r="M188" s="188"/>
      <c r="N188" s="189"/>
      <c r="O188" s="189"/>
      <c r="P188" s="190">
        <f>SUM(P189:P201)</f>
        <v>0</v>
      </c>
      <c r="Q188" s="189"/>
      <c r="R188" s="190">
        <f>SUM(R189:R201)</f>
        <v>0.17018999999999998</v>
      </c>
      <c r="S188" s="189"/>
      <c r="T188" s="191">
        <f>SUM(T189:T201)</f>
        <v>0</v>
      </c>
      <c r="AR188" s="192" t="s">
        <v>134</v>
      </c>
      <c r="AT188" s="193" t="s">
        <v>71</v>
      </c>
      <c r="AU188" s="193" t="s">
        <v>80</v>
      </c>
      <c r="AY188" s="192" t="s">
        <v>125</v>
      </c>
      <c r="BK188" s="194">
        <f>SUM(BK189:BK201)</f>
        <v>0</v>
      </c>
    </row>
    <row r="189" s="1" customFormat="1" ht="16.5" customHeight="1">
      <c r="B189" s="34"/>
      <c r="C189" s="197" t="s">
        <v>365</v>
      </c>
      <c r="D189" s="197" t="s">
        <v>128</v>
      </c>
      <c r="E189" s="198" t="s">
        <v>366</v>
      </c>
      <c r="F189" s="199" t="s">
        <v>367</v>
      </c>
      <c r="G189" s="200" t="s">
        <v>368</v>
      </c>
      <c r="H189" s="201">
        <v>2</v>
      </c>
      <c r="I189" s="202"/>
      <c r="J189" s="203">
        <f>ROUND(I189*H189,2)</f>
        <v>0</v>
      </c>
      <c r="K189" s="199" t="s">
        <v>132</v>
      </c>
      <c r="L189" s="39"/>
      <c r="M189" s="204" t="s">
        <v>1</v>
      </c>
      <c r="N189" s="205" t="s">
        <v>44</v>
      </c>
      <c r="O189" s="75"/>
      <c r="P189" s="206">
        <f>O189*H189</f>
        <v>0</v>
      </c>
      <c r="Q189" s="206">
        <v>0.016920000000000001</v>
      </c>
      <c r="R189" s="206">
        <f>Q189*H189</f>
        <v>0.033840000000000002</v>
      </c>
      <c r="S189" s="206">
        <v>0</v>
      </c>
      <c r="T189" s="207">
        <f>S189*H189</f>
        <v>0</v>
      </c>
      <c r="AR189" s="13" t="s">
        <v>207</v>
      </c>
      <c r="AT189" s="13" t="s">
        <v>128</v>
      </c>
      <c r="AU189" s="13" t="s">
        <v>134</v>
      </c>
      <c r="AY189" s="13" t="s">
        <v>125</v>
      </c>
      <c r="BE189" s="208">
        <f>IF(N189="základní",J189,0)</f>
        <v>0</v>
      </c>
      <c r="BF189" s="208">
        <f>IF(N189="snížená",J189,0)</f>
        <v>0</v>
      </c>
      <c r="BG189" s="208">
        <f>IF(N189="zákl. přenesená",J189,0)</f>
        <v>0</v>
      </c>
      <c r="BH189" s="208">
        <f>IF(N189="sníž. přenesená",J189,0)</f>
        <v>0</v>
      </c>
      <c r="BI189" s="208">
        <f>IF(N189="nulová",J189,0)</f>
        <v>0</v>
      </c>
      <c r="BJ189" s="13" t="s">
        <v>134</v>
      </c>
      <c r="BK189" s="208">
        <f>ROUND(I189*H189,2)</f>
        <v>0</v>
      </c>
      <c r="BL189" s="13" t="s">
        <v>207</v>
      </c>
      <c r="BM189" s="13" t="s">
        <v>369</v>
      </c>
    </row>
    <row r="190" s="1" customFormat="1" ht="16.5" customHeight="1">
      <c r="B190" s="34"/>
      <c r="C190" s="197" t="s">
        <v>370</v>
      </c>
      <c r="D190" s="197" t="s">
        <v>128</v>
      </c>
      <c r="E190" s="198" t="s">
        <v>371</v>
      </c>
      <c r="F190" s="199" t="s">
        <v>372</v>
      </c>
      <c r="G190" s="200" t="s">
        <v>368</v>
      </c>
      <c r="H190" s="201">
        <v>1</v>
      </c>
      <c r="I190" s="202"/>
      <c r="J190" s="203">
        <f>ROUND(I190*H190,2)</f>
        <v>0</v>
      </c>
      <c r="K190" s="199" t="s">
        <v>132</v>
      </c>
      <c r="L190" s="39"/>
      <c r="M190" s="204" t="s">
        <v>1</v>
      </c>
      <c r="N190" s="205" t="s">
        <v>44</v>
      </c>
      <c r="O190" s="75"/>
      <c r="P190" s="206">
        <f>O190*H190</f>
        <v>0</v>
      </c>
      <c r="Q190" s="206">
        <v>0.016080000000000001</v>
      </c>
      <c r="R190" s="206">
        <f>Q190*H190</f>
        <v>0.016080000000000001</v>
      </c>
      <c r="S190" s="206">
        <v>0</v>
      </c>
      <c r="T190" s="207">
        <f>S190*H190</f>
        <v>0</v>
      </c>
      <c r="AR190" s="13" t="s">
        <v>207</v>
      </c>
      <c r="AT190" s="13" t="s">
        <v>128</v>
      </c>
      <c r="AU190" s="13" t="s">
        <v>134</v>
      </c>
      <c r="AY190" s="13" t="s">
        <v>125</v>
      </c>
      <c r="BE190" s="208">
        <f>IF(N190="základní",J190,0)</f>
        <v>0</v>
      </c>
      <c r="BF190" s="208">
        <f>IF(N190="snížená",J190,0)</f>
        <v>0</v>
      </c>
      <c r="BG190" s="208">
        <f>IF(N190="zákl. přenesená",J190,0)</f>
        <v>0</v>
      </c>
      <c r="BH190" s="208">
        <f>IF(N190="sníž. přenesená",J190,0)</f>
        <v>0</v>
      </c>
      <c r="BI190" s="208">
        <f>IF(N190="nulová",J190,0)</f>
        <v>0</v>
      </c>
      <c r="BJ190" s="13" t="s">
        <v>134</v>
      </c>
      <c r="BK190" s="208">
        <f>ROUND(I190*H190,2)</f>
        <v>0</v>
      </c>
      <c r="BL190" s="13" t="s">
        <v>207</v>
      </c>
      <c r="BM190" s="13" t="s">
        <v>373</v>
      </c>
    </row>
    <row r="191" s="1" customFormat="1" ht="16.5" customHeight="1">
      <c r="B191" s="34"/>
      <c r="C191" s="197" t="s">
        <v>374</v>
      </c>
      <c r="D191" s="197" t="s">
        <v>128</v>
      </c>
      <c r="E191" s="198" t="s">
        <v>375</v>
      </c>
      <c r="F191" s="199" t="s">
        <v>376</v>
      </c>
      <c r="G191" s="200" t="s">
        <v>368</v>
      </c>
      <c r="H191" s="201">
        <v>1</v>
      </c>
      <c r="I191" s="202"/>
      <c r="J191" s="203">
        <f>ROUND(I191*H191,2)</f>
        <v>0</v>
      </c>
      <c r="K191" s="199" t="s">
        <v>132</v>
      </c>
      <c r="L191" s="39"/>
      <c r="M191" s="204" t="s">
        <v>1</v>
      </c>
      <c r="N191" s="205" t="s">
        <v>44</v>
      </c>
      <c r="O191" s="75"/>
      <c r="P191" s="206">
        <f>O191*H191</f>
        <v>0</v>
      </c>
      <c r="Q191" s="206">
        <v>0.01196</v>
      </c>
      <c r="R191" s="206">
        <f>Q191*H191</f>
        <v>0.01196</v>
      </c>
      <c r="S191" s="206">
        <v>0</v>
      </c>
      <c r="T191" s="207">
        <f>S191*H191</f>
        <v>0</v>
      </c>
      <c r="AR191" s="13" t="s">
        <v>207</v>
      </c>
      <c r="AT191" s="13" t="s">
        <v>128</v>
      </c>
      <c r="AU191" s="13" t="s">
        <v>134</v>
      </c>
      <c r="AY191" s="13" t="s">
        <v>125</v>
      </c>
      <c r="BE191" s="208">
        <f>IF(N191="základní",J191,0)</f>
        <v>0</v>
      </c>
      <c r="BF191" s="208">
        <f>IF(N191="snížená",J191,0)</f>
        <v>0</v>
      </c>
      <c r="BG191" s="208">
        <f>IF(N191="zákl. přenesená",J191,0)</f>
        <v>0</v>
      </c>
      <c r="BH191" s="208">
        <f>IF(N191="sníž. přenesená",J191,0)</f>
        <v>0</v>
      </c>
      <c r="BI191" s="208">
        <f>IF(N191="nulová",J191,0)</f>
        <v>0</v>
      </c>
      <c r="BJ191" s="13" t="s">
        <v>134</v>
      </c>
      <c r="BK191" s="208">
        <f>ROUND(I191*H191,2)</f>
        <v>0</v>
      </c>
      <c r="BL191" s="13" t="s">
        <v>207</v>
      </c>
      <c r="BM191" s="13" t="s">
        <v>377</v>
      </c>
    </row>
    <row r="192" s="1" customFormat="1" ht="16.5" customHeight="1">
      <c r="B192" s="34"/>
      <c r="C192" s="197" t="s">
        <v>378</v>
      </c>
      <c r="D192" s="197" t="s">
        <v>128</v>
      </c>
      <c r="E192" s="198" t="s">
        <v>379</v>
      </c>
      <c r="F192" s="199" t="s">
        <v>380</v>
      </c>
      <c r="G192" s="200" t="s">
        <v>368</v>
      </c>
      <c r="H192" s="201">
        <v>1</v>
      </c>
      <c r="I192" s="202"/>
      <c r="J192" s="203">
        <f>ROUND(I192*H192,2)</f>
        <v>0</v>
      </c>
      <c r="K192" s="199" t="s">
        <v>132</v>
      </c>
      <c r="L192" s="39"/>
      <c r="M192" s="204" t="s">
        <v>1</v>
      </c>
      <c r="N192" s="205" t="s">
        <v>44</v>
      </c>
      <c r="O192" s="75"/>
      <c r="P192" s="206">
        <f>O192*H192</f>
        <v>0</v>
      </c>
      <c r="Q192" s="206">
        <v>0.0018500000000000001</v>
      </c>
      <c r="R192" s="206">
        <f>Q192*H192</f>
        <v>0.0018500000000000001</v>
      </c>
      <c r="S192" s="206">
        <v>0</v>
      </c>
      <c r="T192" s="207">
        <f>S192*H192</f>
        <v>0</v>
      </c>
      <c r="AR192" s="13" t="s">
        <v>207</v>
      </c>
      <c r="AT192" s="13" t="s">
        <v>128</v>
      </c>
      <c r="AU192" s="13" t="s">
        <v>134</v>
      </c>
      <c r="AY192" s="13" t="s">
        <v>125</v>
      </c>
      <c r="BE192" s="208">
        <f>IF(N192="základní",J192,0)</f>
        <v>0</v>
      </c>
      <c r="BF192" s="208">
        <f>IF(N192="snížená",J192,0)</f>
        <v>0</v>
      </c>
      <c r="BG192" s="208">
        <f>IF(N192="zákl. přenesená",J192,0)</f>
        <v>0</v>
      </c>
      <c r="BH192" s="208">
        <f>IF(N192="sníž. přenesená",J192,0)</f>
        <v>0</v>
      </c>
      <c r="BI192" s="208">
        <f>IF(N192="nulová",J192,0)</f>
        <v>0</v>
      </c>
      <c r="BJ192" s="13" t="s">
        <v>134</v>
      </c>
      <c r="BK192" s="208">
        <f>ROUND(I192*H192,2)</f>
        <v>0</v>
      </c>
      <c r="BL192" s="13" t="s">
        <v>207</v>
      </c>
      <c r="BM192" s="13" t="s">
        <v>381</v>
      </c>
    </row>
    <row r="193" s="1" customFormat="1" ht="16.5" customHeight="1">
      <c r="B193" s="34"/>
      <c r="C193" s="222" t="s">
        <v>382</v>
      </c>
      <c r="D193" s="222" t="s">
        <v>383</v>
      </c>
      <c r="E193" s="223" t="s">
        <v>384</v>
      </c>
      <c r="F193" s="224" t="s">
        <v>385</v>
      </c>
      <c r="G193" s="225" t="s">
        <v>131</v>
      </c>
      <c r="H193" s="226">
        <v>1</v>
      </c>
      <c r="I193" s="227"/>
      <c r="J193" s="228">
        <f>ROUND(I193*H193,2)</f>
        <v>0</v>
      </c>
      <c r="K193" s="224" t="s">
        <v>1</v>
      </c>
      <c r="L193" s="229"/>
      <c r="M193" s="230" t="s">
        <v>1</v>
      </c>
      <c r="N193" s="231" t="s">
        <v>44</v>
      </c>
      <c r="O193" s="75"/>
      <c r="P193" s="206">
        <f>O193*H193</f>
        <v>0</v>
      </c>
      <c r="Q193" s="206">
        <v>0.016</v>
      </c>
      <c r="R193" s="206">
        <f>Q193*H193</f>
        <v>0.016</v>
      </c>
      <c r="S193" s="206">
        <v>0</v>
      </c>
      <c r="T193" s="207">
        <f>S193*H193</f>
        <v>0</v>
      </c>
      <c r="AR193" s="13" t="s">
        <v>295</v>
      </c>
      <c r="AT193" s="13" t="s">
        <v>383</v>
      </c>
      <c r="AU193" s="13" t="s">
        <v>134</v>
      </c>
      <c r="AY193" s="13" t="s">
        <v>125</v>
      </c>
      <c r="BE193" s="208">
        <f>IF(N193="základní",J193,0)</f>
        <v>0</v>
      </c>
      <c r="BF193" s="208">
        <f>IF(N193="snížená",J193,0)</f>
        <v>0</v>
      </c>
      <c r="BG193" s="208">
        <f>IF(N193="zákl. přenesená",J193,0)</f>
        <v>0</v>
      </c>
      <c r="BH193" s="208">
        <f>IF(N193="sníž. přenesená",J193,0)</f>
        <v>0</v>
      </c>
      <c r="BI193" s="208">
        <f>IF(N193="nulová",J193,0)</f>
        <v>0</v>
      </c>
      <c r="BJ193" s="13" t="s">
        <v>134</v>
      </c>
      <c r="BK193" s="208">
        <f>ROUND(I193*H193,2)</f>
        <v>0</v>
      </c>
      <c r="BL193" s="13" t="s">
        <v>207</v>
      </c>
      <c r="BM193" s="13" t="s">
        <v>386</v>
      </c>
    </row>
    <row r="194" s="1" customFormat="1" ht="16.5" customHeight="1">
      <c r="B194" s="34"/>
      <c r="C194" s="197" t="s">
        <v>387</v>
      </c>
      <c r="D194" s="197" t="s">
        <v>128</v>
      </c>
      <c r="E194" s="198" t="s">
        <v>388</v>
      </c>
      <c r="F194" s="199" t="s">
        <v>389</v>
      </c>
      <c r="G194" s="200" t="s">
        <v>368</v>
      </c>
      <c r="H194" s="201">
        <v>1</v>
      </c>
      <c r="I194" s="202"/>
      <c r="J194" s="203">
        <f>ROUND(I194*H194,2)</f>
        <v>0</v>
      </c>
      <c r="K194" s="199" t="s">
        <v>132</v>
      </c>
      <c r="L194" s="39"/>
      <c r="M194" s="204" t="s">
        <v>1</v>
      </c>
      <c r="N194" s="205" t="s">
        <v>44</v>
      </c>
      <c r="O194" s="75"/>
      <c r="P194" s="206">
        <f>O194*H194</f>
        <v>0</v>
      </c>
      <c r="Q194" s="206">
        <v>0.01452</v>
      </c>
      <c r="R194" s="206">
        <f>Q194*H194</f>
        <v>0.01452</v>
      </c>
      <c r="S194" s="206">
        <v>0</v>
      </c>
      <c r="T194" s="207">
        <f>S194*H194</f>
        <v>0</v>
      </c>
      <c r="AR194" s="13" t="s">
        <v>207</v>
      </c>
      <c r="AT194" s="13" t="s">
        <v>128</v>
      </c>
      <c r="AU194" s="13" t="s">
        <v>134</v>
      </c>
      <c r="AY194" s="13" t="s">
        <v>125</v>
      </c>
      <c r="BE194" s="208">
        <f>IF(N194="základní",J194,0)</f>
        <v>0</v>
      </c>
      <c r="BF194" s="208">
        <f>IF(N194="snížená",J194,0)</f>
        <v>0</v>
      </c>
      <c r="BG194" s="208">
        <f>IF(N194="zákl. přenesená",J194,0)</f>
        <v>0</v>
      </c>
      <c r="BH194" s="208">
        <f>IF(N194="sníž. přenesená",J194,0)</f>
        <v>0</v>
      </c>
      <c r="BI194" s="208">
        <f>IF(N194="nulová",J194,0)</f>
        <v>0</v>
      </c>
      <c r="BJ194" s="13" t="s">
        <v>134</v>
      </c>
      <c r="BK194" s="208">
        <f>ROUND(I194*H194,2)</f>
        <v>0</v>
      </c>
      <c r="BL194" s="13" t="s">
        <v>207</v>
      </c>
      <c r="BM194" s="13" t="s">
        <v>390</v>
      </c>
    </row>
    <row r="195" s="1" customFormat="1" ht="16.5" customHeight="1">
      <c r="B195" s="34"/>
      <c r="C195" s="197" t="s">
        <v>391</v>
      </c>
      <c r="D195" s="197" t="s">
        <v>128</v>
      </c>
      <c r="E195" s="198" t="s">
        <v>392</v>
      </c>
      <c r="F195" s="199" t="s">
        <v>393</v>
      </c>
      <c r="G195" s="200" t="s">
        <v>368</v>
      </c>
      <c r="H195" s="201">
        <v>1</v>
      </c>
      <c r="I195" s="202"/>
      <c r="J195" s="203">
        <f>ROUND(I195*H195,2)</f>
        <v>0</v>
      </c>
      <c r="K195" s="199" t="s">
        <v>132</v>
      </c>
      <c r="L195" s="39"/>
      <c r="M195" s="204" t="s">
        <v>1</v>
      </c>
      <c r="N195" s="205" t="s">
        <v>44</v>
      </c>
      <c r="O195" s="75"/>
      <c r="P195" s="206">
        <f>O195*H195</f>
        <v>0</v>
      </c>
      <c r="Q195" s="206">
        <v>0.019369999999999998</v>
      </c>
      <c r="R195" s="206">
        <f>Q195*H195</f>
        <v>0.019369999999999998</v>
      </c>
      <c r="S195" s="206">
        <v>0</v>
      </c>
      <c r="T195" s="207">
        <f>S195*H195</f>
        <v>0</v>
      </c>
      <c r="AR195" s="13" t="s">
        <v>207</v>
      </c>
      <c r="AT195" s="13" t="s">
        <v>128</v>
      </c>
      <c r="AU195" s="13" t="s">
        <v>134</v>
      </c>
      <c r="AY195" s="13" t="s">
        <v>125</v>
      </c>
      <c r="BE195" s="208">
        <f>IF(N195="základní",J195,0)</f>
        <v>0</v>
      </c>
      <c r="BF195" s="208">
        <f>IF(N195="snížená",J195,0)</f>
        <v>0</v>
      </c>
      <c r="BG195" s="208">
        <f>IF(N195="zákl. přenesená",J195,0)</f>
        <v>0</v>
      </c>
      <c r="BH195" s="208">
        <f>IF(N195="sníž. přenesená",J195,0)</f>
        <v>0</v>
      </c>
      <c r="BI195" s="208">
        <f>IF(N195="nulová",J195,0)</f>
        <v>0</v>
      </c>
      <c r="BJ195" s="13" t="s">
        <v>134</v>
      </c>
      <c r="BK195" s="208">
        <f>ROUND(I195*H195,2)</f>
        <v>0</v>
      </c>
      <c r="BL195" s="13" t="s">
        <v>207</v>
      </c>
      <c r="BM195" s="13" t="s">
        <v>394</v>
      </c>
    </row>
    <row r="196" s="1" customFormat="1" ht="16.5" customHeight="1">
      <c r="B196" s="34"/>
      <c r="C196" s="197" t="s">
        <v>395</v>
      </c>
      <c r="D196" s="197" t="s">
        <v>128</v>
      </c>
      <c r="E196" s="198" t="s">
        <v>396</v>
      </c>
      <c r="F196" s="199" t="s">
        <v>397</v>
      </c>
      <c r="G196" s="200" t="s">
        <v>368</v>
      </c>
      <c r="H196" s="201">
        <v>1</v>
      </c>
      <c r="I196" s="202"/>
      <c r="J196" s="203">
        <f>ROUND(I196*H196,2)</f>
        <v>0</v>
      </c>
      <c r="K196" s="199" t="s">
        <v>132</v>
      </c>
      <c r="L196" s="39"/>
      <c r="M196" s="204" t="s">
        <v>1</v>
      </c>
      <c r="N196" s="205" t="s">
        <v>44</v>
      </c>
      <c r="O196" s="75"/>
      <c r="P196" s="206">
        <f>O196*H196</f>
        <v>0</v>
      </c>
      <c r="Q196" s="206">
        <v>0.042389999999999997</v>
      </c>
      <c r="R196" s="206">
        <f>Q196*H196</f>
        <v>0.042389999999999997</v>
      </c>
      <c r="S196" s="206">
        <v>0</v>
      </c>
      <c r="T196" s="207">
        <f>S196*H196</f>
        <v>0</v>
      </c>
      <c r="AR196" s="13" t="s">
        <v>207</v>
      </c>
      <c r="AT196" s="13" t="s">
        <v>128</v>
      </c>
      <c r="AU196" s="13" t="s">
        <v>134</v>
      </c>
      <c r="AY196" s="13" t="s">
        <v>125</v>
      </c>
      <c r="BE196" s="208">
        <f>IF(N196="základní",J196,0)</f>
        <v>0</v>
      </c>
      <c r="BF196" s="208">
        <f>IF(N196="snížená",J196,0)</f>
        <v>0</v>
      </c>
      <c r="BG196" s="208">
        <f>IF(N196="zákl. přenesená",J196,0)</f>
        <v>0</v>
      </c>
      <c r="BH196" s="208">
        <f>IF(N196="sníž. přenesená",J196,0)</f>
        <v>0</v>
      </c>
      <c r="BI196" s="208">
        <f>IF(N196="nulová",J196,0)</f>
        <v>0</v>
      </c>
      <c r="BJ196" s="13" t="s">
        <v>134</v>
      </c>
      <c r="BK196" s="208">
        <f>ROUND(I196*H196,2)</f>
        <v>0</v>
      </c>
      <c r="BL196" s="13" t="s">
        <v>207</v>
      </c>
      <c r="BM196" s="13" t="s">
        <v>398</v>
      </c>
    </row>
    <row r="197" s="1" customFormat="1" ht="16.5" customHeight="1">
      <c r="B197" s="34"/>
      <c r="C197" s="197" t="s">
        <v>399</v>
      </c>
      <c r="D197" s="197" t="s">
        <v>128</v>
      </c>
      <c r="E197" s="198" t="s">
        <v>400</v>
      </c>
      <c r="F197" s="199" t="s">
        <v>401</v>
      </c>
      <c r="G197" s="200" t="s">
        <v>368</v>
      </c>
      <c r="H197" s="201">
        <v>11</v>
      </c>
      <c r="I197" s="202"/>
      <c r="J197" s="203">
        <f>ROUND(I197*H197,2)</f>
        <v>0</v>
      </c>
      <c r="K197" s="199" t="s">
        <v>132</v>
      </c>
      <c r="L197" s="39"/>
      <c r="M197" s="204" t="s">
        <v>1</v>
      </c>
      <c r="N197" s="205" t="s">
        <v>44</v>
      </c>
      <c r="O197" s="75"/>
      <c r="P197" s="206">
        <f>O197*H197</f>
        <v>0</v>
      </c>
      <c r="Q197" s="206">
        <v>0.00029999999999999997</v>
      </c>
      <c r="R197" s="206">
        <f>Q197*H197</f>
        <v>0.0032999999999999995</v>
      </c>
      <c r="S197" s="206">
        <v>0</v>
      </c>
      <c r="T197" s="207">
        <f>S197*H197</f>
        <v>0</v>
      </c>
      <c r="AR197" s="13" t="s">
        <v>207</v>
      </c>
      <c r="AT197" s="13" t="s">
        <v>128</v>
      </c>
      <c r="AU197" s="13" t="s">
        <v>134</v>
      </c>
      <c r="AY197" s="13" t="s">
        <v>125</v>
      </c>
      <c r="BE197" s="208">
        <f>IF(N197="základní",J197,0)</f>
        <v>0</v>
      </c>
      <c r="BF197" s="208">
        <f>IF(N197="snížená",J197,0)</f>
        <v>0</v>
      </c>
      <c r="BG197" s="208">
        <f>IF(N197="zákl. přenesená",J197,0)</f>
        <v>0</v>
      </c>
      <c r="BH197" s="208">
        <f>IF(N197="sníž. přenesená",J197,0)</f>
        <v>0</v>
      </c>
      <c r="BI197" s="208">
        <f>IF(N197="nulová",J197,0)</f>
        <v>0</v>
      </c>
      <c r="BJ197" s="13" t="s">
        <v>134</v>
      </c>
      <c r="BK197" s="208">
        <f>ROUND(I197*H197,2)</f>
        <v>0</v>
      </c>
      <c r="BL197" s="13" t="s">
        <v>207</v>
      </c>
      <c r="BM197" s="13" t="s">
        <v>402</v>
      </c>
    </row>
    <row r="198" s="1" customFormat="1" ht="16.5" customHeight="1">
      <c r="B198" s="34"/>
      <c r="C198" s="197" t="s">
        <v>403</v>
      </c>
      <c r="D198" s="197" t="s">
        <v>128</v>
      </c>
      <c r="E198" s="198" t="s">
        <v>404</v>
      </c>
      <c r="F198" s="199" t="s">
        <v>405</v>
      </c>
      <c r="G198" s="200" t="s">
        <v>368</v>
      </c>
      <c r="H198" s="201">
        <v>1</v>
      </c>
      <c r="I198" s="202"/>
      <c r="J198" s="203">
        <f>ROUND(I198*H198,2)</f>
        <v>0</v>
      </c>
      <c r="K198" s="199" t="s">
        <v>132</v>
      </c>
      <c r="L198" s="39"/>
      <c r="M198" s="204" t="s">
        <v>1</v>
      </c>
      <c r="N198" s="205" t="s">
        <v>44</v>
      </c>
      <c r="O198" s="75"/>
      <c r="P198" s="206">
        <f>O198*H198</f>
        <v>0</v>
      </c>
      <c r="Q198" s="206">
        <v>0.0018</v>
      </c>
      <c r="R198" s="206">
        <f>Q198*H198</f>
        <v>0.0018</v>
      </c>
      <c r="S198" s="206">
        <v>0</v>
      </c>
      <c r="T198" s="207">
        <f>S198*H198</f>
        <v>0</v>
      </c>
      <c r="AR198" s="13" t="s">
        <v>207</v>
      </c>
      <c r="AT198" s="13" t="s">
        <v>128</v>
      </c>
      <c r="AU198" s="13" t="s">
        <v>134</v>
      </c>
      <c r="AY198" s="13" t="s">
        <v>125</v>
      </c>
      <c r="BE198" s="208">
        <f>IF(N198="základní",J198,0)</f>
        <v>0</v>
      </c>
      <c r="BF198" s="208">
        <f>IF(N198="snížená",J198,0)</f>
        <v>0</v>
      </c>
      <c r="BG198" s="208">
        <f>IF(N198="zákl. přenesená",J198,0)</f>
        <v>0</v>
      </c>
      <c r="BH198" s="208">
        <f>IF(N198="sníž. přenesená",J198,0)</f>
        <v>0</v>
      </c>
      <c r="BI198" s="208">
        <f>IF(N198="nulová",J198,0)</f>
        <v>0</v>
      </c>
      <c r="BJ198" s="13" t="s">
        <v>134</v>
      </c>
      <c r="BK198" s="208">
        <f>ROUND(I198*H198,2)</f>
        <v>0</v>
      </c>
      <c r="BL198" s="13" t="s">
        <v>207</v>
      </c>
      <c r="BM198" s="13" t="s">
        <v>406</v>
      </c>
    </row>
    <row r="199" s="1" customFormat="1" ht="16.5" customHeight="1">
      <c r="B199" s="34"/>
      <c r="C199" s="197" t="s">
        <v>407</v>
      </c>
      <c r="D199" s="197" t="s">
        <v>128</v>
      </c>
      <c r="E199" s="198" t="s">
        <v>408</v>
      </c>
      <c r="F199" s="199" t="s">
        <v>409</v>
      </c>
      <c r="G199" s="200" t="s">
        <v>368</v>
      </c>
      <c r="H199" s="201">
        <v>3</v>
      </c>
      <c r="I199" s="202"/>
      <c r="J199" s="203">
        <f>ROUND(I199*H199,2)</f>
        <v>0</v>
      </c>
      <c r="K199" s="199" t="s">
        <v>132</v>
      </c>
      <c r="L199" s="39"/>
      <c r="M199" s="204" t="s">
        <v>1</v>
      </c>
      <c r="N199" s="205" t="s">
        <v>44</v>
      </c>
      <c r="O199" s="75"/>
      <c r="P199" s="206">
        <f>O199*H199</f>
        <v>0</v>
      </c>
      <c r="Q199" s="206">
        <v>0.0018</v>
      </c>
      <c r="R199" s="206">
        <f>Q199*H199</f>
        <v>0.0054000000000000003</v>
      </c>
      <c r="S199" s="206">
        <v>0</v>
      </c>
      <c r="T199" s="207">
        <f>S199*H199</f>
        <v>0</v>
      </c>
      <c r="AR199" s="13" t="s">
        <v>207</v>
      </c>
      <c r="AT199" s="13" t="s">
        <v>128</v>
      </c>
      <c r="AU199" s="13" t="s">
        <v>134</v>
      </c>
      <c r="AY199" s="13" t="s">
        <v>125</v>
      </c>
      <c r="BE199" s="208">
        <f>IF(N199="základní",J199,0)</f>
        <v>0</v>
      </c>
      <c r="BF199" s="208">
        <f>IF(N199="snížená",J199,0)</f>
        <v>0</v>
      </c>
      <c r="BG199" s="208">
        <f>IF(N199="zákl. přenesená",J199,0)</f>
        <v>0</v>
      </c>
      <c r="BH199" s="208">
        <f>IF(N199="sníž. přenesená",J199,0)</f>
        <v>0</v>
      </c>
      <c r="BI199" s="208">
        <f>IF(N199="nulová",J199,0)</f>
        <v>0</v>
      </c>
      <c r="BJ199" s="13" t="s">
        <v>134</v>
      </c>
      <c r="BK199" s="208">
        <f>ROUND(I199*H199,2)</f>
        <v>0</v>
      </c>
      <c r="BL199" s="13" t="s">
        <v>207</v>
      </c>
      <c r="BM199" s="13" t="s">
        <v>410</v>
      </c>
    </row>
    <row r="200" s="1" customFormat="1" ht="16.5" customHeight="1">
      <c r="B200" s="34"/>
      <c r="C200" s="197" t="s">
        <v>411</v>
      </c>
      <c r="D200" s="197" t="s">
        <v>128</v>
      </c>
      <c r="E200" s="198" t="s">
        <v>412</v>
      </c>
      <c r="F200" s="199" t="s">
        <v>413</v>
      </c>
      <c r="G200" s="200" t="s">
        <v>368</v>
      </c>
      <c r="H200" s="201">
        <v>2</v>
      </c>
      <c r="I200" s="202"/>
      <c r="J200" s="203">
        <f>ROUND(I200*H200,2)</f>
        <v>0</v>
      </c>
      <c r="K200" s="199" t="s">
        <v>132</v>
      </c>
      <c r="L200" s="39"/>
      <c r="M200" s="204" t="s">
        <v>1</v>
      </c>
      <c r="N200" s="205" t="s">
        <v>44</v>
      </c>
      <c r="O200" s="75"/>
      <c r="P200" s="206">
        <f>O200*H200</f>
        <v>0</v>
      </c>
      <c r="Q200" s="206">
        <v>0.0018400000000000001</v>
      </c>
      <c r="R200" s="206">
        <f>Q200*H200</f>
        <v>0.0036800000000000001</v>
      </c>
      <c r="S200" s="206">
        <v>0</v>
      </c>
      <c r="T200" s="207">
        <f>S200*H200</f>
        <v>0</v>
      </c>
      <c r="AR200" s="13" t="s">
        <v>207</v>
      </c>
      <c r="AT200" s="13" t="s">
        <v>128</v>
      </c>
      <c r="AU200" s="13" t="s">
        <v>134</v>
      </c>
      <c r="AY200" s="13" t="s">
        <v>125</v>
      </c>
      <c r="BE200" s="208">
        <f>IF(N200="základní",J200,0)</f>
        <v>0</v>
      </c>
      <c r="BF200" s="208">
        <f>IF(N200="snížená",J200,0)</f>
        <v>0</v>
      </c>
      <c r="BG200" s="208">
        <f>IF(N200="zákl. přenesená",J200,0)</f>
        <v>0</v>
      </c>
      <c r="BH200" s="208">
        <f>IF(N200="sníž. přenesená",J200,0)</f>
        <v>0</v>
      </c>
      <c r="BI200" s="208">
        <f>IF(N200="nulová",J200,0)</f>
        <v>0</v>
      </c>
      <c r="BJ200" s="13" t="s">
        <v>134</v>
      </c>
      <c r="BK200" s="208">
        <f>ROUND(I200*H200,2)</f>
        <v>0</v>
      </c>
      <c r="BL200" s="13" t="s">
        <v>207</v>
      </c>
      <c r="BM200" s="13" t="s">
        <v>414</v>
      </c>
    </row>
    <row r="201" s="1" customFormat="1" ht="16.5" customHeight="1">
      <c r="B201" s="34"/>
      <c r="C201" s="197" t="s">
        <v>415</v>
      </c>
      <c r="D201" s="197" t="s">
        <v>128</v>
      </c>
      <c r="E201" s="198" t="s">
        <v>416</v>
      </c>
      <c r="F201" s="199" t="s">
        <v>417</v>
      </c>
      <c r="G201" s="200" t="s">
        <v>330</v>
      </c>
      <c r="H201" s="221"/>
      <c r="I201" s="202"/>
      <c r="J201" s="203">
        <f>ROUND(I201*H201,2)</f>
        <v>0</v>
      </c>
      <c r="K201" s="199" t="s">
        <v>132</v>
      </c>
      <c r="L201" s="39"/>
      <c r="M201" s="204" t="s">
        <v>1</v>
      </c>
      <c r="N201" s="205" t="s">
        <v>44</v>
      </c>
      <c r="O201" s="75"/>
      <c r="P201" s="206">
        <f>O201*H201</f>
        <v>0</v>
      </c>
      <c r="Q201" s="206">
        <v>0</v>
      </c>
      <c r="R201" s="206">
        <f>Q201*H201</f>
        <v>0</v>
      </c>
      <c r="S201" s="206">
        <v>0</v>
      </c>
      <c r="T201" s="207">
        <f>S201*H201</f>
        <v>0</v>
      </c>
      <c r="AR201" s="13" t="s">
        <v>207</v>
      </c>
      <c r="AT201" s="13" t="s">
        <v>128</v>
      </c>
      <c r="AU201" s="13" t="s">
        <v>134</v>
      </c>
      <c r="AY201" s="13" t="s">
        <v>125</v>
      </c>
      <c r="BE201" s="208">
        <f>IF(N201="základní",J201,0)</f>
        <v>0</v>
      </c>
      <c r="BF201" s="208">
        <f>IF(N201="snížená",J201,0)</f>
        <v>0</v>
      </c>
      <c r="BG201" s="208">
        <f>IF(N201="zákl. přenesená",J201,0)</f>
        <v>0</v>
      </c>
      <c r="BH201" s="208">
        <f>IF(N201="sníž. přenesená",J201,0)</f>
        <v>0</v>
      </c>
      <c r="BI201" s="208">
        <f>IF(N201="nulová",J201,0)</f>
        <v>0</v>
      </c>
      <c r="BJ201" s="13" t="s">
        <v>134</v>
      </c>
      <c r="BK201" s="208">
        <f>ROUND(I201*H201,2)</f>
        <v>0</v>
      </c>
      <c r="BL201" s="13" t="s">
        <v>207</v>
      </c>
      <c r="BM201" s="13" t="s">
        <v>418</v>
      </c>
    </row>
    <row r="202" s="10" customFormat="1" ht="22.8" customHeight="1">
      <c r="B202" s="181"/>
      <c r="C202" s="182"/>
      <c r="D202" s="183" t="s">
        <v>71</v>
      </c>
      <c r="E202" s="195" t="s">
        <v>419</v>
      </c>
      <c r="F202" s="195" t="s">
        <v>420</v>
      </c>
      <c r="G202" s="182"/>
      <c r="H202" s="182"/>
      <c r="I202" s="185"/>
      <c r="J202" s="196">
        <f>BK202</f>
        <v>0</v>
      </c>
      <c r="K202" s="182"/>
      <c r="L202" s="187"/>
      <c r="M202" s="188"/>
      <c r="N202" s="189"/>
      <c r="O202" s="189"/>
      <c r="P202" s="190">
        <f>P203</f>
        <v>0</v>
      </c>
      <c r="Q202" s="189"/>
      <c r="R202" s="190">
        <f>R203</f>
        <v>0.0184</v>
      </c>
      <c r="S202" s="189"/>
      <c r="T202" s="191">
        <f>T203</f>
        <v>0</v>
      </c>
      <c r="AR202" s="192" t="s">
        <v>134</v>
      </c>
      <c r="AT202" s="193" t="s">
        <v>71</v>
      </c>
      <c r="AU202" s="193" t="s">
        <v>80</v>
      </c>
      <c r="AY202" s="192" t="s">
        <v>125</v>
      </c>
      <c r="BK202" s="194">
        <f>BK203</f>
        <v>0</v>
      </c>
    </row>
    <row r="203" s="1" customFormat="1" ht="16.5" customHeight="1">
      <c r="B203" s="34"/>
      <c r="C203" s="197" t="s">
        <v>421</v>
      </c>
      <c r="D203" s="197" t="s">
        <v>128</v>
      </c>
      <c r="E203" s="198" t="s">
        <v>422</v>
      </c>
      <c r="F203" s="199" t="s">
        <v>423</v>
      </c>
      <c r="G203" s="200" t="s">
        <v>368</v>
      </c>
      <c r="H203" s="201">
        <v>2</v>
      </c>
      <c r="I203" s="202"/>
      <c r="J203" s="203">
        <f>ROUND(I203*H203,2)</f>
        <v>0</v>
      </c>
      <c r="K203" s="199" t="s">
        <v>132</v>
      </c>
      <c r="L203" s="39"/>
      <c r="M203" s="204" t="s">
        <v>1</v>
      </c>
      <c r="N203" s="205" t="s">
        <v>44</v>
      </c>
      <c r="O203" s="75"/>
      <c r="P203" s="206">
        <f>O203*H203</f>
        <v>0</v>
      </c>
      <c r="Q203" s="206">
        <v>0.0091999999999999998</v>
      </c>
      <c r="R203" s="206">
        <f>Q203*H203</f>
        <v>0.0184</v>
      </c>
      <c r="S203" s="206">
        <v>0</v>
      </c>
      <c r="T203" s="207">
        <f>S203*H203</f>
        <v>0</v>
      </c>
      <c r="AR203" s="13" t="s">
        <v>207</v>
      </c>
      <c r="AT203" s="13" t="s">
        <v>128</v>
      </c>
      <c r="AU203" s="13" t="s">
        <v>134</v>
      </c>
      <c r="AY203" s="13" t="s">
        <v>125</v>
      </c>
      <c r="BE203" s="208">
        <f>IF(N203="základní",J203,0)</f>
        <v>0</v>
      </c>
      <c r="BF203" s="208">
        <f>IF(N203="snížená",J203,0)</f>
        <v>0</v>
      </c>
      <c r="BG203" s="208">
        <f>IF(N203="zákl. přenesená",J203,0)</f>
        <v>0</v>
      </c>
      <c r="BH203" s="208">
        <f>IF(N203="sníž. přenesená",J203,0)</f>
        <v>0</v>
      </c>
      <c r="BI203" s="208">
        <f>IF(N203="nulová",J203,0)</f>
        <v>0</v>
      </c>
      <c r="BJ203" s="13" t="s">
        <v>134</v>
      </c>
      <c r="BK203" s="208">
        <f>ROUND(I203*H203,2)</f>
        <v>0</v>
      </c>
      <c r="BL203" s="13" t="s">
        <v>207</v>
      </c>
      <c r="BM203" s="13" t="s">
        <v>424</v>
      </c>
    </row>
    <row r="204" s="10" customFormat="1" ht="22.8" customHeight="1">
      <c r="B204" s="181"/>
      <c r="C204" s="182"/>
      <c r="D204" s="183" t="s">
        <v>71</v>
      </c>
      <c r="E204" s="195" t="s">
        <v>425</v>
      </c>
      <c r="F204" s="195" t="s">
        <v>426</v>
      </c>
      <c r="G204" s="182"/>
      <c r="H204" s="182"/>
      <c r="I204" s="185"/>
      <c r="J204" s="196">
        <f>BK204</f>
        <v>0</v>
      </c>
      <c r="K204" s="182"/>
      <c r="L204" s="187"/>
      <c r="M204" s="188"/>
      <c r="N204" s="189"/>
      <c r="O204" s="189"/>
      <c r="P204" s="190">
        <f>SUM(P205:P237)</f>
        <v>0</v>
      </c>
      <c r="Q204" s="189"/>
      <c r="R204" s="190">
        <f>SUM(R205:R237)</f>
        <v>0.032155000000000003</v>
      </c>
      <c r="S204" s="189"/>
      <c r="T204" s="191">
        <f>SUM(T205:T237)</f>
        <v>0</v>
      </c>
      <c r="AR204" s="192" t="s">
        <v>134</v>
      </c>
      <c r="AT204" s="193" t="s">
        <v>71</v>
      </c>
      <c r="AU204" s="193" t="s">
        <v>80</v>
      </c>
      <c r="AY204" s="192" t="s">
        <v>125</v>
      </c>
      <c r="BK204" s="194">
        <f>SUM(BK205:BK237)</f>
        <v>0</v>
      </c>
    </row>
    <row r="205" s="1" customFormat="1" ht="16.5" customHeight="1">
      <c r="B205" s="34"/>
      <c r="C205" s="197" t="s">
        <v>427</v>
      </c>
      <c r="D205" s="197" t="s">
        <v>128</v>
      </c>
      <c r="E205" s="198" t="s">
        <v>428</v>
      </c>
      <c r="F205" s="199" t="s">
        <v>429</v>
      </c>
      <c r="G205" s="200" t="s">
        <v>131</v>
      </c>
      <c r="H205" s="201">
        <v>2</v>
      </c>
      <c r="I205" s="202"/>
      <c r="J205" s="203">
        <f>ROUND(I205*H205,2)</f>
        <v>0</v>
      </c>
      <c r="K205" s="199" t="s">
        <v>132</v>
      </c>
      <c r="L205" s="39"/>
      <c r="M205" s="204" t="s">
        <v>1</v>
      </c>
      <c r="N205" s="205" t="s">
        <v>44</v>
      </c>
      <c r="O205" s="75"/>
      <c r="P205" s="206">
        <f>O205*H205</f>
        <v>0</v>
      </c>
      <c r="Q205" s="206">
        <v>0</v>
      </c>
      <c r="R205" s="206">
        <f>Q205*H205</f>
        <v>0</v>
      </c>
      <c r="S205" s="206">
        <v>0</v>
      </c>
      <c r="T205" s="207">
        <f>S205*H205</f>
        <v>0</v>
      </c>
      <c r="AR205" s="13" t="s">
        <v>430</v>
      </c>
      <c r="AT205" s="13" t="s">
        <v>128</v>
      </c>
      <c r="AU205" s="13" t="s">
        <v>134</v>
      </c>
      <c r="AY205" s="13" t="s">
        <v>125</v>
      </c>
      <c r="BE205" s="208">
        <f>IF(N205="základní",J205,0)</f>
        <v>0</v>
      </c>
      <c r="BF205" s="208">
        <f>IF(N205="snížená",J205,0)</f>
        <v>0</v>
      </c>
      <c r="BG205" s="208">
        <f>IF(N205="zákl. přenesená",J205,0)</f>
        <v>0</v>
      </c>
      <c r="BH205" s="208">
        <f>IF(N205="sníž. přenesená",J205,0)</f>
        <v>0</v>
      </c>
      <c r="BI205" s="208">
        <f>IF(N205="nulová",J205,0)</f>
        <v>0</v>
      </c>
      <c r="BJ205" s="13" t="s">
        <v>134</v>
      </c>
      <c r="BK205" s="208">
        <f>ROUND(I205*H205,2)</f>
        <v>0</v>
      </c>
      <c r="BL205" s="13" t="s">
        <v>430</v>
      </c>
      <c r="BM205" s="13" t="s">
        <v>431</v>
      </c>
    </row>
    <row r="206" s="1" customFormat="1" ht="16.5" customHeight="1">
      <c r="B206" s="34"/>
      <c r="C206" s="222" t="s">
        <v>432</v>
      </c>
      <c r="D206" s="222" t="s">
        <v>383</v>
      </c>
      <c r="E206" s="223" t="s">
        <v>433</v>
      </c>
      <c r="F206" s="224" t="s">
        <v>434</v>
      </c>
      <c r="G206" s="225" t="s">
        <v>131</v>
      </c>
      <c r="H206" s="226">
        <v>2</v>
      </c>
      <c r="I206" s="227"/>
      <c r="J206" s="228">
        <f>ROUND(I206*H206,2)</f>
        <v>0</v>
      </c>
      <c r="K206" s="224" t="s">
        <v>132</v>
      </c>
      <c r="L206" s="229"/>
      <c r="M206" s="230" t="s">
        <v>1</v>
      </c>
      <c r="N206" s="231" t="s">
        <v>44</v>
      </c>
      <c r="O206" s="75"/>
      <c r="P206" s="206">
        <f>O206*H206</f>
        <v>0</v>
      </c>
      <c r="Q206" s="206">
        <v>6.9999999999999994E-05</v>
      </c>
      <c r="R206" s="206">
        <f>Q206*H206</f>
        <v>0.00013999999999999999</v>
      </c>
      <c r="S206" s="206">
        <v>0</v>
      </c>
      <c r="T206" s="207">
        <f>S206*H206</f>
        <v>0</v>
      </c>
      <c r="AR206" s="13" t="s">
        <v>435</v>
      </c>
      <c r="AT206" s="13" t="s">
        <v>383</v>
      </c>
      <c r="AU206" s="13" t="s">
        <v>134</v>
      </c>
      <c r="AY206" s="13" t="s">
        <v>125</v>
      </c>
      <c r="BE206" s="208">
        <f>IF(N206="základní",J206,0)</f>
        <v>0</v>
      </c>
      <c r="BF206" s="208">
        <f>IF(N206="snížená",J206,0)</f>
        <v>0</v>
      </c>
      <c r="BG206" s="208">
        <f>IF(N206="zákl. přenesená",J206,0)</f>
        <v>0</v>
      </c>
      <c r="BH206" s="208">
        <f>IF(N206="sníž. přenesená",J206,0)</f>
        <v>0</v>
      </c>
      <c r="BI206" s="208">
        <f>IF(N206="nulová",J206,0)</f>
        <v>0</v>
      </c>
      <c r="BJ206" s="13" t="s">
        <v>134</v>
      </c>
      <c r="BK206" s="208">
        <f>ROUND(I206*H206,2)</f>
        <v>0</v>
      </c>
      <c r="BL206" s="13" t="s">
        <v>435</v>
      </c>
      <c r="BM206" s="13" t="s">
        <v>436</v>
      </c>
    </row>
    <row r="207" s="1" customFormat="1" ht="16.5" customHeight="1">
      <c r="B207" s="34"/>
      <c r="C207" s="197" t="s">
        <v>430</v>
      </c>
      <c r="D207" s="197" t="s">
        <v>128</v>
      </c>
      <c r="E207" s="198" t="s">
        <v>437</v>
      </c>
      <c r="F207" s="199" t="s">
        <v>438</v>
      </c>
      <c r="G207" s="200" t="s">
        <v>131</v>
      </c>
      <c r="H207" s="201">
        <v>14</v>
      </c>
      <c r="I207" s="202"/>
      <c r="J207" s="203">
        <f>ROUND(I207*H207,2)</f>
        <v>0</v>
      </c>
      <c r="K207" s="199" t="s">
        <v>132</v>
      </c>
      <c r="L207" s="39"/>
      <c r="M207" s="204" t="s">
        <v>1</v>
      </c>
      <c r="N207" s="205" t="s">
        <v>44</v>
      </c>
      <c r="O207" s="75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AR207" s="13" t="s">
        <v>207</v>
      </c>
      <c r="AT207" s="13" t="s">
        <v>128</v>
      </c>
      <c r="AU207" s="13" t="s">
        <v>134</v>
      </c>
      <c r="AY207" s="13" t="s">
        <v>125</v>
      </c>
      <c r="BE207" s="208">
        <f>IF(N207="základní",J207,0)</f>
        <v>0</v>
      </c>
      <c r="BF207" s="208">
        <f>IF(N207="snížená",J207,0)</f>
        <v>0</v>
      </c>
      <c r="BG207" s="208">
        <f>IF(N207="zákl. přenesená",J207,0)</f>
        <v>0</v>
      </c>
      <c r="BH207" s="208">
        <f>IF(N207="sníž. přenesená",J207,0)</f>
        <v>0</v>
      </c>
      <c r="BI207" s="208">
        <f>IF(N207="nulová",J207,0)</f>
        <v>0</v>
      </c>
      <c r="BJ207" s="13" t="s">
        <v>134</v>
      </c>
      <c r="BK207" s="208">
        <f>ROUND(I207*H207,2)</f>
        <v>0</v>
      </c>
      <c r="BL207" s="13" t="s">
        <v>207</v>
      </c>
      <c r="BM207" s="13" t="s">
        <v>439</v>
      </c>
    </row>
    <row r="208" s="1" customFormat="1" ht="16.5" customHeight="1">
      <c r="B208" s="34"/>
      <c r="C208" s="222" t="s">
        <v>440</v>
      </c>
      <c r="D208" s="222" t="s">
        <v>383</v>
      </c>
      <c r="E208" s="223" t="s">
        <v>441</v>
      </c>
      <c r="F208" s="224" t="s">
        <v>442</v>
      </c>
      <c r="G208" s="225" t="s">
        <v>131</v>
      </c>
      <c r="H208" s="226">
        <v>14</v>
      </c>
      <c r="I208" s="227"/>
      <c r="J208" s="228">
        <f>ROUND(I208*H208,2)</f>
        <v>0</v>
      </c>
      <c r="K208" s="224" t="s">
        <v>132</v>
      </c>
      <c r="L208" s="229"/>
      <c r="M208" s="230" t="s">
        <v>1</v>
      </c>
      <c r="N208" s="231" t="s">
        <v>44</v>
      </c>
      <c r="O208" s="75"/>
      <c r="P208" s="206">
        <f>O208*H208</f>
        <v>0</v>
      </c>
      <c r="Q208" s="206">
        <v>3.0000000000000001E-05</v>
      </c>
      <c r="R208" s="206">
        <f>Q208*H208</f>
        <v>0.00042000000000000002</v>
      </c>
      <c r="S208" s="206">
        <v>0</v>
      </c>
      <c r="T208" s="207">
        <f>S208*H208</f>
        <v>0</v>
      </c>
      <c r="AR208" s="13" t="s">
        <v>295</v>
      </c>
      <c r="AT208" s="13" t="s">
        <v>383</v>
      </c>
      <c r="AU208" s="13" t="s">
        <v>134</v>
      </c>
      <c r="AY208" s="13" t="s">
        <v>125</v>
      </c>
      <c r="BE208" s="208">
        <f>IF(N208="základní",J208,0)</f>
        <v>0</v>
      </c>
      <c r="BF208" s="208">
        <f>IF(N208="snížená",J208,0)</f>
        <v>0</v>
      </c>
      <c r="BG208" s="208">
        <f>IF(N208="zákl. přenesená",J208,0)</f>
        <v>0</v>
      </c>
      <c r="BH208" s="208">
        <f>IF(N208="sníž. přenesená",J208,0)</f>
        <v>0</v>
      </c>
      <c r="BI208" s="208">
        <f>IF(N208="nulová",J208,0)</f>
        <v>0</v>
      </c>
      <c r="BJ208" s="13" t="s">
        <v>134</v>
      </c>
      <c r="BK208" s="208">
        <f>ROUND(I208*H208,2)</f>
        <v>0</v>
      </c>
      <c r="BL208" s="13" t="s">
        <v>207</v>
      </c>
      <c r="BM208" s="13" t="s">
        <v>443</v>
      </c>
    </row>
    <row r="209" s="1" customFormat="1" ht="16.5" customHeight="1">
      <c r="B209" s="34"/>
      <c r="C209" s="222" t="s">
        <v>444</v>
      </c>
      <c r="D209" s="222" t="s">
        <v>383</v>
      </c>
      <c r="E209" s="223" t="s">
        <v>445</v>
      </c>
      <c r="F209" s="224" t="s">
        <v>446</v>
      </c>
      <c r="G209" s="225" t="s">
        <v>138</v>
      </c>
      <c r="H209" s="226">
        <v>0.0050000000000000001</v>
      </c>
      <c r="I209" s="227"/>
      <c r="J209" s="228">
        <f>ROUND(I209*H209,2)</f>
        <v>0</v>
      </c>
      <c r="K209" s="224" t="s">
        <v>132</v>
      </c>
      <c r="L209" s="229"/>
      <c r="M209" s="230" t="s">
        <v>1</v>
      </c>
      <c r="N209" s="231" t="s">
        <v>44</v>
      </c>
      <c r="O209" s="75"/>
      <c r="P209" s="206">
        <f>O209*H209</f>
        <v>0</v>
      </c>
      <c r="Q209" s="206">
        <v>1</v>
      </c>
      <c r="R209" s="206">
        <f>Q209*H209</f>
        <v>0.0050000000000000001</v>
      </c>
      <c r="S209" s="206">
        <v>0</v>
      </c>
      <c r="T209" s="207">
        <f>S209*H209</f>
        <v>0</v>
      </c>
      <c r="AR209" s="13" t="s">
        <v>295</v>
      </c>
      <c r="AT209" s="13" t="s">
        <v>383</v>
      </c>
      <c r="AU209" s="13" t="s">
        <v>134</v>
      </c>
      <c r="AY209" s="13" t="s">
        <v>125</v>
      </c>
      <c r="BE209" s="208">
        <f>IF(N209="základní",J209,0)</f>
        <v>0</v>
      </c>
      <c r="BF209" s="208">
        <f>IF(N209="snížená",J209,0)</f>
        <v>0</v>
      </c>
      <c r="BG209" s="208">
        <f>IF(N209="zákl. přenesená",J209,0)</f>
        <v>0</v>
      </c>
      <c r="BH209" s="208">
        <f>IF(N209="sníž. přenesená",J209,0)</f>
        <v>0</v>
      </c>
      <c r="BI209" s="208">
        <f>IF(N209="nulová",J209,0)</f>
        <v>0</v>
      </c>
      <c r="BJ209" s="13" t="s">
        <v>134</v>
      </c>
      <c r="BK209" s="208">
        <f>ROUND(I209*H209,2)</f>
        <v>0</v>
      </c>
      <c r="BL209" s="13" t="s">
        <v>207</v>
      </c>
      <c r="BM209" s="13" t="s">
        <v>447</v>
      </c>
    </row>
    <row r="210" s="1" customFormat="1" ht="16.5" customHeight="1">
      <c r="B210" s="34"/>
      <c r="C210" s="197" t="s">
        <v>448</v>
      </c>
      <c r="D210" s="197" t="s">
        <v>128</v>
      </c>
      <c r="E210" s="198" t="s">
        <v>449</v>
      </c>
      <c r="F210" s="199" t="s">
        <v>450</v>
      </c>
      <c r="G210" s="200" t="s">
        <v>155</v>
      </c>
      <c r="H210" s="201">
        <v>10</v>
      </c>
      <c r="I210" s="202"/>
      <c r="J210" s="203">
        <f>ROUND(I210*H210,2)</f>
        <v>0</v>
      </c>
      <c r="K210" s="199" t="s">
        <v>132</v>
      </c>
      <c r="L210" s="39"/>
      <c r="M210" s="204" t="s">
        <v>1</v>
      </c>
      <c r="N210" s="205" t="s">
        <v>44</v>
      </c>
      <c r="O210" s="75"/>
      <c r="P210" s="206">
        <f>O210*H210</f>
        <v>0</v>
      </c>
      <c r="Q210" s="206">
        <v>0</v>
      </c>
      <c r="R210" s="206">
        <f>Q210*H210</f>
        <v>0</v>
      </c>
      <c r="S210" s="206">
        <v>0</v>
      </c>
      <c r="T210" s="207">
        <f>S210*H210</f>
        <v>0</v>
      </c>
      <c r="AR210" s="13" t="s">
        <v>207</v>
      </c>
      <c r="AT210" s="13" t="s">
        <v>128</v>
      </c>
      <c r="AU210" s="13" t="s">
        <v>134</v>
      </c>
      <c r="AY210" s="13" t="s">
        <v>125</v>
      </c>
      <c r="BE210" s="208">
        <f>IF(N210="základní",J210,0)</f>
        <v>0</v>
      </c>
      <c r="BF210" s="208">
        <f>IF(N210="snížená",J210,0)</f>
        <v>0</v>
      </c>
      <c r="BG210" s="208">
        <f>IF(N210="zákl. přenesená",J210,0)</f>
        <v>0</v>
      </c>
      <c r="BH210" s="208">
        <f>IF(N210="sníž. přenesená",J210,0)</f>
        <v>0</v>
      </c>
      <c r="BI210" s="208">
        <f>IF(N210="nulová",J210,0)</f>
        <v>0</v>
      </c>
      <c r="BJ210" s="13" t="s">
        <v>134</v>
      </c>
      <c r="BK210" s="208">
        <f>ROUND(I210*H210,2)</f>
        <v>0</v>
      </c>
      <c r="BL210" s="13" t="s">
        <v>207</v>
      </c>
      <c r="BM210" s="13" t="s">
        <v>451</v>
      </c>
    </row>
    <row r="211" s="1" customFormat="1" ht="16.5" customHeight="1">
      <c r="B211" s="34"/>
      <c r="C211" s="222" t="s">
        <v>452</v>
      </c>
      <c r="D211" s="222" t="s">
        <v>383</v>
      </c>
      <c r="E211" s="223" t="s">
        <v>453</v>
      </c>
      <c r="F211" s="224" t="s">
        <v>454</v>
      </c>
      <c r="G211" s="225" t="s">
        <v>155</v>
      </c>
      <c r="H211" s="226">
        <v>10.5</v>
      </c>
      <c r="I211" s="227"/>
      <c r="J211" s="228">
        <f>ROUND(I211*H211,2)</f>
        <v>0</v>
      </c>
      <c r="K211" s="224" t="s">
        <v>132</v>
      </c>
      <c r="L211" s="229"/>
      <c r="M211" s="230" t="s">
        <v>1</v>
      </c>
      <c r="N211" s="231" t="s">
        <v>44</v>
      </c>
      <c r="O211" s="75"/>
      <c r="P211" s="206">
        <f>O211*H211</f>
        <v>0</v>
      </c>
      <c r="Q211" s="206">
        <v>6.9999999999999994E-05</v>
      </c>
      <c r="R211" s="206">
        <f>Q211*H211</f>
        <v>0.00073499999999999998</v>
      </c>
      <c r="S211" s="206">
        <v>0</v>
      </c>
      <c r="T211" s="207">
        <f>S211*H211</f>
        <v>0</v>
      </c>
      <c r="AR211" s="13" t="s">
        <v>295</v>
      </c>
      <c r="AT211" s="13" t="s">
        <v>383</v>
      </c>
      <c r="AU211" s="13" t="s">
        <v>134</v>
      </c>
      <c r="AY211" s="13" t="s">
        <v>125</v>
      </c>
      <c r="BE211" s="208">
        <f>IF(N211="základní",J211,0)</f>
        <v>0</v>
      </c>
      <c r="BF211" s="208">
        <f>IF(N211="snížená",J211,0)</f>
        <v>0</v>
      </c>
      <c r="BG211" s="208">
        <f>IF(N211="zákl. přenesená",J211,0)</f>
        <v>0</v>
      </c>
      <c r="BH211" s="208">
        <f>IF(N211="sníž. přenesená",J211,0)</f>
        <v>0</v>
      </c>
      <c r="BI211" s="208">
        <f>IF(N211="nulová",J211,0)</f>
        <v>0</v>
      </c>
      <c r="BJ211" s="13" t="s">
        <v>134</v>
      </c>
      <c r="BK211" s="208">
        <f>ROUND(I211*H211,2)</f>
        <v>0</v>
      </c>
      <c r="BL211" s="13" t="s">
        <v>207</v>
      </c>
      <c r="BM211" s="13" t="s">
        <v>455</v>
      </c>
    </row>
    <row r="212" s="11" customFormat="1">
      <c r="B212" s="209"/>
      <c r="C212" s="210"/>
      <c r="D212" s="211" t="s">
        <v>140</v>
      </c>
      <c r="E212" s="210"/>
      <c r="F212" s="213" t="s">
        <v>456</v>
      </c>
      <c r="G212" s="210"/>
      <c r="H212" s="214">
        <v>10.5</v>
      </c>
      <c r="I212" s="215"/>
      <c r="J212" s="210"/>
      <c r="K212" s="210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140</v>
      </c>
      <c r="AU212" s="220" t="s">
        <v>134</v>
      </c>
      <c r="AV212" s="11" t="s">
        <v>134</v>
      </c>
      <c r="AW212" s="11" t="s">
        <v>4</v>
      </c>
      <c r="AX212" s="11" t="s">
        <v>80</v>
      </c>
      <c r="AY212" s="220" t="s">
        <v>125</v>
      </c>
    </row>
    <row r="213" s="1" customFormat="1" ht="16.5" customHeight="1">
      <c r="B213" s="34"/>
      <c r="C213" s="197" t="s">
        <v>457</v>
      </c>
      <c r="D213" s="197" t="s">
        <v>128</v>
      </c>
      <c r="E213" s="198" t="s">
        <v>458</v>
      </c>
      <c r="F213" s="199" t="s">
        <v>459</v>
      </c>
      <c r="G213" s="200" t="s">
        <v>155</v>
      </c>
      <c r="H213" s="201">
        <v>50</v>
      </c>
      <c r="I213" s="202"/>
      <c r="J213" s="203">
        <f>ROUND(I213*H213,2)</f>
        <v>0</v>
      </c>
      <c r="K213" s="199" t="s">
        <v>132</v>
      </c>
      <c r="L213" s="39"/>
      <c r="M213" s="204" t="s">
        <v>1</v>
      </c>
      <c r="N213" s="205" t="s">
        <v>44</v>
      </c>
      <c r="O213" s="75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AR213" s="13" t="s">
        <v>207</v>
      </c>
      <c r="AT213" s="13" t="s">
        <v>128</v>
      </c>
      <c r="AU213" s="13" t="s">
        <v>134</v>
      </c>
      <c r="AY213" s="13" t="s">
        <v>125</v>
      </c>
      <c r="BE213" s="208">
        <f>IF(N213="základní",J213,0)</f>
        <v>0</v>
      </c>
      <c r="BF213" s="208">
        <f>IF(N213="snížená",J213,0)</f>
        <v>0</v>
      </c>
      <c r="BG213" s="208">
        <f>IF(N213="zákl. přenesená",J213,0)</f>
        <v>0</v>
      </c>
      <c r="BH213" s="208">
        <f>IF(N213="sníž. přenesená",J213,0)</f>
        <v>0</v>
      </c>
      <c r="BI213" s="208">
        <f>IF(N213="nulová",J213,0)</f>
        <v>0</v>
      </c>
      <c r="BJ213" s="13" t="s">
        <v>134</v>
      </c>
      <c r="BK213" s="208">
        <f>ROUND(I213*H213,2)</f>
        <v>0</v>
      </c>
      <c r="BL213" s="13" t="s">
        <v>207</v>
      </c>
      <c r="BM213" s="13" t="s">
        <v>460</v>
      </c>
    </row>
    <row r="214" s="1" customFormat="1" ht="16.5" customHeight="1">
      <c r="B214" s="34"/>
      <c r="C214" s="222" t="s">
        <v>461</v>
      </c>
      <c r="D214" s="222" t="s">
        <v>383</v>
      </c>
      <c r="E214" s="223" t="s">
        <v>462</v>
      </c>
      <c r="F214" s="224" t="s">
        <v>463</v>
      </c>
      <c r="G214" s="225" t="s">
        <v>155</v>
      </c>
      <c r="H214" s="226">
        <v>52.5</v>
      </c>
      <c r="I214" s="227"/>
      <c r="J214" s="228">
        <f>ROUND(I214*H214,2)</f>
        <v>0</v>
      </c>
      <c r="K214" s="224" t="s">
        <v>132</v>
      </c>
      <c r="L214" s="229"/>
      <c r="M214" s="230" t="s">
        <v>1</v>
      </c>
      <c r="N214" s="231" t="s">
        <v>44</v>
      </c>
      <c r="O214" s="75"/>
      <c r="P214" s="206">
        <f>O214*H214</f>
        <v>0</v>
      </c>
      <c r="Q214" s="206">
        <v>0.00012</v>
      </c>
      <c r="R214" s="206">
        <f>Q214*H214</f>
        <v>0.0063</v>
      </c>
      <c r="S214" s="206">
        <v>0</v>
      </c>
      <c r="T214" s="207">
        <f>S214*H214</f>
        <v>0</v>
      </c>
      <c r="AR214" s="13" t="s">
        <v>295</v>
      </c>
      <c r="AT214" s="13" t="s">
        <v>383</v>
      </c>
      <c r="AU214" s="13" t="s">
        <v>134</v>
      </c>
      <c r="AY214" s="13" t="s">
        <v>125</v>
      </c>
      <c r="BE214" s="208">
        <f>IF(N214="základní",J214,0)</f>
        <v>0</v>
      </c>
      <c r="BF214" s="208">
        <f>IF(N214="snížená",J214,0)</f>
        <v>0</v>
      </c>
      <c r="BG214" s="208">
        <f>IF(N214="zákl. přenesená",J214,0)</f>
        <v>0</v>
      </c>
      <c r="BH214" s="208">
        <f>IF(N214="sníž. přenesená",J214,0)</f>
        <v>0</v>
      </c>
      <c r="BI214" s="208">
        <f>IF(N214="nulová",J214,0)</f>
        <v>0</v>
      </c>
      <c r="BJ214" s="13" t="s">
        <v>134</v>
      </c>
      <c r="BK214" s="208">
        <f>ROUND(I214*H214,2)</f>
        <v>0</v>
      </c>
      <c r="BL214" s="13" t="s">
        <v>207</v>
      </c>
      <c r="BM214" s="13" t="s">
        <v>464</v>
      </c>
    </row>
    <row r="215" s="11" customFormat="1">
      <c r="B215" s="209"/>
      <c r="C215" s="210"/>
      <c r="D215" s="211" t="s">
        <v>140</v>
      </c>
      <c r="E215" s="210"/>
      <c r="F215" s="213" t="s">
        <v>465</v>
      </c>
      <c r="G215" s="210"/>
      <c r="H215" s="214">
        <v>52.5</v>
      </c>
      <c r="I215" s="215"/>
      <c r="J215" s="210"/>
      <c r="K215" s="210"/>
      <c r="L215" s="216"/>
      <c r="M215" s="217"/>
      <c r="N215" s="218"/>
      <c r="O215" s="218"/>
      <c r="P215" s="218"/>
      <c r="Q215" s="218"/>
      <c r="R215" s="218"/>
      <c r="S215" s="218"/>
      <c r="T215" s="219"/>
      <c r="AT215" s="220" t="s">
        <v>140</v>
      </c>
      <c r="AU215" s="220" t="s">
        <v>134</v>
      </c>
      <c r="AV215" s="11" t="s">
        <v>134</v>
      </c>
      <c r="AW215" s="11" t="s">
        <v>4</v>
      </c>
      <c r="AX215" s="11" t="s">
        <v>80</v>
      </c>
      <c r="AY215" s="220" t="s">
        <v>125</v>
      </c>
    </row>
    <row r="216" s="1" customFormat="1" ht="16.5" customHeight="1">
      <c r="B216" s="34"/>
      <c r="C216" s="197" t="s">
        <v>466</v>
      </c>
      <c r="D216" s="197" t="s">
        <v>128</v>
      </c>
      <c r="E216" s="198" t="s">
        <v>458</v>
      </c>
      <c r="F216" s="199" t="s">
        <v>459</v>
      </c>
      <c r="G216" s="200" t="s">
        <v>155</v>
      </c>
      <c r="H216" s="201">
        <v>30</v>
      </c>
      <c r="I216" s="202"/>
      <c r="J216" s="203">
        <f>ROUND(I216*H216,2)</f>
        <v>0</v>
      </c>
      <c r="K216" s="199" t="s">
        <v>132</v>
      </c>
      <c r="L216" s="39"/>
      <c r="M216" s="204" t="s">
        <v>1</v>
      </c>
      <c r="N216" s="205" t="s">
        <v>44</v>
      </c>
      <c r="O216" s="75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AR216" s="13" t="s">
        <v>207</v>
      </c>
      <c r="AT216" s="13" t="s">
        <v>128</v>
      </c>
      <c r="AU216" s="13" t="s">
        <v>134</v>
      </c>
      <c r="AY216" s="13" t="s">
        <v>125</v>
      </c>
      <c r="BE216" s="208">
        <f>IF(N216="základní",J216,0)</f>
        <v>0</v>
      </c>
      <c r="BF216" s="208">
        <f>IF(N216="snížená",J216,0)</f>
        <v>0</v>
      </c>
      <c r="BG216" s="208">
        <f>IF(N216="zákl. přenesená",J216,0)</f>
        <v>0</v>
      </c>
      <c r="BH216" s="208">
        <f>IF(N216="sníž. přenesená",J216,0)</f>
        <v>0</v>
      </c>
      <c r="BI216" s="208">
        <f>IF(N216="nulová",J216,0)</f>
        <v>0</v>
      </c>
      <c r="BJ216" s="13" t="s">
        <v>134</v>
      </c>
      <c r="BK216" s="208">
        <f>ROUND(I216*H216,2)</f>
        <v>0</v>
      </c>
      <c r="BL216" s="13" t="s">
        <v>207</v>
      </c>
      <c r="BM216" s="13" t="s">
        <v>467</v>
      </c>
    </row>
    <row r="217" s="1" customFormat="1" ht="16.5" customHeight="1">
      <c r="B217" s="34"/>
      <c r="C217" s="222" t="s">
        <v>468</v>
      </c>
      <c r="D217" s="222" t="s">
        <v>383</v>
      </c>
      <c r="E217" s="223" t="s">
        <v>469</v>
      </c>
      <c r="F217" s="224" t="s">
        <v>470</v>
      </c>
      <c r="G217" s="225" t="s">
        <v>155</v>
      </c>
      <c r="H217" s="226">
        <v>31.5</v>
      </c>
      <c r="I217" s="227"/>
      <c r="J217" s="228">
        <f>ROUND(I217*H217,2)</f>
        <v>0</v>
      </c>
      <c r="K217" s="224" t="s">
        <v>132</v>
      </c>
      <c r="L217" s="229"/>
      <c r="M217" s="230" t="s">
        <v>1</v>
      </c>
      <c r="N217" s="231" t="s">
        <v>44</v>
      </c>
      <c r="O217" s="75"/>
      <c r="P217" s="206">
        <f>O217*H217</f>
        <v>0</v>
      </c>
      <c r="Q217" s="206">
        <v>0.00017000000000000001</v>
      </c>
      <c r="R217" s="206">
        <f>Q217*H217</f>
        <v>0.0053550000000000004</v>
      </c>
      <c r="S217" s="206">
        <v>0</v>
      </c>
      <c r="T217" s="207">
        <f>S217*H217</f>
        <v>0</v>
      </c>
      <c r="AR217" s="13" t="s">
        <v>295</v>
      </c>
      <c r="AT217" s="13" t="s">
        <v>383</v>
      </c>
      <c r="AU217" s="13" t="s">
        <v>134</v>
      </c>
      <c r="AY217" s="13" t="s">
        <v>125</v>
      </c>
      <c r="BE217" s="208">
        <f>IF(N217="základní",J217,0)</f>
        <v>0</v>
      </c>
      <c r="BF217" s="208">
        <f>IF(N217="snížená",J217,0)</f>
        <v>0</v>
      </c>
      <c r="BG217" s="208">
        <f>IF(N217="zákl. přenesená",J217,0)</f>
        <v>0</v>
      </c>
      <c r="BH217" s="208">
        <f>IF(N217="sníž. přenesená",J217,0)</f>
        <v>0</v>
      </c>
      <c r="BI217" s="208">
        <f>IF(N217="nulová",J217,0)</f>
        <v>0</v>
      </c>
      <c r="BJ217" s="13" t="s">
        <v>134</v>
      </c>
      <c r="BK217" s="208">
        <f>ROUND(I217*H217,2)</f>
        <v>0</v>
      </c>
      <c r="BL217" s="13" t="s">
        <v>207</v>
      </c>
      <c r="BM217" s="13" t="s">
        <v>471</v>
      </c>
    </row>
    <row r="218" s="11" customFormat="1">
      <c r="B218" s="209"/>
      <c r="C218" s="210"/>
      <c r="D218" s="211" t="s">
        <v>140</v>
      </c>
      <c r="E218" s="210"/>
      <c r="F218" s="213" t="s">
        <v>472</v>
      </c>
      <c r="G218" s="210"/>
      <c r="H218" s="214">
        <v>31.5</v>
      </c>
      <c r="I218" s="215"/>
      <c r="J218" s="210"/>
      <c r="K218" s="210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140</v>
      </c>
      <c r="AU218" s="220" t="s">
        <v>134</v>
      </c>
      <c r="AV218" s="11" t="s">
        <v>134</v>
      </c>
      <c r="AW218" s="11" t="s">
        <v>4</v>
      </c>
      <c r="AX218" s="11" t="s">
        <v>80</v>
      </c>
      <c r="AY218" s="220" t="s">
        <v>125</v>
      </c>
    </row>
    <row r="219" s="1" customFormat="1" ht="16.5" customHeight="1">
      <c r="B219" s="34"/>
      <c r="C219" s="197" t="s">
        <v>473</v>
      </c>
      <c r="D219" s="197" t="s">
        <v>128</v>
      </c>
      <c r="E219" s="198" t="s">
        <v>474</v>
      </c>
      <c r="F219" s="199" t="s">
        <v>475</v>
      </c>
      <c r="G219" s="200" t="s">
        <v>155</v>
      </c>
      <c r="H219" s="201">
        <v>10</v>
      </c>
      <c r="I219" s="202"/>
      <c r="J219" s="203">
        <f>ROUND(I219*H219,2)</f>
        <v>0</v>
      </c>
      <c r="K219" s="199" t="s">
        <v>132</v>
      </c>
      <c r="L219" s="39"/>
      <c r="M219" s="204" t="s">
        <v>1</v>
      </c>
      <c r="N219" s="205" t="s">
        <v>44</v>
      </c>
      <c r="O219" s="75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AR219" s="13" t="s">
        <v>207</v>
      </c>
      <c r="AT219" s="13" t="s">
        <v>128</v>
      </c>
      <c r="AU219" s="13" t="s">
        <v>134</v>
      </c>
      <c r="AY219" s="13" t="s">
        <v>125</v>
      </c>
      <c r="BE219" s="208">
        <f>IF(N219="základní",J219,0)</f>
        <v>0</v>
      </c>
      <c r="BF219" s="208">
        <f>IF(N219="snížená",J219,0)</f>
        <v>0</v>
      </c>
      <c r="BG219" s="208">
        <f>IF(N219="zákl. přenesená",J219,0)</f>
        <v>0</v>
      </c>
      <c r="BH219" s="208">
        <f>IF(N219="sníž. přenesená",J219,0)</f>
        <v>0</v>
      </c>
      <c r="BI219" s="208">
        <f>IF(N219="nulová",J219,0)</f>
        <v>0</v>
      </c>
      <c r="BJ219" s="13" t="s">
        <v>134</v>
      </c>
      <c r="BK219" s="208">
        <f>ROUND(I219*H219,2)</f>
        <v>0</v>
      </c>
      <c r="BL219" s="13" t="s">
        <v>207</v>
      </c>
      <c r="BM219" s="13" t="s">
        <v>476</v>
      </c>
    </row>
    <row r="220" s="1" customFormat="1" ht="16.5" customHeight="1">
      <c r="B220" s="34"/>
      <c r="C220" s="222" t="s">
        <v>477</v>
      </c>
      <c r="D220" s="222" t="s">
        <v>383</v>
      </c>
      <c r="E220" s="223" t="s">
        <v>478</v>
      </c>
      <c r="F220" s="224" t="s">
        <v>479</v>
      </c>
      <c r="G220" s="225" t="s">
        <v>155</v>
      </c>
      <c r="H220" s="226">
        <v>10.5</v>
      </c>
      <c r="I220" s="227"/>
      <c r="J220" s="228">
        <f>ROUND(I220*H220,2)</f>
        <v>0</v>
      </c>
      <c r="K220" s="224" t="s">
        <v>132</v>
      </c>
      <c r="L220" s="229"/>
      <c r="M220" s="230" t="s">
        <v>1</v>
      </c>
      <c r="N220" s="231" t="s">
        <v>44</v>
      </c>
      <c r="O220" s="75"/>
      <c r="P220" s="206">
        <f>O220*H220</f>
        <v>0</v>
      </c>
      <c r="Q220" s="206">
        <v>0.00025000000000000001</v>
      </c>
      <c r="R220" s="206">
        <f>Q220*H220</f>
        <v>0.0026250000000000002</v>
      </c>
      <c r="S220" s="206">
        <v>0</v>
      </c>
      <c r="T220" s="207">
        <f>S220*H220</f>
        <v>0</v>
      </c>
      <c r="AR220" s="13" t="s">
        <v>295</v>
      </c>
      <c r="AT220" s="13" t="s">
        <v>383</v>
      </c>
      <c r="AU220" s="13" t="s">
        <v>134</v>
      </c>
      <c r="AY220" s="13" t="s">
        <v>125</v>
      </c>
      <c r="BE220" s="208">
        <f>IF(N220="základní",J220,0)</f>
        <v>0</v>
      </c>
      <c r="BF220" s="208">
        <f>IF(N220="snížená",J220,0)</f>
        <v>0</v>
      </c>
      <c r="BG220" s="208">
        <f>IF(N220="zákl. přenesená",J220,0)</f>
        <v>0</v>
      </c>
      <c r="BH220" s="208">
        <f>IF(N220="sníž. přenesená",J220,0)</f>
        <v>0</v>
      </c>
      <c r="BI220" s="208">
        <f>IF(N220="nulová",J220,0)</f>
        <v>0</v>
      </c>
      <c r="BJ220" s="13" t="s">
        <v>134</v>
      </c>
      <c r="BK220" s="208">
        <f>ROUND(I220*H220,2)</f>
        <v>0</v>
      </c>
      <c r="BL220" s="13" t="s">
        <v>207</v>
      </c>
      <c r="BM220" s="13" t="s">
        <v>480</v>
      </c>
    </row>
    <row r="221" s="11" customFormat="1">
      <c r="B221" s="209"/>
      <c r="C221" s="210"/>
      <c r="D221" s="211" t="s">
        <v>140</v>
      </c>
      <c r="E221" s="210"/>
      <c r="F221" s="213" t="s">
        <v>456</v>
      </c>
      <c r="G221" s="210"/>
      <c r="H221" s="214">
        <v>10.5</v>
      </c>
      <c r="I221" s="215"/>
      <c r="J221" s="210"/>
      <c r="K221" s="210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140</v>
      </c>
      <c r="AU221" s="220" t="s">
        <v>134</v>
      </c>
      <c r="AV221" s="11" t="s">
        <v>134</v>
      </c>
      <c r="AW221" s="11" t="s">
        <v>4</v>
      </c>
      <c r="AX221" s="11" t="s">
        <v>80</v>
      </c>
      <c r="AY221" s="220" t="s">
        <v>125</v>
      </c>
    </row>
    <row r="222" s="1" customFormat="1" ht="16.5" customHeight="1">
      <c r="B222" s="34"/>
      <c r="C222" s="197" t="s">
        <v>481</v>
      </c>
      <c r="D222" s="197" t="s">
        <v>128</v>
      </c>
      <c r="E222" s="198" t="s">
        <v>482</v>
      </c>
      <c r="F222" s="199" t="s">
        <v>483</v>
      </c>
      <c r="G222" s="200" t="s">
        <v>131</v>
      </c>
      <c r="H222" s="201">
        <v>20</v>
      </c>
      <c r="I222" s="202"/>
      <c r="J222" s="203">
        <f>ROUND(I222*H222,2)</f>
        <v>0</v>
      </c>
      <c r="K222" s="199" t="s">
        <v>132</v>
      </c>
      <c r="L222" s="39"/>
      <c r="M222" s="204" t="s">
        <v>1</v>
      </c>
      <c r="N222" s="205" t="s">
        <v>44</v>
      </c>
      <c r="O222" s="75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AR222" s="13" t="s">
        <v>207</v>
      </c>
      <c r="AT222" s="13" t="s">
        <v>128</v>
      </c>
      <c r="AU222" s="13" t="s">
        <v>134</v>
      </c>
      <c r="AY222" s="13" t="s">
        <v>125</v>
      </c>
      <c r="BE222" s="208">
        <f>IF(N222="základní",J222,0)</f>
        <v>0</v>
      </c>
      <c r="BF222" s="208">
        <f>IF(N222="snížená",J222,0)</f>
        <v>0</v>
      </c>
      <c r="BG222" s="208">
        <f>IF(N222="zákl. přenesená",J222,0)</f>
        <v>0</v>
      </c>
      <c r="BH222" s="208">
        <f>IF(N222="sníž. přenesená",J222,0)</f>
        <v>0</v>
      </c>
      <c r="BI222" s="208">
        <f>IF(N222="nulová",J222,0)</f>
        <v>0</v>
      </c>
      <c r="BJ222" s="13" t="s">
        <v>134</v>
      </c>
      <c r="BK222" s="208">
        <f>ROUND(I222*H222,2)</f>
        <v>0</v>
      </c>
      <c r="BL222" s="13" t="s">
        <v>207</v>
      </c>
      <c r="BM222" s="13" t="s">
        <v>484</v>
      </c>
    </row>
    <row r="223" s="1" customFormat="1" ht="16.5" customHeight="1">
      <c r="B223" s="34"/>
      <c r="C223" s="222" t="s">
        <v>485</v>
      </c>
      <c r="D223" s="222" t="s">
        <v>383</v>
      </c>
      <c r="E223" s="223" t="s">
        <v>486</v>
      </c>
      <c r="F223" s="224" t="s">
        <v>487</v>
      </c>
      <c r="G223" s="225" t="s">
        <v>488</v>
      </c>
      <c r="H223" s="226">
        <v>1</v>
      </c>
      <c r="I223" s="227"/>
      <c r="J223" s="228">
        <f>ROUND(I223*H223,2)</f>
        <v>0</v>
      </c>
      <c r="K223" s="224" t="s">
        <v>489</v>
      </c>
      <c r="L223" s="229"/>
      <c r="M223" s="230" t="s">
        <v>1</v>
      </c>
      <c r="N223" s="231" t="s">
        <v>44</v>
      </c>
      <c r="O223" s="75"/>
      <c r="P223" s="206">
        <f>O223*H223</f>
        <v>0</v>
      </c>
      <c r="Q223" s="206">
        <v>0</v>
      </c>
      <c r="R223" s="206">
        <f>Q223*H223</f>
        <v>0</v>
      </c>
      <c r="S223" s="206">
        <v>0</v>
      </c>
      <c r="T223" s="207">
        <f>S223*H223</f>
        <v>0</v>
      </c>
      <c r="AR223" s="13" t="s">
        <v>295</v>
      </c>
      <c r="AT223" s="13" t="s">
        <v>383</v>
      </c>
      <c r="AU223" s="13" t="s">
        <v>134</v>
      </c>
      <c r="AY223" s="13" t="s">
        <v>125</v>
      </c>
      <c r="BE223" s="208">
        <f>IF(N223="základní",J223,0)</f>
        <v>0</v>
      </c>
      <c r="BF223" s="208">
        <f>IF(N223="snížená",J223,0)</f>
        <v>0</v>
      </c>
      <c r="BG223" s="208">
        <f>IF(N223="zákl. přenesená",J223,0)</f>
        <v>0</v>
      </c>
      <c r="BH223" s="208">
        <f>IF(N223="sníž. přenesená",J223,0)</f>
        <v>0</v>
      </c>
      <c r="BI223" s="208">
        <f>IF(N223="nulová",J223,0)</f>
        <v>0</v>
      </c>
      <c r="BJ223" s="13" t="s">
        <v>134</v>
      </c>
      <c r="BK223" s="208">
        <f>ROUND(I223*H223,2)</f>
        <v>0</v>
      </c>
      <c r="BL223" s="13" t="s">
        <v>207</v>
      </c>
      <c r="BM223" s="13" t="s">
        <v>490</v>
      </c>
    </row>
    <row r="224" s="1" customFormat="1" ht="16.5" customHeight="1">
      <c r="B224" s="34"/>
      <c r="C224" s="197" t="s">
        <v>491</v>
      </c>
      <c r="D224" s="197" t="s">
        <v>128</v>
      </c>
      <c r="E224" s="198" t="s">
        <v>492</v>
      </c>
      <c r="F224" s="199" t="s">
        <v>493</v>
      </c>
      <c r="G224" s="200" t="s">
        <v>131</v>
      </c>
      <c r="H224" s="201">
        <v>6</v>
      </c>
      <c r="I224" s="202"/>
      <c r="J224" s="203">
        <f>ROUND(I224*H224,2)</f>
        <v>0</v>
      </c>
      <c r="K224" s="199" t="s">
        <v>132</v>
      </c>
      <c r="L224" s="39"/>
      <c r="M224" s="204" t="s">
        <v>1</v>
      </c>
      <c r="N224" s="205" t="s">
        <v>44</v>
      </c>
      <c r="O224" s="75"/>
      <c r="P224" s="206">
        <f>O224*H224</f>
        <v>0</v>
      </c>
      <c r="Q224" s="206">
        <v>0</v>
      </c>
      <c r="R224" s="206">
        <f>Q224*H224</f>
        <v>0</v>
      </c>
      <c r="S224" s="206">
        <v>0</v>
      </c>
      <c r="T224" s="207">
        <f>S224*H224</f>
        <v>0</v>
      </c>
      <c r="AR224" s="13" t="s">
        <v>207</v>
      </c>
      <c r="AT224" s="13" t="s">
        <v>128</v>
      </c>
      <c r="AU224" s="13" t="s">
        <v>134</v>
      </c>
      <c r="AY224" s="13" t="s">
        <v>125</v>
      </c>
      <c r="BE224" s="208">
        <f>IF(N224="základní",J224,0)</f>
        <v>0</v>
      </c>
      <c r="BF224" s="208">
        <f>IF(N224="snížená",J224,0)</f>
        <v>0</v>
      </c>
      <c r="BG224" s="208">
        <f>IF(N224="zákl. přenesená",J224,0)</f>
        <v>0</v>
      </c>
      <c r="BH224" s="208">
        <f>IF(N224="sníž. přenesená",J224,0)</f>
        <v>0</v>
      </c>
      <c r="BI224" s="208">
        <f>IF(N224="nulová",J224,0)</f>
        <v>0</v>
      </c>
      <c r="BJ224" s="13" t="s">
        <v>134</v>
      </c>
      <c r="BK224" s="208">
        <f>ROUND(I224*H224,2)</f>
        <v>0</v>
      </c>
      <c r="BL224" s="13" t="s">
        <v>207</v>
      </c>
      <c r="BM224" s="13" t="s">
        <v>494</v>
      </c>
    </row>
    <row r="225" s="1" customFormat="1" ht="16.5" customHeight="1">
      <c r="B225" s="34"/>
      <c r="C225" s="222" t="s">
        <v>495</v>
      </c>
      <c r="D225" s="222" t="s">
        <v>383</v>
      </c>
      <c r="E225" s="223" t="s">
        <v>496</v>
      </c>
      <c r="F225" s="224" t="s">
        <v>497</v>
      </c>
      <c r="G225" s="225" t="s">
        <v>131</v>
      </c>
      <c r="H225" s="226">
        <v>6</v>
      </c>
      <c r="I225" s="227"/>
      <c r="J225" s="228">
        <f>ROUND(I225*H225,2)</f>
        <v>0</v>
      </c>
      <c r="K225" s="224" t="s">
        <v>132</v>
      </c>
      <c r="L225" s="229"/>
      <c r="M225" s="230" t="s">
        <v>1</v>
      </c>
      <c r="N225" s="231" t="s">
        <v>44</v>
      </c>
      <c r="O225" s="75"/>
      <c r="P225" s="206">
        <f>O225*H225</f>
        <v>0</v>
      </c>
      <c r="Q225" s="206">
        <v>5.0000000000000002E-05</v>
      </c>
      <c r="R225" s="206">
        <f>Q225*H225</f>
        <v>0.00030000000000000003</v>
      </c>
      <c r="S225" s="206">
        <v>0</v>
      </c>
      <c r="T225" s="207">
        <f>S225*H225</f>
        <v>0</v>
      </c>
      <c r="AR225" s="13" t="s">
        <v>295</v>
      </c>
      <c r="AT225" s="13" t="s">
        <v>383</v>
      </c>
      <c r="AU225" s="13" t="s">
        <v>134</v>
      </c>
      <c r="AY225" s="13" t="s">
        <v>125</v>
      </c>
      <c r="BE225" s="208">
        <f>IF(N225="základní",J225,0)</f>
        <v>0</v>
      </c>
      <c r="BF225" s="208">
        <f>IF(N225="snížená",J225,0)</f>
        <v>0</v>
      </c>
      <c r="BG225" s="208">
        <f>IF(N225="zákl. přenesená",J225,0)</f>
        <v>0</v>
      </c>
      <c r="BH225" s="208">
        <f>IF(N225="sníž. přenesená",J225,0)</f>
        <v>0</v>
      </c>
      <c r="BI225" s="208">
        <f>IF(N225="nulová",J225,0)</f>
        <v>0</v>
      </c>
      <c r="BJ225" s="13" t="s">
        <v>134</v>
      </c>
      <c r="BK225" s="208">
        <f>ROUND(I225*H225,2)</f>
        <v>0</v>
      </c>
      <c r="BL225" s="13" t="s">
        <v>207</v>
      </c>
      <c r="BM225" s="13" t="s">
        <v>498</v>
      </c>
    </row>
    <row r="226" s="1" customFormat="1" ht="16.5" customHeight="1">
      <c r="B226" s="34"/>
      <c r="C226" s="222" t="s">
        <v>499</v>
      </c>
      <c r="D226" s="222" t="s">
        <v>383</v>
      </c>
      <c r="E226" s="223" t="s">
        <v>500</v>
      </c>
      <c r="F226" s="224" t="s">
        <v>501</v>
      </c>
      <c r="G226" s="225" t="s">
        <v>502</v>
      </c>
      <c r="H226" s="226">
        <v>6</v>
      </c>
      <c r="I226" s="227"/>
      <c r="J226" s="228">
        <f>ROUND(I226*H226,2)</f>
        <v>0</v>
      </c>
      <c r="K226" s="224" t="s">
        <v>489</v>
      </c>
      <c r="L226" s="229"/>
      <c r="M226" s="230" t="s">
        <v>1</v>
      </c>
      <c r="N226" s="231" t="s">
        <v>44</v>
      </c>
      <c r="O226" s="75"/>
      <c r="P226" s="206">
        <f>O226*H226</f>
        <v>0</v>
      </c>
      <c r="Q226" s="206">
        <v>0</v>
      </c>
      <c r="R226" s="206">
        <f>Q226*H226</f>
        <v>0</v>
      </c>
      <c r="S226" s="206">
        <v>0</v>
      </c>
      <c r="T226" s="207">
        <f>S226*H226</f>
        <v>0</v>
      </c>
      <c r="AR226" s="13" t="s">
        <v>295</v>
      </c>
      <c r="AT226" s="13" t="s">
        <v>383</v>
      </c>
      <c r="AU226" s="13" t="s">
        <v>134</v>
      </c>
      <c r="AY226" s="13" t="s">
        <v>125</v>
      </c>
      <c r="BE226" s="208">
        <f>IF(N226="základní",J226,0)</f>
        <v>0</v>
      </c>
      <c r="BF226" s="208">
        <f>IF(N226="snížená",J226,0)</f>
        <v>0</v>
      </c>
      <c r="BG226" s="208">
        <f>IF(N226="zákl. přenesená",J226,0)</f>
        <v>0</v>
      </c>
      <c r="BH226" s="208">
        <f>IF(N226="sníž. přenesená",J226,0)</f>
        <v>0</v>
      </c>
      <c r="BI226" s="208">
        <f>IF(N226="nulová",J226,0)</f>
        <v>0</v>
      </c>
      <c r="BJ226" s="13" t="s">
        <v>134</v>
      </c>
      <c r="BK226" s="208">
        <f>ROUND(I226*H226,2)</f>
        <v>0</v>
      </c>
      <c r="BL226" s="13" t="s">
        <v>207</v>
      </c>
      <c r="BM226" s="13" t="s">
        <v>503</v>
      </c>
    </row>
    <row r="227" s="1" customFormat="1" ht="16.5" customHeight="1">
      <c r="B227" s="34"/>
      <c r="C227" s="222" t="s">
        <v>504</v>
      </c>
      <c r="D227" s="222" t="s">
        <v>383</v>
      </c>
      <c r="E227" s="223" t="s">
        <v>505</v>
      </c>
      <c r="F227" s="224" t="s">
        <v>506</v>
      </c>
      <c r="G227" s="225" t="s">
        <v>502</v>
      </c>
      <c r="H227" s="226">
        <v>6</v>
      </c>
      <c r="I227" s="227"/>
      <c r="J227" s="228">
        <f>ROUND(I227*H227,2)</f>
        <v>0</v>
      </c>
      <c r="K227" s="224" t="s">
        <v>489</v>
      </c>
      <c r="L227" s="229"/>
      <c r="M227" s="230" t="s">
        <v>1</v>
      </c>
      <c r="N227" s="231" t="s">
        <v>44</v>
      </c>
      <c r="O227" s="75"/>
      <c r="P227" s="206">
        <f>O227*H227</f>
        <v>0</v>
      </c>
      <c r="Q227" s="206">
        <v>0</v>
      </c>
      <c r="R227" s="206">
        <f>Q227*H227</f>
        <v>0</v>
      </c>
      <c r="S227" s="206">
        <v>0</v>
      </c>
      <c r="T227" s="207">
        <f>S227*H227</f>
        <v>0</v>
      </c>
      <c r="AR227" s="13" t="s">
        <v>295</v>
      </c>
      <c r="AT227" s="13" t="s">
        <v>383</v>
      </c>
      <c r="AU227" s="13" t="s">
        <v>134</v>
      </c>
      <c r="AY227" s="13" t="s">
        <v>125</v>
      </c>
      <c r="BE227" s="208">
        <f>IF(N227="základní",J227,0)</f>
        <v>0</v>
      </c>
      <c r="BF227" s="208">
        <f>IF(N227="snížená",J227,0)</f>
        <v>0</v>
      </c>
      <c r="BG227" s="208">
        <f>IF(N227="zákl. přenesená",J227,0)</f>
        <v>0</v>
      </c>
      <c r="BH227" s="208">
        <f>IF(N227="sníž. přenesená",J227,0)</f>
        <v>0</v>
      </c>
      <c r="BI227" s="208">
        <f>IF(N227="nulová",J227,0)</f>
        <v>0</v>
      </c>
      <c r="BJ227" s="13" t="s">
        <v>134</v>
      </c>
      <c r="BK227" s="208">
        <f>ROUND(I227*H227,2)</f>
        <v>0</v>
      </c>
      <c r="BL227" s="13" t="s">
        <v>207</v>
      </c>
      <c r="BM227" s="13" t="s">
        <v>507</v>
      </c>
    </row>
    <row r="228" s="1" customFormat="1" ht="16.5" customHeight="1">
      <c r="B228" s="34"/>
      <c r="C228" s="197" t="s">
        <v>508</v>
      </c>
      <c r="D228" s="197" t="s">
        <v>128</v>
      </c>
      <c r="E228" s="198" t="s">
        <v>509</v>
      </c>
      <c r="F228" s="199" t="s">
        <v>510</v>
      </c>
      <c r="G228" s="200" t="s">
        <v>131</v>
      </c>
      <c r="H228" s="201">
        <v>6</v>
      </c>
      <c r="I228" s="202"/>
      <c r="J228" s="203">
        <f>ROUND(I228*H228,2)</f>
        <v>0</v>
      </c>
      <c r="K228" s="199" t="s">
        <v>132</v>
      </c>
      <c r="L228" s="39"/>
      <c r="M228" s="204" t="s">
        <v>1</v>
      </c>
      <c r="N228" s="205" t="s">
        <v>44</v>
      </c>
      <c r="O228" s="75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AR228" s="13" t="s">
        <v>207</v>
      </c>
      <c r="AT228" s="13" t="s">
        <v>128</v>
      </c>
      <c r="AU228" s="13" t="s">
        <v>134</v>
      </c>
      <c r="AY228" s="13" t="s">
        <v>125</v>
      </c>
      <c r="BE228" s="208">
        <f>IF(N228="základní",J228,0)</f>
        <v>0</v>
      </c>
      <c r="BF228" s="208">
        <f>IF(N228="snížená",J228,0)</f>
        <v>0</v>
      </c>
      <c r="BG228" s="208">
        <f>IF(N228="zákl. přenesená",J228,0)</f>
        <v>0</v>
      </c>
      <c r="BH228" s="208">
        <f>IF(N228="sníž. přenesená",J228,0)</f>
        <v>0</v>
      </c>
      <c r="BI228" s="208">
        <f>IF(N228="nulová",J228,0)</f>
        <v>0</v>
      </c>
      <c r="BJ228" s="13" t="s">
        <v>134</v>
      </c>
      <c r="BK228" s="208">
        <f>ROUND(I228*H228,2)</f>
        <v>0</v>
      </c>
      <c r="BL228" s="13" t="s">
        <v>207</v>
      </c>
      <c r="BM228" s="13" t="s">
        <v>511</v>
      </c>
    </row>
    <row r="229" s="1" customFormat="1" ht="16.5" customHeight="1">
      <c r="B229" s="34"/>
      <c r="C229" s="222" t="s">
        <v>512</v>
      </c>
      <c r="D229" s="222" t="s">
        <v>383</v>
      </c>
      <c r="E229" s="223" t="s">
        <v>513</v>
      </c>
      <c r="F229" s="224" t="s">
        <v>514</v>
      </c>
      <c r="G229" s="225" t="s">
        <v>131</v>
      </c>
      <c r="H229" s="226">
        <v>6</v>
      </c>
      <c r="I229" s="227"/>
      <c r="J229" s="228">
        <f>ROUND(I229*H229,2)</f>
        <v>0</v>
      </c>
      <c r="K229" s="224" t="s">
        <v>132</v>
      </c>
      <c r="L229" s="229"/>
      <c r="M229" s="230" t="s">
        <v>1</v>
      </c>
      <c r="N229" s="231" t="s">
        <v>44</v>
      </c>
      <c r="O229" s="75"/>
      <c r="P229" s="206">
        <f>O229*H229</f>
        <v>0</v>
      </c>
      <c r="Q229" s="206">
        <v>6.0000000000000002E-05</v>
      </c>
      <c r="R229" s="206">
        <f>Q229*H229</f>
        <v>0.00036000000000000002</v>
      </c>
      <c r="S229" s="206">
        <v>0</v>
      </c>
      <c r="T229" s="207">
        <f>S229*H229</f>
        <v>0</v>
      </c>
      <c r="AR229" s="13" t="s">
        <v>295</v>
      </c>
      <c r="AT229" s="13" t="s">
        <v>383</v>
      </c>
      <c r="AU229" s="13" t="s">
        <v>134</v>
      </c>
      <c r="AY229" s="13" t="s">
        <v>125</v>
      </c>
      <c r="BE229" s="208">
        <f>IF(N229="základní",J229,0)</f>
        <v>0</v>
      </c>
      <c r="BF229" s="208">
        <f>IF(N229="snížená",J229,0)</f>
        <v>0</v>
      </c>
      <c r="BG229" s="208">
        <f>IF(N229="zákl. přenesená",J229,0)</f>
        <v>0</v>
      </c>
      <c r="BH229" s="208">
        <f>IF(N229="sníž. přenesená",J229,0)</f>
        <v>0</v>
      </c>
      <c r="BI229" s="208">
        <f>IF(N229="nulová",J229,0)</f>
        <v>0</v>
      </c>
      <c r="BJ229" s="13" t="s">
        <v>134</v>
      </c>
      <c r="BK229" s="208">
        <f>ROUND(I229*H229,2)</f>
        <v>0</v>
      </c>
      <c r="BL229" s="13" t="s">
        <v>207</v>
      </c>
      <c r="BM229" s="13" t="s">
        <v>515</v>
      </c>
    </row>
    <row r="230" s="1" customFormat="1" ht="16.5" customHeight="1">
      <c r="B230" s="34"/>
      <c r="C230" s="197" t="s">
        <v>516</v>
      </c>
      <c r="D230" s="197" t="s">
        <v>128</v>
      </c>
      <c r="E230" s="198" t="s">
        <v>517</v>
      </c>
      <c r="F230" s="199" t="s">
        <v>518</v>
      </c>
      <c r="G230" s="200" t="s">
        <v>131</v>
      </c>
      <c r="H230" s="201">
        <v>2</v>
      </c>
      <c r="I230" s="202"/>
      <c r="J230" s="203">
        <f>ROUND(I230*H230,2)</f>
        <v>0</v>
      </c>
      <c r="K230" s="199" t="s">
        <v>132</v>
      </c>
      <c r="L230" s="39"/>
      <c r="M230" s="204" t="s">
        <v>1</v>
      </c>
      <c r="N230" s="205" t="s">
        <v>44</v>
      </c>
      <c r="O230" s="75"/>
      <c r="P230" s="206">
        <f>O230*H230</f>
        <v>0</v>
      </c>
      <c r="Q230" s="206">
        <v>0</v>
      </c>
      <c r="R230" s="206">
        <f>Q230*H230</f>
        <v>0</v>
      </c>
      <c r="S230" s="206">
        <v>0</v>
      </c>
      <c r="T230" s="207">
        <f>S230*H230</f>
        <v>0</v>
      </c>
      <c r="AR230" s="13" t="s">
        <v>207</v>
      </c>
      <c r="AT230" s="13" t="s">
        <v>128</v>
      </c>
      <c r="AU230" s="13" t="s">
        <v>134</v>
      </c>
      <c r="AY230" s="13" t="s">
        <v>125</v>
      </c>
      <c r="BE230" s="208">
        <f>IF(N230="základní",J230,0)</f>
        <v>0</v>
      </c>
      <c r="BF230" s="208">
        <f>IF(N230="snížená",J230,0)</f>
        <v>0</v>
      </c>
      <c r="BG230" s="208">
        <f>IF(N230="zákl. přenesená",J230,0)</f>
        <v>0</v>
      </c>
      <c r="BH230" s="208">
        <f>IF(N230="sníž. přenesená",J230,0)</f>
        <v>0</v>
      </c>
      <c r="BI230" s="208">
        <f>IF(N230="nulová",J230,0)</f>
        <v>0</v>
      </c>
      <c r="BJ230" s="13" t="s">
        <v>134</v>
      </c>
      <c r="BK230" s="208">
        <f>ROUND(I230*H230,2)</f>
        <v>0</v>
      </c>
      <c r="BL230" s="13" t="s">
        <v>207</v>
      </c>
      <c r="BM230" s="13" t="s">
        <v>519</v>
      </c>
    </row>
    <row r="231" s="1" customFormat="1" ht="16.5" customHeight="1">
      <c r="B231" s="34"/>
      <c r="C231" s="222" t="s">
        <v>520</v>
      </c>
      <c r="D231" s="222" t="s">
        <v>383</v>
      </c>
      <c r="E231" s="223" t="s">
        <v>521</v>
      </c>
      <c r="F231" s="224" t="s">
        <v>522</v>
      </c>
      <c r="G231" s="225" t="s">
        <v>131</v>
      </c>
      <c r="H231" s="226">
        <v>2</v>
      </c>
      <c r="I231" s="227"/>
      <c r="J231" s="228">
        <f>ROUND(I231*H231,2)</f>
        <v>0</v>
      </c>
      <c r="K231" s="224" t="s">
        <v>132</v>
      </c>
      <c r="L231" s="229"/>
      <c r="M231" s="230" t="s">
        <v>1</v>
      </c>
      <c r="N231" s="231" t="s">
        <v>44</v>
      </c>
      <c r="O231" s="75"/>
      <c r="P231" s="206">
        <f>O231*H231</f>
        <v>0</v>
      </c>
      <c r="Q231" s="206">
        <v>6.0000000000000002E-05</v>
      </c>
      <c r="R231" s="206">
        <f>Q231*H231</f>
        <v>0.00012</v>
      </c>
      <c r="S231" s="206">
        <v>0</v>
      </c>
      <c r="T231" s="207">
        <f>S231*H231</f>
        <v>0</v>
      </c>
      <c r="AR231" s="13" t="s">
        <v>295</v>
      </c>
      <c r="AT231" s="13" t="s">
        <v>383</v>
      </c>
      <c r="AU231" s="13" t="s">
        <v>134</v>
      </c>
      <c r="AY231" s="13" t="s">
        <v>125</v>
      </c>
      <c r="BE231" s="208">
        <f>IF(N231="základní",J231,0)</f>
        <v>0</v>
      </c>
      <c r="BF231" s="208">
        <f>IF(N231="snížená",J231,0)</f>
        <v>0</v>
      </c>
      <c r="BG231" s="208">
        <f>IF(N231="zákl. přenesená",J231,0)</f>
        <v>0</v>
      </c>
      <c r="BH231" s="208">
        <f>IF(N231="sníž. přenesená",J231,0)</f>
        <v>0</v>
      </c>
      <c r="BI231" s="208">
        <f>IF(N231="nulová",J231,0)</f>
        <v>0</v>
      </c>
      <c r="BJ231" s="13" t="s">
        <v>134</v>
      </c>
      <c r="BK231" s="208">
        <f>ROUND(I231*H231,2)</f>
        <v>0</v>
      </c>
      <c r="BL231" s="13" t="s">
        <v>207</v>
      </c>
      <c r="BM231" s="13" t="s">
        <v>523</v>
      </c>
    </row>
    <row r="232" s="1" customFormat="1" ht="16.5" customHeight="1">
      <c r="B232" s="34"/>
      <c r="C232" s="197" t="s">
        <v>524</v>
      </c>
      <c r="D232" s="197" t="s">
        <v>128</v>
      </c>
      <c r="E232" s="198" t="s">
        <v>525</v>
      </c>
      <c r="F232" s="199" t="s">
        <v>526</v>
      </c>
      <c r="G232" s="200" t="s">
        <v>131</v>
      </c>
      <c r="H232" s="201">
        <v>7</v>
      </c>
      <c r="I232" s="202"/>
      <c r="J232" s="203">
        <f>ROUND(I232*H232,2)</f>
        <v>0</v>
      </c>
      <c r="K232" s="199" t="s">
        <v>132</v>
      </c>
      <c r="L232" s="39"/>
      <c r="M232" s="204" t="s">
        <v>1</v>
      </c>
      <c r="N232" s="205" t="s">
        <v>44</v>
      </c>
      <c r="O232" s="75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AR232" s="13" t="s">
        <v>207</v>
      </c>
      <c r="AT232" s="13" t="s">
        <v>128</v>
      </c>
      <c r="AU232" s="13" t="s">
        <v>134</v>
      </c>
      <c r="AY232" s="13" t="s">
        <v>125</v>
      </c>
      <c r="BE232" s="208">
        <f>IF(N232="základní",J232,0)</f>
        <v>0</v>
      </c>
      <c r="BF232" s="208">
        <f>IF(N232="snížená",J232,0)</f>
        <v>0</v>
      </c>
      <c r="BG232" s="208">
        <f>IF(N232="zákl. přenesená",J232,0)</f>
        <v>0</v>
      </c>
      <c r="BH232" s="208">
        <f>IF(N232="sníž. přenesená",J232,0)</f>
        <v>0</v>
      </c>
      <c r="BI232" s="208">
        <f>IF(N232="nulová",J232,0)</f>
        <v>0</v>
      </c>
      <c r="BJ232" s="13" t="s">
        <v>134</v>
      </c>
      <c r="BK232" s="208">
        <f>ROUND(I232*H232,2)</f>
        <v>0</v>
      </c>
      <c r="BL232" s="13" t="s">
        <v>207</v>
      </c>
      <c r="BM232" s="13" t="s">
        <v>527</v>
      </c>
    </row>
    <row r="233" s="1" customFormat="1" ht="16.5" customHeight="1">
      <c r="B233" s="34"/>
      <c r="C233" s="222" t="s">
        <v>528</v>
      </c>
      <c r="D233" s="222" t="s">
        <v>383</v>
      </c>
      <c r="E233" s="223" t="s">
        <v>529</v>
      </c>
      <c r="F233" s="224" t="s">
        <v>530</v>
      </c>
      <c r="G233" s="225" t="s">
        <v>131</v>
      </c>
      <c r="H233" s="226">
        <v>7</v>
      </c>
      <c r="I233" s="227"/>
      <c r="J233" s="228">
        <f>ROUND(I233*H233,2)</f>
        <v>0</v>
      </c>
      <c r="K233" s="224" t="s">
        <v>132</v>
      </c>
      <c r="L233" s="229"/>
      <c r="M233" s="230" t="s">
        <v>1</v>
      </c>
      <c r="N233" s="231" t="s">
        <v>44</v>
      </c>
      <c r="O233" s="75"/>
      <c r="P233" s="206">
        <f>O233*H233</f>
        <v>0</v>
      </c>
      <c r="Q233" s="206">
        <v>0.00080000000000000004</v>
      </c>
      <c r="R233" s="206">
        <f>Q233*H233</f>
        <v>0.0055999999999999999</v>
      </c>
      <c r="S233" s="206">
        <v>0</v>
      </c>
      <c r="T233" s="207">
        <f>S233*H233</f>
        <v>0</v>
      </c>
      <c r="AR233" s="13" t="s">
        <v>295</v>
      </c>
      <c r="AT233" s="13" t="s">
        <v>383</v>
      </c>
      <c r="AU233" s="13" t="s">
        <v>134</v>
      </c>
      <c r="AY233" s="13" t="s">
        <v>125</v>
      </c>
      <c r="BE233" s="208">
        <f>IF(N233="základní",J233,0)</f>
        <v>0</v>
      </c>
      <c r="BF233" s="208">
        <f>IF(N233="snížená",J233,0)</f>
        <v>0</v>
      </c>
      <c r="BG233" s="208">
        <f>IF(N233="zákl. přenesená",J233,0)</f>
        <v>0</v>
      </c>
      <c r="BH233" s="208">
        <f>IF(N233="sníž. přenesená",J233,0)</f>
        <v>0</v>
      </c>
      <c r="BI233" s="208">
        <f>IF(N233="nulová",J233,0)</f>
        <v>0</v>
      </c>
      <c r="BJ233" s="13" t="s">
        <v>134</v>
      </c>
      <c r="BK233" s="208">
        <f>ROUND(I233*H233,2)</f>
        <v>0</v>
      </c>
      <c r="BL233" s="13" t="s">
        <v>207</v>
      </c>
      <c r="BM233" s="13" t="s">
        <v>531</v>
      </c>
    </row>
    <row r="234" s="1" customFormat="1" ht="16.5" customHeight="1">
      <c r="B234" s="34"/>
      <c r="C234" s="197" t="s">
        <v>532</v>
      </c>
      <c r="D234" s="197" t="s">
        <v>128</v>
      </c>
      <c r="E234" s="198" t="s">
        <v>533</v>
      </c>
      <c r="F234" s="199" t="s">
        <v>534</v>
      </c>
      <c r="G234" s="200" t="s">
        <v>131</v>
      </c>
      <c r="H234" s="201">
        <v>2</v>
      </c>
      <c r="I234" s="202"/>
      <c r="J234" s="203">
        <f>ROUND(I234*H234,2)</f>
        <v>0</v>
      </c>
      <c r="K234" s="199" t="s">
        <v>132</v>
      </c>
      <c r="L234" s="39"/>
      <c r="M234" s="204" t="s">
        <v>1</v>
      </c>
      <c r="N234" s="205" t="s">
        <v>44</v>
      </c>
      <c r="O234" s="75"/>
      <c r="P234" s="206">
        <f>O234*H234</f>
        <v>0</v>
      </c>
      <c r="Q234" s="206">
        <v>0</v>
      </c>
      <c r="R234" s="206">
        <f>Q234*H234</f>
        <v>0</v>
      </c>
      <c r="S234" s="206">
        <v>0</v>
      </c>
      <c r="T234" s="207">
        <f>S234*H234</f>
        <v>0</v>
      </c>
      <c r="AR234" s="13" t="s">
        <v>207</v>
      </c>
      <c r="AT234" s="13" t="s">
        <v>128</v>
      </c>
      <c r="AU234" s="13" t="s">
        <v>134</v>
      </c>
      <c r="AY234" s="13" t="s">
        <v>125</v>
      </c>
      <c r="BE234" s="208">
        <f>IF(N234="základní",J234,0)</f>
        <v>0</v>
      </c>
      <c r="BF234" s="208">
        <f>IF(N234="snížená",J234,0)</f>
        <v>0</v>
      </c>
      <c r="BG234" s="208">
        <f>IF(N234="zákl. přenesená",J234,0)</f>
        <v>0</v>
      </c>
      <c r="BH234" s="208">
        <f>IF(N234="sníž. přenesená",J234,0)</f>
        <v>0</v>
      </c>
      <c r="BI234" s="208">
        <f>IF(N234="nulová",J234,0)</f>
        <v>0</v>
      </c>
      <c r="BJ234" s="13" t="s">
        <v>134</v>
      </c>
      <c r="BK234" s="208">
        <f>ROUND(I234*H234,2)</f>
        <v>0</v>
      </c>
      <c r="BL234" s="13" t="s">
        <v>207</v>
      </c>
      <c r="BM234" s="13" t="s">
        <v>535</v>
      </c>
    </row>
    <row r="235" s="1" customFormat="1" ht="16.5" customHeight="1">
      <c r="B235" s="34"/>
      <c r="C235" s="222" t="s">
        <v>536</v>
      </c>
      <c r="D235" s="222" t="s">
        <v>383</v>
      </c>
      <c r="E235" s="223" t="s">
        <v>537</v>
      </c>
      <c r="F235" s="224" t="s">
        <v>538</v>
      </c>
      <c r="G235" s="225" t="s">
        <v>131</v>
      </c>
      <c r="H235" s="226">
        <v>2</v>
      </c>
      <c r="I235" s="227"/>
      <c r="J235" s="228">
        <f>ROUND(I235*H235,2)</f>
        <v>0</v>
      </c>
      <c r="K235" s="224" t="s">
        <v>132</v>
      </c>
      <c r="L235" s="229"/>
      <c r="M235" s="230" t="s">
        <v>1</v>
      </c>
      <c r="N235" s="231" t="s">
        <v>44</v>
      </c>
      <c r="O235" s="75"/>
      <c r="P235" s="206">
        <f>O235*H235</f>
        <v>0</v>
      </c>
      <c r="Q235" s="206">
        <v>0.0025999999999999999</v>
      </c>
      <c r="R235" s="206">
        <f>Q235*H235</f>
        <v>0.0051999999999999998</v>
      </c>
      <c r="S235" s="206">
        <v>0</v>
      </c>
      <c r="T235" s="207">
        <f>S235*H235</f>
        <v>0</v>
      </c>
      <c r="AR235" s="13" t="s">
        <v>295</v>
      </c>
      <c r="AT235" s="13" t="s">
        <v>383</v>
      </c>
      <c r="AU235" s="13" t="s">
        <v>134</v>
      </c>
      <c r="AY235" s="13" t="s">
        <v>125</v>
      </c>
      <c r="BE235" s="208">
        <f>IF(N235="základní",J235,0)</f>
        <v>0</v>
      </c>
      <c r="BF235" s="208">
        <f>IF(N235="snížená",J235,0)</f>
        <v>0</v>
      </c>
      <c r="BG235" s="208">
        <f>IF(N235="zákl. přenesená",J235,0)</f>
        <v>0</v>
      </c>
      <c r="BH235" s="208">
        <f>IF(N235="sníž. přenesená",J235,0)</f>
        <v>0</v>
      </c>
      <c r="BI235" s="208">
        <f>IF(N235="nulová",J235,0)</f>
        <v>0</v>
      </c>
      <c r="BJ235" s="13" t="s">
        <v>134</v>
      </c>
      <c r="BK235" s="208">
        <f>ROUND(I235*H235,2)</f>
        <v>0</v>
      </c>
      <c r="BL235" s="13" t="s">
        <v>207</v>
      </c>
      <c r="BM235" s="13" t="s">
        <v>539</v>
      </c>
    </row>
    <row r="236" s="1" customFormat="1" ht="16.5" customHeight="1">
      <c r="B236" s="34"/>
      <c r="C236" s="197" t="s">
        <v>540</v>
      </c>
      <c r="D236" s="197" t="s">
        <v>128</v>
      </c>
      <c r="E236" s="198" t="s">
        <v>541</v>
      </c>
      <c r="F236" s="199" t="s">
        <v>542</v>
      </c>
      <c r="G236" s="200" t="s">
        <v>131</v>
      </c>
      <c r="H236" s="201">
        <v>1</v>
      </c>
      <c r="I236" s="202"/>
      <c r="J236" s="203">
        <f>ROUND(I236*H236,2)</f>
        <v>0</v>
      </c>
      <c r="K236" s="199" t="s">
        <v>132</v>
      </c>
      <c r="L236" s="39"/>
      <c r="M236" s="204" t="s">
        <v>1</v>
      </c>
      <c r="N236" s="205" t="s">
        <v>44</v>
      </c>
      <c r="O236" s="75"/>
      <c r="P236" s="206">
        <f>O236*H236</f>
        <v>0</v>
      </c>
      <c r="Q236" s="206">
        <v>0</v>
      </c>
      <c r="R236" s="206">
        <f>Q236*H236</f>
        <v>0</v>
      </c>
      <c r="S236" s="206">
        <v>0</v>
      </c>
      <c r="T236" s="207">
        <f>S236*H236</f>
        <v>0</v>
      </c>
      <c r="AR236" s="13" t="s">
        <v>207</v>
      </c>
      <c r="AT236" s="13" t="s">
        <v>128</v>
      </c>
      <c r="AU236" s="13" t="s">
        <v>134</v>
      </c>
      <c r="AY236" s="13" t="s">
        <v>125</v>
      </c>
      <c r="BE236" s="208">
        <f>IF(N236="základní",J236,0)</f>
        <v>0</v>
      </c>
      <c r="BF236" s="208">
        <f>IF(N236="snížená",J236,0)</f>
        <v>0</v>
      </c>
      <c r="BG236" s="208">
        <f>IF(N236="zákl. přenesená",J236,0)</f>
        <v>0</v>
      </c>
      <c r="BH236" s="208">
        <f>IF(N236="sníž. přenesená",J236,0)</f>
        <v>0</v>
      </c>
      <c r="BI236" s="208">
        <f>IF(N236="nulová",J236,0)</f>
        <v>0</v>
      </c>
      <c r="BJ236" s="13" t="s">
        <v>134</v>
      </c>
      <c r="BK236" s="208">
        <f>ROUND(I236*H236,2)</f>
        <v>0</v>
      </c>
      <c r="BL236" s="13" t="s">
        <v>207</v>
      </c>
      <c r="BM236" s="13" t="s">
        <v>543</v>
      </c>
    </row>
    <row r="237" s="1" customFormat="1" ht="16.5" customHeight="1">
      <c r="B237" s="34"/>
      <c r="C237" s="197" t="s">
        <v>544</v>
      </c>
      <c r="D237" s="197" t="s">
        <v>128</v>
      </c>
      <c r="E237" s="198" t="s">
        <v>545</v>
      </c>
      <c r="F237" s="199" t="s">
        <v>546</v>
      </c>
      <c r="G237" s="200" t="s">
        <v>368</v>
      </c>
      <c r="H237" s="201">
        <v>1</v>
      </c>
      <c r="I237" s="202"/>
      <c r="J237" s="203">
        <f>ROUND(I237*H237,2)</f>
        <v>0</v>
      </c>
      <c r="K237" s="199" t="s">
        <v>1</v>
      </c>
      <c r="L237" s="39"/>
      <c r="M237" s="204" t="s">
        <v>1</v>
      </c>
      <c r="N237" s="205" t="s">
        <v>44</v>
      </c>
      <c r="O237" s="75"/>
      <c r="P237" s="206">
        <f>O237*H237</f>
        <v>0</v>
      </c>
      <c r="Q237" s="206">
        <v>0</v>
      </c>
      <c r="R237" s="206">
        <f>Q237*H237</f>
        <v>0</v>
      </c>
      <c r="S237" s="206">
        <v>0</v>
      </c>
      <c r="T237" s="207">
        <f>S237*H237</f>
        <v>0</v>
      </c>
      <c r="AR237" s="13" t="s">
        <v>207</v>
      </c>
      <c r="AT237" s="13" t="s">
        <v>128</v>
      </c>
      <c r="AU237" s="13" t="s">
        <v>134</v>
      </c>
      <c r="AY237" s="13" t="s">
        <v>125</v>
      </c>
      <c r="BE237" s="208">
        <f>IF(N237="základní",J237,0)</f>
        <v>0</v>
      </c>
      <c r="BF237" s="208">
        <f>IF(N237="snížená",J237,0)</f>
        <v>0</v>
      </c>
      <c r="BG237" s="208">
        <f>IF(N237="zákl. přenesená",J237,0)</f>
        <v>0</v>
      </c>
      <c r="BH237" s="208">
        <f>IF(N237="sníž. přenesená",J237,0)</f>
        <v>0</v>
      </c>
      <c r="BI237" s="208">
        <f>IF(N237="nulová",J237,0)</f>
        <v>0</v>
      </c>
      <c r="BJ237" s="13" t="s">
        <v>134</v>
      </c>
      <c r="BK237" s="208">
        <f>ROUND(I237*H237,2)</f>
        <v>0</v>
      </c>
      <c r="BL237" s="13" t="s">
        <v>207</v>
      </c>
      <c r="BM237" s="13" t="s">
        <v>547</v>
      </c>
    </row>
    <row r="238" s="10" customFormat="1" ht="22.8" customHeight="1">
      <c r="B238" s="181"/>
      <c r="C238" s="182"/>
      <c r="D238" s="183" t="s">
        <v>71</v>
      </c>
      <c r="E238" s="195" t="s">
        <v>548</v>
      </c>
      <c r="F238" s="195" t="s">
        <v>549</v>
      </c>
      <c r="G238" s="182"/>
      <c r="H238" s="182"/>
      <c r="I238" s="185"/>
      <c r="J238" s="196">
        <f>BK238</f>
        <v>0</v>
      </c>
      <c r="K238" s="182"/>
      <c r="L238" s="187"/>
      <c r="M238" s="188"/>
      <c r="N238" s="189"/>
      <c r="O238" s="189"/>
      <c r="P238" s="190">
        <f>SUM(P239:P245)</f>
        <v>0</v>
      </c>
      <c r="Q238" s="189"/>
      <c r="R238" s="190">
        <f>SUM(R239:R245)</f>
        <v>0.019619999999999999</v>
      </c>
      <c r="S238" s="189"/>
      <c r="T238" s="191">
        <f>SUM(T239:T245)</f>
        <v>0</v>
      </c>
      <c r="AR238" s="192" t="s">
        <v>134</v>
      </c>
      <c r="AT238" s="193" t="s">
        <v>71</v>
      </c>
      <c r="AU238" s="193" t="s">
        <v>80</v>
      </c>
      <c r="AY238" s="192" t="s">
        <v>125</v>
      </c>
      <c r="BK238" s="194">
        <f>SUM(BK239:BK245)</f>
        <v>0</v>
      </c>
    </row>
    <row r="239" s="1" customFormat="1" ht="16.5" customHeight="1">
      <c r="B239" s="34"/>
      <c r="C239" s="197" t="s">
        <v>550</v>
      </c>
      <c r="D239" s="197" t="s">
        <v>128</v>
      </c>
      <c r="E239" s="198" t="s">
        <v>551</v>
      </c>
      <c r="F239" s="199" t="s">
        <v>552</v>
      </c>
      <c r="G239" s="200" t="s">
        <v>131</v>
      </c>
      <c r="H239" s="201">
        <v>3</v>
      </c>
      <c r="I239" s="202"/>
      <c r="J239" s="203">
        <f>ROUND(I239*H239,2)</f>
        <v>0</v>
      </c>
      <c r="K239" s="199" t="s">
        <v>132</v>
      </c>
      <c r="L239" s="39"/>
      <c r="M239" s="204" t="s">
        <v>1</v>
      </c>
      <c r="N239" s="205" t="s">
        <v>44</v>
      </c>
      <c r="O239" s="75"/>
      <c r="P239" s="206">
        <f>O239*H239</f>
        <v>0</v>
      </c>
      <c r="Q239" s="206">
        <v>0</v>
      </c>
      <c r="R239" s="206">
        <f>Q239*H239</f>
        <v>0</v>
      </c>
      <c r="S239" s="206">
        <v>0</v>
      </c>
      <c r="T239" s="207">
        <f>S239*H239</f>
        <v>0</v>
      </c>
      <c r="AR239" s="13" t="s">
        <v>207</v>
      </c>
      <c r="AT239" s="13" t="s">
        <v>128</v>
      </c>
      <c r="AU239" s="13" t="s">
        <v>134</v>
      </c>
      <c r="AY239" s="13" t="s">
        <v>125</v>
      </c>
      <c r="BE239" s="208">
        <f>IF(N239="základní",J239,0)</f>
        <v>0</v>
      </c>
      <c r="BF239" s="208">
        <f>IF(N239="snížená",J239,0)</f>
        <v>0</v>
      </c>
      <c r="BG239" s="208">
        <f>IF(N239="zákl. přenesená",J239,0)</f>
        <v>0</v>
      </c>
      <c r="BH239" s="208">
        <f>IF(N239="sníž. přenesená",J239,0)</f>
        <v>0</v>
      </c>
      <c r="BI239" s="208">
        <f>IF(N239="nulová",J239,0)</f>
        <v>0</v>
      </c>
      <c r="BJ239" s="13" t="s">
        <v>134</v>
      </c>
      <c r="BK239" s="208">
        <f>ROUND(I239*H239,2)</f>
        <v>0</v>
      </c>
      <c r="BL239" s="13" t="s">
        <v>207</v>
      </c>
      <c r="BM239" s="13" t="s">
        <v>553</v>
      </c>
    </row>
    <row r="240" s="1" customFormat="1" ht="16.5" customHeight="1">
      <c r="B240" s="34"/>
      <c r="C240" s="222" t="s">
        <v>554</v>
      </c>
      <c r="D240" s="222" t="s">
        <v>383</v>
      </c>
      <c r="E240" s="223" t="s">
        <v>555</v>
      </c>
      <c r="F240" s="224" t="s">
        <v>556</v>
      </c>
      <c r="G240" s="225" t="s">
        <v>131</v>
      </c>
      <c r="H240" s="226">
        <v>3</v>
      </c>
      <c r="I240" s="227"/>
      <c r="J240" s="228">
        <f>ROUND(I240*H240,2)</f>
        <v>0</v>
      </c>
      <c r="K240" s="224" t="s">
        <v>132</v>
      </c>
      <c r="L240" s="229"/>
      <c r="M240" s="230" t="s">
        <v>1</v>
      </c>
      <c r="N240" s="231" t="s">
        <v>44</v>
      </c>
      <c r="O240" s="75"/>
      <c r="P240" s="206">
        <f>O240*H240</f>
        <v>0</v>
      </c>
      <c r="Q240" s="206">
        <v>0.00044000000000000002</v>
      </c>
      <c r="R240" s="206">
        <f>Q240*H240</f>
        <v>0.00132</v>
      </c>
      <c r="S240" s="206">
        <v>0</v>
      </c>
      <c r="T240" s="207">
        <f>S240*H240</f>
        <v>0</v>
      </c>
      <c r="AR240" s="13" t="s">
        <v>295</v>
      </c>
      <c r="AT240" s="13" t="s">
        <v>383</v>
      </c>
      <c r="AU240" s="13" t="s">
        <v>134</v>
      </c>
      <c r="AY240" s="13" t="s">
        <v>125</v>
      </c>
      <c r="BE240" s="208">
        <f>IF(N240="základní",J240,0)</f>
        <v>0</v>
      </c>
      <c r="BF240" s="208">
        <f>IF(N240="snížená",J240,0)</f>
        <v>0</v>
      </c>
      <c r="BG240" s="208">
        <f>IF(N240="zákl. přenesená",J240,0)</f>
        <v>0</v>
      </c>
      <c r="BH240" s="208">
        <f>IF(N240="sníž. přenesená",J240,0)</f>
        <v>0</v>
      </c>
      <c r="BI240" s="208">
        <f>IF(N240="nulová",J240,0)</f>
        <v>0</v>
      </c>
      <c r="BJ240" s="13" t="s">
        <v>134</v>
      </c>
      <c r="BK240" s="208">
        <f>ROUND(I240*H240,2)</f>
        <v>0</v>
      </c>
      <c r="BL240" s="13" t="s">
        <v>207</v>
      </c>
      <c r="BM240" s="13" t="s">
        <v>557</v>
      </c>
    </row>
    <row r="241" s="1" customFormat="1" ht="16.5" customHeight="1">
      <c r="B241" s="34"/>
      <c r="C241" s="222" t="s">
        <v>558</v>
      </c>
      <c r="D241" s="222" t="s">
        <v>383</v>
      </c>
      <c r="E241" s="223" t="s">
        <v>559</v>
      </c>
      <c r="F241" s="224" t="s">
        <v>560</v>
      </c>
      <c r="G241" s="225" t="s">
        <v>502</v>
      </c>
      <c r="H241" s="226">
        <v>3</v>
      </c>
      <c r="I241" s="227"/>
      <c r="J241" s="228">
        <f>ROUND(I241*H241,2)</f>
        <v>0</v>
      </c>
      <c r="K241" s="224" t="s">
        <v>489</v>
      </c>
      <c r="L241" s="229"/>
      <c r="M241" s="230" t="s">
        <v>1</v>
      </c>
      <c r="N241" s="231" t="s">
        <v>44</v>
      </c>
      <c r="O241" s="75"/>
      <c r="P241" s="206">
        <f>O241*H241</f>
        <v>0</v>
      </c>
      <c r="Q241" s="206">
        <v>0</v>
      </c>
      <c r="R241" s="206">
        <f>Q241*H241</f>
        <v>0</v>
      </c>
      <c r="S241" s="206">
        <v>0</v>
      </c>
      <c r="T241" s="207">
        <f>S241*H241</f>
        <v>0</v>
      </c>
      <c r="AR241" s="13" t="s">
        <v>295</v>
      </c>
      <c r="AT241" s="13" t="s">
        <v>383</v>
      </c>
      <c r="AU241" s="13" t="s">
        <v>134</v>
      </c>
      <c r="AY241" s="13" t="s">
        <v>125</v>
      </c>
      <c r="BE241" s="208">
        <f>IF(N241="základní",J241,0)</f>
        <v>0</v>
      </c>
      <c r="BF241" s="208">
        <f>IF(N241="snížená",J241,0)</f>
        <v>0</v>
      </c>
      <c r="BG241" s="208">
        <f>IF(N241="zákl. přenesená",J241,0)</f>
        <v>0</v>
      </c>
      <c r="BH241" s="208">
        <f>IF(N241="sníž. přenesená",J241,0)</f>
        <v>0</v>
      </c>
      <c r="BI241" s="208">
        <f>IF(N241="nulová",J241,0)</f>
        <v>0</v>
      </c>
      <c r="BJ241" s="13" t="s">
        <v>134</v>
      </c>
      <c r="BK241" s="208">
        <f>ROUND(I241*H241,2)</f>
        <v>0</v>
      </c>
      <c r="BL241" s="13" t="s">
        <v>207</v>
      </c>
      <c r="BM241" s="13" t="s">
        <v>561</v>
      </c>
    </row>
    <row r="242" s="1" customFormat="1" ht="16.5" customHeight="1">
      <c r="B242" s="34"/>
      <c r="C242" s="222" t="s">
        <v>562</v>
      </c>
      <c r="D242" s="222" t="s">
        <v>383</v>
      </c>
      <c r="E242" s="223" t="s">
        <v>563</v>
      </c>
      <c r="F242" s="224" t="s">
        <v>564</v>
      </c>
      <c r="G242" s="225" t="s">
        <v>565</v>
      </c>
      <c r="H242" s="226">
        <v>3</v>
      </c>
      <c r="I242" s="227"/>
      <c r="J242" s="228">
        <f>ROUND(I242*H242,2)</f>
        <v>0</v>
      </c>
      <c r="K242" s="224" t="s">
        <v>489</v>
      </c>
      <c r="L242" s="229"/>
      <c r="M242" s="230" t="s">
        <v>1</v>
      </c>
      <c r="N242" s="231" t="s">
        <v>44</v>
      </c>
      <c r="O242" s="75"/>
      <c r="P242" s="206">
        <f>O242*H242</f>
        <v>0</v>
      </c>
      <c r="Q242" s="206">
        <v>0</v>
      </c>
      <c r="R242" s="206">
        <f>Q242*H242</f>
        <v>0</v>
      </c>
      <c r="S242" s="206">
        <v>0</v>
      </c>
      <c r="T242" s="207">
        <f>S242*H242</f>
        <v>0</v>
      </c>
      <c r="AR242" s="13" t="s">
        <v>295</v>
      </c>
      <c r="AT242" s="13" t="s">
        <v>383</v>
      </c>
      <c r="AU242" s="13" t="s">
        <v>134</v>
      </c>
      <c r="AY242" s="13" t="s">
        <v>125</v>
      </c>
      <c r="BE242" s="208">
        <f>IF(N242="základní",J242,0)</f>
        <v>0</v>
      </c>
      <c r="BF242" s="208">
        <f>IF(N242="snížená",J242,0)</f>
        <v>0</v>
      </c>
      <c r="BG242" s="208">
        <f>IF(N242="zákl. přenesená",J242,0)</f>
        <v>0</v>
      </c>
      <c r="BH242" s="208">
        <f>IF(N242="sníž. přenesená",J242,0)</f>
        <v>0</v>
      </c>
      <c r="BI242" s="208">
        <f>IF(N242="nulová",J242,0)</f>
        <v>0</v>
      </c>
      <c r="BJ242" s="13" t="s">
        <v>134</v>
      </c>
      <c r="BK242" s="208">
        <f>ROUND(I242*H242,2)</f>
        <v>0</v>
      </c>
      <c r="BL242" s="13" t="s">
        <v>207</v>
      </c>
      <c r="BM242" s="13" t="s">
        <v>566</v>
      </c>
    </row>
    <row r="243" s="1" customFormat="1" ht="16.5" customHeight="1">
      <c r="B243" s="34"/>
      <c r="C243" s="197" t="s">
        <v>567</v>
      </c>
      <c r="D243" s="197" t="s">
        <v>128</v>
      </c>
      <c r="E243" s="198" t="s">
        <v>568</v>
      </c>
      <c r="F243" s="199" t="s">
        <v>569</v>
      </c>
      <c r="G243" s="200" t="s">
        <v>155</v>
      </c>
      <c r="H243" s="201">
        <v>6</v>
      </c>
      <c r="I243" s="202"/>
      <c r="J243" s="203">
        <f>ROUND(I243*H243,2)</f>
        <v>0</v>
      </c>
      <c r="K243" s="199" t="s">
        <v>132</v>
      </c>
      <c r="L243" s="39"/>
      <c r="M243" s="204" t="s">
        <v>1</v>
      </c>
      <c r="N243" s="205" t="s">
        <v>44</v>
      </c>
      <c r="O243" s="75"/>
      <c r="P243" s="206">
        <f>O243*H243</f>
        <v>0</v>
      </c>
      <c r="Q243" s="206">
        <v>0.00175</v>
      </c>
      <c r="R243" s="206">
        <f>Q243*H243</f>
        <v>0.010500000000000001</v>
      </c>
      <c r="S243" s="206">
        <v>0</v>
      </c>
      <c r="T243" s="207">
        <f>S243*H243</f>
        <v>0</v>
      </c>
      <c r="AR243" s="13" t="s">
        <v>207</v>
      </c>
      <c r="AT243" s="13" t="s">
        <v>128</v>
      </c>
      <c r="AU243" s="13" t="s">
        <v>134</v>
      </c>
      <c r="AY243" s="13" t="s">
        <v>125</v>
      </c>
      <c r="BE243" s="208">
        <f>IF(N243="základní",J243,0)</f>
        <v>0</v>
      </c>
      <c r="BF243" s="208">
        <f>IF(N243="snížená",J243,0)</f>
        <v>0</v>
      </c>
      <c r="BG243" s="208">
        <f>IF(N243="zákl. přenesená",J243,0)</f>
        <v>0</v>
      </c>
      <c r="BH243" s="208">
        <f>IF(N243="sníž. přenesená",J243,0)</f>
        <v>0</v>
      </c>
      <c r="BI243" s="208">
        <f>IF(N243="nulová",J243,0)</f>
        <v>0</v>
      </c>
      <c r="BJ243" s="13" t="s">
        <v>134</v>
      </c>
      <c r="BK243" s="208">
        <f>ROUND(I243*H243,2)</f>
        <v>0</v>
      </c>
      <c r="BL243" s="13" t="s">
        <v>207</v>
      </c>
      <c r="BM243" s="13" t="s">
        <v>570</v>
      </c>
    </row>
    <row r="244" s="1" customFormat="1" ht="16.5" customHeight="1">
      <c r="B244" s="34"/>
      <c r="C244" s="222" t="s">
        <v>571</v>
      </c>
      <c r="D244" s="222" t="s">
        <v>383</v>
      </c>
      <c r="E244" s="223" t="s">
        <v>572</v>
      </c>
      <c r="F244" s="224" t="s">
        <v>573</v>
      </c>
      <c r="G244" s="225" t="s">
        <v>155</v>
      </c>
      <c r="H244" s="226">
        <v>6</v>
      </c>
      <c r="I244" s="227"/>
      <c r="J244" s="228">
        <f>ROUND(I244*H244,2)</f>
        <v>0</v>
      </c>
      <c r="K244" s="224" t="s">
        <v>132</v>
      </c>
      <c r="L244" s="229"/>
      <c r="M244" s="230" t="s">
        <v>1</v>
      </c>
      <c r="N244" s="231" t="s">
        <v>44</v>
      </c>
      <c r="O244" s="75"/>
      <c r="P244" s="206">
        <f>O244*H244</f>
        <v>0</v>
      </c>
      <c r="Q244" s="206">
        <v>0.0012999999999999999</v>
      </c>
      <c r="R244" s="206">
        <f>Q244*H244</f>
        <v>0.0077999999999999996</v>
      </c>
      <c r="S244" s="206">
        <v>0</v>
      </c>
      <c r="T244" s="207">
        <f>S244*H244</f>
        <v>0</v>
      </c>
      <c r="AR244" s="13" t="s">
        <v>295</v>
      </c>
      <c r="AT244" s="13" t="s">
        <v>383</v>
      </c>
      <c r="AU244" s="13" t="s">
        <v>134</v>
      </c>
      <c r="AY244" s="13" t="s">
        <v>125</v>
      </c>
      <c r="BE244" s="208">
        <f>IF(N244="základní",J244,0)</f>
        <v>0</v>
      </c>
      <c r="BF244" s="208">
        <f>IF(N244="snížená",J244,0)</f>
        <v>0</v>
      </c>
      <c r="BG244" s="208">
        <f>IF(N244="zákl. přenesená",J244,0)</f>
        <v>0</v>
      </c>
      <c r="BH244" s="208">
        <f>IF(N244="sníž. přenesená",J244,0)</f>
        <v>0</v>
      </c>
      <c r="BI244" s="208">
        <f>IF(N244="nulová",J244,0)</f>
        <v>0</v>
      </c>
      <c r="BJ244" s="13" t="s">
        <v>134</v>
      </c>
      <c r="BK244" s="208">
        <f>ROUND(I244*H244,2)</f>
        <v>0</v>
      </c>
      <c r="BL244" s="13" t="s">
        <v>207</v>
      </c>
      <c r="BM244" s="13" t="s">
        <v>574</v>
      </c>
    </row>
    <row r="245" s="1" customFormat="1" ht="16.5" customHeight="1">
      <c r="B245" s="34"/>
      <c r="C245" s="222" t="s">
        <v>575</v>
      </c>
      <c r="D245" s="222" t="s">
        <v>383</v>
      </c>
      <c r="E245" s="223" t="s">
        <v>576</v>
      </c>
      <c r="F245" s="224" t="s">
        <v>577</v>
      </c>
      <c r="G245" s="225" t="s">
        <v>502</v>
      </c>
      <c r="H245" s="226">
        <v>3</v>
      </c>
      <c r="I245" s="227"/>
      <c r="J245" s="228">
        <f>ROUND(I245*H245,2)</f>
        <v>0</v>
      </c>
      <c r="K245" s="224" t="s">
        <v>489</v>
      </c>
      <c r="L245" s="229"/>
      <c r="M245" s="230" t="s">
        <v>1</v>
      </c>
      <c r="N245" s="231" t="s">
        <v>44</v>
      </c>
      <c r="O245" s="75"/>
      <c r="P245" s="206">
        <f>O245*H245</f>
        <v>0</v>
      </c>
      <c r="Q245" s="206">
        <v>0</v>
      </c>
      <c r="R245" s="206">
        <f>Q245*H245</f>
        <v>0</v>
      </c>
      <c r="S245" s="206">
        <v>0</v>
      </c>
      <c r="T245" s="207">
        <f>S245*H245</f>
        <v>0</v>
      </c>
      <c r="AR245" s="13" t="s">
        <v>295</v>
      </c>
      <c r="AT245" s="13" t="s">
        <v>383</v>
      </c>
      <c r="AU245" s="13" t="s">
        <v>134</v>
      </c>
      <c r="AY245" s="13" t="s">
        <v>125</v>
      </c>
      <c r="BE245" s="208">
        <f>IF(N245="základní",J245,0)</f>
        <v>0</v>
      </c>
      <c r="BF245" s="208">
        <f>IF(N245="snížená",J245,0)</f>
        <v>0</v>
      </c>
      <c r="BG245" s="208">
        <f>IF(N245="zákl. přenesená",J245,0)</f>
        <v>0</v>
      </c>
      <c r="BH245" s="208">
        <f>IF(N245="sníž. přenesená",J245,0)</f>
        <v>0</v>
      </c>
      <c r="BI245" s="208">
        <f>IF(N245="nulová",J245,0)</f>
        <v>0</v>
      </c>
      <c r="BJ245" s="13" t="s">
        <v>134</v>
      </c>
      <c r="BK245" s="208">
        <f>ROUND(I245*H245,2)</f>
        <v>0</v>
      </c>
      <c r="BL245" s="13" t="s">
        <v>207</v>
      </c>
      <c r="BM245" s="13" t="s">
        <v>578</v>
      </c>
    </row>
    <row r="246" s="10" customFormat="1" ht="22.8" customHeight="1">
      <c r="B246" s="181"/>
      <c r="C246" s="182"/>
      <c r="D246" s="183" t="s">
        <v>71</v>
      </c>
      <c r="E246" s="195" t="s">
        <v>579</v>
      </c>
      <c r="F246" s="195" t="s">
        <v>580</v>
      </c>
      <c r="G246" s="182"/>
      <c r="H246" s="182"/>
      <c r="I246" s="185"/>
      <c r="J246" s="196">
        <f>BK246</f>
        <v>0</v>
      </c>
      <c r="K246" s="182"/>
      <c r="L246" s="187"/>
      <c r="M246" s="188"/>
      <c r="N246" s="189"/>
      <c r="O246" s="189"/>
      <c r="P246" s="190">
        <f>SUM(P247:P251)</f>
        <v>0</v>
      </c>
      <c r="Q246" s="189"/>
      <c r="R246" s="190">
        <f>SUM(R247:R251)</f>
        <v>0.21562530000000002</v>
      </c>
      <c r="S246" s="189"/>
      <c r="T246" s="191">
        <f>SUM(T247:T251)</f>
        <v>0</v>
      </c>
      <c r="AR246" s="192" t="s">
        <v>134</v>
      </c>
      <c r="AT246" s="193" t="s">
        <v>71</v>
      </c>
      <c r="AU246" s="193" t="s">
        <v>80</v>
      </c>
      <c r="AY246" s="192" t="s">
        <v>125</v>
      </c>
      <c r="BK246" s="194">
        <f>SUM(BK247:BK251)</f>
        <v>0</v>
      </c>
    </row>
    <row r="247" s="1" customFormat="1" ht="16.5" customHeight="1">
      <c r="B247" s="34"/>
      <c r="C247" s="197" t="s">
        <v>581</v>
      </c>
      <c r="D247" s="197" t="s">
        <v>128</v>
      </c>
      <c r="E247" s="198" t="s">
        <v>582</v>
      </c>
      <c r="F247" s="199" t="s">
        <v>583</v>
      </c>
      <c r="G247" s="200" t="s">
        <v>148</v>
      </c>
      <c r="H247" s="201">
        <v>17.195</v>
      </c>
      <c r="I247" s="202"/>
      <c r="J247" s="203">
        <f>ROUND(I247*H247,2)</f>
        <v>0</v>
      </c>
      <c r="K247" s="199" t="s">
        <v>132</v>
      </c>
      <c r="L247" s="39"/>
      <c r="M247" s="204" t="s">
        <v>1</v>
      </c>
      <c r="N247" s="205" t="s">
        <v>44</v>
      </c>
      <c r="O247" s="75"/>
      <c r="P247" s="206">
        <f>O247*H247</f>
        <v>0</v>
      </c>
      <c r="Q247" s="206">
        <v>0.012540000000000001</v>
      </c>
      <c r="R247" s="206">
        <f>Q247*H247</f>
        <v>0.21562530000000002</v>
      </c>
      <c r="S247" s="206">
        <v>0</v>
      </c>
      <c r="T247" s="207">
        <f>S247*H247</f>
        <v>0</v>
      </c>
      <c r="AR247" s="13" t="s">
        <v>207</v>
      </c>
      <c r="AT247" s="13" t="s">
        <v>128</v>
      </c>
      <c r="AU247" s="13" t="s">
        <v>134</v>
      </c>
      <c r="AY247" s="13" t="s">
        <v>125</v>
      </c>
      <c r="BE247" s="208">
        <f>IF(N247="základní",J247,0)</f>
        <v>0</v>
      </c>
      <c r="BF247" s="208">
        <f>IF(N247="snížená",J247,0)</f>
        <v>0</v>
      </c>
      <c r="BG247" s="208">
        <f>IF(N247="zákl. přenesená",J247,0)</f>
        <v>0</v>
      </c>
      <c r="BH247" s="208">
        <f>IF(N247="sníž. přenesená",J247,0)</f>
        <v>0</v>
      </c>
      <c r="BI247" s="208">
        <f>IF(N247="nulová",J247,0)</f>
        <v>0</v>
      </c>
      <c r="BJ247" s="13" t="s">
        <v>134</v>
      </c>
      <c r="BK247" s="208">
        <f>ROUND(I247*H247,2)</f>
        <v>0</v>
      </c>
      <c r="BL247" s="13" t="s">
        <v>207</v>
      </c>
      <c r="BM247" s="13" t="s">
        <v>584</v>
      </c>
    </row>
    <row r="248" s="11" customFormat="1">
      <c r="B248" s="209"/>
      <c r="C248" s="210"/>
      <c r="D248" s="211" t="s">
        <v>140</v>
      </c>
      <c r="E248" s="212" t="s">
        <v>1</v>
      </c>
      <c r="F248" s="213" t="s">
        <v>585</v>
      </c>
      <c r="G248" s="210"/>
      <c r="H248" s="214">
        <v>1.746</v>
      </c>
      <c r="I248" s="215"/>
      <c r="J248" s="210"/>
      <c r="K248" s="210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140</v>
      </c>
      <c r="AU248" s="220" t="s">
        <v>134</v>
      </c>
      <c r="AV248" s="11" t="s">
        <v>134</v>
      </c>
      <c r="AW248" s="11" t="s">
        <v>34</v>
      </c>
      <c r="AX248" s="11" t="s">
        <v>72</v>
      </c>
      <c r="AY248" s="220" t="s">
        <v>125</v>
      </c>
    </row>
    <row r="249" s="11" customFormat="1">
      <c r="B249" s="209"/>
      <c r="C249" s="210"/>
      <c r="D249" s="211" t="s">
        <v>140</v>
      </c>
      <c r="E249" s="212" t="s">
        <v>1</v>
      </c>
      <c r="F249" s="213" t="s">
        <v>586</v>
      </c>
      <c r="G249" s="210"/>
      <c r="H249" s="214">
        <v>6.1109999999999998</v>
      </c>
      <c r="I249" s="215"/>
      <c r="J249" s="210"/>
      <c r="K249" s="210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140</v>
      </c>
      <c r="AU249" s="220" t="s">
        <v>134</v>
      </c>
      <c r="AV249" s="11" t="s">
        <v>134</v>
      </c>
      <c r="AW249" s="11" t="s">
        <v>34</v>
      </c>
      <c r="AX249" s="11" t="s">
        <v>72</v>
      </c>
      <c r="AY249" s="220" t="s">
        <v>125</v>
      </c>
    </row>
    <row r="250" s="11" customFormat="1">
      <c r="B250" s="209"/>
      <c r="C250" s="210"/>
      <c r="D250" s="211" t="s">
        <v>140</v>
      </c>
      <c r="E250" s="212" t="s">
        <v>1</v>
      </c>
      <c r="F250" s="213" t="s">
        <v>587</v>
      </c>
      <c r="G250" s="210"/>
      <c r="H250" s="214">
        <v>9.3379999999999992</v>
      </c>
      <c r="I250" s="215"/>
      <c r="J250" s="210"/>
      <c r="K250" s="210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140</v>
      </c>
      <c r="AU250" s="220" t="s">
        <v>134</v>
      </c>
      <c r="AV250" s="11" t="s">
        <v>134</v>
      </c>
      <c r="AW250" s="11" t="s">
        <v>34</v>
      </c>
      <c r="AX250" s="11" t="s">
        <v>72</v>
      </c>
      <c r="AY250" s="220" t="s">
        <v>125</v>
      </c>
    </row>
    <row r="251" s="1" customFormat="1" ht="16.5" customHeight="1">
      <c r="B251" s="34"/>
      <c r="C251" s="197" t="s">
        <v>588</v>
      </c>
      <c r="D251" s="197" t="s">
        <v>128</v>
      </c>
      <c r="E251" s="198" t="s">
        <v>589</v>
      </c>
      <c r="F251" s="199" t="s">
        <v>590</v>
      </c>
      <c r="G251" s="200" t="s">
        <v>330</v>
      </c>
      <c r="H251" s="221"/>
      <c r="I251" s="202"/>
      <c r="J251" s="203">
        <f>ROUND(I251*H251,2)</f>
        <v>0</v>
      </c>
      <c r="K251" s="199" t="s">
        <v>132</v>
      </c>
      <c r="L251" s="39"/>
      <c r="M251" s="204" t="s">
        <v>1</v>
      </c>
      <c r="N251" s="205" t="s">
        <v>44</v>
      </c>
      <c r="O251" s="75"/>
      <c r="P251" s="206">
        <f>O251*H251</f>
        <v>0</v>
      </c>
      <c r="Q251" s="206">
        <v>0</v>
      </c>
      <c r="R251" s="206">
        <f>Q251*H251</f>
        <v>0</v>
      </c>
      <c r="S251" s="206">
        <v>0</v>
      </c>
      <c r="T251" s="207">
        <f>S251*H251</f>
        <v>0</v>
      </c>
      <c r="AR251" s="13" t="s">
        <v>207</v>
      </c>
      <c r="AT251" s="13" t="s">
        <v>128</v>
      </c>
      <c r="AU251" s="13" t="s">
        <v>134</v>
      </c>
      <c r="AY251" s="13" t="s">
        <v>125</v>
      </c>
      <c r="BE251" s="208">
        <f>IF(N251="základní",J251,0)</f>
        <v>0</v>
      </c>
      <c r="BF251" s="208">
        <f>IF(N251="snížená",J251,0)</f>
        <v>0</v>
      </c>
      <c r="BG251" s="208">
        <f>IF(N251="zákl. přenesená",J251,0)</f>
        <v>0</v>
      </c>
      <c r="BH251" s="208">
        <f>IF(N251="sníž. přenesená",J251,0)</f>
        <v>0</v>
      </c>
      <c r="BI251" s="208">
        <f>IF(N251="nulová",J251,0)</f>
        <v>0</v>
      </c>
      <c r="BJ251" s="13" t="s">
        <v>134</v>
      </c>
      <c r="BK251" s="208">
        <f>ROUND(I251*H251,2)</f>
        <v>0</v>
      </c>
      <c r="BL251" s="13" t="s">
        <v>207</v>
      </c>
      <c r="BM251" s="13" t="s">
        <v>591</v>
      </c>
    </row>
    <row r="252" s="10" customFormat="1" ht="22.8" customHeight="1">
      <c r="B252" s="181"/>
      <c r="C252" s="182"/>
      <c r="D252" s="183" t="s">
        <v>71</v>
      </c>
      <c r="E252" s="195" t="s">
        <v>592</v>
      </c>
      <c r="F252" s="195" t="s">
        <v>593</v>
      </c>
      <c r="G252" s="182"/>
      <c r="H252" s="182"/>
      <c r="I252" s="185"/>
      <c r="J252" s="196">
        <f>BK252</f>
        <v>0</v>
      </c>
      <c r="K252" s="182"/>
      <c r="L252" s="187"/>
      <c r="M252" s="188"/>
      <c r="N252" s="189"/>
      <c r="O252" s="189"/>
      <c r="P252" s="190">
        <f>SUM(P253:P270)</f>
        <v>0</v>
      </c>
      <c r="Q252" s="189"/>
      <c r="R252" s="190">
        <f>SUM(R253:R270)</f>
        <v>0.098909999999999998</v>
      </c>
      <c r="S252" s="189"/>
      <c r="T252" s="191">
        <f>SUM(T253:T270)</f>
        <v>0</v>
      </c>
      <c r="AR252" s="192" t="s">
        <v>134</v>
      </c>
      <c r="AT252" s="193" t="s">
        <v>71</v>
      </c>
      <c r="AU252" s="193" t="s">
        <v>80</v>
      </c>
      <c r="AY252" s="192" t="s">
        <v>125</v>
      </c>
      <c r="BK252" s="194">
        <f>SUM(BK253:BK270)</f>
        <v>0</v>
      </c>
    </row>
    <row r="253" s="1" customFormat="1" ht="16.5" customHeight="1">
      <c r="B253" s="34"/>
      <c r="C253" s="197" t="s">
        <v>594</v>
      </c>
      <c r="D253" s="197" t="s">
        <v>128</v>
      </c>
      <c r="E253" s="198" t="s">
        <v>595</v>
      </c>
      <c r="F253" s="199" t="s">
        <v>596</v>
      </c>
      <c r="G253" s="200" t="s">
        <v>131</v>
      </c>
      <c r="H253" s="201">
        <v>3</v>
      </c>
      <c r="I253" s="202"/>
      <c r="J253" s="203">
        <f>ROUND(I253*H253,2)</f>
        <v>0</v>
      </c>
      <c r="K253" s="199" t="s">
        <v>132</v>
      </c>
      <c r="L253" s="39"/>
      <c r="M253" s="204" t="s">
        <v>1</v>
      </c>
      <c r="N253" s="205" t="s">
        <v>44</v>
      </c>
      <c r="O253" s="75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AR253" s="13" t="s">
        <v>207</v>
      </c>
      <c r="AT253" s="13" t="s">
        <v>128</v>
      </c>
      <c r="AU253" s="13" t="s">
        <v>134</v>
      </c>
      <c r="AY253" s="13" t="s">
        <v>125</v>
      </c>
      <c r="BE253" s="208">
        <f>IF(N253="základní",J253,0)</f>
        <v>0</v>
      </c>
      <c r="BF253" s="208">
        <f>IF(N253="snížená",J253,0)</f>
        <v>0</v>
      </c>
      <c r="BG253" s="208">
        <f>IF(N253="zákl. přenesená",J253,0)</f>
        <v>0</v>
      </c>
      <c r="BH253" s="208">
        <f>IF(N253="sníž. přenesená",J253,0)</f>
        <v>0</v>
      </c>
      <c r="BI253" s="208">
        <f>IF(N253="nulová",J253,0)</f>
        <v>0</v>
      </c>
      <c r="BJ253" s="13" t="s">
        <v>134</v>
      </c>
      <c r="BK253" s="208">
        <f>ROUND(I253*H253,2)</f>
        <v>0</v>
      </c>
      <c r="BL253" s="13" t="s">
        <v>207</v>
      </c>
      <c r="BM253" s="13" t="s">
        <v>597</v>
      </c>
    </row>
    <row r="254" s="1" customFormat="1" ht="16.5" customHeight="1">
      <c r="B254" s="34"/>
      <c r="C254" s="222" t="s">
        <v>598</v>
      </c>
      <c r="D254" s="222" t="s">
        <v>383</v>
      </c>
      <c r="E254" s="223" t="s">
        <v>599</v>
      </c>
      <c r="F254" s="224" t="s">
        <v>600</v>
      </c>
      <c r="G254" s="225" t="s">
        <v>131</v>
      </c>
      <c r="H254" s="226">
        <v>3</v>
      </c>
      <c r="I254" s="227"/>
      <c r="J254" s="228">
        <f>ROUND(I254*H254,2)</f>
        <v>0</v>
      </c>
      <c r="K254" s="224" t="s">
        <v>132</v>
      </c>
      <c r="L254" s="229"/>
      <c r="M254" s="230" t="s">
        <v>1</v>
      </c>
      <c r="N254" s="231" t="s">
        <v>44</v>
      </c>
      <c r="O254" s="75"/>
      <c r="P254" s="206">
        <f>O254*H254</f>
        <v>0</v>
      </c>
      <c r="Q254" s="206">
        <v>0.016500000000000001</v>
      </c>
      <c r="R254" s="206">
        <f>Q254*H254</f>
        <v>0.049500000000000002</v>
      </c>
      <c r="S254" s="206">
        <v>0</v>
      </c>
      <c r="T254" s="207">
        <f>S254*H254</f>
        <v>0</v>
      </c>
      <c r="AR254" s="13" t="s">
        <v>295</v>
      </c>
      <c r="AT254" s="13" t="s">
        <v>383</v>
      </c>
      <c r="AU254" s="13" t="s">
        <v>134</v>
      </c>
      <c r="AY254" s="13" t="s">
        <v>125</v>
      </c>
      <c r="BE254" s="208">
        <f>IF(N254="základní",J254,0)</f>
        <v>0</v>
      </c>
      <c r="BF254" s="208">
        <f>IF(N254="snížená",J254,0)</f>
        <v>0</v>
      </c>
      <c r="BG254" s="208">
        <f>IF(N254="zákl. přenesená",J254,0)</f>
        <v>0</v>
      </c>
      <c r="BH254" s="208">
        <f>IF(N254="sníž. přenesená",J254,0)</f>
        <v>0</v>
      </c>
      <c r="BI254" s="208">
        <f>IF(N254="nulová",J254,0)</f>
        <v>0</v>
      </c>
      <c r="BJ254" s="13" t="s">
        <v>134</v>
      </c>
      <c r="BK254" s="208">
        <f>ROUND(I254*H254,2)</f>
        <v>0</v>
      </c>
      <c r="BL254" s="13" t="s">
        <v>207</v>
      </c>
      <c r="BM254" s="13" t="s">
        <v>601</v>
      </c>
    </row>
    <row r="255" s="1" customFormat="1" ht="16.5" customHeight="1">
      <c r="B255" s="34"/>
      <c r="C255" s="197" t="s">
        <v>602</v>
      </c>
      <c r="D255" s="197" t="s">
        <v>128</v>
      </c>
      <c r="E255" s="198" t="s">
        <v>603</v>
      </c>
      <c r="F255" s="199" t="s">
        <v>604</v>
      </c>
      <c r="G255" s="200" t="s">
        <v>131</v>
      </c>
      <c r="H255" s="201">
        <v>3</v>
      </c>
      <c r="I255" s="202"/>
      <c r="J255" s="203">
        <f>ROUND(I255*H255,2)</f>
        <v>0</v>
      </c>
      <c r="K255" s="199" t="s">
        <v>132</v>
      </c>
      <c r="L255" s="39"/>
      <c r="M255" s="204" t="s">
        <v>1</v>
      </c>
      <c r="N255" s="205" t="s">
        <v>44</v>
      </c>
      <c r="O255" s="75"/>
      <c r="P255" s="206">
        <f>O255*H255</f>
        <v>0</v>
      </c>
      <c r="Q255" s="206">
        <v>0</v>
      </c>
      <c r="R255" s="206">
        <f>Q255*H255</f>
        <v>0</v>
      </c>
      <c r="S255" s="206">
        <v>0</v>
      </c>
      <c r="T255" s="207">
        <f>S255*H255</f>
        <v>0</v>
      </c>
      <c r="AR255" s="13" t="s">
        <v>207</v>
      </c>
      <c r="AT255" s="13" t="s">
        <v>128</v>
      </c>
      <c r="AU255" s="13" t="s">
        <v>134</v>
      </c>
      <c r="AY255" s="13" t="s">
        <v>125</v>
      </c>
      <c r="BE255" s="208">
        <f>IF(N255="základní",J255,0)</f>
        <v>0</v>
      </c>
      <c r="BF255" s="208">
        <f>IF(N255="snížená",J255,0)</f>
        <v>0</v>
      </c>
      <c r="BG255" s="208">
        <f>IF(N255="zákl. přenesená",J255,0)</f>
        <v>0</v>
      </c>
      <c r="BH255" s="208">
        <f>IF(N255="sníž. přenesená",J255,0)</f>
        <v>0</v>
      </c>
      <c r="BI255" s="208">
        <f>IF(N255="nulová",J255,0)</f>
        <v>0</v>
      </c>
      <c r="BJ255" s="13" t="s">
        <v>134</v>
      </c>
      <c r="BK255" s="208">
        <f>ROUND(I255*H255,2)</f>
        <v>0</v>
      </c>
      <c r="BL255" s="13" t="s">
        <v>207</v>
      </c>
      <c r="BM255" s="13" t="s">
        <v>605</v>
      </c>
    </row>
    <row r="256" s="1" customFormat="1" ht="16.5" customHeight="1">
      <c r="B256" s="34"/>
      <c r="C256" s="222" t="s">
        <v>606</v>
      </c>
      <c r="D256" s="222" t="s">
        <v>383</v>
      </c>
      <c r="E256" s="223" t="s">
        <v>607</v>
      </c>
      <c r="F256" s="224" t="s">
        <v>608</v>
      </c>
      <c r="G256" s="225" t="s">
        <v>131</v>
      </c>
      <c r="H256" s="226">
        <v>3</v>
      </c>
      <c r="I256" s="227"/>
      <c r="J256" s="228">
        <f>ROUND(I256*H256,2)</f>
        <v>0</v>
      </c>
      <c r="K256" s="224" t="s">
        <v>1</v>
      </c>
      <c r="L256" s="229"/>
      <c r="M256" s="230" t="s">
        <v>1</v>
      </c>
      <c r="N256" s="231" t="s">
        <v>44</v>
      </c>
      <c r="O256" s="75"/>
      <c r="P256" s="206">
        <f>O256*H256</f>
        <v>0</v>
      </c>
      <c r="Q256" s="206">
        <v>0</v>
      </c>
      <c r="R256" s="206">
        <f>Q256*H256</f>
        <v>0</v>
      </c>
      <c r="S256" s="206">
        <v>0</v>
      </c>
      <c r="T256" s="207">
        <f>S256*H256</f>
        <v>0</v>
      </c>
      <c r="AR256" s="13" t="s">
        <v>295</v>
      </c>
      <c r="AT256" s="13" t="s">
        <v>383</v>
      </c>
      <c r="AU256" s="13" t="s">
        <v>134</v>
      </c>
      <c r="AY256" s="13" t="s">
        <v>125</v>
      </c>
      <c r="BE256" s="208">
        <f>IF(N256="základní",J256,0)</f>
        <v>0</v>
      </c>
      <c r="BF256" s="208">
        <f>IF(N256="snížená",J256,0)</f>
        <v>0</v>
      </c>
      <c r="BG256" s="208">
        <f>IF(N256="zákl. přenesená",J256,0)</f>
        <v>0</v>
      </c>
      <c r="BH256" s="208">
        <f>IF(N256="sníž. přenesená",J256,0)</f>
        <v>0</v>
      </c>
      <c r="BI256" s="208">
        <f>IF(N256="nulová",J256,0)</f>
        <v>0</v>
      </c>
      <c r="BJ256" s="13" t="s">
        <v>134</v>
      </c>
      <c r="BK256" s="208">
        <f>ROUND(I256*H256,2)</f>
        <v>0</v>
      </c>
      <c r="BL256" s="13" t="s">
        <v>207</v>
      </c>
      <c r="BM256" s="13" t="s">
        <v>609</v>
      </c>
    </row>
    <row r="257" s="1" customFormat="1" ht="16.5" customHeight="1">
      <c r="B257" s="34"/>
      <c r="C257" s="197" t="s">
        <v>610</v>
      </c>
      <c r="D257" s="197" t="s">
        <v>128</v>
      </c>
      <c r="E257" s="198" t="s">
        <v>611</v>
      </c>
      <c r="F257" s="199" t="s">
        <v>612</v>
      </c>
      <c r="G257" s="200" t="s">
        <v>131</v>
      </c>
      <c r="H257" s="201">
        <v>3</v>
      </c>
      <c r="I257" s="202"/>
      <c r="J257" s="203">
        <f>ROUND(I257*H257,2)</f>
        <v>0</v>
      </c>
      <c r="K257" s="199" t="s">
        <v>132</v>
      </c>
      <c r="L257" s="39"/>
      <c r="M257" s="204" t="s">
        <v>1</v>
      </c>
      <c r="N257" s="205" t="s">
        <v>44</v>
      </c>
      <c r="O257" s="75"/>
      <c r="P257" s="206">
        <f>O257*H257</f>
        <v>0</v>
      </c>
      <c r="Q257" s="206">
        <v>0.00046999999999999999</v>
      </c>
      <c r="R257" s="206">
        <f>Q257*H257</f>
        <v>0.00141</v>
      </c>
      <c r="S257" s="206">
        <v>0</v>
      </c>
      <c r="T257" s="207">
        <f>S257*H257</f>
        <v>0</v>
      </c>
      <c r="AR257" s="13" t="s">
        <v>207</v>
      </c>
      <c r="AT257" s="13" t="s">
        <v>128</v>
      </c>
      <c r="AU257" s="13" t="s">
        <v>134</v>
      </c>
      <c r="AY257" s="13" t="s">
        <v>125</v>
      </c>
      <c r="BE257" s="208">
        <f>IF(N257="základní",J257,0)</f>
        <v>0</v>
      </c>
      <c r="BF257" s="208">
        <f>IF(N257="snížená",J257,0)</f>
        <v>0</v>
      </c>
      <c r="BG257" s="208">
        <f>IF(N257="zákl. přenesená",J257,0)</f>
        <v>0</v>
      </c>
      <c r="BH257" s="208">
        <f>IF(N257="sníž. přenesená",J257,0)</f>
        <v>0</v>
      </c>
      <c r="BI257" s="208">
        <f>IF(N257="nulová",J257,0)</f>
        <v>0</v>
      </c>
      <c r="BJ257" s="13" t="s">
        <v>134</v>
      </c>
      <c r="BK257" s="208">
        <f>ROUND(I257*H257,2)</f>
        <v>0</v>
      </c>
      <c r="BL257" s="13" t="s">
        <v>207</v>
      </c>
      <c r="BM257" s="13" t="s">
        <v>613</v>
      </c>
    </row>
    <row r="258" s="1" customFormat="1" ht="16.5" customHeight="1">
      <c r="B258" s="34"/>
      <c r="C258" s="222" t="s">
        <v>614</v>
      </c>
      <c r="D258" s="222" t="s">
        <v>383</v>
      </c>
      <c r="E258" s="223" t="s">
        <v>615</v>
      </c>
      <c r="F258" s="224" t="s">
        <v>616</v>
      </c>
      <c r="G258" s="225" t="s">
        <v>131</v>
      </c>
      <c r="H258" s="226">
        <v>3</v>
      </c>
      <c r="I258" s="227"/>
      <c r="J258" s="228">
        <f>ROUND(I258*H258,2)</f>
        <v>0</v>
      </c>
      <c r="K258" s="224" t="s">
        <v>132</v>
      </c>
      <c r="L258" s="229"/>
      <c r="M258" s="230" t="s">
        <v>1</v>
      </c>
      <c r="N258" s="231" t="s">
        <v>44</v>
      </c>
      <c r="O258" s="75"/>
      <c r="P258" s="206">
        <f>O258*H258</f>
        <v>0</v>
      </c>
      <c r="Q258" s="206">
        <v>0.016</v>
      </c>
      <c r="R258" s="206">
        <f>Q258*H258</f>
        <v>0.048000000000000001</v>
      </c>
      <c r="S258" s="206">
        <v>0</v>
      </c>
      <c r="T258" s="207">
        <f>S258*H258</f>
        <v>0</v>
      </c>
      <c r="AR258" s="13" t="s">
        <v>295</v>
      </c>
      <c r="AT258" s="13" t="s">
        <v>383</v>
      </c>
      <c r="AU258" s="13" t="s">
        <v>134</v>
      </c>
      <c r="AY258" s="13" t="s">
        <v>125</v>
      </c>
      <c r="BE258" s="208">
        <f>IF(N258="základní",J258,0)</f>
        <v>0</v>
      </c>
      <c r="BF258" s="208">
        <f>IF(N258="snížená",J258,0)</f>
        <v>0</v>
      </c>
      <c r="BG258" s="208">
        <f>IF(N258="zákl. přenesená",J258,0)</f>
        <v>0</v>
      </c>
      <c r="BH258" s="208">
        <f>IF(N258="sníž. přenesená",J258,0)</f>
        <v>0</v>
      </c>
      <c r="BI258" s="208">
        <f>IF(N258="nulová",J258,0)</f>
        <v>0</v>
      </c>
      <c r="BJ258" s="13" t="s">
        <v>134</v>
      </c>
      <c r="BK258" s="208">
        <f>ROUND(I258*H258,2)</f>
        <v>0</v>
      </c>
      <c r="BL258" s="13" t="s">
        <v>207</v>
      </c>
      <c r="BM258" s="13" t="s">
        <v>617</v>
      </c>
    </row>
    <row r="259" s="1" customFormat="1" ht="16.5" customHeight="1">
      <c r="B259" s="34"/>
      <c r="C259" s="197" t="s">
        <v>618</v>
      </c>
      <c r="D259" s="197" t="s">
        <v>128</v>
      </c>
      <c r="E259" s="198" t="s">
        <v>619</v>
      </c>
      <c r="F259" s="199" t="s">
        <v>620</v>
      </c>
      <c r="G259" s="200" t="s">
        <v>131</v>
      </c>
      <c r="H259" s="201">
        <v>2</v>
      </c>
      <c r="I259" s="202"/>
      <c r="J259" s="203">
        <f>ROUND(I259*H259,2)</f>
        <v>0</v>
      </c>
      <c r="K259" s="199" t="s">
        <v>1</v>
      </c>
      <c r="L259" s="39"/>
      <c r="M259" s="204" t="s">
        <v>1</v>
      </c>
      <c r="N259" s="205" t="s">
        <v>44</v>
      </c>
      <c r="O259" s="75"/>
      <c r="P259" s="206">
        <f>O259*H259</f>
        <v>0</v>
      </c>
      <c r="Q259" s="206">
        <v>0</v>
      </c>
      <c r="R259" s="206">
        <f>Q259*H259</f>
        <v>0</v>
      </c>
      <c r="S259" s="206">
        <v>0</v>
      </c>
      <c r="T259" s="207">
        <f>S259*H259</f>
        <v>0</v>
      </c>
      <c r="AR259" s="13" t="s">
        <v>207</v>
      </c>
      <c r="AT259" s="13" t="s">
        <v>128</v>
      </c>
      <c r="AU259" s="13" t="s">
        <v>134</v>
      </c>
      <c r="AY259" s="13" t="s">
        <v>125</v>
      </c>
      <c r="BE259" s="208">
        <f>IF(N259="základní",J259,0)</f>
        <v>0</v>
      </c>
      <c r="BF259" s="208">
        <f>IF(N259="snížená",J259,0)</f>
        <v>0</v>
      </c>
      <c r="BG259" s="208">
        <f>IF(N259="zákl. přenesená",J259,0)</f>
        <v>0</v>
      </c>
      <c r="BH259" s="208">
        <f>IF(N259="sníž. přenesená",J259,0)</f>
        <v>0</v>
      </c>
      <c r="BI259" s="208">
        <f>IF(N259="nulová",J259,0)</f>
        <v>0</v>
      </c>
      <c r="BJ259" s="13" t="s">
        <v>134</v>
      </c>
      <c r="BK259" s="208">
        <f>ROUND(I259*H259,2)</f>
        <v>0</v>
      </c>
      <c r="BL259" s="13" t="s">
        <v>207</v>
      </c>
      <c r="BM259" s="13" t="s">
        <v>621</v>
      </c>
    </row>
    <row r="260" s="1" customFormat="1" ht="16.5" customHeight="1">
      <c r="B260" s="34"/>
      <c r="C260" s="222" t="s">
        <v>622</v>
      </c>
      <c r="D260" s="222" t="s">
        <v>383</v>
      </c>
      <c r="E260" s="223" t="s">
        <v>623</v>
      </c>
      <c r="F260" s="224" t="s">
        <v>624</v>
      </c>
      <c r="G260" s="225" t="s">
        <v>131</v>
      </c>
      <c r="H260" s="226">
        <v>1</v>
      </c>
      <c r="I260" s="227"/>
      <c r="J260" s="228">
        <f>ROUND(I260*H260,2)</f>
        <v>0</v>
      </c>
      <c r="K260" s="224" t="s">
        <v>1</v>
      </c>
      <c r="L260" s="229"/>
      <c r="M260" s="230" t="s">
        <v>1</v>
      </c>
      <c r="N260" s="231" t="s">
        <v>44</v>
      </c>
      <c r="O260" s="75"/>
      <c r="P260" s="206">
        <f>O260*H260</f>
        <v>0</v>
      </c>
      <c r="Q260" s="206">
        <v>0</v>
      </c>
      <c r="R260" s="206">
        <f>Q260*H260</f>
        <v>0</v>
      </c>
      <c r="S260" s="206">
        <v>0</v>
      </c>
      <c r="T260" s="207">
        <f>S260*H260</f>
        <v>0</v>
      </c>
      <c r="AR260" s="13" t="s">
        <v>295</v>
      </c>
      <c r="AT260" s="13" t="s">
        <v>383</v>
      </c>
      <c r="AU260" s="13" t="s">
        <v>134</v>
      </c>
      <c r="AY260" s="13" t="s">
        <v>125</v>
      </c>
      <c r="BE260" s="208">
        <f>IF(N260="základní",J260,0)</f>
        <v>0</v>
      </c>
      <c r="BF260" s="208">
        <f>IF(N260="snížená",J260,0)</f>
        <v>0</v>
      </c>
      <c r="BG260" s="208">
        <f>IF(N260="zákl. přenesená",J260,0)</f>
        <v>0</v>
      </c>
      <c r="BH260" s="208">
        <f>IF(N260="sníž. přenesená",J260,0)</f>
        <v>0</v>
      </c>
      <c r="BI260" s="208">
        <f>IF(N260="nulová",J260,0)</f>
        <v>0</v>
      </c>
      <c r="BJ260" s="13" t="s">
        <v>134</v>
      </c>
      <c r="BK260" s="208">
        <f>ROUND(I260*H260,2)</f>
        <v>0</v>
      </c>
      <c r="BL260" s="13" t="s">
        <v>207</v>
      </c>
      <c r="BM260" s="13" t="s">
        <v>625</v>
      </c>
    </row>
    <row r="261" s="1" customFormat="1" ht="16.5" customHeight="1">
      <c r="B261" s="34"/>
      <c r="C261" s="222" t="s">
        <v>626</v>
      </c>
      <c r="D261" s="222" t="s">
        <v>383</v>
      </c>
      <c r="E261" s="223" t="s">
        <v>627</v>
      </c>
      <c r="F261" s="224" t="s">
        <v>628</v>
      </c>
      <c r="G261" s="225" t="s">
        <v>131</v>
      </c>
      <c r="H261" s="226">
        <v>1</v>
      </c>
      <c r="I261" s="227"/>
      <c r="J261" s="228">
        <f>ROUND(I261*H261,2)</f>
        <v>0</v>
      </c>
      <c r="K261" s="224" t="s">
        <v>1</v>
      </c>
      <c r="L261" s="229"/>
      <c r="M261" s="230" t="s">
        <v>1</v>
      </c>
      <c r="N261" s="231" t="s">
        <v>44</v>
      </c>
      <c r="O261" s="75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AR261" s="13" t="s">
        <v>295</v>
      </c>
      <c r="AT261" s="13" t="s">
        <v>383</v>
      </c>
      <c r="AU261" s="13" t="s">
        <v>134</v>
      </c>
      <c r="AY261" s="13" t="s">
        <v>125</v>
      </c>
      <c r="BE261" s="208">
        <f>IF(N261="základní",J261,0)</f>
        <v>0</v>
      </c>
      <c r="BF261" s="208">
        <f>IF(N261="snížená",J261,0)</f>
        <v>0</v>
      </c>
      <c r="BG261" s="208">
        <f>IF(N261="zákl. přenesená",J261,0)</f>
        <v>0</v>
      </c>
      <c r="BH261" s="208">
        <f>IF(N261="sníž. přenesená",J261,0)</f>
        <v>0</v>
      </c>
      <c r="BI261" s="208">
        <f>IF(N261="nulová",J261,0)</f>
        <v>0</v>
      </c>
      <c r="BJ261" s="13" t="s">
        <v>134</v>
      </c>
      <c r="BK261" s="208">
        <f>ROUND(I261*H261,2)</f>
        <v>0</v>
      </c>
      <c r="BL261" s="13" t="s">
        <v>207</v>
      </c>
      <c r="BM261" s="13" t="s">
        <v>629</v>
      </c>
    </row>
    <row r="262" s="1" customFormat="1" ht="16.5" customHeight="1">
      <c r="B262" s="34"/>
      <c r="C262" s="197" t="s">
        <v>630</v>
      </c>
      <c r="D262" s="197" t="s">
        <v>128</v>
      </c>
      <c r="E262" s="198" t="s">
        <v>631</v>
      </c>
      <c r="F262" s="199" t="s">
        <v>632</v>
      </c>
      <c r="G262" s="200" t="s">
        <v>131</v>
      </c>
      <c r="H262" s="201">
        <v>1</v>
      </c>
      <c r="I262" s="202"/>
      <c r="J262" s="203">
        <f>ROUND(I262*H262,2)</f>
        <v>0</v>
      </c>
      <c r="K262" s="199" t="s">
        <v>1</v>
      </c>
      <c r="L262" s="39"/>
      <c r="M262" s="204" t="s">
        <v>1</v>
      </c>
      <c r="N262" s="205" t="s">
        <v>44</v>
      </c>
      <c r="O262" s="75"/>
      <c r="P262" s="206">
        <f>O262*H262</f>
        <v>0</v>
      </c>
      <c r="Q262" s="206">
        <v>0</v>
      </c>
      <c r="R262" s="206">
        <f>Q262*H262</f>
        <v>0</v>
      </c>
      <c r="S262" s="206">
        <v>0</v>
      </c>
      <c r="T262" s="207">
        <f>S262*H262</f>
        <v>0</v>
      </c>
      <c r="AR262" s="13" t="s">
        <v>207</v>
      </c>
      <c r="AT262" s="13" t="s">
        <v>128</v>
      </c>
      <c r="AU262" s="13" t="s">
        <v>134</v>
      </c>
      <c r="AY262" s="13" t="s">
        <v>125</v>
      </c>
      <c r="BE262" s="208">
        <f>IF(N262="základní",J262,0)</f>
        <v>0</v>
      </c>
      <c r="BF262" s="208">
        <f>IF(N262="snížená",J262,0)</f>
        <v>0</v>
      </c>
      <c r="BG262" s="208">
        <f>IF(N262="zákl. přenesená",J262,0)</f>
        <v>0</v>
      </c>
      <c r="BH262" s="208">
        <f>IF(N262="sníž. přenesená",J262,0)</f>
        <v>0</v>
      </c>
      <c r="BI262" s="208">
        <f>IF(N262="nulová",J262,0)</f>
        <v>0</v>
      </c>
      <c r="BJ262" s="13" t="s">
        <v>134</v>
      </c>
      <c r="BK262" s="208">
        <f>ROUND(I262*H262,2)</f>
        <v>0</v>
      </c>
      <c r="BL262" s="13" t="s">
        <v>207</v>
      </c>
      <c r="BM262" s="13" t="s">
        <v>633</v>
      </c>
    </row>
    <row r="263" s="1" customFormat="1" ht="22.5" customHeight="1">
      <c r="B263" s="34"/>
      <c r="C263" s="222" t="s">
        <v>634</v>
      </c>
      <c r="D263" s="222" t="s">
        <v>383</v>
      </c>
      <c r="E263" s="223" t="s">
        <v>80</v>
      </c>
      <c r="F263" s="224" t="s">
        <v>635</v>
      </c>
      <c r="G263" s="225" t="s">
        <v>131</v>
      </c>
      <c r="H263" s="226">
        <v>1</v>
      </c>
      <c r="I263" s="227"/>
      <c r="J263" s="228">
        <f>ROUND(I263*H263,2)</f>
        <v>0</v>
      </c>
      <c r="K263" s="224" t="s">
        <v>1</v>
      </c>
      <c r="L263" s="229"/>
      <c r="M263" s="230" t="s">
        <v>1</v>
      </c>
      <c r="N263" s="231" t="s">
        <v>44</v>
      </c>
      <c r="O263" s="75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AR263" s="13" t="s">
        <v>295</v>
      </c>
      <c r="AT263" s="13" t="s">
        <v>383</v>
      </c>
      <c r="AU263" s="13" t="s">
        <v>134</v>
      </c>
      <c r="AY263" s="13" t="s">
        <v>125</v>
      </c>
      <c r="BE263" s="208">
        <f>IF(N263="základní",J263,0)</f>
        <v>0</v>
      </c>
      <c r="BF263" s="208">
        <f>IF(N263="snížená",J263,0)</f>
        <v>0</v>
      </c>
      <c r="BG263" s="208">
        <f>IF(N263="zákl. přenesená",J263,0)</f>
        <v>0</v>
      </c>
      <c r="BH263" s="208">
        <f>IF(N263="sníž. přenesená",J263,0)</f>
        <v>0</v>
      </c>
      <c r="BI263" s="208">
        <f>IF(N263="nulová",J263,0)</f>
        <v>0</v>
      </c>
      <c r="BJ263" s="13" t="s">
        <v>134</v>
      </c>
      <c r="BK263" s="208">
        <f>ROUND(I263*H263,2)</f>
        <v>0</v>
      </c>
      <c r="BL263" s="13" t="s">
        <v>207</v>
      </c>
      <c r="BM263" s="13" t="s">
        <v>636</v>
      </c>
    </row>
    <row r="264" s="1" customFormat="1" ht="16.5" customHeight="1">
      <c r="B264" s="34"/>
      <c r="C264" s="222" t="s">
        <v>637</v>
      </c>
      <c r="D264" s="222" t="s">
        <v>383</v>
      </c>
      <c r="E264" s="223" t="s">
        <v>134</v>
      </c>
      <c r="F264" s="224" t="s">
        <v>638</v>
      </c>
      <c r="G264" s="225" t="s">
        <v>131</v>
      </c>
      <c r="H264" s="226">
        <v>1</v>
      </c>
      <c r="I264" s="227"/>
      <c r="J264" s="228">
        <f>ROUND(I264*H264,2)</f>
        <v>0</v>
      </c>
      <c r="K264" s="224" t="s">
        <v>1</v>
      </c>
      <c r="L264" s="229"/>
      <c r="M264" s="230" t="s">
        <v>1</v>
      </c>
      <c r="N264" s="231" t="s">
        <v>44</v>
      </c>
      <c r="O264" s="75"/>
      <c r="P264" s="206">
        <f>O264*H264</f>
        <v>0</v>
      </c>
      <c r="Q264" s="206">
        <v>0</v>
      </c>
      <c r="R264" s="206">
        <f>Q264*H264</f>
        <v>0</v>
      </c>
      <c r="S264" s="206">
        <v>0</v>
      </c>
      <c r="T264" s="207">
        <f>S264*H264</f>
        <v>0</v>
      </c>
      <c r="AR264" s="13" t="s">
        <v>295</v>
      </c>
      <c r="AT264" s="13" t="s">
        <v>383</v>
      </c>
      <c r="AU264" s="13" t="s">
        <v>134</v>
      </c>
      <c r="AY264" s="13" t="s">
        <v>125</v>
      </c>
      <c r="BE264" s="208">
        <f>IF(N264="základní",J264,0)</f>
        <v>0</v>
      </c>
      <c r="BF264" s="208">
        <f>IF(N264="snížená",J264,0)</f>
        <v>0</v>
      </c>
      <c r="BG264" s="208">
        <f>IF(N264="zákl. přenesená",J264,0)</f>
        <v>0</v>
      </c>
      <c r="BH264" s="208">
        <f>IF(N264="sníž. přenesená",J264,0)</f>
        <v>0</v>
      </c>
      <c r="BI264" s="208">
        <f>IF(N264="nulová",J264,0)</f>
        <v>0</v>
      </c>
      <c r="BJ264" s="13" t="s">
        <v>134</v>
      </c>
      <c r="BK264" s="208">
        <f>ROUND(I264*H264,2)</f>
        <v>0</v>
      </c>
      <c r="BL264" s="13" t="s">
        <v>207</v>
      </c>
      <c r="BM264" s="13" t="s">
        <v>639</v>
      </c>
    </row>
    <row r="265" s="1" customFormat="1" ht="16.5" customHeight="1">
      <c r="B265" s="34"/>
      <c r="C265" s="222" t="s">
        <v>640</v>
      </c>
      <c r="D265" s="222" t="s">
        <v>383</v>
      </c>
      <c r="E265" s="223" t="s">
        <v>126</v>
      </c>
      <c r="F265" s="224" t="s">
        <v>641</v>
      </c>
      <c r="G265" s="225" t="s">
        <v>131</v>
      </c>
      <c r="H265" s="226">
        <v>1</v>
      </c>
      <c r="I265" s="227"/>
      <c r="J265" s="228">
        <f>ROUND(I265*H265,2)</f>
        <v>0</v>
      </c>
      <c r="K265" s="224" t="s">
        <v>1</v>
      </c>
      <c r="L265" s="229"/>
      <c r="M265" s="230" t="s">
        <v>1</v>
      </c>
      <c r="N265" s="231" t="s">
        <v>44</v>
      </c>
      <c r="O265" s="75"/>
      <c r="P265" s="206">
        <f>O265*H265</f>
        <v>0</v>
      </c>
      <c r="Q265" s="206">
        <v>0</v>
      </c>
      <c r="R265" s="206">
        <f>Q265*H265</f>
        <v>0</v>
      </c>
      <c r="S265" s="206">
        <v>0</v>
      </c>
      <c r="T265" s="207">
        <f>S265*H265</f>
        <v>0</v>
      </c>
      <c r="AR265" s="13" t="s">
        <v>295</v>
      </c>
      <c r="AT265" s="13" t="s">
        <v>383</v>
      </c>
      <c r="AU265" s="13" t="s">
        <v>134</v>
      </c>
      <c r="AY265" s="13" t="s">
        <v>125</v>
      </c>
      <c r="BE265" s="208">
        <f>IF(N265="základní",J265,0)</f>
        <v>0</v>
      </c>
      <c r="BF265" s="208">
        <f>IF(N265="snížená",J265,0)</f>
        <v>0</v>
      </c>
      <c r="BG265" s="208">
        <f>IF(N265="zákl. přenesená",J265,0)</f>
        <v>0</v>
      </c>
      <c r="BH265" s="208">
        <f>IF(N265="sníž. přenesená",J265,0)</f>
        <v>0</v>
      </c>
      <c r="BI265" s="208">
        <f>IF(N265="nulová",J265,0)</f>
        <v>0</v>
      </c>
      <c r="BJ265" s="13" t="s">
        <v>134</v>
      </c>
      <c r="BK265" s="208">
        <f>ROUND(I265*H265,2)</f>
        <v>0</v>
      </c>
      <c r="BL265" s="13" t="s">
        <v>207</v>
      </c>
      <c r="BM265" s="13" t="s">
        <v>642</v>
      </c>
    </row>
    <row r="266" s="1" customFormat="1" ht="16.5" customHeight="1">
      <c r="B266" s="34"/>
      <c r="C266" s="222" t="s">
        <v>643</v>
      </c>
      <c r="D266" s="222" t="s">
        <v>383</v>
      </c>
      <c r="E266" s="223" t="s">
        <v>133</v>
      </c>
      <c r="F266" s="224" t="s">
        <v>644</v>
      </c>
      <c r="G266" s="225" t="s">
        <v>131</v>
      </c>
      <c r="H266" s="226">
        <v>1</v>
      </c>
      <c r="I266" s="227"/>
      <c r="J266" s="228">
        <f>ROUND(I266*H266,2)</f>
        <v>0</v>
      </c>
      <c r="K266" s="224" t="s">
        <v>1</v>
      </c>
      <c r="L266" s="229"/>
      <c r="M266" s="230" t="s">
        <v>1</v>
      </c>
      <c r="N266" s="231" t="s">
        <v>44</v>
      </c>
      <c r="O266" s="75"/>
      <c r="P266" s="206">
        <f>O266*H266</f>
        <v>0</v>
      </c>
      <c r="Q266" s="206">
        <v>0</v>
      </c>
      <c r="R266" s="206">
        <f>Q266*H266</f>
        <v>0</v>
      </c>
      <c r="S266" s="206">
        <v>0</v>
      </c>
      <c r="T266" s="207">
        <f>S266*H266</f>
        <v>0</v>
      </c>
      <c r="AR266" s="13" t="s">
        <v>295</v>
      </c>
      <c r="AT266" s="13" t="s">
        <v>383</v>
      </c>
      <c r="AU266" s="13" t="s">
        <v>134</v>
      </c>
      <c r="AY266" s="13" t="s">
        <v>125</v>
      </c>
      <c r="BE266" s="208">
        <f>IF(N266="základní",J266,0)</f>
        <v>0</v>
      </c>
      <c r="BF266" s="208">
        <f>IF(N266="snížená",J266,0)</f>
        <v>0</v>
      </c>
      <c r="BG266" s="208">
        <f>IF(N266="zákl. přenesená",J266,0)</f>
        <v>0</v>
      </c>
      <c r="BH266" s="208">
        <f>IF(N266="sníž. přenesená",J266,0)</f>
        <v>0</v>
      </c>
      <c r="BI266" s="208">
        <f>IF(N266="nulová",J266,0)</f>
        <v>0</v>
      </c>
      <c r="BJ266" s="13" t="s">
        <v>134</v>
      </c>
      <c r="BK266" s="208">
        <f>ROUND(I266*H266,2)</f>
        <v>0</v>
      </c>
      <c r="BL266" s="13" t="s">
        <v>207</v>
      </c>
      <c r="BM266" s="13" t="s">
        <v>645</v>
      </c>
    </row>
    <row r="267" s="1" customFormat="1" ht="16.5" customHeight="1">
      <c r="B267" s="34"/>
      <c r="C267" s="222" t="s">
        <v>646</v>
      </c>
      <c r="D267" s="222" t="s">
        <v>383</v>
      </c>
      <c r="E267" s="223" t="s">
        <v>152</v>
      </c>
      <c r="F267" s="224" t="s">
        <v>647</v>
      </c>
      <c r="G267" s="225" t="s">
        <v>131</v>
      </c>
      <c r="H267" s="226">
        <v>1</v>
      </c>
      <c r="I267" s="227"/>
      <c r="J267" s="228">
        <f>ROUND(I267*H267,2)</f>
        <v>0</v>
      </c>
      <c r="K267" s="224" t="s">
        <v>1</v>
      </c>
      <c r="L267" s="229"/>
      <c r="M267" s="230" t="s">
        <v>1</v>
      </c>
      <c r="N267" s="231" t="s">
        <v>44</v>
      </c>
      <c r="O267" s="75"/>
      <c r="P267" s="206">
        <f>O267*H267</f>
        <v>0</v>
      </c>
      <c r="Q267" s="206">
        <v>0</v>
      </c>
      <c r="R267" s="206">
        <f>Q267*H267</f>
        <v>0</v>
      </c>
      <c r="S267" s="206">
        <v>0</v>
      </c>
      <c r="T267" s="207">
        <f>S267*H267</f>
        <v>0</v>
      </c>
      <c r="AR267" s="13" t="s">
        <v>295</v>
      </c>
      <c r="AT267" s="13" t="s">
        <v>383</v>
      </c>
      <c r="AU267" s="13" t="s">
        <v>134</v>
      </c>
      <c r="AY267" s="13" t="s">
        <v>125</v>
      </c>
      <c r="BE267" s="208">
        <f>IF(N267="základní",J267,0)</f>
        <v>0</v>
      </c>
      <c r="BF267" s="208">
        <f>IF(N267="snížená",J267,0)</f>
        <v>0</v>
      </c>
      <c r="BG267" s="208">
        <f>IF(N267="zákl. přenesená",J267,0)</f>
        <v>0</v>
      </c>
      <c r="BH267" s="208">
        <f>IF(N267="sníž. přenesená",J267,0)</f>
        <v>0</v>
      </c>
      <c r="BI267" s="208">
        <f>IF(N267="nulová",J267,0)</f>
        <v>0</v>
      </c>
      <c r="BJ267" s="13" t="s">
        <v>134</v>
      </c>
      <c r="BK267" s="208">
        <f>ROUND(I267*H267,2)</f>
        <v>0</v>
      </c>
      <c r="BL267" s="13" t="s">
        <v>207</v>
      </c>
      <c r="BM267" s="13" t="s">
        <v>648</v>
      </c>
    </row>
    <row r="268" s="1" customFormat="1" ht="16.5" customHeight="1">
      <c r="B268" s="34"/>
      <c r="C268" s="222" t="s">
        <v>649</v>
      </c>
      <c r="D268" s="222" t="s">
        <v>383</v>
      </c>
      <c r="E268" s="223" t="s">
        <v>158</v>
      </c>
      <c r="F268" s="224" t="s">
        <v>650</v>
      </c>
      <c r="G268" s="225" t="s">
        <v>131</v>
      </c>
      <c r="H268" s="226">
        <v>1</v>
      </c>
      <c r="I268" s="227"/>
      <c r="J268" s="228">
        <f>ROUND(I268*H268,2)</f>
        <v>0</v>
      </c>
      <c r="K268" s="224" t="s">
        <v>1</v>
      </c>
      <c r="L268" s="229"/>
      <c r="M268" s="230" t="s">
        <v>1</v>
      </c>
      <c r="N268" s="231" t="s">
        <v>44</v>
      </c>
      <c r="O268" s="75"/>
      <c r="P268" s="206">
        <f>O268*H268</f>
        <v>0</v>
      </c>
      <c r="Q268" s="206">
        <v>0</v>
      </c>
      <c r="R268" s="206">
        <f>Q268*H268</f>
        <v>0</v>
      </c>
      <c r="S268" s="206">
        <v>0</v>
      </c>
      <c r="T268" s="207">
        <f>S268*H268</f>
        <v>0</v>
      </c>
      <c r="AR268" s="13" t="s">
        <v>295</v>
      </c>
      <c r="AT268" s="13" t="s">
        <v>383</v>
      </c>
      <c r="AU268" s="13" t="s">
        <v>134</v>
      </c>
      <c r="AY268" s="13" t="s">
        <v>125</v>
      </c>
      <c r="BE268" s="208">
        <f>IF(N268="základní",J268,0)</f>
        <v>0</v>
      </c>
      <c r="BF268" s="208">
        <f>IF(N268="snížená",J268,0)</f>
        <v>0</v>
      </c>
      <c r="BG268" s="208">
        <f>IF(N268="zákl. přenesená",J268,0)</f>
        <v>0</v>
      </c>
      <c r="BH268" s="208">
        <f>IF(N268="sníž. přenesená",J268,0)</f>
        <v>0</v>
      </c>
      <c r="BI268" s="208">
        <f>IF(N268="nulová",J268,0)</f>
        <v>0</v>
      </c>
      <c r="BJ268" s="13" t="s">
        <v>134</v>
      </c>
      <c r="BK268" s="208">
        <f>ROUND(I268*H268,2)</f>
        <v>0</v>
      </c>
      <c r="BL268" s="13" t="s">
        <v>207</v>
      </c>
      <c r="BM268" s="13" t="s">
        <v>651</v>
      </c>
    </row>
    <row r="269" s="1" customFormat="1" ht="16.5" customHeight="1">
      <c r="B269" s="34"/>
      <c r="C269" s="222" t="s">
        <v>652</v>
      </c>
      <c r="D269" s="222" t="s">
        <v>383</v>
      </c>
      <c r="E269" s="223" t="s">
        <v>163</v>
      </c>
      <c r="F269" s="224" t="s">
        <v>653</v>
      </c>
      <c r="G269" s="225" t="s">
        <v>131</v>
      </c>
      <c r="H269" s="226">
        <v>1</v>
      </c>
      <c r="I269" s="227"/>
      <c r="J269" s="228">
        <f>ROUND(I269*H269,2)</f>
        <v>0</v>
      </c>
      <c r="K269" s="224" t="s">
        <v>1</v>
      </c>
      <c r="L269" s="229"/>
      <c r="M269" s="230" t="s">
        <v>1</v>
      </c>
      <c r="N269" s="231" t="s">
        <v>44</v>
      </c>
      <c r="O269" s="75"/>
      <c r="P269" s="206">
        <f>O269*H269</f>
        <v>0</v>
      </c>
      <c r="Q269" s="206">
        <v>0</v>
      </c>
      <c r="R269" s="206">
        <f>Q269*H269</f>
        <v>0</v>
      </c>
      <c r="S269" s="206">
        <v>0</v>
      </c>
      <c r="T269" s="207">
        <f>S269*H269</f>
        <v>0</v>
      </c>
      <c r="AR269" s="13" t="s">
        <v>295</v>
      </c>
      <c r="AT269" s="13" t="s">
        <v>383</v>
      </c>
      <c r="AU269" s="13" t="s">
        <v>134</v>
      </c>
      <c r="AY269" s="13" t="s">
        <v>125</v>
      </c>
      <c r="BE269" s="208">
        <f>IF(N269="základní",J269,0)</f>
        <v>0</v>
      </c>
      <c r="BF269" s="208">
        <f>IF(N269="snížená",J269,0)</f>
        <v>0</v>
      </c>
      <c r="BG269" s="208">
        <f>IF(N269="zákl. přenesená",J269,0)</f>
        <v>0</v>
      </c>
      <c r="BH269" s="208">
        <f>IF(N269="sníž. přenesená",J269,0)</f>
        <v>0</v>
      </c>
      <c r="BI269" s="208">
        <f>IF(N269="nulová",J269,0)</f>
        <v>0</v>
      </c>
      <c r="BJ269" s="13" t="s">
        <v>134</v>
      </c>
      <c r="BK269" s="208">
        <f>ROUND(I269*H269,2)</f>
        <v>0</v>
      </c>
      <c r="BL269" s="13" t="s">
        <v>207</v>
      </c>
      <c r="BM269" s="13" t="s">
        <v>654</v>
      </c>
    </row>
    <row r="270" s="1" customFormat="1" ht="16.5" customHeight="1">
      <c r="B270" s="34"/>
      <c r="C270" s="197" t="s">
        <v>655</v>
      </c>
      <c r="D270" s="197" t="s">
        <v>128</v>
      </c>
      <c r="E270" s="198" t="s">
        <v>656</v>
      </c>
      <c r="F270" s="199" t="s">
        <v>657</v>
      </c>
      <c r="G270" s="200" t="s">
        <v>330</v>
      </c>
      <c r="H270" s="221"/>
      <c r="I270" s="202"/>
      <c r="J270" s="203">
        <f>ROUND(I270*H270,2)</f>
        <v>0</v>
      </c>
      <c r="K270" s="199" t="s">
        <v>132</v>
      </c>
      <c r="L270" s="39"/>
      <c r="M270" s="204" t="s">
        <v>1</v>
      </c>
      <c r="N270" s="205" t="s">
        <v>44</v>
      </c>
      <c r="O270" s="75"/>
      <c r="P270" s="206">
        <f>O270*H270</f>
        <v>0</v>
      </c>
      <c r="Q270" s="206">
        <v>0</v>
      </c>
      <c r="R270" s="206">
        <f>Q270*H270</f>
        <v>0</v>
      </c>
      <c r="S270" s="206">
        <v>0</v>
      </c>
      <c r="T270" s="207">
        <f>S270*H270</f>
        <v>0</v>
      </c>
      <c r="AR270" s="13" t="s">
        <v>207</v>
      </c>
      <c r="AT270" s="13" t="s">
        <v>128</v>
      </c>
      <c r="AU270" s="13" t="s">
        <v>134</v>
      </c>
      <c r="AY270" s="13" t="s">
        <v>125</v>
      </c>
      <c r="BE270" s="208">
        <f>IF(N270="základní",J270,0)</f>
        <v>0</v>
      </c>
      <c r="BF270" s="208">
        <f>IF(N270="snížená",J270,0)</f>
        <v>0</v>
      </c>
      <c r="BG270" s="208">
        <f>IF(N270="zákl. přenesená",J270,0)</f>
        <v>0</v>
      </c>
      <c r="BH270" s="208">
        <f>IF(N270="sníž. přenesená",J270,0)</f>
        <v>0</v>
      </c>
      <c r="BI270" s="208">
        <f>IF(N270="nulová",J270,0)</f>
        <v>0</v>
      </c>
      <c r="BJ270" s="13" t="s">
        <v>134</v>
      </c>
      <c r="BK270" s="208">
        <f>ROUND(I270*H270,2)</f>
        <v>0</v>
      </c>
      <c r="BL270" s="13" t="s">
        <v>207</v>
      </c>
      <c r="BM270" s="13" t="s">
        <v>658</v>
      </c>
    </row>
    <row r="271" s="10" customFormat="1" ht="22.8" customHeight="1">
      <c r="B271" s="181"/>
      <c r="C271" s="182"/>
      <c r="D271" s="183" t="s">
        <v>71</v>
      </c>
      <c r="E271" s="195" t="s">
        <v>659</v>
      </c>
      <c r="F271" s="195" t="s">
        <v>660</v>
      </c>
      <c r="G271" s="182"/>
      <c r="H271" s="182"/>
      <c r="I271" s="185"/>
      <c r="J271" s="196">
        <f>BK271</f>
        <v>0</v>
      </c>
      <c r="K271" s="182"/>
      <c r="L271" s="187"/>
      <c r="M271" s="188"/>
      <c r="N271" s="189"/>
      <c r="O271" s="189"/>
      <c r="P271" s="190">
        <f>SUM(P272:P281)</f>
        <v>0</v>
      </c>
      <c r="Q271" s="189"/>
      <c r="R271" s="190">
        <f>SUM(R272:R281)</f>
        <v>0.65390939999999986</v>
      </c>
      <c r="S271" s="189"/>
      <c r="T271" s="191">
        <f>SUM(T272:T281)</f>
        <v>0</v>
      </c>
      <c r="AR271" s="192" t="s">
        <v>134</v>
      </c>
      <c r="AT271" s="193" t="s">
        <v>71</v>
      </c>
      <c r="AU271" s="193" t="s">
        <v>80</v>
      </c>
      <c r="AY271" s="192" t="s">
        <v>125</v>
      </c>
      <c r="BK271" s="194">
        <f>SUM(BK272:BK281)</f>
        <v>0</v>
      </c>
    </row>
    <row r="272" s="1" customFormat="1" ht="16.5" customHeight="1">
      <c r="B272" s="34"/>
      <c r="C272" s="197" t="s">
        <v>661</v>
      </c>
      <c r="D272" s="197" t="s">
        <v>128</v>
      </c>
      <c r="E272" s="198" t="s">
        <v>662</v>
      </c>
      <c r="F272" s="199" t="s">
        <v>663</v>
      </c>
      <c r="G272" s="200" t="s">
        <v>148</v>
      </c>
      <c r="H272" s="201">
        <v>17.673999999999999</v>
      </c>
      <c r="I272" s="202"/>
      <c r="J272" s="203">
        <f>ROUND(I272*H272,2)</f>
        <v>0</v>
      </c>
      <c r="K272" s="199" t="s">
        <v>132</v>
      </c>
      <c r="L272" s="39"/>
      <c r="M272" s="204" t="s">
        <v>1</v>
      </c>
      <c r="N272" s="205" t="s">
        <v>44</v>
      </c>
      <c r="O272" s="75"/>
      <c r="P272" s="206">
        <f>O272*H272</f>
        <v>0</v>
      </c>
      <c r="Q272" s="206">
        <v>0.00029999999999999997</v>
      </c>
      <c r="R272" s="206">
        <f>Q272*H272</f>
        <v>0.0053021999999999991</v>
      </c>
      <c r="S272" s="206">
        <v>0</v>
      </c>
      <c r="T272" s="207">
        <f>S272*H272</f>
        <v>0</v>
      </c>
      <c r="AR272" s="13" t="s">
        <v>207</v>
      </c>
      <c r="AT272" s="13" t="s">
        <v>128</v>
      </c>
      <c r="AU272" s="13" t="s">
        <v>134</v>
      </c>
      <c r="AY272" s="13" t="s">
        <v>125</v>
      </c>
      <c r="BE272" s="208">
        <f>IF(N272="základní",J272,0)</f>
        <v>0</v>
      </c>
      <c r="BF272" s="208">
        <f>IF(N272="snížená",J272,0)</f>
        <v>0</v>
      </c>
      <c r="BG272" s="208">
        <f>IF(N272="zákl. přenesená",J272,0)</f>
        <v>0</v>
      </c>
      <c r="BH272" s="208">
        <f>IF(N272="sníž. přenesená",J272,0)</f>
        <v>0</v>
      </c>
      <c r="BI272" s="208">
        <f>IF(N272="nulová",J272,0)</f>
        <v>0</v>
      </c>
      <c r="BJ272" s="13" t="s">
        <v>134</v>
      </c>
      <c r="BK272" s="208">
        <f>ROUND(I272*H272,2)</f>
        <v>0</v>
      </c>
      <c r="BL272" s="13" t="s">
        <v>207</v>
      </c>
      <c r="BM272" s="13" t="s">
        <v>664</v>
      </c>
    </row>
    <row r="273" s="11" customFormat="1">
      <c r="B273" s="209"/>
      <c r="C273" s="210"/>
      <c r="D273" s="211" t="s">
        <v>140</v>
      </c>
      <c r="E273" s="212" t="s">
        <v>1</v>
      </c>
      <c r="F273" s="213" t="s">
        <v>238</v>
      </c>
      <c r="G273" s="210"/>
      <c r="H273" s="214">
        <v>9.3379999999999992</v>
      </c>
      <c r="I273" s="215"/>
      <c r="J273" s="210"/>
      <c r="K273" s="210"/>
      <c r="L273" s="216"/>
      <c r="M273" s="217"/>
      <c r="N273" s="218"/>
      <c r="O273" s="218"/>
      <c r="P273" s="218"/>
      <c r="Q273" s="218"/>
      <c r="R273" s="218"/>
      <c r="S273" s="218"/>
      <c r="T273" s="219"/>
      <c r="AT273" s="220" t="s">
        <v>140</v>
      </c>
      <c r="AU273" s="220" t="s">
        <v>134</v>
      </c>
      <c r="AV273" s="11" t="s">
        <v>134</v>
      </c>
      <c r="AW273" s="11" t="s">
        <v>34</v>
      </c>
      <c r="AX273" s="11" t="s">
        <v>72</v>
      </c>
      <c r="AY273" s="220" t="s">
        <v>125</v>
      </c>
    </row>
    <row r="274" s="11" customFormat="1">
      <c r="B274" s="209"/>
      <c r="C274" s="210"/>
      <c r="D274" s="211" t="s">
        <v>140</v>
      </c>
      <c r="E274" s="212" t="s">
        <v>1</v>
      </c>
      <c r="F274" s="213" t="s">
        <v>665</v>
      </c>
      <c r="G274" s="210"/>
      <c r="H274" s="214">
        <v>8.3360000000000003</v>
      </c>
      <c r="I274" s="215"/>
      <c r="J274" s="210"/>
      <c r="K274" s="210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140</v>
      </c>
      <c r="AU274" s="220" t="s">
        <v>134</v>
      </c>
      <c r="AV274" s="11" t="s">
        <v>134</v>
      </c>
      <c r="AW274" s="11" t="s">
        <v>34</v>
      </c>
      <c r="AX274" s="11" t="s">
        <v>72</v>
      </c>
      <c r="AY274" s="220" t="s">
        <v>125</v>
      </c>
    </row>
    <row r="275" s="1" customFormat="1" ht="16.5" customHeight="1">
      <c r="B275" s="34"/>
      <c r="C275" s="197" t="s">
        <v>666</v>
      </c>
      <c r="D275" s="197" t="s">
        <v>128</v>
      </c>
      <c r="E275" s="198" t="s">
        <v>667</v>
      </c>
      <c r="F275" s="199" t="s">
        <v>668</v>
      </c>
      <c r="G275" s="200" t="s">
        <v>148</v>
      </c>
      <c r="H275" s="201">
        <v>17.673999999999999</v>
      </c>
      <c r="I275" s="202"/>
      <c r="J275" s="203">
        <f>ROUND(I275*H275,2)</f>
        <v>0</v>
      </c>
      <c r="K275" s="199" t="s">
        <v>132</v>
      </c>
      <c r="L275" s="39"/>
      <c r="M275" s="204" t="s">
        <v>1</v>
      </c>
      <c r="N275" s="205" t="s">
        <v>44</v>
      </c>
      <c r="O275" s="75"/>
      <c r="P275" s="206">
        <f>O275*H275</f>
        <v>0</v>
      </c>
      <c r="Q275" s="206">
        <v>0.014999999999999999</v>
      </c>
      <c r="R275" s="206">
        <f>Q275*H275</f>
        <v>0.26510999999999996</v>
      </c>
      <c r="S275" s="206">
        <v>0</v>
      </c>
      <c r="T275" s="207">
        <f>S275*H275</f>
        <v>0</v>
      </c>
      <c r="AR275" s="13" t="s">
        <v>207</v>
      </c>
      <c r="AT275" s="13" t="s">
        <v>128</v>
      </c>
      <c r="AU275" s="13" t="s">
        <v>134</v>
      </c>
      <c r="AY275" s="13" t="s">
        <v>125</v>
      </c>
      <c r="BE275" s="208">
        <f>IF(N275="základní",J275,0)</f>
        <v>0</v>
      </c>
      <c r="BF275" s="208">
        <f>IF(N275="snížená",J275,0)</f>
        <v>0</v>
      </c>
      <c r="BG275" s="208">
        <f>IF(N275="zákl. přenesená",J275,0)</f>
        <v>0</v>
      </c>
      <c r="BH275" s="208">
        <f>IF(N275="sníž. přenesená",J275,0)</f>
        <v>0</v>
      </c>
      <c r="BI275" s="208">
        <f>IF(N275="nulová",J275,0)</f>
        <v>0</v>
      </c>
      <c r="BJ275" s="13" t="s">
        <v>134</v>
      </c>
      <c r="BK275" s="208">
        <f>ROUND(I275*H275,2)</f>
        <v>0</v>
      </c>
      <c r="BL275" s="13" t="s">
        <v>207</v>
      </c>
      <c r="BM275" s="13" t="s">
        <v>669</v>
      </c>
    </row>
    <row r="276" s="1" customFormat="1" ht="16.5" customHeight="1">
      <c r="B276" s="34"/>
      <c r="C276" s="197" t="s">
        <v>670</v>
      </c>
      <c r="D276" s="197" t="s">
        <v>128</v>
      </c>
      <c r="E276" s="198" t="s">
        <v>671</v>
      </c>
      <c r="F276" s="199" t="s">
        <v>672</v>
      </c>
      <c r="G276" s="200" t="s">
        <v>148</v>
      </c>
      <c r="H276" s="201">
        <v>11.084</v>
      </c>
      <c r="I276" s="202"/>
      <c r="J276" s="203">
        <f>ROUND(I276*H276,2)</f>
        <v>0</v>
      </c>
      <c r="K276" s="199" t="s">
        <v>132</v>
      </c>
      <c r="L276" s="39"/>
      <c r="M276" s="204" t="s">
        <v>1</v>
      </c>
      <c r="N276" s="205" t="s">
        <v>44</v>
      </c>
      <c r="O276" s="75"/>
      <c r="P276" s="206">
        <f>O276*H276</f>
        <v>0</v>
      </c>
      <c r="Q276" s="206">
        <v>0.0092999999999999992</v>
      </c>
      <c r="R276" s="206">
        <f>Q276*H276</f>
        <v>0.10308119999999998</v>
      </c>
      <c r="S276" s="206">
        <v>0</v>
      </c>
      <c r="T276" s="207">
        <f>S276*H276</f>
        <v>0</v>
      </c>
      <c r="AR276" s="13" t="s">
        <v>207</v>
      </c>
      <c r="AT276" s="13" t="s">
        <v>128</v>
      </c>
      <c r="AU276" s="13" t="s">
        <v>134</v>
      </c>
      <c r="AY276" s="13" t="s">
        <v>125</v>
      </c>
      <c r="BE276" s="208">
        <f>IF(N276="základní",J276,0)</f>
        <v>0</v>
      </c>
      <c r="BF276" s="208">
        <f>IF(N276="snížená",J276,0)</f>
        <v>0</v>
      </c>
      <c r="BG276" s="208">
        <f>IF(N276="zákl. přenesená",J276,0)</f>
        <v>0</v>
      </c>
      <c r="BH276" s="208">
        <f>IF(N276="sníž. přenesená",J276,0)</f>
        <v>0</v>
      </c>
      <c r="BI276" s="208">
        <f>IF(N276="nulová",J276,0)</f>
        <v>0</v>
      </c>
      <c r="BJ276" s="13" t="s">
        <v>134</v>
      </c>
      <c r="BK276" s="208">
        <f>ROUND(I276*H276,2)</f>
        <v>0</v>
      </c>
      <c r="BL276" s="13" t="s">
        <v>207</v>
      </c>
      <c r="BM276" s="13" t="s">
        <v>673</v>
      </c>
    </row>
    <row r="277" s="11" customFormat="1">
      <c r="B277" s="209"/>
      <c r="C277" s="210"/>
      <c r="D277" s="211" t="s">
        <v>140</v>
      </c>
      <c r="E277" s="212" t="s">
        <v>1</v>
      </c>
      <c r="F277" s="213" t="s">
        <v>223</v>
      </c>
      <c r="G277" s="210"/>
      <c r="H277" s="214">
        <v>11.084</v>
      </c>
      <c r="I277" s="215"/>
      <c r="J277" s="210"/>
      <c r="K277" s="210"/>
      <c r="L277" s="216"/>
      <c r="M277" s="217"/>
      <c r="N277" s="218"/>
      <c r="O277" s="218"/>
      <c r="P277" s="218"/>
      <c r="Q277" s="218"/>
      <c r="R277" s="218"/>
      <c r="S277" s="218"/>
      <c r="T277" s="219"/>
      <c r="AT277" s="220" t="s">
        <v>140</v>
      </c>
      <c r="AU277" s="220" t="s">
        <v>134</v>
      </c>
      <c r="AV277" s="11" t="s">
        <v>134</v>
      </c>
      <c r="AW277" s="11" t="s">
        <v>34</v>
      </c>
      <c r="AX277" s="11" t="s">
        <v>80</v>
      </c>
      <c r="AY277" s="220" t="s">
        <v>125</v>
      </c>
    </row>
    <row r="278" s="1" customFormat="1" ht="16.5" customHeight="1">
      <c r="B278" s="34"/>
      <c r="C278" s="222" t="s">
        <v>674</v>
      </c>
      <c r="D278" s="222" t="s">
        <v>383</v>
      </c>
      <c r="E278" s="223" t="s">
        <v>675</v>
      </c>
      <c r="F278" s="224" t="s">
        <v>676</v>
      </c>
      <c r="G278" s="225" t="s">
        <v>148</v>
      </c>
      <c r="H278" s="226">
        <v>12.192</v>
      </c>
      <c r="I278" s="227"/>
      <c r="J278" s="228">
        <f>ROUND(I278*H278,2)</f>
        <v>0</v>
      </c>
      <c r="K278" s="224" t="s">
        <v>132</v>
      </c>
      <c r="L278" s="229"/>
      <c r="M278" s="230" t="s">
        <v>1</v>
      </c>
      <c r="N278" s="231" t="s">
        <v>44</v>
      </c>
      <c r="O278" s="75"/>
      <c r="P278" s="206">
        <f>O278*H278</f>
        <v>0</v>
      </c>
      <c r="Q278" s="206">
        <v>0.023</v>
      </c>
      <c r="R278" s="206">
        <f>Q278*H278</f>
        <v>0.280416</v>
      </c>
      <c r="S278" s="206">
        <v>0</v>
      </c>
      <c r="T278" s="207">
        <f>S278*H278</f>
        <v>0</v>
      </c>
      <c r="AR278" s="13" t="s">
        <v>295</v>
      </c>
      <c r="AT278" s="13" t="s">
        <v>383</v>
      </c>
      <c r="AU278" s="13" t="s">
        <v>134</v>
      </c>
      <c r="AY278" s="13" t="s">
        <v>125</v>
      </c>
      <c r="BE278" s="208">
        <f>IF(N278="základní",J278,0)</f>
        <v>0</v>
      </c>
      <c r="BF278" s="208">
        <f>IF(N278="snížená",J278,0)</f>
        <v>0</v>
      </c>
      <c r="BG278" s="208">
        <f>IF(N278="zákl. přenesená",J278,0)</f>
        <v>0</v>
      </c>
      <c r="BH278" s="208">
        <f>IF(N278="sníž. přenesená",J278,0)</f>
        <v>0</v>
      </c>
      <c r="BI278" s="208">
        <f>IF(N278="nulová",J278,0)</f>
        <v>0</v>
      </c>
      <c r="BJ278" s="13" t="s">
        <v>134</v>
      </c>
      <c r="BK278" s="208">
        <f>ROUND(I278*H278,2)</f>
        <v>0</v>
      </c>
      <c r="BL278" s="13" t="s">
        <v>207</v>
      </c>
      <c r="BM278" s="13" t="s">
        <v>677</v>
      </c>
    </row>
    <row r="279" s="11" customFormat="1">
      <c r="B279" s="209"/>
      <c r="C279" s="210"/>
      <c r="D279" s="211" t="s">
        <v>140</v>
      </c>
      <c r="E279" s="210"/>
      <c r="F279" s="213" t="s">
        <v>678</v>
      </c>
      <c r="G279" s="210"/>
      <c r="H279" s="214">
        <v>12.192</v>
      </c>
      <c r="I279" s="215"/>
      <c r="J279" s="210"/>
      <c r="K279" s="210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140</v>
      </c>
      <c r="AU279" s="220" t="s">
        <v>134</v>
      </c>
      <c r="AV279" s="11" t="s">
        <v>134</v>
      </c>
      <c r="AW279" s="11" t="s">
        <v>4</v>
      </c>
      <c r="AX279" s="11" t="s">
        <v>80</v>
      </c>
      <c r="AY279" s="220" t="s">
        <v>125</v>
      </c>
    </row>
    <row r="280" s="1" customFormat="1" ht="16.5" customHeight="1">
      <c r="B280" s="34"/>
      <c r="C280" s="197" t="s">
        <v>679</v>
      </c>
      <c r="D280" s="197" t="s">
        <v>128</v>
      </c>
      <c r="E280" s="198" t="s">
        <v>680</v>
      </c>
      <c r="F280" s="199" t="s">
        <v>681</v>
      </c>
      <c r="G280" s="200" t="s">
        <v>148</v>
      </c>
      <c r="H280" s="201">
        <v>11.084</v>
      </c>
      <c r="I280" s="202"/>
      <c r="J280" s="203">
        <f>ROUND(I280*H280,2)</f>
        <v>0</v>
      </c>
      <c r="K280" s="199" t="s">
        <v>132</v>
      </c>
      <c r="L280" s="39"/>
      <c r="M280" s="204" t="s">
        <v>1</v>
      </c>
      <c r="N280" s="205" t="s">
        <v>44</v>
      </c>
      <c r="O280" s="75"/>
      <c r="P280" s="206">
        <f>O280*H280</f>
        <v>0</v>
      </c>
      <c r="Q280" s="206">
        <v>0</v>
      </c>
      <c r="R280" s="206">
        <f>Q280*H280</f>
        <v>0</v>
      </c>
      <c r="S280" s="206">
        <v>0</v>
      </c>
      <c r="T280" s="207">
        <f>S280*H280</f>
        <v>0</v>
      </c>
      <c r="AR280" s="13" t="s">
        <v>207</v>
      </c>
      <c r="AT280" s="13" t="s">
        <v>128</v>
      </c>
      <c r="AU280" s="13" t="s">
        <v>134</v>
      </c>
      <c r="AY280" s="13" t="s">
        <v>125</v>
      </c>
      <c r="BE280" s="208">
        <f>IF(N280="základní",J280,0)</f>
        <v>0</v>
      </c>
      <c r="BF280" s="208">
        <f>IF(N280="snížená",J280,0)</f>
        <v>0</v>
      </c>
      <c r="BG280" s="208">
        <f>IF(N280="zákl. přenesená",J280,0)</f>
        <v>0</v>
      </c>
      <c r="BH280" s="208">
        <f>IF(N280="sníž. přenesená",J280,0)</f>
        <v>0</v>
      </c>
      <c r="BI280" s="208">
        <f>IF(N280="nulová",J280,0)</f>
        <v>0</v>
      </c>
      <c r="BJ280" s="13" t="s">
        <v>134</v>
      </c>
      <c r="BK280" s="208">
        <f>ROUND(I280*H280,2)</f>
        <v>0</v>
      </c>
      <c r="BL280" s="13" t="s">
        <v>207</v>
      </c>
      <c r="BM280" s="13" t="s">
        <v>682</v>
      </c>
    </row>
    <row r="281" s="1" customFormat="1" ht="16.5" customHeight="1">
      <c r="B281" s="34"/>
      <c r="C281" s="197" t="s">
        <v>683</v>
      </c>
      <c r="D281" s="197" t="s">
        <v>128</v>
      </c>
      <c r="E281" s="198" t="s">
        <v>684</v>
      </c>
      <c r="F281" s="199" t="s">
        <v>685</v>
      </c>
      <c r="G281" s="200" t="s">
        <v>330</v>
      </c>
      <c r="H281" s="221"/>
      <c r="I281" s="202"/>
      <c r="J281" s="203">
        <f>ROUND(I281*H281,2)</f>
        <v>0</v>
      </c>
      <c r="K281" s="199" t="s">
        <v>132</v>
      </c>
      <c r="L281" s="39"/>
      <c r="M281" s="204" t="s">
        <v>1</v>
      </c>
      <c r="N281" s="205" t="s">
        <v>44</v>
      </c>
      <c r="O281" s="75"/>
      <c r="P281" s="206">
        <f>O281*H281</f>
        <v>0</v>
      </c>
      <c r="Q281" s="206">
        <v>0</v>
      </c>
      <c r="R281" s="206">
        <f>Q281*H281</f>
        <v>0</v>
      </c>
      <c r="S281" s="206">
        <v>0</v>
      </c>
      <c r="T281" s="207">
        <f>S281*H281</f>
        <v>0</v>
      </c>
      <c r="AR281" s="13" t="s">
        <v>207</v>
      </c>
      <c r="AT281" s="13" t="s">
        <v>128</v>
      </c>
      <c r="AU281" s="13" t="s">
        <v>134</v>
      </c>
      <c r="AY281" s="13" t="s">
        <v>125</v>
      </c>
      <c r="BE281" s="208">
        <f>IF(N281="základní",J281,0)</f>
        <v>0</v>
      </c>
      <c r="BF281" s="208">
        <f>IF(N281="snížená",J281,0)</f>
        <v>0</v>
      </c>
      <c r="BG281" s="208">
        <f>IF(N281="zákl. přenesená",J281,0)</f>
        <v>0</v>
      </c>
      <c r="BH281" s="208">
        <f>IF(N281="sníž. přenesená",J281,0)</f>
        <v>0</v>
      </c>
      <c r="BI281" s="208">
        <f>IF(N281="nulová",J281,0)</f>
        <v>0</v>
      </c>
      <c r="BJ281" s="13" t="s">
        <v>134</v>
      </c>
      <c r="BK281" s="208">
        <f>ROUND(I281*H281,2)</f>
        <v>0</v>
      </c>
      <c r="BL281" s="13" t="s">
        <v>207</v>
      </c>
      <c r="BM281" s="13" t="s">
        <v>686</v>
      </c>
    </row>
    <row r="282" s="10" customFormat="1" ht="22.8" customHeight="1">
      <c r="B282" s="181"/>
      <c r="C282" s="182"/>
      <c r="D282" s="183" t="s">
        <v>71</v>
      </c>
      <c r="E282" s="195" t="s">
        <v>687</v>
      </c>
      <c r="F282" s="195" t="s">
        <v>688</v>
      </c>
      <c r="G282" s="182"/>
      <c r="H282" s="182"/>
      <c r="I282" s="185"/>
      <c r="J282" s="196">
        <f>BK282</f>
        <v>0</v>
      </c>
      <c r="K282" s="182"/>
      <c r="L282" s="187"/>
      <c r="M282" s="188"/>
      <c r="N282" s="189"/>
      <c r="O282" s="189"/>
      <c r="P282" s="190">
        <f>SUM(P283:P296)</f>
        <v>0</v>
      </c>
      <c r="Q282" s="189"/>
      <c r="R282" s="190">
        <f>SUM(R283:R296)</f>
        <v>0.035808540000000007</v>
      </c>
      <c r="S282" s="189"/>
      <c r="T282" s="191">
        <f>SUM(T283:T296)</f>
        <v>0.020840000000000001</v>
      </c>
      <c r="AR282" s="192" t="s">
        <v>134</v>
      </c>
      <c r="AT282" s="193" t="s">
        <v>71</v>
      </c>
      <c r="AU282" s="193" t="s">
        <v>80</v>
      </c>
      <c r="AY282" s="192" t="s">
        <v>125</v>
      </c>
      <c r="BK282" s="194">
        <f>SUM(BK283:BK296)</f>
        <v>0</v>
      </c>
    </row>
    <row r="283" s="1" customFormat="1" ht="16.5" customHeight="1">
      <c r="B283" s="34"/>
      <c r="C283" s="197" t="s">
        <v>689</v>
      </c>
      <c r="D283" s="197" t="s">
        <v>128</v>
      </c>
      <c r="E283" s="198" t="s">
        <v>690</v>
      </c>
      <c r="F283" s="199" t="s">
        <v>691</v>
      </c>
      <c r="G283" s="200" t="s">
        <v>148</v>
      </c>
      <c r="H283" s="201">
        <v>8.3360000000000003</v>
      </c>
      <c r="I283" s="202"/>
      <c r="J283" s="203">
        <f>ROUND(I283*H283,2)</f>
        <v>0</v>
      </c>
      <c r="K283" s="199" t="s">
        <v>132</v>
      </c>
      <c r="L283" s="39"/>
      <c r="M283" s="204" t="s">
        <v>1</v>
      </c>
      <c r="N283" s="205" t="s">
        <v>44</v>
      </c>
      <c r="O283" s="75"/>
      <c r="P283" s="206">
        <f>O283*H283</f>
        <v>0</v>
      </c>
      <c r="Q283" s="206">
        <v>0</v>
      </c>
      <c r="R283" s="206">
        <f>Q283*H283</f>
        <v>0</v>
      </c>
      <c r="S283" s="206">
        <v>0.0025000000000000001</v>
      </c>
      <c r="T283" s="207">
        <f>S283*H283</f>
        <v>0.020840000000000001</v>
      </c>
      <c r="AR283" s="13" t="s">
        <v>207</v>
      </c>
      <c r="AT283" s="13" t="s">
        <v>128</v>
      </c>
      <c r="AU283" s="13" t="s">
        <v>134</v>
      </c>
      <c r="AY283" s="13" t="s">
        <v>125</v>
      </c>
      <c r="BE283" s="208">
        <f>IF(N283="základní",J283,0)</f>
        <v>0</v>
      </c>
      <c r="BF283" s="208">
        <f>IF(N283="snížená",J283,0)</f>
        <v>0</v>
      </c>
      <c r="BG283" s="208">
        <f>IF(N283="zákl. přenesená",J283,0)</f>
        <v>0</v>
      </c>
      <c r="BH283" s="208">
        <f>IF(N283="sníž. přenesená",J283,0)</f>
        <v>0</v>
      </c>
      <c r="BI283" s="208">
        <f>IF(N283="nulová",J283,0)</f>
        <v>0</v>
      </c>
      <c r="BJ283" s="13" t="s">
        <v>134</v>
      </c>
      <c r="BK283" s="208">
        <f>ROUND(I283*H283,2)</f>
        <v>0</v>
      </c>
      <c r="BL283" s="13" t="s">
        <v>207</v>
      </c>
      <c r="BM283" s="13" t="s">
        <v>692</v>
      </c>
    </row>
    <row r="284" s="11" customFormat="1">
      <c r="B284" s="209"/>
      <c r="C284" s="210"/>
      <c r="D284" s="211" t="s">
        <v>140</v>
      </c>
      <c r="E284" s="212" t="s">
        <v>1</v>
      </c>
      <c r="F284" s="213" t="s">
        <v>665</v>
      </c>
      <c r="G284" s="210"/>
      <c r="H284" s="214">
        <v>8.3360000000000003</v>
      </c>
      <c r="I284" s="215"/>
      <c r="J284" s="210"/>
      <c r="K284" s="210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140</v>
      </c>
      <c r="AU284" s="220" t="s">
        <v>134</v>
      </c>
      <c r="AV284" s="11" t="s">
        <v>134</v>
      </c>
      <c r="AW284" s="11" t="s">
        <v>34</v>
      </c>
      <c r="AX284" s="11" t="s">
        <v>80</v>
      </c>
      <c r="AY284" s="220" t="s">
        <v>125</v>
      </c>
    </row>
    <row r="285" s="1" customFormat="1" ht="16.5" customHeight="1">
      <c r="B285" s="34"/>
      <c r="C285" s="197" t="s">
        <v>693</v>
      </c>
      <c r="D285" s="197" t="s">
        <v>128</v>
      </c>
      <c r="E285" s="198" t="s">
        <v>694</v>
      </c>
      <c r="F285" s="199" t="s">
        <v>695</v>
      </c>
      <c r="G285" s="200" t="s">
        <v>148</v>
      </c>
      <c r="H285" s="201">
        <v>7.5599999999999996</v>
      </c>
      <c r="I285" s="202"/>
      <c r="J285" s="203">
        <f>ROUND(I285*H285,2)</f>
        <v>0</v>
      </c>
      <c r="K285" s="199" t="s">
        <v>132</v>
      </c>
      <c r="L285" s="39"/>
      <c r="M285" s="204" t="s">
        <v>1</v>
      </c>
      <c r="N285" s="205" t="s">
        <v>44</v>
      </c>
      <c r="O285" s="75"/>
      <c r="P285" s="206">
        <f>O285*H285</f>
        <v>0</v>
      </c>
      <c r="Q285" s="206">
        <v>0.00029999999999999997</v>
      </c>
      <c r="R285" s="206">
        <f>Q285*H285</f>
        <v>0.0022679999999999996</v>
      </c>
      <c r="S285" s="206">
        <v>0</v>
      </c>
      <c r="T285" s="207">
        <f>S285*H285</f>
        <v>0</v>
      </c>
      <c r="AR285" s="13" t="s">
        <v>207</v>
      </c>
      <c r="AT285" s="13" t="s">
        <v>128</v>
      </c>
      <c r="AU285" s="13" t="s">
        <v>134</v>
      </c>
      <c r="AY285" s="13" t="s">
        <v>125</v>
      </c>
      <c r="BE285" s="208">
        <f>IF(N285="základní",J285,0)</f>
        <v>0</v>
      </c>
      <c r="BF285" s="208">
        <f>IF(N285="snížená",J285,0)</f>
        <v>0</v>
      </c>
      <c r="BG285" s="208">
        <f>IF(N285="zákl. přenesená",J285,0)</f>
        <v>0</v>
      </c>
      <c r="BH285" s="208">
        <f>IF(N285="sníž. přenesená",J285,0)</f>
        <v>0</v>
      </c>
      <c r="BI285" s="208">
        <f>IF(N285="nulová",J285,0)</f>
        <v>0</v>
      </c>
      <c r="BJ285" s="13" t="s">
        <v>134</v>
      </c>
      <c r="BK285" s="208">
        <f>ROUND(I285*H285,2)</f>
        <v>0</v>
      </c>
      <c r="BL285" s="13" t="s">
        <v>207</v>
      </c>
      <c r="BM285" s="13" t="s">
        <v>696</v>
      </c>
    </row>
    <row r="286" s="11" customFormat="1">
      <c r="B286" s="209"/>
      <c r="C286" s="210"/>
      <c r="D286" s="211" t="s">
        <v>140</v>
      </c>
      <c r="E286" s="212" t="s">
        <v>1</v>
      </c>
      <c r="F286" s="213" t="s">
        <v>222</v>
      </c>
      <c r="G286" s="210"/>
      <c r="H286" s="214">
        <v>7.5599999999999996</v>
      </c>
      <c r="I286" s="215"/>
      <c r="J286" s="210"/>
      <c r="K286" s="210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140</v>
      </c>
      <c r="AU286" s="220" t="s">
        <v>134</v>
      </c>
      <c r="AV286" s="11" t="s">
        <v>134</v>
      </c>
      <c r="AW286" s="11" t="s">
        <v>34</v>
      </c>
      <c r="AX286" s="11" t="s">
        <v>80</v>
      </c>
      <c r="AY286" s="220" t="s">
        <v>125</v>
      </c>
    </row>
    <row r="287" s="1" customFormat="1" ht="22.5" customHeight="1">
      <c r="B287" s="34"/>
      <c r="C287" s="222" t="s">
        <v>697</v>
      </c>
      <c r="D287" s="222" t="s">
        <v>383</v>
      </c>
      <c r="E287" s="223" t="s">
        <v>698</v>
      </c>
      <c r="F287" s="224" t="s">
        <v>699</v>
      </c>
      <c r="G287" s="225" t="s">
        <v>148</v>
      </c>
      <c r="H287" s="226">
        <v>8.3160000000000007</v>
      </c>
      <c r="I287" s="227"/>
      <c r="J287" s="228">
        <f>ROUND(I287*H287,2)</f>
        <v>0</v>
      </c>
      <c r="K287" s="224" t="s">
        <v>132</v>
      </c>
      <c r="L287" s="229"/>
      <c r="M287" s="230" t="s">
        <v>1</v>
      </c>
      <c r="N287" s="231" t="s">
        <v>44</v>
      </c>
      <c r="O287" s="75"/>
      <c r="P287" s="206">
        <f>O287*H287</f>
        <v>0</v>
      </c>
      <c r="Q287" s="206">
        <v>0.0036800000000000001</v>
      </c>
      <c r="R287" s="206">
        <f>Q287*H287</f>
        <v>0.030602880000000002</v>
      </c>
      <c r="S287" s="206">
        <v>0</v>
      </c>
      <c r="T287" s="207">
        <f>S287*H287</f>
        <v>0</v>
      </c>
      <c r="AR287" s="13" t="s">
        <v>295</v>
      </c>
      <c r="AT287" s="13" t="s">
        <v>383</v>
      </c>
      <c r="AU287" s="13" t="s">
        <v>134</v>
      </c>
      <c r="AY287" s="13" t="s">
        <v>125</v>
      </c>
      <c r="BE287" s="208">
        <f>IF(N287="základní",J287,0)</f>
        <v>0</v>
      </c>
      <c r="BF287" s="208">
        <f>IF(N287="snížená",J287,0)</f>
        <v>0</v>
      </c>
      <c r="BG287" s="208">
        <f>IF(N287="zákl. přenesená",J287,0)</f>
        <v>0</v>
      </c>
      <c r="BH287" s="208">
        <f>IF(N287="sníž. přenesená",J287,0)</f>
        <v>0</v>
      </c>
      <c r="BI287" s="208">
        <f>IF(N287="nulová",J287,0)</f>
        <v>0</v>
      </c>
      <c r="BJ287" s="13" t="s">
        <v>134</v>
      </c>
      <c r="BK287" s="208">
        <f>ROUND(I287*H287,2)</f>
        <v>0</v>
      </c>
      <c r="BL287" s="13" t="s">
        <v>207</v>
      </c>
      <c r="BM287" s="13" t="s">
        <v>700</v>
      </c>
    </row>
    <row r="288" s="11" customFormat="1">
      <c r="B288" s="209"/>
      <c r="C288" s="210"/>
      <c r="D288" s="211" t="s">
        <v>140</v>
      </c>
      <c r="E288" s="210"/>
      <c r="F288" s="213" t="s">
        <v>701</v>
      </c>
      <c r="G288" s="210"/>
      <c r="H288" s="214">
        <v>8.3160000000000007</v>
      </c>
      <c r="I288" s="215"/>
      <c r="J288" s="210"/>
      <c r="K288" s="210"/>
      <c r="L288" s="216"/>
      <c r="M288" s="217"/>
      <c r="N288" s="218"/>
      <c r="O288" s="218"/>
      <c r="P288" s="218"/>
      <c r="Q288" s="218"/>
      <c r="R288" s="218"/>
      <c r="S288" s="218"/>
      <c r="T288" s="219"/>
      <c r="AT288" s="220" t="s">
        <v>140</v>
      </c>
      <c r="AU288" s="220" t="s">
        <v>134</v>
      </c>
      <c r="AV288" s="11" t="s">
        <v>134</v>
      </c>
      <c r="AW288" s="11" t="s">
        <v>4</v>
      </c>
      <c r="AX288" s="11" t="s">
        <v>80</v>
      </c>
      <c r="AY288" s="220" t="s">
        <v>125</v>
      </c>
    </row>
    <row r="289" s="1" customFormat="1" ht="16.5" customHeight="1">
      <c r="B289" s="34"/>
      <c r="C289" s="197" t="s">
        <v>702</v>
      </c>
      <c r="D289" s="197" t="s">
        <v>128</v>
      </c>
      <c r="E289" s="198" t="s">
        <v>703</v>
      </c>
      <c r="F289" s="199" t="s">
        <v>704</v>
      </c>
      <c r="G289" s="200" t="s">
        <v>155</v>
      </c>
      <c r="H289" s="201">
        <v>7.3499999999999996</v>
      </c>
      <c r="I289" s="202"/>
      <c r="J289" s="203">
        <f>ROUND(I289*H289,2)</f>
        <v>0</v>
      </c>
      <c r="K289" s="199" t="s">
        <v>132</v>
      </c>
      <c r="L289" s="39"/>
      <c r="M289" s="204" t="s">
        <v>1</v>
      </c>
      <c r="N289" s="205" t="s">
        <v>44</v>
      </c>
      <c r="O289" s="75"/>
      <c r="P289" s="206">
        <f>O289*H289</f>
        <v>0</v>
      </c>
      <c r="Q289" s="206">
        <v>1.0000000000000001E-05</v>
      </c>
      <c r="R289" s="206">
        <f>Q289*H289</f>
        <v>7.3499999999999998E-05</v>
      </c>
      <c r="S289" s="206">
        <v>0</v>
      </c>
      <c r="T289" s="207">
        <f>S289*H289</f>
        <v>0</v>
      </c>
      <c r="AR289" s="13" t="s">
        <v>207</v>
      </c>
      <c r="AT289" s="13" t="s">
        <v>128</v>
      </c>
      <c r="AU289" s="13" t="s">
        <v>134</v>
      </c>
      <c r="AY289" s="13" t="s">
        <v>125</v>
      </c>
      <c r="BE289" s="208">
        <f>IF(N289="základní",J289,0)</f>
        <v>0</v>
      </c>
      <c r="BF289" s="208">
        <f>IF(N289="snížená",J289,0)</f>
        <v>0</v>
      </c>
      <c r="BG289" s="208">
        <f>IF(N289="zákl. přenesená",J289,0)</f>
        <v>0</v>
      </c>
      <c r="BH289" s="208">
        <f>IF(N289="sníž. přenesená",J289,0)</f>
        <v>0</v>
      </c>
      <c r="BI289" s="208">
        <f>IF(N289="nulová",J289,0)</f>
        <v>0</v>
      </c>
      <c r="BJ289" s="13" t="s">
        <v>134</v>
      </c>
      <c r="BK289" s="208">
        <f>ROUND(I289*H289,2)</f>
        <v>0</v>
      </c>
      <c r="BL289" s="13" t="s">
        <v>207</v>
      </c>
      <c r="BM289" s="13" t="s">
        <v>705</v>
      </c>
    </row>
    <row r="290" s="11" customFormat="1">
      <c r="B290" s="209"/>
      <c r="C290" s="210"/>
      <c r="D290" s="211" t="s">
        <v>140</v>
      </c>
      <c r="E290" s="212" t="s">
        <v>1</v>
      </c>
      <c r="F290" s="213" t="s">
        <v>706</v>
      </c>
      <c r="G290" s="210"/>
      <c r="H290" s="214">
        <v>7.3499999999999996</v>
      </c>
      <c r="I290" s="215"/>
      <c r="J290" s="210"/>
      <c r="K290" s="210"/>
      <c r="L290" s="216"/>
      <c r="M290" s="217"/>
      <c r="N290" s="218"/>
      <c r="O290" s="218"/>
      <c r="P290" s="218"/>
      <c r="Q290" s="218"/>
      <c r="R290" s="218"/>
      <c r="S290" s="218"/>
      <c r="T290" s="219"/>
      <c r="AT290" s="220" t="s">
        <v>140</v>
      </c>
      <c r="AU290" s="220" t="s">
        <v>134</v>
      </c>
      <c r="AV290" s="11" t="s">
        <v>134</v>
      </c>
      <c r="AW290" s="11" t="s">
        <v>34</v>
      </c>
      <c r="AX290" s="11" t="s">
        <v>80</v>
      </c>
      <c r="AY290" s="220" t="s">
        <v>125</v>
      </c>
    </row>
    <row r="291" s="1" customFormat="1" ht="16.5" customHeight="1">
      <c r="B291" s="34"/>
      <c r="C291" s="222" t="s">
        <v>435</v>
      </c>
      <c r="D291" s="222" t="s">
        <v>383</v>
      </c>
      <c r="E291" s="223" t="s">
        <v>707</v>
      </c>
      <c r="F291" s="224" t="s">
        <v>708</v>
      </c>
      <c r="G291" s="225" t="s">
        <v>155</v>
      </c>
      <c r="H291" s="226">
        <v>7.4969999999999999</v>
      </c>
      <c r="I291" s="227"/>
      <c r="J291" s="228">
        <f>ROUND(I291*H291,2)</f>
        <v>0</v>
      </c>
      <c r="K291" s="224" t="s">
        <v>132</v>
      </c>
      <c r="L291" s="229"/>
      <c r="M291" s="230" t="s">
        <v>1</v>
      </c>
      <c r="N291" s="231" t="s">
        <v>44</v>
      </c>
      <c r="O291" s="75"/>
      <c r="P291" s="206">
        <f>O291*H291</f>
        <v>0</v>
      </c>
      <c r="Q291" s="206">
        <v>0.00027999999999999998</v>
      </c>
      <c r="R291" s="206">
        <f>Q291*H291</f>
        <v>0.0020991599999999997</v>
      </c>
      <c r="S291" s="206">
        <v>0</v>
      </c>
      <c r="T291" s="207">
        <f>S291*H291</f>
        <v>0</v>
      </c>
      <c r="AR291" s="13" t="s">
        <v>295</v>
      </c>
      <c r="AT291" s="13" t="s">
        <v>383</v>
      </c>
      <c r="AU291" s="13" t="s">
        <v>134</v>
      </c>
      <c r="AY291" s="13" t="s">
        <v>125</v>
      </c>
      <c r="BE291" s="208">
        <f>IF(N291="základní",J291,0)</f>
        <v>0</v>
      </c>
      <c r="BF291" s="208">
        <f>IF(N291="snížená",J291,0)</f>
        <v>0</v>
      </c>
      <c r="BG291" s="208">
        <f>IF(N291="zákl. přenesená",J291,0)</f>
        <v>0</v>
      </c>
      <c r="BH291" s="208">
        <f>IF(N291="sníž. přenesená",J291,0)</f>
        <v>0</v>
      </c>
      <c r="BI291" s="208">
        <f>IF(N291="nulová",J291,0)</f>
        <v>0</v>
      </c>
      <c r="BJ291" s="13" t="s">
        <v>134</v>
      </c>
      <c r="BK291" s="208">
        <f>ROUND(I291*H291,2)</f>
        <v>0</v>
      </c>
      <c r="BL291" s="13" t="s">
        <v>207</v>
      </c>
      <c r="BM291" s="13" t="s">
        <v>709</v>
      </c>
    </row>
    <row r="292" s="11" customFormat="1">
      <c r="B292" s="209"/>
      <c r="C292" s="210"/>
      <c r="D292" s="211" t="s">
        <v>140</v>
      </c>
      <c r="E292" s="210"/>
      <c r="F292" s="213" t="s">
        <v>710</v>
      </c>
      <c r="G292" s="210"/>
      <c r="H292" s="214">
        <v>7.4969999999999999</v>
      </c>
      <c r="I292" s="215"/>
      <c r="J292" s="210"/>
      <c r="K292" s="210"/>
      <c r="L292" s="216"/>
      <c r="M292" s="217"/>
      <c r="N292" s="218"/>
      <c r="O292" s="218"/>
      <c r="P292" s="218"/>
      <c r="Q292" s="218"/>
      <c r="R292" s="218"/>
      <c r="S292" s="218"/>
      <c r="T292" s="219"/>
      <c r="AT292" s="220" t="s">
        <v>140</v>
      </c>
      <c r="AU292" s="220" t="s">
        <v>134</v>
      </c>
      <c r="AV292" s="11" t="s">
        <v>134</v>
      </c>
      <c r="AW292" s="11" t="s">
        <v>4</v>
      </c>
      <c r="AX292" s="11" t="s">
        <v>80</v>
      </c>
      <c r="AY292" s="220" t="s">
        <v>125</v>
      </c>
    </row>
    <row r="293" s="1" customFormat="1" ht="16.5" customHeight="1">
      <c r="B293" s="34"/>
      <c r="C293" s="197" t="s">
        <v>711</v>
      </c>
      <c r="D293" s="197" t="s">
        <v>128</v>
      </c>
      <c r="E293" s="198" t="s">
        <v>712</v>
      </c>
      <c r="F293" s="199" t="s">
        <v>713</v>
      </c>
      <c r="G293" s="200" t="s">
        <v>155</v>
      </c>
      <c r="H293" s="201">
        <v>3.75</v>
      </c>
      <c r="I293" s="202"/>
      <c r="J293" s="203">
        <f>ROUND(I293*H293,2)</f>
        <v>0</v>
      </c>
      <c r="K293" s="199" t="s">
        <v>132</v>
      </c>
      <c r="L293" s="39"/>
      <c r="M293" s="204" t="s">
        <v>1</v>
      </c>
      <c r="N293" s="205" t="s">
        <v>44</v>
      </c>
      <c r="O293" s="75"/>
      <c r="P293" s="206">
        <f>O293*H293</f>
        <v>0</v>
      </c>
      <c r="Q293" s="206">
        <v>0</v>
      </c>
      <c r="R293" s="206">
        <f>Q293*H293</f>
        <v>0</v>
      </c>
      <c r="S293" s="206">
        <v>0</v>
      </c>
      <c r="T293" s="207">
        <f>S293*H293</f>
        <v>0</v>
      </c>
      <c r="AR293" s="13" t="s">
        <v>207</v>
      </c>
      <c r="AT293" s="13" t="s">
        <v>128</v>
      </c>
      <c r="AU293" s="13" t="s">
        <v>134</v>
      </c>
      <c r="AY293" s="13" t="s">
        <v>125</v>
      </c>
      <c r="BE293" s="208">
        <f>IF(N293="základní",J293,0)</f>
        <v>0</v>
      </c>
      <c r="BF293" s="208">
        <f>IF(N293="snížená",J293,0)</f>
        <v>0</v>
      </c>
      <c r="BG293" s="208">
        <f>IF(N293="zákl. přenesená",J293,0)</f>
        <v>0</v>
      </c>
      <c r="BH293" s="208">
        <f>IF(N293="sníž. přenesená",J293,0)</f>
        <v>0</v>
      </c>
      <c r="BI293" s="208">
        <f>IF(N293="nulová",J293,0)</f>
        <v>0</v>
      </c>
      <c r="BJ293" s="13" t="s">
        <v>134</v>
      </c>
      <c r="BK293" s="208">
        <f>ROUND(I293*H293,2)</f>
        <v>0</v>
      </c>
      <c r="BL293" s="13" t="s">
        <v>207</v>
      </c>
      <c r="BM293" s="13" t="s">
        <v>714</v>
      </c>
    </row>
    <row r="294" s="11" customFormat="1">
      <c r="B294" s="209"/>
      <c r="C294" s="210"/>
      <c r="D294" s="211" t="s">
        <v>140</v>
      </c>
      <c r="E294" s="212" t="s">
        <v>1</v>
      </c>
      <c r="F294" s="213" t="s">
        <v>715</v>
      </c>
      <c r="G294" s="210"/>
      <c r="H294" s="214">
        <v>3.75</v>
      </c>
      <c r="I294" s="215"/>
      <c r="J294" s="210"/>
      <c r="K294" s="210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140</v>
      </c>
      <c r="AU294" s="220" t="s">
        <v>134</v>
      </c>
      <c r="AV294" s="11" t="s">
        <v>134</v>
      </c>
      <c r="AW294" s="11" t="s">
        <v>34</v>
      </c>
      <c r="AX294" s="11" t="s">
        <v>80</v>
      </c>
      <c r="AY294" s="220" t="s">
        <v>125</v>
      </c>
    </row>
    <row r="295" s="1" customFormat="1" ht="16.5" customHeight="1">
      <c r="B295" s="34"/>
      <c r="C295" s="222" t="s">
        <v>716</v>
      </c>
      <c r="D295" s="222" t="s">
        <v>383</v>
      </c>
      <c r="E295" s="223" t="s">
        <v>717</v>
      </c>
      <c r="F295" s="224" t="s">
        <v>718</v>
      </c>
      <c r="G295" s="225" t="s">
        <v>155</v>
      </c>
      <c r="H295" s="226">
        <v>3.8250000000000002</v>
      </c>
      <c r="I295" s="227"/>
      <c r="J295" s="228">
        <f>ROUND(I295*H295,2)</f>
        <v>0</v>
      </c>
      <c r="K295" s="224" t="s">
        <v>1</v>
      </c>
      <c r="L295" s="229"/>
      <c r="M295" s="230" t="s">
        <v>1</v>
      </c>
      <c r="N295" s="231" t="s">
        <v>44</v>
      </c>
      <c r="O295" s="75"/>
      <c r="P295" s="206">
        <f>O295*H295</f>
        <v>0</v>
      </c>
      <c r="Q295" s="206">
        <v>0.00020000000000000001</v>
      </c>
      <c r="R295" s="206">
        <f>Q295*H295</f>
        <v>0.00076500000000000005</v>
      </c>
      <c r="S295" s="206">
        <v>0</v>
      </c>
      <c r="T295" s="207">
        <f>S295*H295</f>
        <v>0</v>
      </c>
      <c r="AR295" s="13" t="s">
        <v>295</v>
      </c>
      <c r="AT295" s="13" t="s">
        <v>383</v>
      </c>
      <c r="AU295" s="13" t="s">
        <v>134</v>
      </c>
      <c r="AY295" s="13" t="s">
        <v>125</v>
      </c>
      <c r="BE295" s="208">
        <f>IF(N295="základní",J295,0)</f>
        <v>0</v>
      </c>
      <c r="BF295" s="208">
        <f>IF(N295="snížená",J295,0)</f>
        <v>0</v>
      </c>
      <c r="BG295" s="208">
        <f>IF(N295="zákl. přenesená",J295,0)</f>
        <v>0</v>
      </c>
      <c r="BH295" s="208">
        <f>IF(N295="sníž. přenesená",J295,0)</f>
        <v>0</v>
      </c>
      <c r="BI295" s="208">
        <f>IF(N295="nulová",J295,0)</f>
        <v>0</v>
      </c>
      <c r="BJ295" s="13" t="s">
        <v>134</v>
      </c>
      <c r="BK295" s="208">
        <f>ROUND(I295*H295,2)</f>
        <v>0</v>
      </c>
      <c r="BL295" s="13" t="s">
        <v>207</v>
      </c>
      <c r="BM295" s="13" t="s">
        <v>719</v>
      </c>
    </row>
    <row r="296" s="11" customFormat="1">
      <c r="B296" s="209"/>
      <c r="C296" s="210"/>
      <c r="D296" s="211" t="s">
        <v>140</v>
      </c>
      <c r="E296" s="210"/>
      <c r="F296" s="213" t="s">
        <v>720</v>
      </c>
      <c r="G296" s="210"/>
      <c r="H296" s="214">
        <v>3.8250000000000002</v>
      </c>
      <c r="I296" s="215"/>
      <c r="J296" s="210"/>
      <c r="K296" s="210"/>
      <c r="L296" s="216"/>
      <c r="M296" s="217"/>
      <c r="N296" s="218"/>
      <c r="O296" s="218"/>
      <c r="P296" s="218"/>
      <c r="Q296" s="218"/>
      <c r="R296" s="218"/>
      <c r="S296" s="218"/>
      <c r="T296" s="219"/>
      <c r="AT296" s="220" t="s">
        <v>140</v>
      </c>
      <c r="AU296" s="220" t="s">
        <v>134</v>
      </c>
      <c r="AV296" s="11" t="s">
        <v>134</v>
      </c>
      <c r="AW296" s="11" t="s">
        <v>4</v>
      </c>
      <c r="AX296" s="11" t="s">
        <v>80</v>
      </c>
      <c r="AY296" s="220" t="s">
        <v>125</v>
      </c>
    </row>
    <row r="297" s="10" customFormat="1" ht="22.8" customHeight="1">
      <c r="B297" s="181"/>
      <c r="C297" s="182"/>
      <c r="D297" s="183" t="s">
        <v>71</v>
      </c>
      <c r="E297" s="195" t="s">
        <v>721</v>
      </c>
      <c r="F297" s="195" t="s">
        <v>722</v>
      </c>
      <c r="G297" s="182"/>
      <c r="H297" s="182"/>
      <c r="I297" s="185"/>
      <c r="J297" s="196">
        <f>BK297</f>
        <v>0</v>
      </c>
      <c r="K297" s="182"/>
      <c r="L297" s="187"/>
      <c r="M297" s="188"/>
      <c r="N297" s="189"/>
      <c r="O297" s="189"/>
      <c r="P297" s="190">
        <f>SUM(P298:P313)</f>
        <v>0</v>
      </c>
      <c r="Q297" s="189"/>
      <c r="R297" s="190">
        <f>SUM(R298:R313)</f>
        <v>0.95467439999999992</v>
      </c>
      <c r="S297" s="189"/>
      <c r="T297" s="191">
        <f>SUM(T298:T313)</f>
        <v>0</v>
      </c>
      <c r="AR297" s="192" t="s">
        <v>134</v>
      </c>
      <c r="AT297" s="193" t="s">
        <v>71</v>
      </c>
      <c r="AU297" s="193" t="s">
        <v>80</v>
      </c>
      <c r="AY297" s="192" t="s">
        <v>125</v>
      </c>
      <c r="BK297" s="194">
        <f>SUM(BK298:BK313)</f>
        <v>0</v>
      </c>
    </row>
    <row r="298" s="1" customFormat="1" ht="16.5" customHeight="1">
      <c r="B298" s="34"/>
      <c r="C298" s="197" t="s">
        <v>723</v>
      </c>
      <c r="D298" s="197" t="s">
        <v>128</v>
      </c>
      <c r="E298" s="198" t="s">
        <v>724</v>
      </c>
      <c r="F298" s="199" t="s">
        <v>725</v>
      </c>
      <c r="G298" s="200" t="s">
        <v>148</v>
      </c>
      <c r="H298" s="201">
        <v>49.57</v>
      </c>
      <c r="I298" s="202"/>
      <c r="J298" s="203">
        <f>ROUND(I298*H298,2)</f>
        <v>0</v>
      </c>
      <c r="K298" s="199" t="s">
        <v>132</v>
      </c>
      <c r="L298" s="39"/>
      <c r="M298" s="204" t="s">
        <v>1</v>
      </c>
      <c r="N298" s="205" t="s">
        <v>44</v>
      </c>
      <c r="O298" s="75"/>
      <c r="P298" s="206">
        <f>O298*H298</f>
        <v>0</v>
      </c>
      <c r="Q298" s="206">
        <v>0.0051999999999999998</v>
      </c>
      <c r="R298" s="206">
        <f>Q298*H298</f>
        <v>0.25776399999999999</v>
      </c>
      <c r="S298" s="206">
        <v>0</v>
      </c>
      <c r="T298" s="207">
        <f>S298*H298</f>
        <v>0</v>
      </c>
      <c r="AR298" s="13" t="s">
        <v>207</v>
      </c>
      <c r="AT298" s="13" t="s">
        <v>128</v>
      </c>
      <c r="AU298" s="13" t="s">
        <v>134</v>
      </c>
      <c r="AY298" s="13" t="s">
        <v>125</v>
      </c>
      <c r="BE298" s="208">
        <f>IF(N298="základní",J298,0)</f>
        <v>0</v>
      </c>
      <c r="BF298" s="208">
        <f>IF(N298="snížená",J298,0)</f>
        <v>0</v>
      </c>
      <c r="BG298" s="208">
        <f>IF(N298="zákl. přenesená",J298,0)</f>
        <v>0</v>
      </c>
      <c r="BH298" s="208">
        <f>IF(N298="sníž. přenesená",J298,0)</f>
        <v>0</v>
      </c>
      <c r="BI298" s="208">
        <f>IF(N298="nulová",J298,0)</f>
        <v>0</v>
      </c>
      <c r="BJ298" s="13" t="s">
        <v>134</v>
      </c>
      <c r="BK298" s="208">
        <f>ROUND(I298*H298,2)</f>
        <v>0</v>
      </c>
      <c r="BL298" s="13" t="s">
        <v>207</v>
      </c>
      <c r="BM298" s="13" t="s">
        <v>726</v>
      </c>
    </row>
    <row r="299" s="11" customFormat="1">
      <c r="B299" s="209"/>
      <c r="C299" s="210"/>
      <c r="D299" s="211" t="s">
        <v>140</v>
      </c>
      <c r="E299" s="212" t="s">
        <v>1</v>
      </c>
      <c r="F299" s="213" t="s">
        <v>727</v>
      </c>
      <c r="G299" s="210"/>
      <c r="H299" s="214">
        <v>9.9600000000000009</v>
      </c>
      <c r="I299" s="215"/>
      <c r="J299" s="210"/>
      <c r="K299" s="210"/>
      <c r="L299" s="216"/>
      <c r="M299" s="217"/>
      <c r="N299" s="218"/>
      <c r="O299" s="218"/>
      <c r="P299" s="218"/>
      <c r="Q299" s="218"/>
      <c r="R299" s="218"/>
      <c r="S299" s="218"/>
      <c r="T299" s="219"/>
      <c r="AT299" s="220" t="s">
        <v>140</v>
      </c>
      <c r="AU299" s="220" t="s">
        <v>134</v>
      </c>
      <c r="AV299" s="11" t="s">
        <v>134</v>
      </c>
      <c r="AW299" s="11" t="s">
        <v>34</v>
      </c>
      <c r="AX299" s="11" t="s">
        <v>72</v>
      </c>
      <c r="AY299" s="220" t="s">
        <v>125</v>
      </c>
    </row>
    <row r="300" s="11" customFormat="1">
      <c r="B300" s="209"/>
      <c r="C300" s="210"/>
      <c r="D300" s="211" t="s">
        <v>140</v>
      </c>
      <c r="E300" s="212" t="s">
        <v>1</v>
      </c>
      <c r="F300" s="213" t="s">
        <v>728</v>
      </c>
      <c r="G300" s="210"/>
      <c r="H300" s="214">
        <v>20</v>
      </c>
      <c r="I300" s="215"/>
      <c r="J300" s="210"/>
      <c r="K300" s="210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140</v>
      </c>
      <c r="AU300" s="220" t="s">
        <v>134</v>
      </c>
      <c r="AV300" s="11" t="s">
        <v>134</v>
      </c>
      <c r="AW300" s="11" t="s">
        <v>34</v>
      </c>
      <c r="AX300" s="11" t="s">
        <v>72</v>
      </c>
      <c r="AY300" s="220" t="s">
        <v>125</v>
      </c>
    </row>
    <row r="301" s="11" customFormat="1">
      <c r="B301" s="209"/>
      <c r="C301" s="210"/>
      <c r="D301" s="211" t="s">
        <v>140</v>
      </c>
      <c r="E301" s="212" t="s">
        <v>1</v>
      </c>
      <c r="F301" s="213" t="s">
        <v>729</v>
      </c>
      <c r="G301" s="210"/>
      <c r="H301" s="214">
        <v>17</v>
      </c>
      <c r="I301" s="215"/>
      <c r="J301" s="210"/>
      <c r="K301" s="210"/>
      <c r="L301" s="216"/>
      <c r="M301" s="217"/>
      <c r="N301" s="218"/>
      <c r="O301" s="218"/>
      <c r="P301" s="218"/>
      <c r="Q301" s="218"/>
      <c r="R301" s="218"/>
      <c r="S301" s="218"/>
      <c r="T301" s="219"/>
      <c r="AT301" s="220" t="s">
        <v>140</v>
      </c>
      <c r="AU301" s="220" t="s">
        <v>134</v>
      </c>
      <c r="AV301" s="11" t="s">
        <v>134</v>
      </c>
      <c r="AW301" s="11" t="s">
        <v>34</v>
      </c>
      <c r="AX301" s="11" t="s">
        <v>72</v>
      </c>
      <c r="AY301" s="220" t="s">
        <v>125</v>
      </c>
    </row>
    <row r="302" s="11" customFormat="1">
      <c r="B302" s="209"/>
      <c r="C302" s="210"/>
      <c r="D302" s="211" t="s">
        <v>140</v>
      </c>
      <c r="E302" s="212" t="s">
        <v>1</v>
      </c>
      <c r="F302" s="213" t="s">
        <v>730</v>
      </c>
      <c r="G302" s="210"/>
      <c r="H302" s="214">
        <v>2.6099999999999999</v>
      </c>
      <c r="I302" s="215"/>
      <c r="J302" s="210"/>
      <c r="K302" s="210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140</v>
      </c>
      <c r="AU302" s="220" t="s">
        <v>134</v>
      </c>
      <c r="AV302" s="11" t="s">
        <v>134</v>
      </c>
      <c r="AW302" s="11" t="s">
        <v>34</v>
      </c>
      <c r="AX302" s="11" t="s">
        <v>72</v>
      </c>
      <c r="AY302" s="220" t="s">
        <v>125</v>
      </c>
    </row>
    <row r="303" s="1" customFormat="1" ht="16.5" customHeight="1">
      <c r="B303" s="34"/>
      <c r="C303" s="222" t="s">
        <v>731</v>
      </c>
      <c r="D303" s="222" t="s">
        <v>383</v>
      </c>
      <c r="E303" s="223" t="s">
        <v>732</v>
      </c>
      <c r="F303" s="224" t="s">
        <v>733</v>
      </c>
      <c r="G303" s="225" t="s">
        <v>148</v>
      </c>
      <c r="H303" s="226">
        <v>54.527000000000001</v>
      </c>
      <c r="I303" s="227"/>
      <c r="J303" s="228">
        <f>ROUND(I303*H303,2)</f>
        <v>0</v>
      </c>
      <c r="K303" s="224" t="s">
        <v>132</v>
      </c>
      <c r="L303" s="229"/>
      <c r="M303" s="230" t="s">
        <v>1</v>
      </c>
      <c r="N303" s="231" t="s">
        <v>44</v>
      </c>
      <c r="O303" s="75"/>
      <c r="P303" s="206">
        <f>O303*H303</f>
        <v>0</v>
      </c>
      <c r="Q303" s="206">
        <v>0.0126</v>
      </c>
      <c r="R303" s="206">
        <f>Q303*H303</f>
        <v>0.68704019999999999</v>
      </c>
      <c r="S303" s="206">
        <v>0</v>
      </c>
      <c r="T303" s="207">
        <f>S303*H303</f>
        <v>0</v>
      </c>
      <c r="AR303" s="13" t="s">
        <v>295</v>
      </c>
      <c r="AT303" s="13" t="s">
        <v>383</v>
      </c>
      <c r="AU303" s="13" t="s">
        <v>134</v>
      </c>
      <c r="AY303" s="13" t="s">
        <v>125</v>
      </c>
      <c r="BE303" s="208">
        <f>IF(N303="základní",J303,0)</f>
        <v>0</v>
      </c>
      <c r="BF303" s="208">
        <f>IF(N303="snížená",J303,0)</f>
        <v>0</v>
      </c>
      <c r="BG303" s="208">
        <f>IF(N303="zákl. přenesená",J303,0)</f>
        <v>0</v>
      </c>
      <c r="BH303" s="208">
        <f>IF(N303="sníž. přenesená",J303,0)</f>
        <v>0</v>
      </c>
      <c r="BI303" s="208">
        <f>IF(N303="nulová",J303,0)</f>
        <v>0</v>
      </c>
      <c r="BJ303" s="13" t="s">
        <v>134</v>
      </c>
      <c r="BK303" s="208">
        <f>ROUND(I303*H303,2)</f>
        <v>0</v>
      </c>
      <c r="BL303" s="13" t="s">
        <v>207</v>
      </c>
      <c r="BM303" s="13" t="s">
        <v>734</v>
      </c>
    </row>
    <row r="304" s="11" customFormat="1">
      <c r="B304" s="209"/>
      <c r="C304" s="210"/>
      <c r="D304" s="211" t="s">
        <v>140</v>
      </c>
      <c r="E304" s="210"/>
      <c r="F304" s="213" t="s">
        <v>735</v>
      </c>
      <c r="G304" s="210"/>
      <c r="H304" s="214">
        <v>54.527000000000001</v>
      </c>
      <c r="I304" s="215"/>
      <c r="J304" s="210"/>
      <c r="K304" s="210"/>
      <c r="L304" s="216"/>
      <c r="M304" s="217"/>
      <c r="N304" s="218"/>
      <c r="O304" s="218"/>
      <c r="P304" s="218"/>
      <c r="Q304" s="218"/>
      <c r="R304" s="218"/>
      <c r="S304" s="218"/>
      <c r="T304" s="219"/>
      <c r="AT304" s="220" t="s">
        <v>140</v>
      </c>
      <c r="AU304" s="220" t="s">
        <v>134</v>
      </c>
      <c r="AV304" s="11" t="s">
        <v>134</v>
      </c>
      <c r="AW304" s="11" t="s">
        <v>4</v>
      </c>
      <c r="AX304" s="11" t="s">
        <v>80</v>
      </c>
      <c r="AY304" s="220" t="s">
        <v>125</v>
      </c>
    </row>
    <row r="305" s="1" customFormat="1" ht="16.5" customHeight="1">
      <c r="B305" s="34"/>
      <c r="C305" s="197" t="s">
        <v>736</v>
      </c>
      <c r="D305" s="197" t="s">
        <v>128</v>
      </c>
      <c r="E305" s="198" t="s">
        <v>737</v>
      </c>
      <c r="F305" s="199" t="s">
        <v>738</v>
      </c>
      <c r="G305" s="200" t="s">
        <v>148</v>
      </c>
      <c r="H305" s="201">
        <v>49.57</v>
      </c>
      <c r="I305" s="202"/>
      <c r="J305" s="203">
        <f>ROUND(I305*H305,2)</f>
        <v>0</v>
      </c>
      <c r="K305" s="199" t="s">
        <v>132</v>
      </c>
      <c r="L305" s="39"/>
      <c r="M305" s="204" t="s">
        <v>1</v>
      </c>
      <c r="N305" s="205" t="s">
        <v>44</v>
      </c>
      <c r="O305" s="75"/>
      <c r="P305" s="206">
        <f>O305*H305</f>
        <v>0</v>
      </c>
      <c r="Q305" s="206">
        <v>0</v>
      </c>
      <c r="R305" s="206">
        <f>Q305*H305</f>
        <v>0</v>
      </c>
      <c r="S305" s="206">
        <v>0</v>
      </c>
      <c r="T305" s="207">
        <f>S305*H305</f>
        <v>0</v>
      </c>
      <c r="AR305" s="13" t="s">
        <v>207</v>
      </c>
      <c r="AT305" s="13" t="s">
        <v>128</v>
      </c>
      <c r="AU305" s="13" t="s">
        <v>134</v>
      </c>
      <c r="AY305" s="13" t="s">
        <v>125</v>
      </c>
      <c r="BE305" s="208">
        <f>IF(N305="základní",J305,0)</f>
        <v>0</v>
      </c>
      <c r="BF305" s="208">
        <f>IF(N305="snížená",J305,0)</f>
        <v>0</v>
      </c>
      <c r="BG305" s="208">
        <f>IF(N305="zákl. přenesená",J305,0)</f>
        <v>0</v>
      </c>
      <c r="BH305" s="208">
        <f>IF(N305="sníž. přenesená",J305,0)</f>
        <v>0</v>
      </c>
      <c r="BI305" s="208">
        <f>IF(N305="nulová",J305,0)</f>
        <v>0</v>
      </c>
      <c r="BJ305" s="13" t="s">
        <v>134</v>
      </c>
      <c r="BK305" s="208">
        <f>ROUND(I305*H305,2)</f>
        <v>0</v>
      </c>
      <c r="BL305" s="13" t="s">
        <v>207</v>
      </c>
      <c r="BM305" s="13" t="s">
        <v>739</v>
      </c>
    </row>
    <row r="306" s="1" customFormat="1" ht="16.5" customHeight="1">
      <c r="B306" s="34"/>
      <c r="C306" s="197" t="s">
        <v>740</v>
      </c>
      <c r="D306" s="197" t="s">
        <v>128</v>
      </c>
      <c r="E306" s="198" t="s">
        <v>741</v>
      </c>
      <c r="F306" s="199" t="s">
        <v>742</v>
      </c>
      <c r="G306" s="200" t="s">
        <v>155</v>
      </c>
      <c r="H306" s="201">
        <v>2</v>
      </c>
      <c r="I306" s="202"/>
      <c r="J306" s="203">
        <f>ROUND(I306*H306,2)</f>
        <v>0</v>
      </c>
      <c r="K306" s="199" t="s">
        <v>132</v>
      </c>
      <c r="L306" s="39"/>
      <c r="M306" s="204" t="s">
        <v>1</v>
      </c>
      <c r="N306" s="205" t="s">
        <v>44</v>
      </c>
      <c r="O306" s="75"/>
      <c r="P306" s="206">
        <f>O306*H306</f>
        <v>0</v>
      </c>
      <c r="Q306" s="206">
        <v>0.00031</v>
      </c>
      <c r="R306" s="206">
        <f>Q306*H306</f>
        <v>0.00062</v>
      </c>
      <c r="S306" s="206">
        <v>0</v>
      </c>
      <c r="T306" s="207">
        <f>S306*H306</f>
        <v>0</v>
      </c>
      <c r="AR306" s="13" t="s">
        <v>207</v>
      </c>
      <c r="AT306" s="13" t="s">
        <v>128</v>
      </c>
      <c r="AU306" s="13" t="s">
        <v>134</v>
      </c>
      <c r="AY306" s="13" t="s">
        <v>125</v>
      </c>
      <c r="BE306" s="208">
        <f>IF(N306="základní",J306,0)</f>
        <v>0</v>
      </c>
      <c r="BF306" s="208">
        <f>IF(N306="snížená",J306,0)</f>
        <v>0</v>
      </c>
      <c r="BG306" s="208">
        <f>IF(N306="zákl. přenesená",J306,0)</f>
        <v>0</v>
      </c>
      <c r="BH306" s="208">
        <f>IF(N306="sníž. přenesená",J306,0)</f>
        <v>0</v>
      </c>
      <c r="BI306" s="208">
        <f>IF(N306="nulová",J306,0)</f>
        <v>0</v>
      </c>
      <c r="BJ306" s="13" t="s">
        <v>134</v>
      </c>
      <c r="BK306" s="208">
        <f>ROUND(I306*H306,2)</f>
        <v>0</v>
      </c>
      <c r="BL306" s="13" t="s">
        <v>207</v>
      </c>
      <c r="BM306" s="13" t="s">
        <v>743</v>
      </c>
    </row>
    <row r="307" s="1" customFormat="1" ht="16.5" customHeight="1">
      <c r="B307" s="34"/>
      <c r="C307" s="197" t="s">
        <v>744</v>
      </c>
      <c r="D307" s="197" t="s">
        <v>128</v>
      </c>
      <c r="E307" s="198" t="s">
        <v>745</v>
      </c>
      <c r="F307" s="199" t="s">
        <v>746</v>
      </c>
      <c r="G307" s="200" t="s">
        <v>155</v>
      </c>
      <c r="H307" s="201">
        <v>28.379999999999999</v>
      </c>
      <c r="I307" s="202"/>
      <c r="J307" s="203">
        <f>ROUND(I307*H307,2)</f>
        <v>0</v>
      </c>
      <c r="K307" s="199" t="s">
        <v>132</v>
      </c>
      <c r="L307" s="39"/>
      <c r="M307" s="204" t="s">
        <v>1</v>
      </c>
      <c r="N307" s="205" t="s">
        <v>44</v>
      </c>
      <c r="O307" s="75"/>
      <c r="P307" s="206">
        <f>O307*H307</f>
        <v>0</v>
      </c>
      <c r="Q307" s="206">
        <v>0.00025999999999999998</v>
      </c>
      <c r="R307" s="206">
        <f>Q307*H307</f>
        <v>0.0073787999999999987</v>
      </c>
      <c r="S307" s="206">
        <v>0</v>
      </c>
      <c r="T307" s="207">
        <f>S307*H307</f>
        <v>0</v>
      </c>
      <c r="AR307" s="13" t="s">
        <v>207</v>
      </c>
      <c r="AT307" s="13" t="s">
        <v>128</v>
      </c>
      <c r="AU307" s="13" t="s">
        <v>134</v>
      </c>
      <c r="AY307" s="13" t="s">
        <v>125</v>
      </c>
      <c r="BE307" s="208">
        <f>IF(N307="základní",J307,0)</f>
        <v>0</v>
      </c>
      <c r="BF307" s="208">
        <f>IF(N307="snížená",J307,0)</f>
        <v>0</v>
      </c>
      <c r="BG307" s="208">
        <f>IF(N307="zákl. přenesená",J307,0)</f>
        <v>0</v>
      </c>
      <c r="BH307" s="208">
        <f>IF(N307="sníž. přenesená",J307,0)</f>
        <v>0</v>
      </c>
      <c r="BI307" s="208">
        <f>IF(N307="nulová",J307,0)</f>
        <v>0</v>
      </c>
      <c r="BJ307" s="13" t="s">
        <v>134</v>
      </c>
      <c r="BK307" s="208">
        <f>ROUND(I307*H307,2)</f>
        <v>0</v>
      </c>
      <c r="BL307" s="13" t="s">
        <v>207</v>
      </c>
      <c r="BM307" s="13" t="s">
        <v>747</v>
      </c>
    </row>
    <row r="308" s="11" customFormat="1">
      <c r="B308" s="209"/>
      <c r="C308" s="210"/>
      <c r="D308" s="211" t="s">
        <v>140</v>
      </c>
      <c r="E308" s="212" t="s">
        <v>1</v>
      </c>
      <c r="F308" s="213" t="s">
        <v>748</v>
      </c>
      <c r="G308" s="210"/>
      <c r="H308" s="214">
        <v>5.6799999999999997</v>
      </c>
      <c r="I308" s="215"/>
      <c r="J308" s="210"/>
      <c r="K308" s="210"/>
      <c r="L308" s="216"/>
      <c r="M308" s="217"/>
      <c r="N308" s="218"/>
      <c r="O308" s="218"/>
      <c r="P308" s="218"/>
      <c r="Q308" s="218"/>
      <c r="R308" s="218"/>
      <c r="S308" s="218"/>
      <c r="T308" s="219"/>
      <c r="AT308" s="220" t="s">
        <v>140</v>
      </c>
      <c r="AU308" s="220" t="s">
        <v>134</v>
      </c>
      <c r="AV308" s="11" t="s">
        <v>134</v>
      </c>
      <c r="AW308" s="11" t="s">
        <v>34</v>
      </c>
      <c r="AX308" s="11" t="s">
        <v>72</v>
      </c>
      <c r="AY308" s="220" t="s">
        <v>125</v>
      </c>
    </row>
    <row r="309" s="11" customFormat="1">
      <c r="B309" s="209"/>
      <c r="C309" s="210"/>
      <c r="D309" s="211" t="s">
        <v>140</v>
      </c>
      <c r="E309" s="212" t="s">
        <v>1</v>
      </c>
      <c r="F309" s="213" t="s">
        <v>749</v>
      </c>
      <c r="G309" s="210"/>
      <c r="H309" s="214">
        <v>12.800000000000001</v>
      </c>
      <c r="I309" s="215"/>
      <c r="J309" s="210"/>
      <c r="K309" s="210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140</v>
      </c>
      <c r="AU309" s="220" t="s">
        <v>134</v>
      </c>
      <c r="AV309" s="11" t="s">
        <v>134</v>
      </c>
      <c r="AW309" s="11" t="s">
        <v>34</v>
      </c>
      <c r="AX309" s="11" t="s">
        <v>72</v>
      </c>
      <c r="AY309" s="220" t="s">
        <v>125</v>
      </c>
    </row>
    <row r="310" s="11" customFormat="1">
      <c r="B310" s="209"/>
      <c r="C310" s="210"/>
      <c r="D310" s="211" t="s">
        <v>140</v>
      </c>
      <c r="E310" s="212" t="s">
        <v>1</v>
      </c>
      <c r="F310" s="213" t="s">
        <v>750</v>
      </c>
      <c r="G310" s="210"/>
      <c r="H310" s="214">
        <v>9.9000000000000004</v>
      </c>
      <c r="I310" s="215"/>
      <c r="J310" s="210"/>
      <c r="K310" s="210"/>
      <c r="L310" s="216"/>
      <c r="M310" s="217"/>
      <c r="N310" s="218"/>
      <c r="O310" s="218"/>
      <c r="P310" s="218"/>
      <c r="Q310" s="218"/>
      <c r="R310" s="218"/>
      <c r="S310" s="218"/>
      <c r="T310" s="219"/>
      <c r="AT310" s="220" t="s">
        <v>140</v>
      </c>
      <c r="AU310" s="220" t="s">
        <v>134</v>
      </c>
      <c r="AV310" s="11" t="s">
        <v>134</v>
      </c>
      <c r="AW310" s="11" t="s">
        <v>34</v>
      </c>
      <c r="AX310" s="11" t="s">
        <v>72</v>
      </c>
      <c r="AY310" s="220" t="s">
        <v>125</v>
      </c>
    </row>
    <row r="311" s="1" customFormat="1" ht="16.5" customHeight="1">
      <c r="B311" s="34"/>
      <c r="C311" s="197" t="s">
        <v>751</v>
      </c>
      <c r="D311" s="197" t="s">
        <v>128</v>
      </c>
      <c r="E311" s="198" t="s">
        <v>752</v>
      </c>
      <c r="F311" s="199" t="s">
        <v>753</v>
      </c>
      <c r="G311" s="200" t="s">
        <v>155</v>
      </c>
      <c r="H311" s="201">
        <v>62.380000000000003</v>
      </c>
      <c r="I311" s="202"/>
      <c r="J311" s="203">
        <f>ROUND(I311*H311,2)</f>
        <v>0</v>
      </c>
      <c r="K311" s="199" t="s">
        <v>132</v>
      </c>
      <c r="L311" s="39"/>
      <c r="M311" s="204" t="s">
        <v>1</v>
      </c>
      <c r="N311" s="205" t="s">
        <v>44</v>
      </c>
      <c r="O311" s="75"/>
      <c r="P311" s="206">
        <f>O311*H311</f>
        <v>0</v>
      </c>
      <c r="Q311" s="206">
        <v>3.0000000000000001E-05</v>
      </c>
      <c r="R311" s="206">
        <f>Q311*H311</f>
        <v>0.0018714000000000001</v>
      </c>
      <c r="S311" s="206">
        <v>0</v>
      </c>
      <c r="T311" s="207">
        <f>S311*H311</f>
        <v>0</v>
      </c>
      <c r="AR311" s="13" t="s">
        <v>207</v>
      </c>
      <c r="AT311" s="13" t="s">
        <v>128</v>
      </c>
      <c r="AU311" s="13" t="s">
        <v>134</v>
      </c>
      <c r="AY311" s="13" t="s">
        <v>125</v>
      </c>
      <c r="BE311" s="208">
        <f>IF(N311="základní",J311,0)</f>
        <v>0</v>
      </c>
      <c r="BF311" s="208">
        <f>IF(N311="snížená",J311,0)</f>
        <v>0</v>
      </c>
      <c r="BG311" s="208">
        <f>IF(N311="zákl. přenesená",J311,0)</f>
        <v>0</v>
      </c>
      <c r="BH311" s="208">
        <f>IF(N311="sníž. přenesená",J311,0)</f>
        <v>0</v>
      </c>
      <c r="BI311" s="208">
        <f>IF(N311="nulová",J311,0)</f>
        <v>0</v>
      </c>
      <c r="BJ311" s="13" t="s">
        <v>134</v>
      </c>
      <c r="BK311" s="208">
        <f>ROUND(I311*H311,2)</f>
        <v>0</v>
      </c>
      <c r="BL311" s="13" t="s">
        <v>207</v>
      </c>
      <c r="BM311" s="13" t="s">
        <v>754</v>
      </c>
    </row>
    <row r="312" s="11" customFormat="1">
      <c r="B312" s="209"/>
      <c r="C312" s="210"/>
      <c r="D312" s="211" t="s">
        <v>140</v>
      </c>
      <c r="E312" s="212" t="s">
        <v>1</v>
      </c>
      <c r="F312" s="213" t="s">
        <v>755</v>
      </c>
      <c r="G312" s="210"/>
      <c r="H312" s="214">
        <v>62.380000000000003</v>
      </c>
      <c r="I312" s="215"/>
      <c r="J312" s="210"/>
      <c r="K312" s="210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140</v>
      </c>
      <c r="AU312" s="220" t="s">
        <v>134</v>
      </c>
      <c r="AV312" s="11" t="s">
        <v>134</v>
      </c>
      <c r="AW312" s="11" t="s">
        <v>34</v>
      </c>
      <c r="AX312" s="11" t="s">
        <v>80</v>
      </c>
      <c r="AY312" s="220" t="s">
        <v>125</v>
      </c>
    </row>
    <row r="313" s="1" customFormat="1" ht="16.5" customHeight="1">
      <c r="B313" s="34"/>
      <c r="C313" s="197" t="s">
        <v>756</v>
      </c>
      <c r="D313" s="197" t="s">
        <v>128</v>
      </c>
      <c r="E313" s="198" t="s">
        <v>757</v>
      </c>
      <c r="F313" s="199" t="s">
        <v>758</v>
      </c>
      <c r="G313" s="200" t="s">
        <v>330</v>
      </c>
      <c r="H313" s="221"/>
      <c r="I313" s="202"/>
      <c r="J313" s="203">
        <f>ROUND(I313*H313,2)</f>
        <v>0</v>
      </c>
      <c r="K313" s="199" t="s">
        <v>132</v>
      </c>
      <c r="L313" s="39"/>
      <c r="M313" s="204" t="s">
        <v>1</v>
      </c>
      <c r="N313" s="205" t="s">
        <v>44</v>
      </c>
      <c r="O313" s="75"/>
      <c r="P313" s="206">
        <f>O313*H313</f>
        <v>0</v>
      </c>
      <c r="Q313" s="206">
        <v>0</v>
      </c>
      <c r="R313" s="206">
        <f>Q313*H313</f>
        <v>0</v>
      </c>
      <c r="S313" s="206">
        <v>0</v>
      </c>
      <c r="T313" s="207">
        <f>S313*H313</f>
        <v>0</v>
      </c>
      <c r="AR313" s="13" t="s">
        <v>207</v>
      </c>
      <c r="AT313" s="13" t="s">
        <v>128</v>
      </c>
      <c r="AU313" s="13" t="s">
        <v>134</v>
      </c>
      <c r="AY313" s="13" t="s">
        <v>125</v>
      </c>
      <c r="BE313" s="208">
        <f>IF(N313="základní",J313,0)</f>
        <v>0</v>
      </c>
      <c r="BF313" s="208">
        <f>IF(N313="snížená",J313,0)</f>
        <v>0</v>
      </c>
      <c r="BG313" s="208">
        <f>IF(N313="zákl. přenesená",J313,0)</f>
        <v>0</v>
      </c>
      <c r="BH313" s="208">
        <f>IF(N313="sníž. přenesená",J313,0)</f>
        <v>0</v>
      </c>
      <c r="BI313" s="208">
        <f>IF(N313="nulová",J313,0)</f>
        <v>0</v>
      </c>
      <c r="BJ313" s="13" t="s">
        <v>134</v>
      </c>
      <c r="BK313" s="208">
        <f>ROUND(I313*H313,2)</f>
        <v>0</v>
      </c>
      <c r="BL313" s="13" t="s">
        <v>207</v>
      </c>
      <c r="BM313" s="13" t="s">
        <v>759</v>
      </c>
    </row>
    <row r="314" s="10" customFormat="1" ht="22.8" customHeight="1">
      <c r="B314" s="181"/>
      <c r="C314" s="182"/>
      <c r="D314" s="183" t="s">
        <v>71</v>
      </c>
      <c r="E314" s="195" t="s">
        <v>760</v>
      </c>
      <c r="F314" s="195" t="s">
        <v>761</v>
      </c>
      <c r="G314" s="182"/>
      <c r="H314" s="182"/>
      <c r="I314" s="185"/>
      <c r="J314" s="196">
        <f>BK314</f>
        <v>0</v>
      </c>
      <c r="K314" s="182"/>
      <c r="L314" s="187"/>
      <c r="M314" s="188"/>
      <c r="N314" s="189"/>
      <c r="O314" s="189"/>
      <c r="P314" s="190">
        <f>SUM(P315:P322)</f>
        <v>0</v>
      </c>
      <c r="Q314" s="189"/>
      <c r="R314" s="190">
        <f>SUM(R315:R322)</f>
        <v>0.0049680000000000002</v>
      </c>
      <c r="S314" s="189"/>
      <c r="T314" s="191">
        <f>SUM(T315:T322)</f>
        <v>0</v>
      </c>
      <c r="AR314" s="192" t="s">
        <v>134</v>
      </c>
      <c r="AT314" s="193" t="s">
        <v>71</v>
      </c>
      <c r="AU314" s="193" t="s">
        <v>80</v>
      </c>
      <c r="AY314" s="192" t="s">
        <v>125</v>
      </c>
      <c r="BK314" s="194">
        <f>SUM(BK315:BK322)</f>
        <v>0</v>
      </c>
    </row>
    <row r="315" s="1" customFormat="1" ht="16.5" customHeight="1">
      <c r="B315" s="34"/>
      <c r="C315" s="197" t="s">
        <v>762</v>
      </c>
      <c r="D315" s="197" t="s">
        <v>128</v>
      </c>
      <c r="E315" s="198" t="s">
        <v>763</v>
      </c>
      <c r="F315" s="199" t="s">
        <v>764</v>
      </c>
      <c r="G315" s="200" t="s">
        <v>148</v>
      </c>
      <c r="H315" s="201">
        <v>7.2000000000000002</v>
      </c>
      <c r="I315" s="202"/>
      <c r="J315" s="203">
        <f>ROUND(I315*H315,2)</f>
        <v>0</v>
      </c>
      <c r="K315" s="199" t="s">
        <v>132</v>
      </c>
      <c r="L315" s="39"/>
      <c r="M315" s="204" t="s">
        <v>1</v>
      </c>
      <c r="N315" s="205" t="s">
        <v>44</v>
      </c>
      <c r="O315" s="75"/>
      <c r="P315" s="206">
        <f>O315*H315</f>
        <v>0</v>
      </c>
      <c r="Q315" s="206">
        <v>2.0000000000000002E-05</v>
      </c>
      <c r="R315" s="206">
        <f>Q315*H315</f>
        <v>0.000144</v>
      </c>
      <c r="S315" s="206">
        <v>0</v>
      </c>
      <c r="T315" s="207">
        <f>S315*H315</f>
        <v>0</v>
      </c>
      <c r="AR315" s="13" t="s">
        <v>207</v>
      </c>
      <c r="AT315" s="13" t="s">
        <v>128</v>
      </c>
      <c r="AU315" s="13" t="s">
        <v>134</v>
      </c>
      <c r="AY315" s="13" t="s">
        <v>125</v>
      </c>
      <c r="BE315" s="208">
        <f>IF(N315="základní",J315,0)</f>
        <v>0</v>
      </c>
      <c r="BF315" s="208">
        <f>IF(N315="snížená",J315,0)</f>
        <v>0</v>
      </c>
      <c r="BG315" s="208">
        <f>IF(N315="zákl. přenesená",J315,0)</f>
        <v>0</v>
      </c>
      <c r="BH315" s="208">
        <f>IF(N315="sníž. přenesená",J315,0)</f>
        <v>0</v>
      </c>
      <c r="BI315" s="208">
        <f>IF(N315="nulová",J315,0)</f>
        <v>0</v>
      </c>
      <c r="BJ315" s="13" t="s">
        <v>134</v>
      </c>
      <c r="BK315" s="208">
        <f>ROUND(I315*H315,2)</f>
        <v>0</v>
      </c>
      <c r="BL315" s="13" t="s">
        <v>207</v>
      </c>
      <c r="BM315" s="13" t="s">
        <v>765</v>
      </c>
    </row>
    <row r="316" s="1" customFormat="1" ht="16.5" customHeight="1">
      <c r="B316" s="34"/>
      <c r="C316" s="197" t="s">
        <v>766</v>
      </c>
      <c r="D316" s="197" t="s">
        <v>128</v>
      </c>
      <c r="E316" s="198" t="s">
        <v>767</v>
      </c>
      <c r="F316" s="199" t="s">
        <v>768</v>
      </c>
      <c r="G316" s="200" t="s">
        <v>148</v>
      </c>
      <c r="H316" s="201">
        <v>7.2000000000000002</v>
      </c>
      <c r="I316" s="202"/>
      <c r="J316" s="203">
        <f>ROUND(I316*H316,2)</f>
        <v>0</v>
      </c>
      <c r="K316" s="199" t="s">
        <v>132</v>
      </c>
      <c r="L316" s="39"/>
      <c r="M316" s="204" t="s">
        <v>1</v>
      </c>
      <c r="N316" s="205" t="s">
        <v>44</v>
      </c>
      <c r="O316" s="75"/>
      <c r="P316" s="206">
        <f>O316*H316</f>
        <v>0</v>
      </c>
      <c r="Q316" s="206">
        <v>0</v>
      </c>
      <c r="R316" s="206">
        <f>Q316*H316</f>
        <v>0</v>
      </c>
      <c r="S316" s="206">
        <v>0</v>
      </c>
      <c r="T316" s="207">
        <f>S316*H316</f>
        <v>0</v>
      </c>
      <c r="AR316" s="13" t="s">
        <v>207</v>
      </c>
      <c r="AT316" s="13" t="s">
        <v>128</v>
      </c>
      <c r="AU316" s="13" t="s">
        <v>134</v>
      </c>
      <c r="AY316" s="13" t="s">
        <v>125</v>
      </c>
      <c r="BE316" s="208">
        <f>IF(N316="základní",J316,0)</f>
        <v>0</v>
      </c>
      <c r="BF316" s="208">
        <f>IF(N316="snížená",J316,0)</f>
        <v>0</v>
      </c>
      <c r="BG316" s="208">
        <f>IF(N316="zákl. přenesená",J316,0)</f>
        <v>0</v>
      </c>
      <c r="BH316" s="208">
        <f>IF(N316="sníž. přenesená",J316,0)</f>
        <v>0</v>
      </c>
      <c r="BI316" s="208">
        <f>IF(N316="nulová",J316,0)</f>
        <v>0</v>
      </c>
      <c r="BJ316" s="13" t="s">
        <v>134</v>
      </c>
      <c r="BK316" s="208">
        <f>ROUND(I316*H316,2)</f>
        <v>0</v>
      </c>
      <c r="BL316" s="13" t="s">
        <v>207</v>
      </c>
      <c r="BM316" s="13" t="s">
        <v>769</v>
      </c>
    </row>
    <row r="317" s="1" customFormat="1" ht="16.5" customHeight="1">
      <c r="B317" s="34"/>
      <c r="C317" s="197" t="s">
        <v>770</v>
      </c>
      <c r="D317" s="197" t="s">
        <v>128</v>
      </c>
      <c r="E317" s="198" t="s">
        <v>771</v>
      </c>
      <c r="F317" s="199" t="s">
        <v>772</v>
      </c>
      <c r="G317" s="200" t="s">
        <v>148</v>
      </c>
      <c r="H317" s="201">
        <v>7.2000000000000002</v>
      </c>
      <c r="I317" s="202"/>
      <c r="J317" s="203">
        <f>ROUND(I317*H317,2)</f>
        <v>0</v>
      </c>
      <c r="K317" s="199" t="s">
        <v>132</v>
      </c>
      <c r="L317" s="39"/>
      <c r="M317" s="204" t="s">
        <v>1</v>
      </c>
      <c r="N317" s="205" t="s">
        <v>44</v>
      </c>
      <c r="O317" s="75"/>
      <c r="P317" s="206">
        <f>O317*H317</f>
        <v>0</v>
      </c>
      <c r="Q317" s="206">
        <v>2.0000000000000002E-05</v>
      </c>
      <c r="R317" s="206">
        <f>Q317*H317</f>
        <v>0.000144</v>
      </c>
      <c r="S317" s="206">
        <v>0</v>
      </c>
      <c r="T317" s="207">
        <f>S317*H317</f>
        <v>0</v>
      </c>
      <c r="AR317" s="13" t="s">
        <v>207</v>
      </c>
      <c r="AT317" s="13" t="s">
        <v>128</v>
      </c>
      <c r="AU317" s="13" t="s">
        <v>134</v>
      </c>
      <c r="AY317" s="13" t="s">
        <v>125</v>
      </c>
      <c r="BE317" s="208">
        <f>IF(N317="základní",J317,0)</f>
        <v>0</v>
      </c>
      <c r="BF317" s="208">
        <f>IF(N317="snížená",J317,0)</f>
        <v>0</v>
      </c>
      <c r="BG317" s="208">
        <f>IF(N317="zákl. přenesená",J317,0)</f>
        <v>0</v>
      </c>
      <c r="BH317" s="208">
        <f>IF(N317="sníž. přenesená",J317,0)</f>
        <v>0</v>
      </c>
      <c r="BI317" s="208">
        <f>IF(N317="nulová",J317,0)</f>
        <v>0</v>
      </c>
      <c r="BJ317" s="13" t="s">
        <v>134</v>
      </c>
      <c r="BK317" s="208">
        <f>ROUND(I317*H317,2)</f>
        <v>0</v>
      </c>
      <c r="BL317" s="13" t="s">
        <v>207</v>
      </c>
      <c r="BM317" s="13" t="s">
        <v>773</v>
      </c>
    </row>
    <row r="318" s="11" customFormat="1">
      <c r="B318" s="209"/>
      <c r="C318" s="210"/>
      <c r="D318" s="211" t="s">
        <v>140</v>
      </c>
      <c r="E318" s="212" t="s">
        <v>1</v>
      </c>
      <c r="F318" s="213" t="s">
        <v>774</v>
      </c>
      <c r="G318" s="210"/>
      <c r="H318" s="214">
        <v>7.2000000000000002</v>
      </c>
      <c r="I318" s="215"/>
      <c r="J318" s="210"/>
      <c r="K318" s="210"/>
      <c r="L318" s="216"/>
      <c r="M318" s="217"/>
      <c r="N318" s="218"/>
      <c r="O318" s="218"/>
      <c r="P318" s="218"/>
      <c r="Q318" s="218"/>
      <c r="R318" s="218"/>
      <c r="S318" s="218"/>
      <c r="T318" s="219"/>
      <c r="AT318" s="220" t="s">
        <v>140</v>
      </c>
      <c r="AU318" s="220" t="s">
        <v>134</v>
      </c>
      <c r="AV318" s="11" t="s">
        <v>134</v>
      </c>
      <c r="AW318" s="11" t="s">
        <v>34</v>
      </c>
      <c r="AX318" s="11" t="s">
        <v>80</v>
      </c>
      <c r="AY318" s="220" t="s">
        <v>125</v>
      </c>
    </row>
    <row r="319" s="1" customFormat="1" ht="16.5" customHeight="1">
      <c r="B319" s="34"/>
      <c r="C319" s="197" t="s">
        <v>775</v>
      </c>
      <c r="D319" s="197" t="s">
        <v>128</v>
      </c>
      <c r="E319" s="198" t="s">
        <v>776</v>
      </c>
      <c r="F319" s="199" t="s">
        <v>777</v>
      </c>
      <c r="G319" s="200" t="s">
        <v>148</v>
      </c>
      <c r="H319" s="201">
        <v>7.2000000000000002</v>
      </c>
      <c r="I319" s="202"/>
      <c r="J319" s="203">
        <f>ROUND(I319*H319,2)</f>
        <v>0</v>
      </c>
      <c r="K319" s="199" t="s">
        <v>132</v>
      </c>
      <c r="L319" s="39"/>
      <c r="M319" s="204" t="s">
        <v>1</v>
      </c>
      <c r="N319" s="205" t="s">
        <v>44</v>
      </c>
      <c r="O319" s="75"/>
      <c r="P319" s="206">
        <f>O319*H319</f>
        <v>0</v>
      </c>
      <c r="Q319" s="206">
        <v>0.00013999999999999999</v>
      </c>
      <c r="R319" s="206">
        <f>Q319*H319</f>
        <v>0.001008</v>
      </c>
      <c r="S319" s="206">
        <v>0</v>
      </c>
      <c r="T319" s="207">
        <f>S319*H319</f>
        <v>0</v>
      </c>
      <c r="AR319" s="13" t="s">
        <v>207</v>
      </c>
      <c r="AT319" s="13" t="s">
        <v>128</v>
      </c>
      <c r="AU319" s="13" t="s">
        <v>134</v>
      </c>
      <c r="AY319" s="13" t="s">
        <v>125</v>
      </c>
      <c r="BE319" s="208">
        <f>IF(N319="základní",J319,0)</f>
        <v>0</v>
      </c>
      <c r="BF319" s="208">
        <f>IF(N319="snížená",J319,0)</f>
        <v>0</v>
      </c>
      <c r="BG319" s="208">
        <f>IF(N319="zákl. přenesená",J319,0)</f>
        <v>0</v>
      </c>
      <c r="BH319" s="208">
        <f>IF(N319="sníž. přenesená",J319,0)</f>
        <v>0</v>
      </c>
      <c r="BI319" s="208">
        <f>IF(N319="nulová",J319,0)</f>
        <v>0</v>
      </c>
      <c r="BJ319" s="13" t="s">
        <v>134</v>
      </c>
      <c r="BK319" s="208">
        <f>ROUND(I319*H319,2)</f>
        <v>0</v>
      </c>
      <c r="BL319" s="13" t="s">
        <v>207</v>
      </c>
      <c r="BM319" s="13" t="s">
        <v>778</v>
      </c>
    </row>
    <row r="320" s="1" customFormat="1" ht="16.5" customHeight="1">
      <c r="B320" s="34"/>
      <c r="C320" s="197" t="s">
        <v>779</v>
      </c>
      <c r="D320" s="197" t="s">
        <v>128</v>
      </c>
      <c r="E320" s="198" t="s">
        <v>780</v>
      </c>
      <c r="F320" s="199" t="s">
        <v>781</v>
      </c>
      <c r="G320" s="200" t="s">
        <v>148</v>
      </c>
      <c r="H320" s="201">
        <v>7.2000000000000002</v>
      </c>
      <c r="I320" s="202"/>
      <c r="J320" s="203">
        <f>ROUND(I320*H320,2)</f>
        <v>0</v>
      </c>
      <c r="K320" s="199" t="s">
        <v>132</v>
      </c>
      <c r="L320" s="39"/>
      <c r="M320" s="204" t="s">
        <v>1</v>
      </c>
      <c r="N320" s="205" t="s">
        <v>44</v>
      </c>
      <c r="O320" s="75"/>
      <c r="P320" s="206">
        <f>O320*H320</f>
        <v>0</v>
      </c>
      <c r="Q320" s="206">
        <v>0.00017000000000000001</v>
      </c>
      <c r="R320" s="206">
        <f>Q320*H320</f>
        <v>0.001224</v>
      </c>
      <c r="S320" s="206">
        <v>0</v>
      </c>
      <c r="T320" s="207">
        <f>S320*H320</f>
        <v>0</v>
      </c>
      <c r="AR320" s="13" t="s">
        <v>207</v>
      </c>
      <c r="AT320" s="13" t="s">
        <v>128</v>
      </c>
      <c r="AU320" s="13" t="s">
        <v>134</v>
      </c>
      <c r="AY320" s="13" t="s">
        <v>125</v>
      </c>
      <c r="BE320" s="208">
        <f>IF(N320="základní",J320,0)</f>
        <v>0</v>
      </c>
      <c r="BF320" s="208">
        <f>IF(N320="snížená",J320,0)</f>
        <v>0</v>
      </c>
      <c r="BG320" s="208">
        <f>IF(N320="zákl. přenesená",J320,0)</f>
        <v>0</v>
      </c>
      <c r="BH320" s="208">
        <f>IF(N320="sníž. přenesená",J320,0)</f>
        <v>0</v>
      </c>
      <c r="BI320" s="208">
        <f>IF(N320="nulová",J320,0)</f>
        <v>0</v>
      </c>
      <c r="BJ320" s="13" t="s">
        <v>134</v>
      </c>
      <c r="BK320" s="208">
        <f>ROUND(I320*H320,2)</f>
        <v>0</v>
      </c>
      <c r="BL320" s="13" t="s">
        <v>207</v>
      </c>
      <c r="BM320" s="13" t="s">
        <v>782</v>
      </c>
    </row>
    <row r="321" s="1" customFormat="1" ht="16.5" customHeight="1">
      <c r="B321" s="34"/>
      <c r="C321" s="197" t="s">
        <v>783</v>
      </c>
      <c r="D321" s="197" t="s">
        <v>128</v>
      </c>
      <c r="E321" s="198" t="s">
        <v>784</v>
      </c>
      <c r="F321" s="199" t="s">
        <v>785</v>
      </c>
      <c r="G321" s="200" t="s">
        <v>148</v>
      </c>
      <c r="H321" s="201">
        <v>14.4</v>
      </c>
      <c r="I321" s="202"/>
      <c r="J321" s="203">
        <f>ROUND(I321*H321,2)</f>
        <v>0</v>
      </c>
      <c r="K321" s="199" t="s">
        <v>132</v>
      </c>
      <c r="L321" s="39"/>
      <c r="M321" s="204" t="s">
        <v>1</v>
      </c>
      <c r="N321" s="205" t="s">
        <v>44</v>
      </c>
      <c r="O321" s="75"/>
      <c r="P321" s="206">
        <f>O321*H321</f>
        <v>0</v>
      </c>
      <c r="Q321" s="206">
        <v>0.00017000000000000001</v>
      </c>
      <c r="R321" s="206">
        <f>Q321*H321</f>
        <v>0.0024480000000000001</v>
      </c>
      <c r="S321" s="206">
        <v>0</v>
      </c>
      <c r="T321" s="207">
        <f>S321*H321</f>
        <v>0</v>
      </c>
      <c r="AR321" s="13" t="s">
        <v>207</v>
      </c>
      <c r="AT321" s="13" t="s">
        <v>128</v>
      </c>
      <c r="AU321" s="13" t="s">
        <v>134</v>
      </c>
      <c r="AY321" s="13" t="s">
        <v>125</v>
      </c>
      <c r="BE321" s="208">
        <f>IF(N321="základní",J321,0)</f>
        <v>0</v>
      </c>
      <c r="BF321" s="208">
        <f>IF(N321="snížená",J321,0)</f>
        <v>0</v>
      </c>
      <c r="BG321" s="208">
        <f>IF(N321="zákl. přenesená",J321,0)</f>
        <v>0</v>
      </c>
      <c r="BH321" s="208">
        <f>IF(N321="sníž. přenesená",J321,0)</f>
        <v>0</v>
      </c>
      <c r="BI321" s="208">
        <f>IF(N321="nulová",J321,0)</f>
        <v>0</v>
      </c>
      <c r="BJ321" s="13" t="s">
        <v>134</v>
      </c>
      <c r="BK321" s="208">
        <f>ROUND(I321*H321,2)</f>
        <v>0</v>
      </c>
      <c r="BL321" s="13" t="s">
        <v>207</v>
      </c>
      <c r="BM321" s="13" t="s">
        <v>786</v>
      </c>
    </row>
    <row r="322" s="11" customFormat="1">
      <c r="B322" s="209"/>
      <c r="C322" s="210"/>
      <c r="D322" s="211" t="s">
        <v>140</v>
      </c>
      <c r="E322" s="212" t="s">
        <v>1</v>
      </c>
      <c r="F322" s="213" t="s">
        <v>787</v>
      </c>
      <c r="G322" s="210"/>
      <c r="H322" s="214">
        <v>14.4</v>
      </c>
      <c r="I322" s="215"/>
      <c r="J322" s="210"/>
      <c r="K322" s="210"/>
      <c r="L322" s="216"/>
      <c r="M322" s="217"/>
      <c r="N322" s="218"/>
      <c r="O322" s="218"/>
      <c r="P322" s="218"/>
      <c r="Q322" s="218"/>
      <c r="R322" s="218"/>
      <c r="S322" s="218"/>
      <c r="T322" s="219"/>
      <c r="AT322" s="220" t="s">
        <v>140</v>
      </c>
      <c r="AU322" s="220" t="s">
        <v>134</v>
      </c>
      <c r="AV322" s="11" t="s">
        <v>134</v>
      </c>
      <c r="AW322" s="11" t="s">
        <v>34</v>
      </c>
      <c r="AX322" s="11" t="s">
        <v>80</v>
      </c>
      <c r="AY322" s="220" t="s">
        <v>125</v>
      </c>
    </row>
    <row r="323" s="10" customFormat="1" ht="22.8" customHeight="1">
      <c r="B323" s="181"/>
      <c r="C323" s="182"/>
      <c r="D323" s="183" t="s">
        <v>71</v>
      </c>
      <c r="E323" s="195" t="s">
        <v>788</v>
      </c>
      <c r="F323" s="195" t="s">
        <v>789</v>
      </c>
      <c r="G323" s="182"/>
      <c r="H323" s="182"/>
      <c r="I323" s="185"/>
      <c r="J323" s="196">
        <f>BK323</f>
        <v>0</v>
      </c>
      <c r="K323" s="182"/>
      <c r="L323" s="187"/>
      <c r="M323" s="188"/>
      <c r="N323" s="189"/>
      <c r="O323" s="189"/>
      <c r="P323" s="190">
        <f>SUM(P324:P332)</f>
        <v>0</v>
      </c>
      <c r="Q323" s="189"/>
      <c r="R323" s="190">
        <f>SUM(R324:R332)</f>
        <v>0.039902170000000001</v>
      </c>
      <c r="S323" s="189"/>
      <c r="T323" s="191">
        <f>SUM(T324:T332)</f>
        <v>0</v>
      </c>
      <c r="AR323" s="192" t="s">
        <v>134</v>
      </c>
      <c r="AT323" s="193" t="s">
        <v>71</v>
      </c>
      <c r="AU323" s="193" t="s">
        <v>80</v>
      </c>
      <c r="AY323" s="192" t="s">
        <v>125</v>
      </c>
      <c r="BK323" s="194">
        <f>SUM(BK324:BK332)</f>
        <v>0</v>
      </c>
    </row>
    <row r="324" s="1" customFormat="1" ht="16.5" customHeight="1">
      <c r="B324" s="34"/>
      <c r="C324" s="197" t="s">
        <v>790</v>
      </c>
      <c r="D324" s="197" t="s">
        <v>128</v>
      </c>
      <c r="E324" s="198" t="s">
        <v>791</v>
      </c>
      <c r="F324" s="199" t="s">
        <v>792</v>
      </c>
      <c r="G324" s="200" t="s">
        <v>148</v>
      </c>
      <c r="H324" s="201">
        <v>81.433000000000007</v>
      </c>
      <c r="I324" s="202"/>
      <c r="J324" s="203">
        <f>ROUND(I324*H324,2)</f>
        <v>0</v>
      </c>
      <c r="K324" s="199" t="s">
        <v>132</v>
      </c>
      <c r="L324" s="39"/>
      <c r="M324" s="204" t="s">
        <v>1</v>
      </c>
      <c r="N324" s="205" t="s">
        <v>44</v>
      </c>
      <c r="O324" s="75"/>
      <c r="P324" s="206">
        <f>O324*H324</f>
        <v>0</v>
      </c>
      <c r="Q324" s="206">
        <v>0.00020000000000000001</v>
      </c>
      <c r="R324" s="206">
        <f>Q324*H324</f>
        <v>0.016286600000000002</v>
      </c>
      <c r="S324" s="206">
        <v>0</v>
      </c>
      <c r="T324" s="207">
        <f>S324*H324</f>
        <v>0</v>
      </c>
      <c r="AR324" s="13" t="s">
        <v>207</v>
      </c>
      <c r="AT324" s="13" t="s">
        <v>128</v>
      </c>
      <c r="AU324" s="13" t="s">
        <v>134</v>
      </c>
      <c r="AY324" s="13" t="s">
        <v>125</v>
      </c>
      <c r="BE324" s="208">
        <f>IF(N324="základní",J324,0)</f>
        <v>0</v>
      </c>
      <c r="BF324" s="208">
        <f>IF(N324="snížená",J324,0)</f>
        <v>0</v>
      </c>
      <c r="BG324" s="208">
        <f>IF(N324="zákl. přenesená",J324,0)</f>
        <v>0</v>
      </c>
      <c r="BH324" s="208">
        <f>IF(N324="sníž. přenesená",J324,0)</f>
        <v>0</v>
      </c>
      <c r="BI324" s="208">
        <f>IF(N324="nulová",J324,0)</f>
        <v>0</v>
      </c>
      <c r="BJ324" s="13" t="s">
        <v>134</v>
      </c>
      <c r="BK324" s="208">
        <f>ROUND(I324*H324,2)</f>
        <v>0</v>
      </c>
      <c r="BL324" s="13" t="s">
        <v>207</v>
      </c>
      <c r="BM324" s="13" t="s">
        <v>793</v>
      </c>
    </row>
    <row r="325" s="11" customFormat="1">
      <c r="B325" s="209"/>
      <c r="C325" s="210"/>
      <c r="D325" s="211" t="s">
        <v>140</v>
      </c>
      <c r="E325" s="212" t="s">
        <v>1</v>
      </c>
      <c r="F325" s="213" t="s">
        <v>585</v>
      </c>
      <c r="G325" s="210"/>
      <c r="H325" s="214">
        <v>1.746</v>
      </c>
      <c r="I325" s="215"/>
      <c r="J325" s="210"/>
      <c r="K325" s="210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140</v>
      </c>
      <c r="AU325" s="220" t="s">
        <v>134</v>
      </c>
      <c r="AV325" s="11" t="s">
        <v>134</v>
      </c>
      <c r="AW325" s="11" t="s">
        <v>34</v>
      </c>
      <c r="AX325" s="11" t="s">
        <v>72</v>
      </c>
      <c r="AY325" s="220" t="s">
        <v>125</v>
      </c>
    </row>
    <row r="326" s="11" customFormat="1">
      <c r="B326" s="209"/>
      <c r="C326" s="210"/>
      <c r="D326" s="211" t="s">
        <v>140</v>
      </c>
      <c r="E326" s="212" t="s">
        <v>1</v>
      </c>
      <c r="F326" s="213" t="s">
        <v>586</v>
      </c>
      <c r="G326" s="210"/>
      <c r="H326" s="214">
        <v>6.1109999999999998</v>
      </c>
      <c r="I326" s="215"/>
      <c r="J326" s="210"/>
      <c r="K326" s="210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140</v>
      </c>
      <c r="AU326" s="220" t="s">
        <v>134</v>
      </c>
      <c r="AV326" s="11" t="s">
        <v>134</v>
      </c>
      <c r="AW326" s="11" t="s">
        <v>34</v>
      </c>
      <c r="AX326" s="11" t="s">
        <v>72</v>
      </c>
      <c r="AY326" s="220" t="s">
        <v>125</v>
      </c>
    </row>
    <row r="327" s="11" customFormat="1">
      <c r="B327" s="209"/>
      <c r="C327" s="210"/>
      <c r="D327" s="211" t="s">
        <v>140</v>
      </c>
      <c r="E327" s="212" t="s">
        <v>1</v>
      </c>
      <c r="F327" s="213" t="s">
        <v>587</v>
      </c>
      <c r="G327" s="210"/>
      <c r="H327" s="214">
        <v>9.3379999999999992</v>
      </c>
      <c r="I327" s="215"/>
      <c r="J327" s="210"/>
      <c r="K327" s="210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140</v>
      </c>
      <c r="AU327" s="220" t="s">
        <v>134</v>
      </c>
      <c r="AV327" s="11" t="s">
        <v>134</v>
      </c>
      <c r="AW327" s="11" t="s">
        <v>34</v>
      </c>
      <c r="AX327" s="11" t="s">
        <v>72</v>
      </c>
      <c r="AY327" s="220" t="s">
        <v>125</v>
      </c>
    </row>
    <row r="328" s="11" customFormat="1">
      <c r="B328" s="209"/>
      <c r="C328" s="210"/>
      <c r="D328" s="211" t="s">
        <v>140</v>
      </c>
      <c r="E328" s="212" t="s">
        <v>1</v>
      </c>
      <c r="F328" s="213" t="s">
        <v>190</v>
      </c>
      <c r="G328" s="210"/>
      <c r="H328" s="214">
        <v>7.0999999999999996</v>
      </c>
      <c r="I328" s="215"/>
      <c r="J328" s="210"/>
      <c r="K328" s="210"/>
      <c r="L328" s="216"/>
      <c r="M328" s="217"/>
      <c r="N328" s="218"/>
      <c r="O328" s="218"/>
      <c r="P328" s="218"/>
      <c r="Q328" s="218"/>
      <c r="R328" s="218"/>
      <c r="S328" s="218"/>
      <c r="T328" s="219"/>
      <c r="AT328" s="220" t="s">
        <v>140</v>
      </c>
      <c r="AU328" s="220" t="s">
        <v>134</v>
      </c>
      <c r="AV328" s="11" t="s">
        <v>134</v>
      </c>
      <c r="AW328" s="11" t="s">
        <v>34</v>
      </c>
      <c r="AX328" s="11" t="s">
        <v>72</v>
      </c>
      <c r="AY328" s="220" t="s">
        <v>125</v>
      </c>
    </row>
    <row r="329" s="11" customFormat="1">
      <c r="B329" s="209"/>
      <c r="C329" s="210"/>
      <c r="D329" s="211" t="s">
        <v>140</v>
      </c>
      <c r="E329" s="212" t="s">
        <v>1</v>
      </c>
      <c r="F329" s="213" t="s">
        <v>191</v>
      </c>
      <c r="G329" s="210"/>
      <c r="H329" s="214">
        <v>16</v>
      </c>
      <c r="I329" s="215"/>
      <c r="J329" s="210"/>
      <c r="K329" s="210"/>
      <c r="L329" s="216"/>
      <c r="M329" s="217"/>
      <c r="N329" s="218"/>
      <c r="O329" s="218"/>
      <c r="P329" s="218"/>
      <c r="Q329" s="218"/>
      <c r="R329" s="218"/>
      <c r="S329" s="218"/>
      <c r="T329" s="219"/>
      <c r="AT329" s="220" t="s">
        <v>140</v>
      </c>
      <c r="AU329" s="220" t="s">
        <v>134</v>
      </c>
      <c r="AV329" s="11" t="s">
        <v>134</v>
      </c>
      <c r="AW329" s="11" t="s">
        <v>34</v>
      </c>
      <c r="AX329" s="11" t="s">
        <v>72</v>
      </c>
      <c r="AY329" s="220" t="s">
        <v>125</v>
      </c>
    </row>
    <row r="330" s="11" customFormat="1">
      <c r="B330" s="209"/>
      <c r="C330" s="210"/>
      <c r="D330" s="211" t="s">
        <v>140</v>
      </c>
      <c r="E330" s="212" t="s">
        <v>1</v>
      </c>
      <c r="F330" s="213" t="s">
        <v>192</v>
      </c>
      <c r="G330" s="210"/>
      <c r="H330" s="214">
        <v>12.375</v>
      </c>
      <c r="I330" s="215"/>
      <c r="J330" s="210"/>
      <c r="K330" s="210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140</v>
      </c>
      <c r="AU330" s="220" t="s">
        <v>134</v>
      </c>
      <c r="AV330" s="11" t="s">
        <v>134</v>
      </c>
      <c r="AW330" s="11" t="s">
        <v>34</v>
      </c>
      <c r="AX330" s="11" t="s">
        <v>72</v>
      </c>
      <c r="AY330" s="220" t="s">
        <v>125</v>
      </c>
    </row>
    <row r="331" s="11" customFormat="1">
      <c r="B331" s="209"/>
      <c r="C331" s="210"/>
      <c r="D331" s="211" t="s">
        <v>140</v>
      </c>
      <c r="E331" s="212" t="s">
        <v>1</v>
      </c>
      <c r="F331" s="213" t="s">
        <v>193</v>
      </c>
      <c r="G331" s="210"/>
      <c r="H331" s="214">
        <v>28.763000000000002</v>
      </c>
      <c r="I331" s="215"/>
      <c r="J331" s="210"/>
      <c r="K331" s="210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140</v>
      </c>
      <c r="AU331" s="220" t="s">
        <v>134</v>
      </c>
      <c r="AV331" s="11" t="s">
        <v>134</v>
      </c>
      <c r="AW331" s="11" t="s">
        <v>34</v>
      </c>
      <c r="AX331" s="11" t="s">
        <v>72</v>
      </c>
      <c r="AY331" s="220" t="s">
        <v>125</v>
      </c>
    </row>
    <row r="332" s="1" customFormat="1" ht="16.5" customHeight="1">
      <c r="B332" s="34"/>
      <c r="C332" s="197" t="s">
        <v>794</v>
      </c>
      <c r="D332" s="197" t="s">
        <v>128</v>
      </c>
      <c r="E332" s="198" t="s">
        <v>795</v>
      </c>
      <c r="F332" s="199" t="s">
        <v>796</v>
      </c>
      <c r="G332" s="200" t="s">
        <v>148</v>
      </c>
      <c r="H332" s="201">
        <v>81.433000000000007</v>
      </c>
      <c r="I332" s="202"/>
      <c r="J332" s="203">
        <f>ROUND(I332*H332,2)</f>
        <v>0</v>
      </c>
      <c r="K332" s="199" t="s">
        <v>132</v>
      </c>
      <c r="L332" s="39"/>
      <c r="M332" s="204" t="s">
        <v>1</v>
      </c>
      <c r="N332" s="205" t="s">
        <v>44</v>
      </c>
      <c r="O332" s="75"/>
      <c r="P332" s="206">
        <f>O332*H332</f>
        <v>0</v>
      </c>
      <c r="Q332" s="206">
        <v>0.00029</v>
      </c>
      <c r="R332" s="206">
        <f>Q332*H332</f>
        <v>0.023615570000000002</v>
      </c>
      <c r="S332" s="206">
        <v>0</v>
      </c>
      <c r="T332" s="207">
        <f>S332*H332</f>
        <v>0</v>
      </c>
      <c r="AR332" s="13" t="s">
        <v>207</v>
      </c>
      <c r="AT332" s="13" t="s">
        <v>128</v>
      </c>
      <c r="AU332" s="13" t="s">
        <v>134</v>
      </c>
      <c r="AY332" s="13" t="s">
        <v>125</v>
      </c>
      <c r="BE332" s="208">
        <f>IF(N332="základní",J332,0)</f>
        <v>0</v>
      </c>
      <c r="BF332" s="208">
        <f>IF(N332="snížená",J332,0)</f>
        <v>0</v>
      </c>
      <c r="BG332" s="208">
        <f>IF(N332="zákl. přenesená",J332,0)</f>
        <v>0</v>
      </c>
      <c r="BH332" s="208">
        <f>IF(N332="sníž. přenesená",J332,0)</f>
        <v>0</v>
      </c>
      <c r="BI332" s="208">
        <f>IF(N332="nulová",J332,0)</f>
        <v>0</v>
      </c>
      <c r="BJ332" s="13" t="s">
        <v>134</v>
      </c>
      <c r="BK332" s="208">
        <f>ROUND(I332*H332,2)</f>
        <v>0</v>
      </c>
      <c r="BL332" s="13" t="s">
        <v>207</v>
      </c>
      <c r="BM332" s="13" t="s">
        <v>797</v>
      </c>
    </row>
    <row r="333" s="10" customFormat="1" ht="25.92" customHeight="1">
      <c r="B333" s="181"/>
      <c r="C333" s="182"/>
      <c r="D333" s="183" t="s">
        <v>71</v>
      </c>
      <c r="E333" s="184" t="s">
        <v>798</v>
      </c>
      <c r="F333" s="184" t="s">
        <v>799</v>
      </c>
      <c r="G333" s="182"/>
      <c r="H333" s="182"/>
      <c r="I333" s="185"/>
      <c r="J333" s="186">
        <f>BK333</f>
        <v>0</v>
      </c>
      <c r="K333" s="182"/>
      <c r="L333" s="187"/>
      <c r="M333" s="188"/>
      <c r="N333" s="189"/>
      <c r="O333" s="189"/>
      <c r="P333" s="190">
        <f>P334</f>
        <v>0</v>
      </c>
      <c r="Q333" s="189"/>
      <c r="R333" s="190">
        <f>R334</f>
        <v>0</v>
      </c>
      <c r="S333" s="189"/>
      <c r="T333" s="191">
        <f>T334</f>
        <v>0</v>
      </c>
      <c r="AR333" s="192" t="s">
        <v>133</v>
      </c>
      <c r="AT333" s="193" t="s">
        <v>71</v>
      </c>
      <c r="AU333" s="193" t="s">
        <v>72</v>
      </c>
      <c r="AY333" s="192" t="s">
        <v>125</v>
      </c>
      <c r="BK333" s="194">
        <f>BK334</f>
        <v>0</v>
      </c>
    </row>
    <row r="334" s="1" customFormat="1" ht="16.5" customHeight="1">
      <c r="B334" s="34"/>
      <c r="C334" s="197" t="s">
        <v>800</v>
      </c>
      <c r="D334" s="197" t="s">
        <v>128</v>
      </c>
      <c r="E334" s="198" t="s">
        <v>801</v>
      </c>
      <c r="F334" s="199" t="s">
        <v>802</v>
      </c>
      <c r="G334" s="200" t="s">
        <v>368</v>
      </c>
      <c r="H334" s="201">
        <v>1</v>
      </c>
      <c r="I334" s="202"/>
      <c r="J334" s="203">
        <f>ROUND(I334*H334,2)</f>
        <v>0</v>
      </c>
      <c r="K334" s="199" t="s">
        <v>1</v>
      </c>
      <c r="L334" s="39"/>
      <c r="M334" s="232" t="s">
        <v>1</v>
      </c>
      <c r="N334" s="233" t="s">
        <v>44</v>
      </c>
      <c r="O334" s="234"/>
      <c r="P334" s="235">
        <f>O334*H334</f>
        <v>0</v>
      </c>
      <c r="Q334" s="235">
        <v>0</v>
      </c>
      <c r="R334" s="235">
        <f>Q334*H334</f>
        <v>0</v>
      </c>
      <c r="S334" s="235">
        <v>0</v>
      </c>
      <c r="T334" s="236">
        <f>S334*H334</f>
        <v>0</v>
      </c>
      <c r="AR334" s="13" t="s">
        <v>133</v>
      </c>
      <c r="AT334" s="13" t="s">
        <v>128</v>
      </c>
      <c r="AU334" s="13" t="s">
        <v>80</v>
      </c>
      <c r="AY334" s="13" t="s">
        <v>125</v>
      </c>
      <c r="BE334" s="208">
        <f>IF(N334="základní",J334,0)</f>
        <v>0</v>
      </c>
      <c r="BF334" s="208">
        <f>IF(N334="snížená",J334,0)</f>
        <v>0</v>
      </c>
      <c r="BG334" s="208">
        <f>IF(N334="zákl. přenesená",J334,0)</f>
        <v>0</v>
      </c>
      <c r="BH334" s="208">
        <f>IF(N334="sníž. přenesená",J334,0)</f>
        <v>0</v>
      </c>
      <c r="BI334" s="208">
        <f>IF(N334="nulová",J334,0)</f>
        <v>0</v>
      </c>
      <c r="BJ334" s="13" t="s">
        <v>134</v>
      </c>
      <c r="BK334" s="208">
        <f>ROUND(I334*H334,2)</f>
        <v>0</v>
      </c>
      <c r="BL334" s="13" t="s">
        <v>133</v>
      </c>
      <c r="BM334" s="13" t="s">
        <v>803</v>
      </c>
    </row>
    <row r="335" s="1" customFormat="1" ht="6.96" customHeight="1">
      <c r="B335" s="53"/>
      <c r="C335" s="54"/>
      <c r="D335" s="54"/>
      <c r="E335" s="54"/>
      <c r="F335" s="54"/>
      <c r="G335" s="54"/>
      <c r="H335" s="54"/>
      <c r="I335" s="147"/>
      <c r="J335" s="54"/>
      <c r="K335" s="54"/>
      <c r="L335" s="39"/>
    </row>
  </sheetData>
  <sheetProtection sheet="1" autoFilter="0" formatColumns="0" formatRows="0" objects="1" scenarios="1" spinCount="100000" saltValue="ngFKmjkf06VrXoGvXYmKRO3/mZNzvIRDn3kixYjUDzyBRq48b7x89BaejxLzv8PS/aKJcO87ZdFb/gqSPxWtIg==" hashValue="cHY8RpN6i3rCOBL7XLASEhv3UXtgfHGBSnnO+iScWQmtfumwVcaboG7nKGscDp7LGBDsVjPtDOmqlNiIqIb3sA==" algorithmName="SHA-512" password="CC35"/>
  <autoFilter ref="C99:K334"/>
  <mergeCells count="9">
    <mergeCell ref="E7:H7"/>
    <mergeCell ref="E9:H9"/>
    <mergeCell ref="E18:H18"/>
    <mergeCell ref="E27:H27"/>
    <mergeCell ref="E48:H48"/>
    <mergeCell ref="E50:H50"/>
    <mergeCell ref="E90:H90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Milan Hájek</dc:creator>
  <cp:lastModifiedBy>Milan Hájek</cp:lastModifiedBy>
  <dcterms:created xsi:type="dcterms:W3CDTF">2019-05-22T10:12:41Z</dcterms:created>
  <dcterms:modified xsi:type="dcterms:W3CDTF">2019-05-22T10:12:53Z</dcterms:modified>
</cp:coreProperties>
</file>