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16" yWindow="65416" windowWidth="29040" windowHeight="15840" activeTab="0"/>
  </bookViews>
  <sheets>
    <sheet name="Rekapitulace stavby" sheetId="1" r:id="rId1"/>
    <sheet name="PL - Plynoinstalace" sheetId="2" r:id="rId2"/>
    <sheet name="VYT - Vytápění" sheetId="3" r:id="rId3"/>
    <sheet name="SIP - Silnoproud" sheetId="4" r:id="rId4"/>
    <sheet name="VRN - Vedlejší rozpočtové..." sheetId="5" r:id="rId5"/>
  </sheets>
  <definedNames>
    <definedName name="_xlnm._FilterDatabase" localSheetId="1" hidden="1">'PL - Plynoinstalace'!$C$127:$K$221</definedName>
    <definedName name="_xlnm._FilterDatabase" localSheetId="3" hidden="1">'SIP - Silnoproud'!$C$122:$K$189</definedName>
    <definedName name="_xlnm._FilterDatabase" localSheetId="4" hidden="1">'VRN - Vedlejší rozpočtové...'!$C$120:$K$130</definedName>
    <definedName name="_xlnm._FilterDatabase" localSheetId="2" hidden="1">'VYT - Vytápění'!$C$129:$K$247</definedName>
    <definedName name="_xlnm.Print_Area" localSheetId="1">'PL - Plynoinstalace'!$C$4:$J$76,'PL - Plynoinstalace'!$C$82:$J$109,'PL - Plynoinstalace'!$C$115:$K$221</definedName>
    <definedName name="_xlnm.Print_Area" localSheetId="0">'Rekapitulace stavby'!$D$4:$AO$76,'Rekapitulace stavby'!$C$82:$AQ$99</definedName>
    <definedName name="_xlnm.Print_Area" localSheetId="3">'SIP - Silnoproud'!$C$4:$J$76,'SIP - Silnoproud'!$C$82:$J$104,'SIP - Silnoproud'!$C$110:$K$189</definedName>
    <definedName name="_xlnm.Print_Area" localSheetId="4">'VRN - Vedlejší rozpočtové...'!$C$4:$J$76,'VRN - Vedlejší rozpočtové...'!$C$82:$J$102,'VRN - Vedlejší rozpočtové...'!$C$108:$K$130</definedName>
    <definedName name="_xlnm.Print_Area" localSheetId="2">'VYT - Vytápění'!$C$4:$J$76,'VYT - Vytápění'!$C$82:$J$111,'VYT - Vytápění'!$C$117:$K$247</definedName>
    <definedName name="_xlnm.Print_Titles" localSheetId="0">'Rekapitulace stavby'!$92:$92</definedName>
    <definedName name="_xlnm.Print_Titles" localSheetId="1">'PL - Plynoinstalace'!$127:$127</definedName>
    <definedName name="_xlnm.Print_Titles" localSheetId="2">'VYT - Vytápění'!$129:$129</definedName>
    <definedName name="_xlnm.Print_Titles" localSheetId="3">'SIP - Silnoproud'!$122:$122</definedName>
    <definedName name="_xlnm.Print_Titles" localSheetId="4">'VRN - Vedlejší rozpočtové...'!$120:$120</definedName>
  </definedNames>
  <calcPr calcId="181029"/>
  <extLst/>
</workbook>
</file>

<file path=xl/sharedStrings.xml><?xml version="1.0" encoding="utf-8"?>
<sst xmlns="http://schemas.openxmlformats.org/spreadsheetml/2006/main" count="4322" uniqueCount="913">
  <si>
    <t>Export Komplet</t>
  </si>
  <si>
    <t/>
  </si>
  <si>
    <t>2.0</t>
  </si>
  <si>
    <t>ZAMOK</t>
  </si>
  <si>
    <t>False</t>
  </si>
  <si>
    <t>{6ea03141-3022-43bc-8abd-fffa99e46ff7}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</si>
  <si>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</si>
  <si>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</si>
  <si>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</si>
  <si>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</si>
  <si>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</si>
  <si>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</si>
  <si>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</si>
  <si>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</si>
  <si>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43/18-V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</si>
  <si>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</si>
  <si>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</si>
  <si>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úspor energie - Hornické muzeum v Krásně, Cínová 408, Krásno - VYTÁPĚNÍ</t>
  </si>
  <si>
    <t>KSO:</t>
  </si>
  <si>
    <t>801 45 12</t>
  </si>
  <si>
    <t>CC-CZ:</t>
  </si>
  <si>
    <t>12621</t>
  </si>
  <si>
    <t>Místo:</t>
  </si>
  <si>
    <t>Krásno</t>
  </si>
  <si>
    <t>Datum:</t>
  </si>
  <si>
    <t>28. 1. 2019</t>
  </si>
  <si>
    <t>CZ-CPV:</t>
  </si>
  <si>
    <t>45321000-3</t>
  </si>
  <si>
    <t>CZ-CPA:</t>
  </si>
  <si>
    <t>41.00.28</t>
  </si>
  <si>
    <t>Zadavatel:</t>
  </si>
  <si>
    <t>IČ:</t>
  </si>
  <si>
    <t>Muzeum Sokolov</t>
  </si>
  <si>
    <t>DIČ:</t>
  </si>
  <si>
    <t>Uchazeč:</t>
  </si>
  <si>
    <t>Vyplň údaj</t>
  </si>
  <si>
    <t>Projektant:</t>
  </si>
  <si>
    <t>Jurica a.s. - Ateliér Sokolov</t>
  </si>
  <si>
    <t>True</t>
  </si>
  <si>
    <t>Zpracovatel:</t>
  </si>
  <si>
    <t>Eva Marková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</si>
  <si>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</si>
  <si>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nepochází z Cenové soustavy ÚRS.
Nedílnou součástí Rozpočtu a Výkazu výměr je projektová dokumentace. Nabídkové ceny mohou být vytvářeny dle Výkazu výměr pouze s projektem a jeho Výkazem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</si>
  <si>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</si>
  <si>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</si>
  <si>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</si>
  <si>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</si>
  <si>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</si>
  <si>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</si>
  <si>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</si>
  <si>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</si>
  <si>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</si>
  <si>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</si>
  <si>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</si>
  <si>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</si>
  <si>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</si>
  <si>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</si>
  <si>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</si>
  <si>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</si>
  <si>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</si>
  <si>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</si>
  <si>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</si>
  <si>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</si>
  <si>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</si>
  <si>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</si>
  <si>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</si>
  <si>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</si>
  <si>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</si>
  <si>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</si>
  <si>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</si>
  <si>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</si>
  <si>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</si>
  <si>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</si>
  <si>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</si>
  <si>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</si>
  <si>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</si>
  <si>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</si>
  <si>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</si>
  <si>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</si>
  <si>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</si>
  <si>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</si>
  <si>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</si>
  <si>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</si>
  <si>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</si>
  <si>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</si>
  <si>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</si>
  <si>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</si>
  <si>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</si>
  <si>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PL</t>
  </si>
  <si>
    <t>Plynoinstalace</t>
  </si>
  <si>
    <t>STA</t>
  </si>
  <si>
    <t>1</t>
  </si>
  <si>
    <t>{77d447d2-8bfc-4595-87ed-f1bc1b2a2044}</t>
  </si>
  <si>
    <t>2</t>
  </si>
  <si>
    <t>VYT</t>
  </si>
  <si>
    <t>Vytápění</t>
  </si>
  <si>
    <t>{7c8eb1e5-3e7d-452a-b212-39b6cc20b5d5}</t>
  </si>
  <si>
    <t>SIP</t>
  </si>
  <si>
    <t>Silnoproud</t>
  </si>
  <si>
    <t>{8cb7a276-4f18-4f5f-8498-1b9912c2c93b}</t>
  </si>
  <si>
    <t>VRN</t>
  </si>
  <si>
    <t>Vedlejší rozpočtové náklady</t>
  </si>
  <si>
    <t>{e6a826dc-7065-41c7-b2b9-2fd01100da4e}</t>
  </si>
  <si>
    <t>KRYCÍ LIST SOUPISU PRACÍ</t>
  </si>
  <si>
    <t>Objekt:</t>
  </si>
  <si>
    <t>PL - Plynoinstalace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</si>
  <si>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</si>
  <si>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</si>
  <si>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</si>
  <si>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</si>
  <si>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</si>
  <si>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</si>
  <si>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</si>
  <si>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</si>
  <si>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</si>
  <si>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</si>
  <si>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</si>
  <si>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</si>
  <si>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</si>
  <si>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</si>
  <si>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</si>
  <si>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734 - Ústřední vytápění - armatury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</si>
  <si>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</si>
  <si>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</si>
  <si>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</si>
  <si>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</si>
  <si>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</si>
  <si>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</si>
  <si>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</si>
  <si>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</si>
  <si>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</si>
  <si>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</si>
  <si>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</si>
  <si>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</si>
  <si>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</si>
  <si>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</si>
  <si>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</si>
  <si>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</si>
  <si>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</si>
  <si>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</si>
  <si>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</si>
  <si>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</si>
  <si>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</si>
  <si>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maltou  jakékoli šířky rýhy ve stěnách</t>
  </si>
  <si>
    <t>m2</t>
  </si>
  <si>
    <t>CS ÚRS 2019 02</t>
  </si>
  <si>
    <t>4</t>
  </si>
  <si>
    <t>-378631674</t>
  </si>
  <si>
    <t>VV</t>
  </si>
  <si>
    <t>53*0,12</t>
  </si>
  <si>
    <t>612335111</t>
  </si>
  <si>
    <t>Cementová omítka rýh  hladká ve stěnách, šířky rýhy do 150 mm</t>
  </si>
  <si>
    <t>-1852101274</t>
  </si>
  <si>
    <t>53*0,15</t>
  </si>
  <si>
    <t>9</t>
  </si>
  <si>
    <t>Ostatní konstrukce a práce, bourání</t>
  </si>
  <si>
    <t>3</t>
  </si>
  <si>
    <t>965043321</t>
  </si>
  <si>
    <t>Bourání mazanin betonových s potěrem nebo teracem tl. do 100 mm, plochy do 1 m2</t>
  </si>
  <si>
    <t>m3</t>
  </si>
  <si>
    <t>1587430784</t>
  </si>
  <si>
    <t>0,12*4*0,08</t>
  </si>
  <si>
    <t>971033141</t>
  </si>
  <si>
    <t>Vybourání otvorů ve zdivu základovém nebo nadzákladovém z cihel, tvárnic, příčkovek  z cihel pálených na maltu vápennou nebo vápenocementovou průměru profilu do 60 mm, tl. do 300 mm</t>
  </si>
  <si>
    <t>kus</t>
  </si>
  <si>
    <t>-1696890391</t>
  </si>
  <si>
    <t>2+2+4+2+6</t>
  </si>
  <si>
    <t>5</t>
  </si>
  <si>
    <t>971033151</t>
  </si>
  <si>
    <t>Vybourání otvorů ve zdivu základovém nebo nadzákladovém z cihel, tvárnic, příčkovek  z cihel pálených na maltu vápennou nebo vápenocementovou průměru profilu do 60 mm, tl. do 450 mm</t>
  </si>
  <si>
    <t>1144643862</t>
  </si>
  <si>
    <t>2+2+2</t>
  </si>
  <si>
    <t>971033161</t>
  </si>
  <si>
    <t>Vybourání otvorů ve zdivu základovém nebo nadzákladovém z cihel, tvárnic, příčkovek  z cihel pálených na maltu vápennou nebo vápenocementovou průměru profilu do 60 mm, tl. do 600 mm</t>
  </si>
  <si>
    <t>87786853</t>
  </si>
  <si>
    <t>4+4</t>
  </si>
  <si>
    <t>7</t>
  </si>
  <si>
    <t>971033181</t>
  </si>
  <si>
    <t>Vybourání otvorů ve zdivu základovém nebo nadzákladovém z cihel, tvárnic, příčkovek  z cihel pálených na maltu vápennou nebo vápenocementovou průměru profilu do 60 mm, tl. do 900 mm</t>
  </si>
  <si>
    <t>-13717993</t>
  </si>
  <si>
    <t>8</t>
  </si>
  <si>
    <t>971033231</t>
  </si>
  <si>
    <t>Vybourání otvorů ve zdivu základovém nebo nadzákladovém z cihel, tvárnic, příčkovek  z cihel pálených na maltu vápennou nebo vápenocementovou plochy do 0,0225 m2, tl. do 150 mm</t>
  </si>
  <si>
    <t>-12185593</t>
  </si>
  <si>
    <t>971033261</t>
  </si>
  <si>
    <t>Vybourání otvorů ve zdivu základovém nebo nadzákladovém z cihel, tvárnic, příčkovek  z cihel pálených na maltu vápennou nebo vápenocementovou plochy do 0,0225 m2, tl. do 600 mm</t>
  </si>
  <si>
    <t>1337821386</t>
  </si>
  <si>
    <t>2+2+2+10</t>
  </si>
  <si>
    <t>10</t>
  </si>
  <si>
    <t>974031154</t>
  </si>
  <si>
    <t>Vysekání rýh ve zdivu cihelném na maltu vápennou nebo vápenocementovou  do hl. 100 mm a šířky do 150 mm</t>
  </si>
  <si>
    <t>m</t>
  </si>
  <si>
    <t>-2091810563</t>
  </si>
  <si>
    <t>11</t>
  </si>
  <si>
    <t>977312112</t>
  </si>
  <si>
    <t>Řezání stávajících betonových mazanin s vyztužením hloubky přes 50 do 100 mm</t>
  </si>
  <si>
    <t>1352768090</t>
  </si>
  <si>
    <t>4*2</t>
  </si>
  <si>
    <t>997</t>
  </si>
  <si>
    <t>Přesun sutě</t>
  </si>
  <si>
    <t>12</t>
  </si>
  <si>
    <t>997013153</t>
  </si>
  <si>
    <t>Vnitrostaveništní doprava suti a vybouraných hmot  vodorovně do 50 m svisle s omezením mechanizace pro budovy a haly výšky přes 9 do 12 m</t>
  </si>
  <si>
    <t>t</t>
  </si>
  <si>
    <t>886694303</t>
  </si>
  <si>
    <t>13</t>
  </si>
  <si>
    <t>997013501</t>
  </si>
  <si>
    <t>Odvoz suti a vybouraných hmot na skládku nebo meziskládku  se složením, na vzdálenost do 1 km</t>
  </si>
  <si>
    <t>-1314418704</t>
  </si>
  <si>
    <t>14</t>
  </si>
  <si>
    <t>997013509</t>
  </si>
  <si>
    <t>Odvoz suti a vybouraných hmot na skládku nebo meziskládku  se složením, na vzdálenost Příplatek k ceně za každý další i započatý 1 km přes 1 km</t>
  </si>
  <si>
    <t>1627069723</t>
  </si>
  <si>
    <t>1,869*30 'Přepočtené koeficientem množství</t>
  </si>
  <si>
    <t>997013812</t>
  </si>
  <si>
    <t>Poplatek za uložení stavebního odpadu na skládce (skládkovné) z materiálů na bázi sádry zatříděného do Katalogu odpadů pod kódem 170 802</t>
  </si>
  <si>
    <t>239385722</t>
  </si>
  <si>
    <t>998</t>
  </si>
  <si>
    <t>Přesun hmot</t>
  </si>
  <si>
    <t>16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</si>
  <si>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</si>
  <si>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</si>
  <si>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1575438121</t>
  </si>
  <si>
    <t>PSV</t>
  </si>
  <si>
    <t>Práce a dodávky PSV</t>
  </si>
  <si>
    <t>713</t>
  </si>
  <si>
    <t>Izolace tepelné</t>
  </si>
  <si>
    <t>17</t>
  </si>
  <si>
    <t>713463121</t>
  </si>
  <si>
    <t>Montáž izolace tepelné potrubí a ohybů tvarovkami nebo deskami  potrubními pouzdry bez povrchové úpravy (izolační materiál ve specifikaci) uchycenými sponami potrubí jednovrstvá</t>
  </si>
  <si>
    <t>-1440211956</t>
  </si>
  <si>
    <t>2,5+6</t>
  </si>
  <si>
    <t>18</t>
  </si>
  <si>
    <t>M</t>
  </si>
  <si>
    <t>283771150</t>
  </si>
  <si>
    <t>pouzdro izolační potrubní z pěnového polyetylenu 35/9mm</t>
  </si>
  <si>
    <t>32</t>
  </si>
  <si>
    <t>427049136</t>
  </si>
  <si>
    <t>19</t>
  </si>
  <si>
    <t>283771110</t>
  </si>
  <si>
    <t>pouzdro izolační potrubní z pěnového polyetylenu 28/9mm</t>
  </si>
  <si>
    <t>-2025408627</t>
  </si>
  <si>
    <t>20</t>
  </si>
  <si>
    <t>283771160</t>
  </si>
  <si>
    <t>pouzdro izolační potrubní z pěnového polyetylenu 35/13mm</t>
  </si>
  <si>
    <t>-176438357</t>
  </si>
  <si>
    <t>998713202</t>
  </si>
  <si>
    <t>Přesun hmot pro izolace tepelné stanovený procentní sazbou (%) z ceny vodorovná dopravní vzdálenost do 50 m v objektech výšky přes 6 do 12 m</t>
  </si>
  <si>
    <t>%</t>
  </si>
  <si>
    <t>1282966851</t>
  </si>
  <si>
    <t>721</t>
  </si>
  <si>
    <t>Zdravotechnika - vnitřní kanalizace</t>
  </si>
  <si>
    <t>22</t>
  </si>
  <si>
    <t>721174041</t>
  </si>
  <si>
    <t>Potrubí kanalizační z PP připojovací systém HT DN 32</t>
  </si>
  <si>
    <t>R-položka</t>
  </si>
  <si>
    <t>1298335568</t>
  </si>
  <si>
    <t>5-2,5</t>
  </si>
  <si>
    <t>23</t>
  </si>
  <si>
    <t>721174042</t>
  </si>
  <si>
    <t>Potrubí z plastových trub polypropylenové připojovací DN 40</t>
  </si>
  <si>
    <t>1639050354</t>
  </si>
  <si>
    <t>15-10</t>
  </si>
  <si>
    <t>24</t>
  </si>
  <si>
    <t>721290111</t>
  </si>
  <si>
    <t>Zkouška těsnosti kanalizace  v objektech vodou do DN 125</t>
  </si>
  <si>
    <t>1908519168</t>
  </si>
  <si>
    <t>5+15-12,5</t>
  </si>
  <si>
    <t>25</t>
  </si>
  <si>
    <t>72185R-01</t>
  </si>
  <si>
    <t>Napojení nové kanalizace na stávající rozvody pod stropem</t>
  </si>
  <si>
    <t>kpl</t>
  </si>
  <si>
    <t>-1285543503</t>
  </si>
  <si>
    <t>26</t>
  </si>
  <si>
    <t>998721102</t>
  </si>
  <si>
    <t>Přesun hmot pro vnitřní kanalizace  stanovený z hmotnosti přesunovaného materiálu vodorovná dopravní vzdálenost do 50 m v objektech výšky přes 6 do 12 m</t>
  </si>
  <si>
    <t>-894429692</t>
  </si>
  <si>
    <t>27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</si>
  <si>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</si>
  <si>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</si>
  <si>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-1257582992</t>
  </si>
  <si>
    <t>722</t>
  </si>
  <si>
    <t>Zdravotechnika - vnitřní vodovod</t>
  </si>
  <si>
    <t>28</t>
  </si>
  <si>
    <t>722174002</t>
  </si>
  <si>
    <t>Potrubí z plastových trubek z polypropylenu (PPR) svařovaných polyfuzně PN 16 (SDR 7,4) D 20 x 2,8</t>
  </si>
  <si>
    <t>-1770580401</t>
  </si>
  <si>
    <t>29</t>
  </si>
  <si>
    <t>722290226</t>
  </si>
  <si>
    <t>Zkoušky, proplach a desinfekce vodovodního potrubí  zkoušky těsnosti vodovodního potrubí závitového do DN 50</t>
  </si>
  <si>
    <t>-2028642179</t>
  </si>
  <si>
    <t>2,5</t>
  </si>
  <si>
    <t>30</t>
  </si>
  <si>
    <t>998722102</t>
  </si>
  <si>
    <t>Přesun hmot pro vnitřní vodovod  stanovený z hmotnosti přesunovaného materiálu vodorovná dopravní vzdálenost do 50 m v objektech výšky přes 6 do 12 m</t>
  </si>
  <si>
    <t>-952782622</t>
  </si>
  <si>
    <t>31</t>
  </si>
  <si>
    <t>998722181</t>
  </si>
  <si>
    <t>Přesun hmot pro vnitřní vodovod  stanovený z hmotnosti přesunovaného materiálu Příplatek k ceně za přesun prováděný bez použití mechanizace pro jakoukoliv výšku objektu</t>
  </si>
  <si>
    <t>825523985</t>
  </si>
  <si>
    <t>723</t>
  </si>
  <si>
    <t>Zdravotechnika - vnitřní plynovod</t>
  </si>
  <si>
    <t>723150366</t>
  </si>
  <si>
    <t>Potrubí z ocelových trubek hladkých  chráničky Ø 44,5/2,6</t>
  </si>
  <si>
    <t>-1597239122</t>
  </si>
  <si>
    <t>33</t>
  </si>
  <si>
    <t>723150367</t>
  </si>
  <si>
    <t>Potrubí z ocelových trubek hladkých  chráničky Ø 57/2,9</t>
  </si>
  <si>
    <t>-1389016091</t>
  </si>
  <si>
    <t>0,3*4+0,4*2+1,2</t>
  </si>
  <si>
    <t>0,25*2+0,45*2+0,5*4</t>
  </si>
  <si>
    <t>Součet</t>
  </si>
  <si>
    <t>34</t>
  </si>
  <si>
    <t>723150368</t>
  </si>
  <si>
    <t>Potrubí z ocelových trubek hladkých  chráničky Ø 76/3,2</t>
  </si>
  <si>
    <t>317803836</t>
  </si>
  <si>
    <t>0,1*2+0,17*2+0,4*4</t>
  </si>
  <si>
    <t>0,25*6+0,5*4</t>
  </si>
  <si>
    <t>35</t>
  </si>
  <si>
    <t>723150369</t>
  </si>
  <si>
    <t>Potrubí z ocelových trubek hladkých  chráničky Ø 89/3,6</t>
  </si>
  <si>
    <t>533228663</t>
  </si>
  <si>
    <t>0,25*10+1,2</t>
  </si>
  <si>
    <t>36</t>
  </si>
  <si>
    <t>723150371</t>
  </si>
  <si>
    <t>Potrubí z ocelových trubek hladkých  chráničky Ø 108/4</t>
  </si>
  <si>
    <t>448333143</t>
  </si>
  <si>
    <t>0,53*2</t>
  </si>
  <si>
    <t>37</t>
  </si>
  <si>
    <t>723150372</t>
  </si>
  <si>
    <t>Potrubí z ocelových trubek hladkých  chráničky Ø 133/4,5</t>
  </si>
  <si>
    <t>2083272990</t>
  </si>
  <si>
    <t>0,1*4+0,53*2+0,6*2+1,2*4</t>
  </si>
  <si>
    <t>38</t>
  </si>
  <si>
    <t>723160204</t>
  </si>
  <si>
    <t>Přípojky k plynoměrům  spojované na závit bez ochozu G 1</t>
  </si>
  <si>
    <t>soubor</t>
  </si>
  <si>
    <t>1251809264</t>
  </si>
  <si>
    <t>39</t>
  </si>
  <si>
    <t>723160334</t>
  </si>
  <si>
    <t>Přípojky k plynoměrům  rozpěrky přípojek G 1</t>
  </si>
  <si>
    <t>486605323</t>
  </si>
  <si>
    <t>40</t>
  </si>
  <si>
    <t>723181023</t>
  </si>
  <si>
    <t>Potrubí z měděných trubek tvrdých, spojovaných lisováním DN 20</t>
  </si>
  <si>
    <t>-93587682</t>
  </si>
  <si>
    <t>41</t>
  </si>
  <si>
    <t>723181024</t>
  </si>
  <si>
    <t>Potrubí z měděných trubek tvrdých, spojovaných lisováním DN 25</t>
  </si>
  <si>
    <t>817313062</t>
  </si>
  <si>
    <t>42</t>
  </si>
  <si>
    <t>723190104</t>
  </si>
  <si>
    <t>Přípojky plynovodní ke spotřebičům z hadic nerezových vnitřní závit G 1/2 FF, délky 75 cm</t>
  </si>
  <si>
    <t>-1294831178</t>
  </si>
  <si>
    <t>43</t>
  </si>
  <si>
    <t>723230801</t>
  </si>
  <si>
    <t>Demontáž středotlakých regulátorů tlaku plynu  regulační řada jednoduchá</t>
  </si>
  <si>
    <t>1307112037</t>
  </si>
  <si>
    <t>44</t>
  </si>
  <si>
    <t>723231163</t>
  </si>
  <si>
    <t>Armatury se dvěma závity kohouty kulové PN 42 do 185°C plnoprůtokové vnitřní závit těžká řada G 3/4</t>
  </si>
  <si>
    <t>-954218980</t>
  </si>
  <si>
    <t>45</t>
  </si>
  <si>
    <t>723231164</t>
  </si>
  <si>
    <t>Armatury se dvěma závity kohouty kulové PN 42 do 185°C plnoprůtokové vnitřní závit těžká řada G 1</t>
  </si>
  <si>
    <t>-1106594035</t>
  </si>
  <si>
    <t>46</t>
  </si>
  <si>
    <t>723234311</t>
  </si>
  <si>
    <t>Armatury se dvěma závity středotlaké regulátory tlaku plynu jednostupňové pro zemní plyn, výkon do 6 m3/hod</t>
  </si>
  <si>
    <t>1729443046</t>
  </si>
  <si>
    <t>47</t>
  </si>
  <si>
    <t>72385R-01</t>
  </si>
  <si>
    <t>Oprava stávajících plechových dvířek 60x70 cm s větracími otvory a s nápisem "HUP" - Obroušení a opětovný 2-násobný syntetický nátěr (Oprava pilíře až při zateplování fasády)</t>
  </si>
  <si>
    <t>2014104151</t>
  </si>
  <si>
    <t>48</t>
  </si>
  <si>
    <t>72385R-02</t>
  </si>
  <si>
    <t>Úprava rozvodu v pilíři od HUP pro osazení nového RTP z trubky Cu22x1,0, dl. cca. 0,75 m</t>
  </si>
  <si>
    <t>-665952200</t>
  </si>
  <si>
    <t>49</t>
  </si>
  <si>
    <t>72385R-03</t>
  </si>
  <si>
    <t>Závěsný kondenzační plynový kotel Vaillant VU ecoTEC plus VU 486/5-5 - 8,8-48 kW</t>
  </si>
  <si>
    <t>-77532830</t>
  </si>
  <si>
    <t>50</t>
  </si>
  <si>
    <t>72385R-04</t>
  </si>
  <si>
    <t>Odkouření kotle (dod+mtž)</t>
  </si>
  <si>
    <t>-164337233</t>
  </si>
  <si>
    <t>51</t>
  </si>
  <si>
    <t>72385R-05</t>
  </si>
  <si>
    <t>Stanice  kondentátu přečerpávací 230V (dod+mtž)</t>
  </si>
  <si>
    <t>-769862954</t>
  </si>
  <si>
    <t>52</t>
  </si>
  <si>
    <t>72385R-06</t>
  </si>
  <si>
    <t>Uvedení kotle do provozu a zaškolení obsluhy</t>
  </si>
  <si>
    <t>-1766940977</t>
  </si>
  <si>
    <t>53</t>
  </si>
  <si>
    <t>72385R-08</t>
  </si>
  <si>
    <t>venkovní čidlo teploty+kabel (dod+mtž)</t>
  </si>
  <si>
    <t>1630017478</t>
  </si>
  <si>
    <t>54</t>
  </si>
  <si>
    <t>998723102</t>
  </si>
  <si>
    <t>Přesun hmot pro vnitřní plynovod  stanovený z hmotnosti přesunovaného materiálu vodorovná dopravní vzdálenost do 50 m v objektech výšky přes 6 do 12 m</t>
  </si>
  <si>
    <t>1726514915</t>
  </si>
  <si>
    <t>55</t>
  </si>
  <si>
    <t>998723181</t>
  </si>
  <si>
    <t>Přesun hmot pro vnitřní plynovod  stanovený z hmotnosti přesunovaného materiálu Příplatek k ceně za přesun prováděný bez použití mechanizace pro jakoukoliv výšku objektu</t>
  </si>
  <si>
    <t>-41057914</t>
  </si>
  <si>
    <t>734</t>
  </si>
  <si>
    <t>Ústřední vytápění - armatury</t>
  </si>
  <si>
    <t>56</t>
  </si>
  <si>
    <t>73490R-01</t>
  </si>
  <si>
    <t>Přečerpávací box s neutralizací kondenzátu např. SFA Sanibroy - Sanicondens best s držáky na stěnu a neutr. náplní ( granule 3-4 kg/sezóna ).</t>
  </si>
  <si>
    <t>-1338072798</t>
  </si>
  <si>
    <t>783</t>
  </si>
  <si>
    <t>Dokončovací práce - nátěry</t>
  </si>
  <si>
    <t>57</t>
  </si>
  <si>
    <t>783614551</t>
  </si>
  <si>
    <t>Základní nátěr armatur a kovových potrubí jednonásobný potrubí do DN 50 mm syntetický</t>
  </si>
  <si>
    <t>-19452480</t>
  </si>
  <si>
    <t>58</t>
  </si>
  <si>
    <t>783617611</t>
  </si>
  <si>
    <t>Krycí nátěr (email) armatur a kovových potrubí potrubí do DN 50 mm dvojnásobný syntetický standardní</t>
  </si>
  <si>
    <t>738241333</t>
  </si>
  <si>
    <t>VYT - Vytápění</t>
  </si>
  <si>
    <t xml:space="preserve">    725 - Zdravotechnika - zařizovací předměty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</si>
  <si>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</si>
  <si>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</si>
  <si>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</si>
  <si>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784 - Dokončovací práce - malby a tapety</t>
  </si>
  <si>
    <t>612335225</t>
  </si>
  <si>
    <t>Cementová omítka jednotlivých malých ploch  štuková na stěnách, plochy jednotlivě přes 1 do 4 m2</t>
  </si>
  <si>
    <t>633548221</t>
  </si>
  <si>
    <t>978013191</t>
  </si>
  <si>
    <t>Otlučení vápenných nebo vápenocementových omítek vnitřních ploch stěn s vyškrabáním spar, s očištěním zdiva, v rozsahu přes 50 do 100 %</t>
  </si>
  <si>
    <t>862982668</t>
  </si>
  <si>
    <t>za radiátory</t>
  </si>
  <si>
    <t>1,5*40</t>
  </si>
  <si>
    <t>997013112</t>
  </si>
  <si>
    <t>Vnitrostaveništní doprava suti a vybouraných hmot  vodorovně do 50 m svisle s použitím mechanizace pro budovy a haly výšky přes 6 do 9 m</t>
  </si>
  <si>
    <t>2028926589</t>
  </si>
  <si>
    <t>-1158089239</t>
  </si>
  <si>
    <t>1912231891</t>
  </si>
  <si>
    <t>-1764979843</t>
  </si>
  <si>
    <t>2071071778</t>
  </si>
  <si>
    <t>305799671</t>
  </si>
  <si>
    <t>73+60+26+12</t>
  </si>
  <si>
    <t>27321</t>
  </si>
  <si>
    <t>TUBOLIT DG 12 tl. 13 mm</t>
  </si>
  <si>
    <t>430663498</t>
  </si>
  <si>
    <t>27322</t>
  </si>
  <si>
    <t>TUBOLIT DG 15 tl. 13 mm</t>
  </si>
  <si>
    <t>-1828869666</t>
  </si>
  <si>
    <t>27323</t>
  </si>
  <si>
    <t>TUBOLIT DG 18 tl. 20 mm</t>
  </si>
  <si>
    <t>1797466194</t>
  </si>
  <si>
    <t>27325</t>
  </si>
  <si>
    <t>TUBOLIT DG 22 tl. 20 mm</t>
  </si>
  <si>
    <t>-1660652568</t>
  </si>
  <si>
    <t>713463211</t>
  </si>
  <si>
    <t>Montáž izolace tepelné potrubí a ohybů tvarovkami nebo deskami  potrubními pouzdry s povrchovou úpravou hliníkovou fólií (izolační materiál ve specifikaci) přelepenými samolepící hliníkovou páskou potrubí jednovrstvá D do 50 mm</t>
  </si>
  <si>
    <t>-545790593</t>
  </si>
  <si>
    <t>28+15+70+58+88+20+10+8*0,9+10</t>
  </si>
  <si>
    <t>283201</t>
  </si>
  <si>
    <t>izolace potrubí Pasoc Hvac s Al folií a skleněnou mřížkou (ALS) 15/20 mm</t>
  </si>
  <si>
    <t>1213272773</t>
  </si>
  <si>
    <t>283202</t>
  </si>
  <si>
    <t>izolace potrubí Pasoc Hvac s Al folií a skleněnou mřížkou (ALS) 18/20 mm</t>
  </si>
  <si>
    <t>-1194589699</t>
  </si>
  <si>
    <t>283203</t>
  </si>
  <si>
    <t>izolace potrubí Pasoc Hvac s Al folií a skleněnou mřížkou (ALS) 22/25 mm</t>
  </si>
  <si>
    <t>1154505885</t>
  </si>
  <si>
    <t>283204</t>
  </si>
  <si>
    <t>izolace potrubí Pasoc Hvac s Al folií a skleněnou mřížkou (ALS) 28/25 mm</t>
  </si>
  <si>
    <t>-1341426929</t>
  </si>
  <si>
    <t>283205</t>
  </si>
  <si>
    <t>izolace potrubí Pasoc Hvac s Al folií a skleněnou mřížkou (ALS) 35/30 mm</t>
  </si>
  <si>
    <t>1379950912</t>
  </si>
  <si>
    <t>88-45</t>
  </si>
  <si>
    <t>283206</t>
  </si>
  <si>
    <t>izolace potrubí Pasoc Hvac s Al folií a skleněnou mřížkou (ALS) 42/40 mm</t>
  </si>
  <si>
    <t>-1884303050</t>
  </si>
  <si>
    <t>20-11</t>
  </si>
  <si>
    <t>998713102</t>
  </si>
  <si>
    <t>Přesun hmot pro izolace tepelné stanovený z hmotnosti přesunovaného materiálu vodorovná dopravní vzdálenost do 50 m v objektech výšky přes 6 m do 12 m</t>
  </si>
  <si>
    <t>1706829822</t>
  </si>
  <si>
    <t>998713181</t>
  </si>
  <si>
    <t>Přesun hmot pro izolace tepelné stanovený z hmotnosti přesunovaného materiálu Příplatek k cenám za přesun prováděný bez použití mechanizace pro jakoukoliv výšku objektu</t>
  </si>
  <si>
    <t>-96540071</t>
  </si>
  <si>
    <t>725</t>
  </si>
  <si>
    <t>Zdravotechnika - zařizovací předměty</t>
  </si>
  <si>
    <t>725861101</t>
  </si>
  <si>
    <t>Zápachové uzávěrky zařizovacích předmětů pro umyvadla DN 32</t>
  </si>
  <si>
    <t>1049710527</t>
  </si>
  <si>
    <t>3-1</t>
  </si>
  <si>
    <t>732</t>
  </si>
  <si>
    <t>Ústřední vytápění - strojovny</t>
  </si>
  <si>
    <t>732R-4825</t>
  </si>
  <si>
    <t xml:space="preserve">Napuštění a odvduš. OS vč. vyčištění filtrů dle potřeby </t>
  </si>
  <si>
    <t>-1173304915</t>
  </si>
  <si>
    <t>9186</t>
  </si>
  <si>
    <t>HV60/125 SG-2 Rozdělovač/sběrač - 2 topné okruhy 1"s připoj.bezp.skupiny</t>
  </si>
  <si>
    <t>ks</t>
  </si>
  <si>
    <t>330515003</t>
  </si>
  <si>
    <t>9191</t>
  </si>
  <si>
    <t>L-HV 100-150 Držák na zeď pro rozdělovač/sběrač</t>
  </si>
  <si>
    <t>1119792677</t>
  </si>
  <si>
    <t>12106</t>
  </si>
  <si>
    <t>M2 MIX 3 Čerpadlová sk. M2 MIX 3, 1", směš.v.s pohonem,Yonos 6(n.10485)</t>
  </si>
  <si>
    <t>607296137</t>
  </si>
  <si>
    <t>15746</t>
  </si>
  <si>
    <t>JÍMKA 7X9- 60 Jímka 7x9- 60, 1 čidlo, R1/2", mosaz</t>
  </si>
  <si>
    <t>205214825</t>
  </si>
  <si>
    <t>13742</t>
  </si>
  <si>
    <t>EXP HS100371 Expanzní nádoba  100 l - HS , 6 bar,1"M,na nohách,vym.vak</t>
  </si>
  <si>
    <t>-108430962</t>
  </si>
  <si>
    <t>12295</t>
  </si>
  <si>
    <t>KVEXP1 Ventil uzavírací s vypouštěním pro exp. n. F/F 1"</t>
  </si>
  <si>
    <t>718326669</t>
  </si>
  <si>
    <t>12296</t>
  </si>
  <si>
    <t>HVDT 2,5m3/h (Anoloid) 1/4"</t>
  </si>
  <si>
    <t>-702265003</t>
  </si>
  <si>
    <t>733</t>
  </si>
  <si>
    <t>Ústřední vytápění - rozvodné potrubí</t>
  </si>
  <si>
    <t>733222301</t>
  </si>
  <si>
    <t>Potrubí z trubek měděných polotvrdých spojovaných lisováním DN 10</t>
  </si>
  <si>
    <t>1348475178</t>
  </si>
  <si>
    <t>733222302</t>
  </si>
  <si>
    <t>Potrubí z trubek měděných polotvrdých spojovaných lisováním DN 12</t>
  </si>
  <si>
    <t>497678920</t>
  </si>
  <si>
    <t>733222303</t>
  </si>
  <si>
    <t>Potrubí z trubek měděných polotvrdých spojovaných lisováním DN 15</t>
  </si>
  <si>
    <t>-2066370130</t>
  </si>
  <si>
    <t>733222304</t>
  </si>
  <si>
    <t>Potrubí z trubek měděných polotvrdých spojovaných lisováním DN 20</t>
  </si>
  <si>
    <t>1425099667</t>
  </si>
  <si>
    <t>733222305</t>
  </si>
  <si>
    <t>Potrubí z trubek měděných polotvrdých spojovaných lisováním [mapress] DN 25</t>
  </si>
  <si>
    <t>143518143</t>
  </si>
  <si>
    <t>733222306</t>
  </si>
  <si>
    <t>Potrubí z trubek měděných polotvrdých spojovaných lisováním [mapress] DN 32</t>
  </si>
  <si>
    <t>1501444758</t>
  </si>
  <si>
    <t>98-45</t>
  </si>
  <si>
    <t>733223306</t>
  </si>
  <si>
    <t>Potrubí z trubek měděných tvrdých spojovaných lisováním DN 40</t>
  </si>
  <si>
    <t>2105556796</t>
  </si>
  <si>
    <t>73390901</t>
  </si>
  <si>
    <t>Cu spojovací a pomocný materiál</t>
  </si>
  <si>
    <t>-828634666</t>
  </si>
  <si>
    <t>998733102</t>
  </si>
  <si>
    <t>Přesun hmot pro rozvody potrubí  stanovený z hmotnosti přesunovaného materiálu vodorovná dopravní vzdálenost do 50 m v objektech výšky přes 6 do 12 m</t>
  </si>
  <si>
    <t>-1044472634</t>
  </si>
  <si>
    <t>998733181</t>
  </si>
  <si>
    <t>Přesun hmot pro rozvody potrubí  stanovený z hmotnosti přesunovaného materiálu Příplatek k cenám za přesun prováděný bez použití mechanizace pro jakoukoliv výšku objektu</t>
  </si>
  <si>
    <t>-791717769</t>
  </si>
  <si>
    <t>734211119</t>
  </si>
  <si>
    <t>Ventily odvzdušňovací závitové automatické PN 14 do 120°C G 3/8</t>
  </si>
  <si>
    <t>-1438192819</t>
  </si>
  <si>
    <t>11-6</t>
  </si>
  <si>
    <t>734221552</t>
  </si>
  <si>
    <t>Ventily regulační závitové termostatické, bez hlavice ovládání PN 16 do 110°C přímé dvouregulační G 1/2</t>
  </si>
  <si>
    <t>2121982312</t>
  </si>
  <si>
    <t>734221682</t>
  </si>
  <si>
    <t>Ventily regulační závitové hlavice termostatické, pro ovládání ventilů PN 10 do 110°C kapalinové otopných těles VK</t>
  </si>
  <si>
    <t>773953112</t>
  </si>
  <si>
    <t>734242416</t>
  </si>
  <si>
    <t>Ventily zpětné závitové PN 16 do 110°C přímé G 6/4</t>
  </si>
  <si>
    <t>265887930</t>
  </si>
  <si>
    <t>734261411</t>
  </si>
  <si>
    <t>Šroubení regulační radiátorové rohové bez vypouštění G 3/8</t>
  </si>
  <si>
    <t>-1509115862</t>
  </si>
  <si>
    <t>734261-R1</t>
  </si>
  <si>
    <t>Šroubení uzavírací kompaktní s roztečí 50mm (ot.tělesa VK)</t>
  </si>
  <si>
    <t>1666264657</t>
  </si>
  <si>
    <t>734291123</t>
  </si>
  <si>
    <t>Ostatní armatury kohouty plnicí a vypouštěcí PN 10 do 90°C G 1/2</t>
  </si>
  <si>
    <t>826543837</t>
  </si>
  <si>
    <t>30-5</t>
  </si>
  <si>
    <t>734291244</t>
  </si>
  <si>
    <t>Ostatní armatury filtry závitové PN 16 do 130°C přímé s vnitřními závity G 1</t>
  </si>
  <si>
    <t>1465044696</t>
  </si>
  <si>
    <t>734291245</t>
  </si>
  <si>
    <t>Ostatní armatury filtry závitové PN 16 do 130°C přímé s vnitřními závity G 1 1/4</t>
  </si>
  <si>
    <t>-1474567958</t>
  </si>
  <si>
    <t>3-2</t>
  </si>
  <si>
    <t>734292712</t>
  </si>
  <si>
    <t>Ostatní armatury kulové kohouty PN 42 do 185°C přímé vnitřní závit G 3/8</t>
  </si>
  <si>
    <t>-2043109187</t>
  </si>
  <si>
    <t>734292713</t>
  </si>
  <si>
    <t>Ostatní armatury kulové kohouty PN 42 do 185°C přímé vnitřní závit G 1/2</t>
  </si>
  <si>
    <t>1972768802</t>
  </si>
  <si>
    <t>734292714</t>
  </si>
  <si>
    <t>Ostatní armatury kulové kohouty PN 42 do 185°C přímé vnitřní závit G 3/4</t>
  </si>
  <si>
    <t>-915844014</t>
  </si>
  <si>
    <t>734292715</t>
  </si>
  <si>
    <t>Ostatní armatury kulové kohouty PN 42 do 185°C přímé vnitřní závit G 1</t>
  </si>
  <si>
    <t>-1431908579</t>
  </si>
  <si>
    <t>734292716</t>
  </si>
  <si>
    <t>Ostatní armatury kulové kohouty PN 42 do 185°C přímé vnitřní závit G 1 1/4</t>
  </si>
  <si>
    <t>-1349266369</t>
  </si>
  <si>
    <t>11-9</t>
  </si>
  <si>
    <t>734292717</t>
  </si>
  <si>
    <t>Ostatní armatury kulové kohouty PN 42 do 185°C přímé vnitřní závit G 1 1/2</t>
  </si>
  <si>
    <t>1141789002</t>
  </si>
  <si>
    <t>10-7</t>
  </si>
  <si>
    <t>734491R-1</t>
  </si>
  <si>
    <t>Vyvažovací armatura DN 15</t>
  </si>
  <si>
    <t>-825318090</t>
  </si>
  <si>
    <t>734491R-2</t>
  </si>
  <si>
    <t>Vyvažovací armatura DN 10</t>
  </si>
  <si>
    <t>-371344935</t>
  </si>
  <si>
    <t>734491R-3</t>
  </si>
  <si>
    <t>Oddělovací člen pitné vody Reflex Fillset</t>
  </si>
  <si>
    <t>279745586</t>
  </si>
  <si>
    <t>59</t>
  </si>
  <si>
    <t>734491R-4</t>
  </si>
  <si>
    <t>Automat. kontrola tlaku systému s doplňováním REFLEX MAGCONTROL</t>
  </si>
  <si>
    <t>-45132706</t>
  </si>
  <si>
    <t>60</t>
  </si>
  <si>
    <t>734491R-5</t>
  </si>
  <si>
    <t>Magnetický Filtr IVAR.BOILERMAG 1" *AF*+2xKK25</t>
  </si>
  <si>
    <t>1536857879</t>
  </si>
  <si>
    <t>61</t>
  </si>
  <si>
    <t>734491R-6</t>
  </si>
  <si>
    <t>Sdružený teploměr a tlakoměr do potrubí</t>
  </si>
  <si>
    <t>1796294474</t>
  </si>
  <si>
    <t>62</t>
  </si>
  <si>
    <t>998734102</t>
  </si>
  <si>
    <t>Přesun hmot pro armatury  stanovený z hmotnosti přesunovaného materiálu vodorovná dopravní vzdálenost do 50 m v objektech výšky přes 6 do 12 m</t>
  </si>
  <si>
    <t>1923276321</t>
  </si>
  <si>
    <t>63</t>
  </si>
  <si>
    <t>998734181</t>
  </si>
  <si>
    <t>Přesun hmot pro armatury  stanovený z hmotnosti přesunovaného materiálu Příplatek k cenám za přesun prováděný bez použití mechanizace pro jakoukoliv výšku objektu</t>
  </si>
  <si>
    <t>2044343435</t>
  </si>
  <si>
    <t>735</t>
  </si>
  <si>
    <t>Ústřední vytápění - otopná tělesa</t>
  </si>
  <si>
    <t>64</t>
  </si>
  <si>
    <t>735151472</t>
  </si>
  <si>
    <t>Otopná tělesa panelová dvoudesková PN 1,0 MPa, T do 110°C s jednou přídavnou přestupní plochou výšky tělesa 600 mm stavební délky / výkonu 500 mm / 644 W</t>
  </si>
  <si>
    <t>-184688376</t>
  </si>
  <si>
    <t>65</t>
  </si>
  <si>
    <t>735151592</t>
  </si>
  <si>
    <t>Otopná tělesa panelová dvoudesková PN 1,0 MPa, T do 110°C se dvěma přídavnými přestupními plochami výšky tělesa 900 mm stavební délky / výkonu 500 mm / 1157 W</t>
  </si>
  <si>
    <t>-1471888787</t>
  </si>
  <si>
    <t>66</t>
  </si>
  <si>
    <t>735151593</t>
  </si>
  <si>
    <t>Otopná tělesa panelová dvoudesková PN 1,0 MPa, T do 110°C se dvěma přídavnými přestupními plochami výšky tělesa 900 mm stavební délky / výkonu 600 mm / 1388 W</t>
  </si>
  <si>
    <t>700272796</t>
  </si>
  <si>
    <t>67</t>
  </si>
  <si>
    <t>735151594</t>
  </si>
  <si>
    <t>Otopná tělesa panelová dvoudesková PN 1,0 MPa, T do 110°C se dvěma přídavnými přestupními plochami výšky tělesa 900 mm stavební délky / výkonu 700 mm / 1619 W</t>
  </si>
  <si>
    <t>-1925631217</t>
  </si>
  <si>
    <t>68</t>
  </si>
  <si>
    <t>735151595</t>
  </si>
  <si>
    <t>Otopná tělesa panelová dvoudesková PN 1,0 MPa, T do 110°C se dvěma přídavnými přestupními plochami výšky tělesa 900 mm stavební délky / výkonu 800 mm / 1850 W</t>
  </si>
  <si>
    <t>-630959763</t>
  </si>
  <si>
    <t>69</t>
  </si>
  <si>
    <t>735151596</t>
  </si>
  <si>
    <t>Otopná tělesa panelová dvoudesková PN 1,0 MPa, T do 110°C se dvěma přídavnými přestupními plochami výšky tělesa 900 mm stavební délky / výkonu 900 mm / 2082 W</t>
  </si>
  <si>
    <t>-668955066</t>
  </si>
  <si>
    <t>70</t>
  </si>
  <si>
    <t>735151599</t>
  </si>
  <si>
    <t>Otopná tělesa panelová dvoudesková PN 1,0 MPa, T do 110°C se dvěma přídavnými přestupními plochami výšky tělesa 900 mm stavební délky / výkonu 1200 mm / 2776 W</t>
  </si>
  <si>
    <t>-976927300</t>
  </si>
  <si>
    <t>71</t>
  </si>
  <si>
    <t>735152575</t>
  </si>
  <si>
    <t>Otopná tělesa panelová VK dvoudesková PN 1,0 MPa, T do 110°C se dvěma přídavnými přestupními plochami výšky tělesa 600 mm stavební délky / výkonu 800 mm / 1343 W</t>
  </si>
  <si>
    <t>-2058788342</t>
  </si>
  <si>
    <t>72</t>
  </si>
  <si>
    <t>735152581</t>
  </si>
  <si>
    <t>Otopná tělesa panelová VK dvoudesková PN 1,0 MPa, T do 110°C se dvěma přídavnými přestupními plochami výšky tělesa 600 mm stavební délky / výkonu 1600 mm / 2686 W</t>
  </si>
  <si>
    <t>-2021548390</t>
  </si>
  <si>
    <t>73</t>
  </si>
  <si>
    <t>735152597</t>
  </si>
  <si>
    <t>Otopná tělesa panelová VK dvoudesková PN 1,0 MPa, T do 110°C se dvěma přídavnými přestupními plochami výšky tělesa 900 mm stavební délky / výkonu 1000 mm / 2313 W</t>
  </si>
  <si>
    <t>-1225536145</t>
  </si>
  <si>
    <t>74</t>
  </si>
  <si>
    <t>735152659</t>
  </si>
  <si>
    <t>Otopná tělesa panelová VK třídesková PN 1,0 MPa, T do 110°C se třemi přídavnými přestupními plochami výšky tělesa 500 mm stavební délky / výkonu 1200 mm / 2495 W</t>
  </si>
  <si>
    <t>-1512836193</t>
  </si>
  <si>
    <t>75</t>
  </si>
  <si>
    <t>735152672</t>
  </si>
  <si>
    <t>Otopná tělesa panelová VK třídesková PN 1,0 MPa, T do 110°C se třemi přídavnými přestupními plochami výšky tělesa 600 mm stavební délky / výkonu 500 mm / 1230 W</t>
  </si>
  <si>
    <t>1297281146</t>
  </si>
  <si>
    <t>76</t>
  </si>
  <si>
    <t>735152677</t>
  </si>
  <si>
    <t>Otopná tělesa panelová VK třídesková PN 1,0 MPa, T do 110°C se třemi přídavnými přestupními plochami výšky tělesa 600 mm stavební délky / výkonu 1000 mm / 2406 W</t>
  </si>
  <si>
    <t>-355241132</t>
  </si>
  <si>
    <t>77</t>
  </si>
  <si>
    <t>735152680</t>
  </si>
  <si>
    <t>Otopná tělesa panelová VK třídesková PN 1,0 MPa, T do 110°C se třemi přídavnými přestupními plochami výšky tělesa 600 mm stavební délky / výkonu 1400 mm / 3368 W</t>
  </si>
  <si>
    <t>-855754304</t>
  </si>
  <si>
    <t>78</t>
  </si>
  <si>
    <t>735152681</t>
  </si>
  <si>
    <t>Otopná tělesa panelová VK třídesková PN 1,0 MPa, T do 110°C se třemi přídavnými přestupními plochami výšky tělesa 600 mm stavební délky / výkonu 1600 mm / 3850 W</t>
  </si>
  <si>
    <t>1093774960</t>
  </si>
  <si>
    <t>79</t>
  </si>
  <si>
    <t>735152683</t>
  </si>
  <si>
    <t>Otopná tělesa panelová VK třídesková PN 1,0 MPa, T do 110°C se třemi přídavnými přestupními plochami výšky tělesa 600 mm stavební délky / výkonu 2000 mm / 4812 W</t>
  </si>
  <si>
    <t>-380924276</t>
  </si>
  <si>
    <t>80</t>
  </si>
  <si>
    <t>735152696</t>
  </si>
  <si>
    <t>Otopná tělesa panelová VK třídesková PN 1,0 MPa, T do 110°C se třemi přídavnými přestupními plochami výšky tělesa 900 mm stavební délky / výkonu 900 mm / 2995 W</t>
  </si>
  <si>
    <t>-1892449404</t>
  </si>
  <si>
    <t>81</t>
  </si>
  <si>
    <t>735164253</t>
  </si>
  <si>
    <t>Otopná tělesa trubková přímotopná elektrická na stěnu výšky tělesa 1215 mm, délky 750 mm</t>
  </si>
  <si>
    <t>-442519080</t>
  </si>
  <si>
    <t>82</t>
  </si>
  <si>
    <t>735164262</t>
  </si>
  <si>
    <t>Otopná tělesa trubková přímotopná elektrická na stěnu výšky tělesa 1500 mm, délky 745 mm</t>
  </si>
  <si>
    <t>-1790016694</t>
  </si>
  <si>
    <t>83</t>
  </si>
  <si>
    <t>735164272</t>
  </si>
  <si>
    <t>Otopná tělesa trubková přímotopná elektrická na stěnu výšky tělesa 1810 mm, délky 600 mm</t>
  </si>
  <si>
    <t>-261225075</t>
  </si>
  <si>
    <t>84</t>
  </si>
  <si>
    <t>998735102</t>
  </si>
  <si>
    <t>Přesun hmot pro otopná tělesa  stanovený z hmotnosti přesunovaného materiálu vodorovná dopravní vzdálenost do 50 m v objektech výšky přes 6 do 12 m</t>
  </si>
  <si>
    <t>1836451343</t>
  </si>
  <si>
    <t>85</t>
  </si>
  <si>
    <t>998735181</t>
  </si>
  <si>
    <t>Přesun hmot pro otopná tělesa  stanovený z hmotnosti přesunovaného materiálu Příplatek k cenám za přesun prováděný bez použití mechanizace pro jakoukoliv výšku objektu</t>
  </si>
  <si>
    <t>1110243842</t>
  </si>
  <si>
    <t>86</t>
  </si>
  <si>
    <t>-960176117</t>
  </si>
  <si>
    <t>146+64+50+87+58+98+20</t>
  </si>
  <si>
    <t>87</t>
  </si>
  <si>
    <t>783617601</t>
  </si>
  <si>
    <t>Krycí nátěr (email) armatur a kovových potrubí potrubí do DN 50 mm jednonásobný syntetický standardní</t>
  </si>
  <si>
    <t>146019216</t>
  </si>
  <si>
    <t>784</t>
  </si>
  <si>
    <t>Dokončovací práce - malby a tapety</t>
  </si>
  <si>
    <t>88</t>
  </si>
  <si>
    <t>784211101</t>
  </si>
  <si>
    <t>Malby z malířských směsí otěruvzdorných za mokra dvojnásobné, bílé za mokra otěruvzdorné výborně v místnostech výšky do 3,80 m</t>
  </si>
  <si>
    <t>93228326</t>
  </si>
  <si>
    <t>SIP - Silnoproud</t>
  </si>
  <si>
    <t xml:space="preserve">    741 - Elektroinstalace - silnoproud</t>
  </si>
  <si>
    <t>746074330</t>
  </si>
  <si>
    <t>96,5*0,05</t>
  </si>
  <si>
    <t>-1100900979</t>
  </si>
  <si>
    <t>96,5*0,1</t>
  </si>
  <si>
    <t>974082213</t>
  </si>
  <si>
    <t>Vysekání rýh pro vodiče  v omítce cementové stěn, šířky do 50 mm</t>
  </si>
  <si>
    <t>1644078848</t>
  </si>
  <si>
    <t>(60+30+20+25+35+3+20)/2</t>
  </si>
  <si>
    <t>-74512977</t>
  </si>
  <si>
    <t>-2116309104</t>
  </si>
  <si>
    <t>663414595</t>
  </si>
  <si>
    <t>0,193*30 'Přepočtené koeficientem množství</t>
  </si>
  <si>
    <t>-788021465</t>
  </si>
  <si>
    <t>615741389</t>
  </si>
  <si>
    <t>741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</si>
  <si>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</si>
  <si>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</si>
  <si>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</si>
  <si>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-2111292823</t>
  </si>
  <si>
    <t>35+20</t>
  </si>
  <si>
    <t>34571R-01</t>
  </si>
  <si>
    <t>lišta elektroinstalační vkládací LHD 15x15</t>
  </si>
  <si>
    <t>R - položka</t>
  </si>
  <si>
    <t>365397896</t>
  </si>
  <si>
    <t>34571R-02</t>
  </si>
  <si>
    <t>lišta elektroinstalační vkládací LHD 30x25</t>
  </si>
  <si>
    <t>1667327133</t>
  </si>
  <si>
    <t>741120001</t>
  </si>
  <si>
    <t>Montáž vodičů izolovaných měděných bez ukončení uložených pod omítku plných a laněných (CY), průřezu žíly 0,35 až 6 mm2</t>
  </si>
  <si>
    <t>-296832208</t>
  </si>
  <si>
    <t>341408250</t>
  </si>
  <si>
    <t>vodič silový s Cu jádrem 4mm2</t>
  </si>
  <si>
    <t>972828579</t>
  </si>
  <si>
    <t>741122015</t>
  </si>
  <si>
    <t>Montáž kabelů měděných bez ukončení uložených pod omítku plných kulatých (CYKY), počtu a průřezu žil 3x1,5 mm2</t>
  </si>
  <si>
    <t>1891562129</t>
  </si>
  <si>
    <t>341110300</t>
  </si>
  <si>
    <t>kabel silový s Cu jádrem 1 kV 3x1,5mm2</t>
  </si>
  <si>
    <t>1055979526</t>
  </si>
  <si>
    <t>741122016</t>
  </si>
  <si>
    <t>Montáž kabelů měděných bez ukončení uložených pod omítku plných kulatých (CYKY), počtu a průřezu žil 3x2,5 až 6 mm2</t>
  </si>
  <si>
    <t>-270124438</t>
  </si>
  <si>
    <t>341110360</t>
  </si>
  <si>
    <t>kabel silový s Cu jádrem 1 kV 3x2,5mm2</t>
  </si>
  <si>
    <t>2077432617</t>
  </si>
  <si>
    <t>741122024</t>
  </si>
  <si>
    <t>Montáž kabelů měděných bez ukončení uložených pod omítku plných kulatých (CYKY), počtu a průřezu žil 4x10 mm2</t>
  </si>
  <si>
    <t>-1269717993</t>
  </si>
  <si>
    <t>341110760</t>
  </si>
  <si>
    <t>kabel silový s Cu jádrem 1 kV 4x10mm2</t>
  </si>
  <si>
    <t>-2108282994</t>
  </si>
  <si>
    <t>741122025</t>
  </si>
  <si>
    <t>Montáž kabelů měděných bez ukončení uložených pod omítku plných kulatých (CYKY), počtu a průřezu žil 4x16 až 25 mm2</t>
  </si>
  <si>
    <t>884025776</t>
  </si>
  <si>
    <t>3+10</t>
  </si>
  <si>
    <t>341110800</t>
  </si>
  <si>
    <t>kabel silový s Cu jádrem 1 kV 4x16mm2</t>
  </si>
  <si>
    <t>1846872519</t>
  </si>
  <si>
    <t>741122031</t>
  </si>
  <si>
    <t>Montáž kabelů měděných bez ukončení uložených pod omítku plných kulatých (CYKY), počtu a průřezu žil 5x1,5 až 2,5 mm2</t>
  </si>
  <si>
    <t>-1623945034</t>
  </si>
  <si>
    <t>30+25</t>
  </si>
  <si>
    <t>341110900</t>
  </si>
  <si>
    <t>kabel silový s Cu jádrem 1 kV 5x1,5mm2</t>
  </si>
  <si>
    <t>-1052383965</t>
  </si>
  <si>
    <t>341110940</t>
  </si>
  <si>
    <t>kabel silový s Cu jádrem 1 kV 5x2,5mm2</t>
  </si>
  <si>
    <t>1372003570</t>
  </si>
  <si>
    <t>741210121</t>
  </si>
  <si>
    <t>Montáž rozváděčů litinových, hliníkových nebo plastových bez zapojení vodičů skříněk hmotnosti do 10 kg</t>
  </si>
  <si>
    <t>1777032526</t>
  </si>
  <si>
    <t>35711R-01</t>
  </si>
  <si>
    <t>Plastový rozvaděč nástěnný, dvouřadý</t>
  </si>
  <si>
    <t>-1901515158</t>
  </si>
  <si>
    <t>35711R-02</t>
  </si>
  <si>
    <t>Elektroměrový rozvaděč, oceloplech, zapuštěný, 3x25A + HDO</t>
  </si>
  <si>
    <t>89526690</t>
  </si>
  <si>
    <t>35711R-03</t>
  </si>
  <si>
    <t>Přípojková skříň SS200/NVE1P-C ČEZ</t>
  </si>
  <si>
    <t>-684268945</t>
  </si>
  <si>
    <t>741313051</t>
  </si>
  <si>
    <t>Montáž zásuvek domovních se zapojením vodičů šroubové připojení nástěnných do 25 A, provedení 3P + PE</t>
  </si>
  <si>
    <t>-605523595</t>
  </si>
  <si>
    <t>35811R-06</t>
  </si>
  <si>
    <t>Dvojzásuvka nástěnná, pro průběžnou montáž ( ABB 5518-2069B )</t>
  </si>
  <si>
    <t>-562473848</t>
  </si>
  <si>
    <t>35811R-07</t>
  </si>
  <si>
    <t>Dvojzásuvka nástěnná, koncová ( ABB 5518-2029B )</t>
  </si>
  <si>
    <t>-1875611694</t>
  </si>
  <si>
    <t>741320105</t>
  </si>
  <si>
    <t>Montáž jističů se zapojením vodičů jednopólových nn do 25 A ve skříni</t>
  </si>
  <si>
    <t>-518241273</t>
  </si>
  <si>
    <t>358221110</t>
  </si>
  <si>
    <t>jistič 1pólový-charakteristika B 16A</t>
  </si>
  <si>
    <t>-5909687</t>
  </si>
  <si>
    <t>741320115</t>
  </si>
  <si>
    <t>Montáž jističů se zapojením vodičů jednopólových nn do 63 A ve skříni</t>
  </si>
  <si>
    <t>-631161484</t>
  </si>
  <si>
    <t>35811R-09</t>
  </si>
  <si>
    <t>Pojistky PHNA000Gg – 63A</t>
  </si>
  <si>
    <t>1978627369</t>
  </si>
  <si>
    <t>741320165</t>
  </si>
  <si>
    <t>Montáž jističů se zapojením vodičů třípólových nn do 25 A ve skříni</t>
  </si>
  <si>
    <t>1751670199</t>
  </si>
  <si>
    <t>358224010</t>
  </si>
  <si>
    <t>jistič 3pólový-charakteristika B 16A</t>
  </si>
  <si>
    <t>-1258720571</t>
  </si>
  <si>
    <t>741321003</t>
  </si>
  <si>
    <t>Montáž proudových chráničů se zapojením vodičů dvoupólových nn do 25 A ve skříni</t>
  </si>
  <si>
    <t>746843739</t>
  </si>
  <si>
    <t>358890560</t>
  </si>
  <si>
    <t>chránič proudový 2pólový 25A pracovního proudu 0.03 A</t>
  </si>
  <si>
    <t>757180407</t>
  </si>
  <si>
    <t>P</t>
  </si>
  <si>
    <t>Poznámka k položce:
EAN: 8590125352990</t>
  </si>
  <si>
    <t>741371102</t>
  </si>
  <si>
    <t>Montáž svítidel zářivkových se zapojením vodičů průmyslových stropních přisazených 1 zdroj s krytem</t>
  </si>
  <si>
    <t>71274679</t>
  </si>
  <si>
    <t>34812R-01</t>
  </si>
  <si>
    <t>Svítidlo zářivkové, 230V, 1x58W, průmyslové</t>
  </si>
  <si>
    <t>-185731856</t>
  </si>
  <si>
    <t>34812R-02</t>
  </si>
  <si>
    <t>Zářivková trubice PHILIPS TL-D 58W/840</t>
  </si>
  <si>
    <t>-1814842850</t>
  </si>
  <si>
    <t>741810001</t>
  </si>
  <si>
    <t>Zkoušky a prohlídky elektrických rozvodů a zařízení celková prohlídka a vyhotovení revizní zprávy pro objem montážních prací do 100 tis. Kč</t>
  </si>
  <si>
    <t>617190698</t>
  </si>
  <si>
    <t>741R-2101</t>
  </si>
  <si>
    <t>Elektromontážní práce</t>
  </si>
  <si>
    <t>-561264054</t>
  </si>
  <si>
    <t>001001</t>
  </si>
  <si>
    <t>Svorky pro odbočení kabelu AYKY</t>
  </si>
  <si>
    <t>-1783564151</t>
  </si>
  <si>
    <t>001002</t>
  </si>
  <si>
    <t>Rohové kryty</t>
  </si>
  <si>
    <t>1080156595</t>
  </si>
  <si>
    <t>001003</t>
  </si>
  <si>
    <t>Hlavní vypínač, 400V, 25A</t>
  </si>
  <si>
    <t>-997954618</t>
  </si>
  <si>
    <t>001004</t>
  </si>
  <si>
    <t>Další vybavení rozvaděče RT dle potřeb MaR</t>
  </si>
  <si>
    <t>1594550719</t>
  </si>
  <si>
    <t>001005</t>
  </si>
  <si>
    <t>Drobný úchytný materiál, sádra, svorky na pospojení atd.</t>
  </si>
  <si>
    <t>195833955</t>
  </si>
  <si>
    <t>998741102</t>
  </si>
  <si>
    <t>Přesun hmot pro silnoproud stanovený z hmotnosti přesunovaného materiálu vodorovná dopravní vzdálenost do 50 m v objektech výšky přes 6 do 12 m</t>
  </si>
  <si>
    <t>-1087337939</t>
  </si>
  <si>
    <t>998741181</t>
  </si>
  <si>
    <t>Přesun hmot pro silnoproud stanovený z hmotnosti přesunovaného materiálu Příplatek k ceně za přesun prováděný bez použití mechanizace pro jakoukoliv výšku objektu</t>
  </si>
  <si>
    <t>-484985836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</si>
  <si>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</si>
  <si>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</si>
  <si>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</si>
  <si>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</si>
  <si>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</si>
  <si>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VRN1</t>
  </si>
  <si>
    <t>Průzkumné, geodetické a projektové práce</t>
  </si>
  <si>
    <t>013254000</t>
  </si>
  <si>
    <t>Dokumentace skutečného provedení stavby</t>
  </si>
  <si>
    <t>1024</t>
  </si>
  <si>
    <t>1504300910</t>
  </si>
  <si>
    <t>VRN3</t>
  </si>
  <si>
    <t>Zařízení staveniště</t>
  </si>
  <si>
    <t>030001000</t>
  </si>
  <si>
    <t>-1822284990</t>
  </si>
  <si>
    <t>VRN4</t>
  </si>
  <si>
    <t>Inženýrská činnost</t>
  </si>
  <si>
    <t>044002000</t>
  </si>
  <si>
    <t>Revize</t>
  </si>
  <si>
    <t>11705914</t>
  </si>
  <si>
    <t>VRN6</t>
  </si>
  <si>
    <t>Územní vlivy</t>
  </si>
  <si>
    <t>065002000</t>
  </si>
  <si>
    <t>Mimostaveništní doprava materiálů</t>
  </si>
  <si>
    <t>-182966272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</si>
</sst>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2"/>
      <c r="AQ5" s="22"/>
      <c r="AR5" s="20"/>
      <c r="BE5" s="27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2"/>
      <c r="AQ6" s="22"/>
      <c r="AR6" s="20"/>
      <c r="BE6" s="27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72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2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72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272"/>
      <c r="BS10" s="17" t="s">
        <v>6</v>
      </c>
    </row>
    <row r="11" spans="2:71" s="1" customFormat="1" ht="18.4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27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2"/>
      <c r="BS12" s="17" t="s">
        <v>6</v>
      </c>
    </row>
    <row r="13" spans="2:71" s="1" customFormat="1" ht="12" customHeight="1">
      <c r="B13" s="21"/>
      <c r="C13" s="22"/>
      <c r="D13" s="29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35</v>
      </c>
      <c r="AO13" s="22"/>
      <c r="AP13" s="22"/>
      <c r="AQ13" s="22"/>
      <c r="AR13" s="20"/>
      <c r="BE13" s="272"/>
      <c r="BS13" s="17" t="s">
        <v>6</v>
      </c>
    </row>
    <row r="14" spans="2:71" ht="12.75">
      <c r="B14" s="21"/>
      <c r="C14" s="22"/>
      <c r="D14" s="22"/>
      <c r="E14" s="295" t="s">
        <v>35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" t="s">
        <v>33</v>
      </c>
      <c r="AL14" s="22"/>
      <c r="AM14" s="22"/>
      <c r="AN14" s="32" t="s">
        <v>35</v>
      </c>
      <c r="AO14" s="22"/>
      <c r="AP14" s="22"/>
      <c r="AQ14" s="22"/>
      <c r="AR14" s="20"/>
      <c r="BE14" s="27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2"/>
      <c r="BS15" s="17" t="s">
        <v>4</v>
      </c>
    </row>
    <row r="16" spans="2:71" s="1" customFormat="1" ht="12" customHeight="1">
      <c r="B16" s="21"/>
      <c r="C16" s="22"/>
      <c r="D16" s="29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272"/>
      <c r="BS16" s="17" t="s">
        <v>4</v>
      </c>
    </row>
    <row r="17" spans="2:71" s="1" customFormat="1" ht="18.4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272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2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272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27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2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2"/>
    </row>
    <row r="23" spans="2:57" s="1" customFormat="1" ht="76.5" customHeight="1">
      <c r="B23" s="21"/>
      <c r="C23" s="22"/>
      <c r="D23" s="22"/>
      <c r="E23" s="297" t="s">
        <v>42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2"/>
      <c r="AP23" s="22"/>
      <c r="AQ23" s="22"/>
      <c r="AR23" s="20"/>
      <c r="BE23" s="27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2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72"/>
    </row>
    <row r="26" spans="1:57" s="2" customFormat="1" ht="25.9" customHeight="1">
      <c r="A26" s="35"/>
      <c r="B26" s="36"/>
      <c r="C26" s="37"/>
      <c r="D26" s="38" t="s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4">
        <f>ROUND(AG94,2)</f>
        <v>0</v>
      </c>
      <c r="AL26" s="275"/>
      <c r="AM26" s="275"/>
      <c r="AN26" s="275"/>
      <c r="AO26" s="275"/>
      <c r="AP26" s="37"/>
      <c r="AQ26" s="37"/>
      <c r="AR26" s="40"/>
      <c r="BE26" s="27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8" t="s">
        <v>44</v>
      </c>
      <c r="M28" s="298"/>
      <c r="N28" s="298"/>
      <c r="O28" s="298"/>
      <c r="P28" s="298"/>
      <c r="Q28" s="37"/>
      <c r="R28" s="37"/>
      <c r="S28" s="37"/>
      <c r="T28" s="37"/>
      <c r="U28" s="37"/>
      <c r="V28" s="37"/>
      <c r="W28" s="298" t="s">
        <v>45</v>
      </c>
      <c r="X28" s="298"/>
      <c r="Y28" s="298"/>
      <c r="Z28" s="298"/>
      <c r="AA28" s="298"/>
      <c r="AB28" s="298"/>
      <c r="AC28" s="298"/>
      <c r="AD28" s="298"/>
      <c r="AE28" s="298"/>
      <c r="AF28" s="37"/>
      <c r="AG28" s="37"/>
      <c r="AH28" s="37"/>
      <c r="AI28" s="37"/>
      <c r="AJ28" s="37"/>
      <c r="AK28" s="298" t="s">
        <v>46</v>
      </c>
      <c r="AL28" s="298"/>
      <c r="AM28" s="298"/>
      <c r="AN28" s="298"/>
      <c r="AO28" s="298"/>
      <c r="AP28" s="37"/>
      <c r="AQ28" s="37"/>
      <c r="AR28" s="40"/>
      <c r="BE28" s="272"/>
    </row>
    <row r="29" spans="2:57" s="3" customFormat="1" ht="14.45" customHeight="1">
      <c r="B29" s="41"/>
      <c r="C29" s="42"/>
      <c r="D29" s="29" t="s">
        <v>47</v>
      </c>
      <c r="E29" s="42"/>
      <c r="F29" s="29" t="s">
        <v>48</v>
      </c>
      <c r="G29" s="42"/>
      <c r="H29" s="42"/>
      <c r="I29" s="42"/>
      <c r="J29" s="42"/>
      <c r="K29" s="42"/>
      <c r="L29" s="299">
        <v>0.21</v>
      </c>
      <c r="M29" s="270"/>
      <c r="N29" s="270"/>
      <c r="O29" s="270"/>
      <c r="P29" s="270"/>
      <c r="Q29" s="42"/>
      <c r="R29" s="42"/>
      <c r="S29" s="42"/>
      <c r="T29" s="42"/>
      <c r="U29" s="42"/>
      <c r="V29" s="42"/>
      <c r="W29" s="269">
        <f>ROUND(AZ94,2)</f>
        <v>0</v>
      </c>
      <c r="X29" s="270"/>
      <c r="Y29" s="270"/>
      <c r="Z29" s="270"/>
      <c r="AA29" s="270"/>
      <c r="AB29" s="270"/>
      <c r="AC29" s="270"/>
      <c r="AD29" s="270"/>
      <c r="AE29" s="270"/>
      <c r="AF29" s="42"/>
      <c r="AG29" s="42"/>
      <c r="AH29" s="42"/>
      <c r="AI29" s="42"/>
      <c r="AJ29" s="42"/>
      <c r="AK29" s="269">
        <f>ROUND(AV94,2)</f>
        <v>0</v>
      </c>
      <c r="AL29" s="270"/>
      <c r="AM29" s="270"/>
      <c r="AN29" s="270"/>
      <c r="AO29" s="270"/>
      <c r="AP29" s="42"/>
      <c r="AQ29" s="42"/>
      <c r="AR29" s="43"/>
      <c r="BE29" s="273"/>
    </row>
    <row r="30" spans="2:57" s="3" customFormat="1" ht="14.45" customHeight="1">
      <c r="B30" s="41"/>
      <c r="C30" s="42"/>
      <c r="D30" s="42"/>
      <c r="E30" s="42"/>
      <c r="F30" s="29" t="s">
        <v>49</v>
      </c>
      <c r="G30" s="42"/>
      <c r="H30" s="42"/>
      <c r="I30" s="42"/>
      <c r="J30" s="42"/>
      <c r="K30" s="42"/>
      <c r="L30" s="299">
        <v>0.15</v>
      </c>
      <c r="M30" s="270"/>
      <c r="N30" s="270"/>
      <c r="O30" s="270"/>
      <c r="P30" s="270"/>
      <c r="Q30" s="42"/>
      <c r="R30" s="42"/>
      <c r="S30" s="42"/>
      <c r="T30" s="42"/>
      <c r="U30" s="42"/>
      <c r="V30" s="42"/>
      <c r="W30" s="269">
        <f>ROUND(BA94,2)</f>
        <v>0</v>
      </c>
      <c r="X30" s="270"/>
      <c r="Y30" s="270"/>
      <c r="Z30" s="270"/>
      <c r="AA30" s="270"/>
      <c r="AB30" s="270"/>
      <c r="AC30" s="270"/>
      <c r="AD30" s="270"/>
      <c r="AE30" s="270"/>
      <c r="AF30" s="42"/>
      <c r="AG30" s="42"/>
      <c r="AH30" s="42"/>
      <c r="AI30" s="42"/>
      <c r="AJ30" s="42"/>
      <c r="AK30" s="269">
        <f>ROUND(AW94,2)</f>
        <v>0</v>
      </c>
      <c r="AL30" s="270"/>
      <c r="AM30" s="270"/>
      <c r="AN30" s="270"/>
      <c r="AO30" s="270"/>
      <c r="AP30" s="42"/>
      <c r="AQ30" s="42"/>
      <c r="AR30" s="43"/>
      <c r="BE30" s="273"/>
    </row>
    <row r="31" spans="2:57" s="3" customFormat="1" ht="14.45" customHeight="1" hidden="1">
      <c r="B31" s="41"/>
      <c r="C31" s="42"/>
      <c r="D31" s="42"/>
      <c r="E31" s="42"/>
      <c r="F31" s="29" t="s">
        <v>50</v>
      </c>
      <c r="G31" s="42"/>
      <c r="H31" s="42"/>
      <c r="I31" s="42"/>
      <c r="J31" s="42"/>
      <c r="K31" s="42"/>
      <c r="L31" s="299">
        <v>0.21</v>
      </c>
      <c r="M31" s="270"/>
      <c r="N31" s="270"/>
      <c r="O31" s="270"/>
      <c r="P31" s="270"/>
      <c r="Q31" s="42"/>
      <c r="R31" s="42"/>
      <c r="S31" s="42"/>
      <c r="T31" s="42"/>
      <c r="U31" s="42"/>
      <c r="V31" s="42"/>
      <c r="W31" s="269">
        <f>ROUND(BB94,2)</f>
        <v>0</v>
      </c>
      <c r="X31" s="270"/>
      <c r="Y31" s="270"/>
      <c r="Z31" s="270"/>
      <c r="AA31" s="270"/>
      <c r="AB31" s="270"/>
      <c r="AC31" s="270"/>
      <c r="AD31" s="270"/>
      <c r="AE31" s="270"/>
      <c r="AF31" s="42"/>
      <c r="AG31" s="42"/>
      <c r="AH31" s="42"/>
      <c r="AI31" s="42"/>
      <c r="AJ31" s="42"/>
      <c r="AK31" s="269">
        <v>0</v>
      </c>
      <c r="AL31" s="270"/>
      <c r="AM31" s="270"/>
      <c r="AN31" s="270"/>
      <c r="AO31" s="270"/>
      <c r="AP31" s="42"/>
      <c r="AQ31" s="42"/>
      <c r="AR31" s="43"/>
      <c r="BE31" s="273"/>
    </row>
    <row r="32" spans="2:57" s="3" customFormat="1" ht="14.45" customHeight="1" hidden="1">
      <c r="B32" s="41"/>
      <c r="C32" s="42"/>
      <c r="D32" s="42"/>
      <c r="E32" s="42"/>
      <c r="F32" s="29" t="s">
        <v>51</v>
      </c>
      <c r="G32" s="42"/>
      <c r="H32" s="42"/>
      <c r="I32" s="42"/>
      <c r="J32" s="42"/>
      <c r="K32" s="42"/>
      <c r="L32" s="299">
        <v>0.15</v>
      </c>
      <c r="M32" s="270"/>
      <c r="N32" s="270"/>
      <c r="O32" s="270"/>
      <c r="P32" s="270"/>
      <c r="Q32" s="42"/>
      <c r="R32" s="42"/>
      <c r="S32" s="42"/>
      <c r="T32" s="42"/>
      <c r="U32" s="42"/>
      <c r="V32" s="42"/>
      <c r="W32" s="269">
        <f>ROUND(BC94,2)</f>
        <v>0</v>
      </c>
      <c r="X32" s="270"/>
      <c r="Y32" s="270"/>
      <c r="Z32" s="270"/>
      <c r="AA32" s="270"/>
      <c r="AB32" s="270"/>
      <c r="AC32" s="270"/>
      <c r="AD32" s="270"/>
      <c r="AE32" s="270"/>
      <c r="AF32" s="42"/>
      <c r="AG32" s="42"/>
      <c r="AH32" s="42"/>
      <c r="AI32" s="42"/>
      <c r="AJ32" s="42"/>
      <c r="AK32" s="269">
        <v>0</v>
      </c>
      <c r="AL32" s="270"/>
      <c r="AM32" s="270"/>
      <c r="AN32" s="270"/>
      <c r="AO32" s="270"/>
      <c r="AP32" s="42"/>
      <c r="AQ32" s="42"/>
      <c r="AR32" s="43"/>
      <c r="BE32" s="273"/>
    </row>
    <row r="33" spans="2:57" s="3" customFormat="1" ht="14.45" customHeight="1" hidden="1">
      <c r="B33" s="41"/>
      <c r="C33" s="42"/>
      <c r="D33" s="42"/>
      <c r="E33" s="42"/>
      <c r="F33" s="29" t="s">
        <v>52</v>
      </c>
      <c r="G33" s="42"/>
      <c r="H33" s="42"/>
      <c r="I33" s="42"/>
      <c r="J33" s="42"/>
      <c r="K33" s="42"/>
      <c r="L33" s="299">
        <v>0</v>
      </c>
      <c r="M33" s="270"/>
      <c r="N33" s="270"/>
      <c r="O33" s="270"/>
      <c r="P33" s="270"/>
      <c r="Q33" s="42"/>
      <c r="R33" s="42"/>
      <c r="S33" s="42"/>
      <c r="T33" s="42"/>
      <c r="U33" s="42"/>
      <c r="V33" s="42"/>
      <c r="W33" s="269">
        <f>ROUND(BD94,2)</f>
        <v>0</v>
      </c>
      <c r="X33" s="270"/>
      <c r="Y33" s="270"/>
      <c r="Z33" s="270"/>
      <c r="AA33" s="270"/>
      <c r="AB33" s="270"/>
      <c r="AC33" s="270"/>
      <c r="AD33" s="270"/>
      <c r="AE33" s="270"/>
      <c r="AF33" s="42"/>
      <c r="AG33" s="42"/>
      <c r="AH33" s="42"/>
      <c r="AI33" s="42"/>
      <c r="AJ33" s="42"/>
      <c r="AK33" s="269">
        <v>0</v>
      </c>
      <c r="AL33" s="270"/>
      <c r="AM33" s="270"/>
      <c r="AN33" s="270"/>
      <c r="AO33" s="270"/>
      <c r="AP33" s="42"/>
      <c r="AQ33" s="42"/>
      <c r="AR33" s="43"/>
      <c r="BE33" s="27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2"/>
    </row>
    <row r="35" spans="1:57" s="2" customFormat="1" ht="25.9" customHeight="1">
      <c r="A35" s="35"/>
      <c r="B35" s="36"/>
      <c r="C35" s="44"/>
      <c r="D35" s="45" t="s">
        <v>53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54</v>
      </c>
      <c r="U35" s="46"/>
      <c r="V35" s="46"/>
      <c r="W35" s="46"/>
      <c r="X35" s="276" t="s">
        <v>55</v>
      </c>
      <c r="Y35" s="277"/>
      <c r="Z35" s="277"/>
      <c r="AA35" s="277"/>
      <c r="AB35" s="277"/>
      <c r="AC35" s="46"/>
      <c r="AD35" s="46"/>
      <c r="AE35" s="46"/>
      <c r="AF35" s="46"/>
      <c r="AG35" s="46"/>
      <c r="AH35" s="46"/>
      <c r="AI35" s="46"/>
      <c r="AJ35" s="46"/>
      <c r="AK35" s="278">
        <f>SUM(AK26:AK33)</f>
        <v>0</v>
      </c>
      <c r="AL35" s="277"/>
      <c r="AM35" s="277"/>
      <c r="AN35" s="277"/>
      <c r="AO35" s="27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58</v>
      </c>
      <c r="AI60" s="39"/>
      <c r="AJ60" s="39"/>
      <c r="AK60" s="39"/>
      <c r="AL60" s="39"/>
      <c r="AM60" s="53" t="s">
        <v>59</v>
      </c>
      <c r="AN60" s="39"/>
      <c r="AO60" s="39"/>
      <c r="AP60" s="37"/>
      <c r="AQ60" s="37"/>
      <c r="AR60" s="40"/>
      <c r="BE60" s="35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60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58</v>
      </c>
      <c r="AI75" s="39"/>
      <c r="AJ75" s="39"/>
      <c r="AK75" s="39"/>
      <c r="AL75" s="39"/>
      <c r="AM75" s="53" t="s">
        <v>59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3" t="s">
        <v>62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43/18-V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9" t="str">
        <f>K6</f>
        <v>Realizace úspor energie - Hornické muzeum v Krásně, Cínová 408, Krásno - VYTÁPĚNÍ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Krásno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291" t="str">
        <f>IF(AN8="","",AN8)</f>
        <v>28. 1. 2019</v>
      </c>
      <c r="AN87" s="29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29" t="s">
        <v>30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Muzeum Sokolov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36</v>
      </c>
      <c r="AJ89" s="37"/>
      <c r="AK89" s="37"/>
      <c r="AL89" s="37"/>
      <c r="AM89" s="287" t="str">
        <f>IF(E17="","",E17)</f>
        <v>Jurica a.s. - Ateliér Sokolov</v>
      </c>
      <c r="AN89" s="288"/>
      <c r="AO89" s="288"/>
      <c r="AP89" s="288"/>
      <c r="AQ89" s="37"/>
      <c r="AR89" s="40"/>
      <c r="AS89" s="281" t="s">
        <v>63</v>
      </c>
      <c r="AT89" s="28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34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39</v>
      </c>
      <c r="AJ90" s="37"/>
      <c r="AK90" s="37"/>
      <c r="AL90" s="37"/>
      <c r="AM90" s="287" t="str">
        <f>IF(E20="","",E20)</f>
        <v>Eva Marková</v>
      </c>
      <c r="AN90" s="288"/>
      <c r="AO90" s="288"/>
      <c r="AP90" s="288"/>
      <c r="AQ90" s="37"/>
      <c r="AR90" s="40"/>
      <c r="AS90" s="283"/>
      <c r="AT90" s="28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5"/>
      <c r="AT91" s="28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8" t="s">
        <v>64</v>
      </c>
      <c r="D92" s="301"/>
      <c r="E92" s="301"/>
      <c r="F92" s="301"/>
      <c r="G92" s="301"/>
      <c r="H92" s="74"/>
      <c r="I92" s="300" t="s">
        <v>65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66</v>
      </c>
      <c r="AH92" s="301"/>
      <c r="AI92" s="301"/>
      <c r="AJ92" s="301"/>
      <c r="AK92" s="301"/>
      <c r="AL92" s="301"/>
      <c r="AM92" s="301"/>
      <c r="AN92" s="300" t="s">
        <v>67</v>
      </c>
      <c r="AO92" s="301"/>
      <c r="AP92" s="302"/>
      <c r="AQ92" s="75" t="s">
        <v>68</v>
      </c>
      <c r="AR92" s="40"/>
      <c r="AS92" s="76" t="s">
        <v>69</v>
      </c>
      <c r="AT92" s="77" t="s">
        <v>70</v>
      </c>
      <c r="AU92" s="77" t="s">
        <v>71</v>
      </c>
      <c r="AV92" s="77" t="s">
        <v>72</v>
      </c>
      <c r="AW92" s="77" t="s">
        <v>73</v>
      </c>
      <c r="AX92" s="77" t="s">
        <v>74</v>
      </c>
      <c r="AY92" s="77" t="s">
        <v>75</v>
      </c>
      <c r="AZ92" s="77" t="s">
        <v>76</v>
      </c>
      <c r="BA92" s="77" t="s">
        <v>77</v>
      </c>
      <c r="BB92" s="77" t="s">
        <v>78</v>
      </c>
      <c r="BC92" s="77" t="s">
        <v>79</v>
      </c>
      <c r="BD92" s="78" t="s">
        <v>80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81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6">
        <f>ROUND(SUM(AG95:AG98),2)</f>
        <v>0</v>
      </c>
      <c r="AH94" s="306"/>
      <c r="AI94" s="306"/>
      <c r="AJ94" s="306"/>
      <c r="AK94" s="306"/>
      <c r="AL94" s="306"/>
      <c r="AM94" s="306"/>
      <c r="AN94" s="307">
        <f>SUM(AG94,AT94)</f>
        <v>0</v>
      </c>
      <c r="AO94" s="307"/>
      <c r="AP94" s="307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82</v>
      </c>
      <c r="BT94" s="92" t="s">
        <v>83</v>
      </c>
      <c r="BU94" s="93" t="s">
        <v>84</v>
      </c>
      <c r="BV94" s="92" t="s">
        <v>85</v>
      </c>
      <c r="BW94" s="92" t="s">
        <v>5</v>
      </c>
      <c r="BX94" s="92" t="s">
        <v>86</v>
      </c>
      <c r="CL94" s="92" t="s">
        <v>19</v>
      </c>
    </row>
    <row r="95" spans="1:91" s="7" customFormat="1" ht="16.5" customHeight="1">
      <c r="A95" s="94" t="s">
        <v>87</v>
      </c>
      <c r="B95" s="95"/>
      <c r="C95" s="96"/>
      <c r="D95" s="309" t="s">
        <v>88</v>
      </c>
      <c r="E95" s="309"/>
      <c r="F95" s="309"/>
      <c r="G95" s="309"/>
      <c r="H95" s="309"/>
      <c r="I95" s="97"/>
      <c r="J95" s="309" t="s">
        <v>89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4">
        <f>'PL - Plynoinstalace'!J30</f>
        <v>0</v>
      </c>
      <c r="AH95" s="305"/>
      <c r="AI95" s="305"/>
      <c r="AJ95" s="305"/>
      <c r="AK95" s="305"/>
      <c r="AL95" s="305"/>
      <c r="AM95" s="305"/>
      <c r="AN95" s="304">
        <f>SUM(AG95,AT95)</f>
        <v>0</v>
      </c>
      <c r="AO95" s="305"/>
      <c r="AP95" s="305"/>
      <c r="AQ95" s="98" t="s">
        <v>90</v>
      </c>
      <c r="AR95" s="99"/>
      <c r="AS95" s="100">
        <v>0</v>
      </c>
      <c r="AT95" s="101">
        <f>ROUND(SUM(AV95:AW95),2)</f>
        <v>0</v>
      </c>
      <c r="AU95" s="102">
        <f>'PL - Plynoinstalace'!P128</f>
        <v>0</v>
      </c>
      <c r="AV95" s="101">
        <f>'PL - Plynoinstalace'!J33</f>
        <v>0</v>
      </c>
      <c r="AW95" s="101">
        <f>'PL - Plynoinstalace'!J34</f>
        <v>0</v>
      </c>
      <c r="AX95" s="101">
        <f>'PL - Plynoinstalace'!J35</f>
        <v>0</v>
      </c>
      <c r="AY95" s="101">
        <f>'PL - Plynoinstalace'!J36</f>
        <v>0</v>
      </c>
      <c r="AZ95" s="101">
        <f>'PL - Plynoinstalace'!F33</f>
        <v>0</v>
      </c>
      <c r="BA95" s="101">
        <f>'PL - Plynoinstalace'!F34</f>
        <v>0</v>
      </c>
      <c r="BB95" s="101">
        <f>'PL - Plynoinstalace'!F35</f>
        <v>0</v>
      </c>
      <c r="BC95" s="101">
        <f>'PL - Plynoinstalace'!F36</f>
        <v>0</v>
      </c>
      <c r="BD95" s="103">
        <f>'PL - Plynoinstalace'!F37</f>
        <v>0</v>
      </c>
      <c r="BT95" s="104" t="s">
        <v>91</v>
      </c>
      <c r="BV95" s="104" t="s">
        <v>85</v>
      </c>
      <c r="BW95" s="104" t="s">
        <v>92</v>
      </c>
      <c r="BX95" s="104" t="s">
        <v>5</v>
      </c>
      <c r="CL95" s="104" t="s">
        <v>1</v>
      </c>
      <c r="CM95" s="104" t="s">
        <v>93</v>
      </c>
    </row>
    <row r="96" spans="1:91" s="7" customFormat="1" ht="16.5" customHeight="1">
      <c r="A96" s="94" t="s">
        <v>87</v>
      </c>
      <c r="B96" s="95"/>
      <c r="C96" s="96"/>
      <c r="D96" s="309" t="s">
        <v>94</v>
      </c>
      <c r="E96" s="309"/>
      <c r="F96" s="309"/>
      <c r="G96" s="309"/>
      <c r="H96" s="309"/>
      <c r="I96" s="97"/>
      <c r="J96" s="309" t="s">
        <v>95</v>
      </c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4">
        <f>'VYT - Vytápění'!J30</f>
        <v>0</v>
      </c>
      <c r="AH96" s="305"/>
      <c r="AI96" s="305"/>
      <c r="AJ96" s="305"/>
      <c r="AK96" s="305"/>
      <c r="AL96" s="305"/>
      <c r="AM96" s="305"/>
      <c r="AN96" s="304">
        <f>SUM(AG96,AT96)</f>
        <v>0</v>
      </c>
      <c r="AO96" s="305"/>
      <c r="AP96" s="305"/>
      <c r="AQ96" s="98" t="s">
        <v>90</v>
      </c>
      <c r="AR96" s="99"/>
      <c r="AS96" s="100">
        <v>0</v>
      </c>
      <c r="AT96" s="101">
        <f>ROUND(SUM(AV96:AW96),2)</f>
        <v>0</v>
      </c>
      <c r="AU96" s="102">
        <f>'VYT - Vytápění'!P130</f>
        <v>0</v>
      </c>
      <c r="AV96" s="101">
        <f>'VYT - Vytápění'!J33</f>
        <v>0</v>
      </c>
      <c r="AW96" s="101">
        <f>'VYT - Vytápění'!J34</f>
        <v>0</v>
      </c>
      <c r="AX96" s="101">
        <f>'VYT - Vytápění'!J35</f>
        <v>0</v>
      </c>
      <c r="AY96" s="101">
        <f>'VYT - Vytápění'!J36</f>
        <v>0</v>
      </c>
      <c r="AZ96" s="101">
        <f>'VYT - Vytápění'!F33</f>
        <v>0</v>
      </c>
      <c r="BA96" s="101">
        <f>'VYT - Vytápění'!F34</f>
        <v>0</v>
      </c>
      <c r="BB96" s="101">
        <f>'VYT - Vytápění'!F35</f>
        <v>0</v>
      </c>
      <c r="BC96" s="101">
        <f>'VYT - Vytápění'!F36</f>
        <v>0</v>
      </c>
      <c r="BD96" s="103">
        <f>'VYT - Vytápění'!F37</f>
        <v>0</v>
      </c>
      <c r="BT96" s="104" t="s">
        <v>91</v>
      </c>
      <c r="BV96" s="104" t="s">
        <v>85</v>
      </c>
      <c r="BW96" s="104" t="s">
        <v>96</v>
      </c>
      <c r="BX96" s="104" t="s">
        <v>5</v>
      </c>
      <c r="CL96" s="104" t="s">
        <v>1</v>
      </c>
      <c r="CM96" s="104" t="s">
        <v>93</v>
      </c>
    </row>
    <row r="97" spans="1:91" s="7" customFormat="1" ht="16.5" customHeight="1">
      <c r="A97" s="94" t="s">
        <v>87</v>
      </c>
      <c r="B97" s="95"/>
      <c r="C97" s="96"/>
      <c r="D97" s="309" t="s">
        <v>97</v>
      </c>
      <c r="E97" s="309"/>
      <c r="F97" s="309"/>
      <c r="G97" s="309"/>
      <c r="H97" s="309"/>
      <c r="I97" s="97"/>
      <c r="J97" s="309" t="s">
        <v>98</v>
      </c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4">
        <f>'SIP - Silnoproud'!J30</f>
        <v>0</v>
      </c>
      <c r="AH97" s="305"/>
      <c r="AI97" s="305"/>
      <c r="AJ97" s="305"/>
      <c r="AK97" s="305"/>
      <c r="AL97" s="305"/>
      <c r="AM97" s="305"/>
      <c r="AN97" s="304">
        <f>SUM(AG97,AT97)</f>
        <v>0</v>
      </c>
      <c r="AO97" s="305"/>
      <c r="AP97" s="305"/>
      <c r="AQ97" s="98" t="s">
        <v>90</v>
      </c>
      <c r="AR97" s="99"/>
      <c r="AS97" s="100">
        <v>0</v>
      </c>
      <c r="AT97" s="101">
        <f>ROUND(SUM(AV97:AW97),2)</f>
        <v>0</v>
      </c>
      <c r="AU97" s="102">
        <f>'SIP - Silnoproud'!P123</f>
        <v>0</v>
      </c>
      <c r="AV97" s="101">
        <f>'SIP - Silnoproud'!J33</f>
        <v>0</v>
      </c>
      <c r="AW97" s="101">
        <f>'SIP - Silnoproud'!J34</f>
        <v>0</v>
      </c>
      <c r="AX97" s="101">
        <f>'SIP - Silnoproud'!J35</f>
        <v>0</v>
      </c>
      <c r="AY97" s="101">
        <f>'SIP - Silnoproud'!J36</f>
        <v>0</v>
      </c>
      <c r="AZ97" s="101">
        <f>'SIP - Silnoproud'!F33</f>
        <v>0</v>
      </c>
      <c r="BA97" s="101">
        <f>'SIP - Silnoproud'!F34</f>
        <v>0</v>
      </c>
      <c r="BB97" s="101">
        <f>'SIP - Silnoproud'!F35</f>
        <v>0</v>
      </c>
      <c r="BC97" s="101">
        <f>'SIP - Silnoproud'!F36</f>
        <v>0</v>
      </c>
      <c r="BD97" s="103">
        <f>'SIP - Silnoproud'!F37</f>
        <v>0</v>
      </c>
      <c r="BT97" s="104" t="s">
        <v>91</v>
      </c>
      <c r="BV97" s="104" t="s">
        <v>85</v>
      </c>
      <c r="BW97" s="104" t="s">
        <v>99</v>
      </c>
      <c r="BX97" s="104" t="s">
        <v>5</v>
      </c>
      <c r="CL97" s="104" t="s">
        <v>1</v>
      </c>
      <c r="CM97" s="104" t="s">
        <v>93</v>
      </c>
    </row>
    <row r="98" spans="1:91" s="7" customFormat="1" ht="16.5" customHeight="1">
      <c r="A98" s="94" t="s">
        <v>87</v>
      </c>
      <c r="B98" s="95"/>
      <c r="C98" s="96"/>
      <c r="D98" s="309" t="s">
        <v>100</v>
      </c>
      <c r="E98" s="309"/>
      <c r="F98" s="309"/>
      <c r="G98" s="309"/>
      <c r="H98" s="309"/>
      <c r="I98" s="97"/>
      <c r="J98" s="309" t="s">
        <v>101</v>
      </c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4">
        <f>'VRN - Vedlejší rozpočtové...'!J30</f>
        <v>0</v>
      </c>
      <c r="AH98" s="305"/>
      <c r="AI98" s="305"/>
      <c r="AJ98" s="305"/>
      <c r="AK98" s="305"/>
      <c r="AL98" s="305"/>
      <c r="AM98" s="305"/>
      <c r="AN98" s="304">
        <f>SUM(AG98,AT98)</f>
        <v>0</v>
      </c>
      <c r="AO98" s="305"/>
      <c r="AP98" s="305"/>
      <c r="AQ98" s="98" t="s">
        <v>90</v>
      </c>
      <c r="AR98" s="99"/>
      <c r="AS98" s="105">
        <v>0</v>
      </c>
      <c r="AT98" s="106">
        <f>ROUND(SUM(AV98:AW98),2)</f>
        <v>0</v>
      </c>
      <c r="AU98" s="107">
        <f>'VRN - Vedlejší rozpočtové...'!P121</f>
        <v>0</v>
      </c>
      <c r="AV98" s="106">
        <f>'VRN - Vedlejší rozpočtové...'!J33</f>
        <v>0</v>
      </c>
      <c r="AW98" s="106">
        <f>'VRN - Vedlejší rozpočtové...'!J34</f>
        <v>0</v>
      </c>
      <c r="AX98" s="106">
        <f>'VRN - Vedlejší rozpočtové...'!J35</f>
        <v>0</v>
      </c>
      <c r="AY98" s="106">
        <f>'VRN - Vedlejší rozpočtové...'!J36</f>
        <v>0</v>
      </c>
      <c r="AZ98" s="106">
        <f>'VRN - Vedlejší rozpočtové...'!F33</f>
        <v>0</v>
      </c>
      <c r="BA98" s="106">
        <f>'VRN - Vedlejší rozpočtové...'!F34</f>
        <v>0</v>
      </c>
      <c r="BB98" s="106">
        <f>'VRN - Vedlejší rozpočtové...'!F35</f>
        <v>0</v>
      </c>
      <c r="BC98" s="106">
        <f>'VRN - Vedlejší rozpočtové...'!F36</f>
        <v>0</v>
      </c>
      <c r="BD98" s="108">
        <f>'VRN - Vedlejší rozpočtové...'!F37</f>
        <v>0</v>
      </c>
      <c r="BT98" s="104" t="s">
        <v>91</v>
      </c>
      <c r="BV98" s="104" t="s">
        <v>85</v>
      </c>
      <c r="BW98" s="104" t="s">
        <v>102</v>
      </c>
      <c r="BX98" s="104" t="s">
        <v>5</v>
      </c>
      <c r="CL98" s="104" t="s">
        <v>1</v>
      </c>
      <c r="CM98" s="104" t="s">
        <v>93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NO8V0zOatBmBMLb6soJN7v0dRnJyDZvNKuVmTQOhx2eGcOwK8ZmeaTIFzJtZansnyAPrWvpxZPU03IlwP7WBkg==" saltValue="KlVQIy9G+pyWopUJ86rCsiWhnzapLaxMfDReQ4HXxsJpb9C+jI7FP1xXEMiv2RILYM8Gxt3mr5OMPRwTBHHcug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PL - Plynoinstalace'!C2" display="/"/>
    <hyperlink ref="A96" location="'VYT - Vytápění'!C2" display="/"/>
    <hyperlink ref="A97" location="'SIP - Silnoproud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93</v>
      </c>
    </row>
    <row r="4" spans="2:46" s="1" customFormat="1" ht="24.95" customHeight="1">
      <c r="B4" s="20"/>
      <c r="D4" s="113" t="s">
        <v>103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25.5" customHeight="1">
      <c r="B7" s="20"/>
      <c r="E7" s="310" t="str">
        <f>'Rekapitulace stavby'!K6</f>
        <v>Realizace úspor energie - Hornické muzeum v Krásně, Cínová 408, Krásno - VYTÁPĚNÍ</v>
      </c>
      <c r="F7" s="311"/>
      <c r="G7" s="311"/>
      <c r="H7" s="311"/>
      <c r="I7" s="109"/>
      <c r="L7" s="20"/>
    </row>
    <row r="8" spans="1:31" s="2" customFormat="1" ht="12" customHeight="1">
      <c r="A8" s="35"/>
      <c r="B8" s="40"/>
      <c r="C8" s="35"/>
      <c r="D8" s="115" t="s">
        <v>104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105</v>
      </c>
      <c r="F9" s="313"/>
      <c r="G9" s="313"/>
      <c r="H9" s="31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28. 1. 2019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37</v>
      </c>
      <c r="F21" s="35"/>
      <c r="G21" s="35"/>
      <c r="H21" s="35"/>
      <c r="I21" s="118" t="s">
        <v>33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6" t="s">
        <v>1</v>
      </c>
      <c r="F27" s="316"/>
      <c r="G27" s="316"/>
      <c r="H27" s="31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ROUND((SUM(BE128:BE221)),2)</f>
        <v>0</v>
      </c>
      <c r="G33" s="35"/>
      <c r="H33" s="35"/>
      <c r="I33" s="132">
        <v>0.21</v>
      </c>
      <c r="J33" s="131">
        <f>ROUND(((SUM(BE128:BE221))*I33),2)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ROUND((SUM(BF128:BF221)),2)</f>
        <v>0</v>
      </c>
      <c r="G34" s="35"/>
      <c r="H34" s="35"/>
      <c r="I34" s="132">
        <v>0.15</v>
      </c>
      <c r="J34" s="131">
        <f>ROUND(((SUM(BF128:BF221))*I34),2)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ROUND((SUM(BG128:BG221)),2)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ROUND((SUM(BH128:BH221)),2)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ROUND((SUM(BI128:BI221)),2)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5" customHeight="1">
      <c r="A85" s="35"/>
      <c r="B85" s="36"/>
      <c r="C85" s="37"/>
      <c r="D85" s="37"/>
      <c r="E85" s="317" t="str">
        <f>E7</f>
        <v>Realizace úspor energie - Hornické muzeum v Krásně, Cínová 408, Krásno - VYTÁPĚNÍ</v>
      </c>
      <c r="F85" s="318"/>
      <c r="G85" s="318"/>
      <c r="H85" s="31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9" t="str">
        <f>E9</f>
        <v>PL - Plynoinstalace</v>
      </c>
      <c r="F87" s="319"/>
      <c r="G87" s="319"/>
      <c r="H87" s="31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Krásno</v>
      </c>
      <c r="G89" s="37"/>
      <c r="H89" s="37"/>
      <c r="I89" s="118" t="s">
        <v>24</v>
      </c>
      <c r="J89" s="67" t="str">
        <f>IF(J12="","",J12)</f>
        <v>28. 1. 2019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7.95" customHeight="1">
      <c r="A91" s="35"/>
      <c r="B91" s="36"/>
      <c r="C91" s="29" t="s">
        <v>30</v>
      </c>
      <c r="D91" s="37"/>
      <c r="E91" s="37"/>
      <c r="F91" s="27" t="str">
        <f>E15</f>
        <v>Muzeum Sokolov</v>
      </c>
      <c r="G91" s="37"/>
      <c r="H91" s="37"/>
      <c r="I91" s="118" t="s">
        <v>36</v>
      </c>
      <c r="J91" s="33" t="str">
        <f>E21</f>
        <v>Jurica a.s. - Ateliér Sokolov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Eva Marková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107</v>
      </c>
      <c r="D94" s="158"/>
      <c r="E94" s="158"/>
      <c r="F94" s="158"/>
      <c r="G94" s="158"/>
      <c r="H94" s="158"/>
      <c r="I94" s="159"/>
      <c r="J94" s="160" t="s">
        <v>108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5" customHeight="1">
      <c r="B97" s="162"/>
      <c r="C97" s="163"/>
      <c r="D97" s="164" t="s">
        <v>111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10" customFormat="1" ht="19.9" customHeight="1">
      <c r="B98" s="169"/>
      <c r="C98" s="170"/>
      <c r="D98" s="171" t="s">
        <v>112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2:12" s="10" customFormat="1" ht="19.9" customHeight="1">
      <c r="B99" s="169"/>
      <c r="C99" s="170"/>
      <c r="D99" s="171" t="s">
        <v>113</v>
      </c>
      <c r="E99" s="172"/>
      <c r="F99" s="172"/>
      <c r="G99" s="172"/>
      <c r="H99" s="172"/>
      <c r="I99" s="173"/>
      <c r="J99" s="174">
        <f>J135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114</v>
      </c>
      <c r="E100" s="172"/>
      <c r="F100" s="172"/>
      <c r="G100" s="172"/>
      <c r="H100" s="172"/>
      <c r="I100" s="173"/>
      <c r="J100" s="174">
        <f>J151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115</v>
      </c>
      <c r="E101" s="172"/>
      <c r="F101" s="172"/>
      <c r="G101" s="172"/>
      <c r="H101" s="172"/>
      <c r="I101" s="173"/>
      <c r="J101" s="174">
        <f>J157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116</v>
      </c>
      <c r="E102" s="165"/>
      <c r="F102" s="165"/>
      <c r="G102" s="165"/>
      <c r="H102" s="165"/>
      <c r="I102" s="166"/>
      <c r="J102" s="167">
        <f>J159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J160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118</v>
      </c>
      <c r="E104" s="172"/>
      <c r="F104" s="172"/>
      <c r="G104" s="172"/>
      <c r="H104" s="172"/>
      <c r="I104" s="173"/>
      <c r="J104" s="174">
        <f>J167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119</v>
      </c>
      <c r="E105" s="172"/>
      <c r="F105" s="172"/>
      <c r="G105" s="172"/>
      <c r="H105" s="172"/>
      <c r="I105" s="173"/>
      <c r="J105" s="174">
        <f>J177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120</v>
      </c>
      <c r="E106" s="172"/>
      <c r="F106" s="172"/>
      <c r="G106" s="172"/>
      <c r="H106" s="172"/>
      <c r="I106" s="173"/>
      <c r="J106" s="174">
        <f>J183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121</v>
      </c>
      <c r="E107" s="172"/>
      <c r="F107" s="172"/>
      <c r="G107" s="172"/>
      <c r="H107" s="172"/>
      <c r="I107" s="173"/>
      <c r="J107" s="174">
        <f>J217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122</v>
      </c>
      <c r="E108" s="172"/>
      <c r="F108" s="172"/>
      <c r="G108" s="172"/>
      <c r="H108" s="172"/>
      <c r="I108" s="173"/>
      <c r="J108" s="174">
        <f>J219</f>
        <v>0</v>
      </c>
      <c r="K108" s="170"/>
      <c r="L108" s="175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123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5" customHeight="1">
      <c r="A118" s="35"/>
      <c r="B118" s="36"/>
      <c r="C118" s="37"/>
      <c r="D118" s="37"/>
      <c r="E118" s="317" t="str">
        <f>E7</f>
        <v>Realizace úspor energie - Hornické muzeum v Krásně, Cínová 408, Krásno - VYTÁPĚNÍ</v>
      </c>
      <c r="F118" s="318"/>
      <c r="G118" s="318"/>
      <c r="H118" s="318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104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9" t="str">
        <f>E9</f>
        <v>PL - Plynoinstalace</v>
      </c>
      <c r="F120" s="319"/>
      <c r="G120" s="319"/>
      <c r="H120" s="319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22</v>
      </c>
      <c r="D122" s="37"/>
      <c r="E122" s="37"/>
      <c r="F122" s="27" t="str">
        <f>F12</f>
        <v>Krásno</v>
      </c>
      <c r="G122" s="37"/>
      <c r="H122" s="37"/>
      <c r="I122" s="118" t="s">
        <v>24</v>
      </c>
      <c r="J122" s="67" t="str">
        <f>IF(J12="","",J12)</f>
        <v>28. 1. 2019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7.95" customHeight="1">
      <c r="A124" s="35"/>
      <c r="B124" s="36"/>
      <c r="C124" s="29" t="s">
        <v>30</v>
      </c>
      <c r="D124" s="37"/>
      <c r="E124" s="37"/>
      <c r="F124" s="27" t="str">
        <f>E15</f>
        <v>Muzeum Sokolov</v>
      </c>
      <c r="G124" s="37"/>
      <c r="H124" s="37"/>
      <c r="I124" s="118" t="s">
        <v>36</v>
      </c>
      <c r="J124" s="33" t="str">
        <f>E21</f>
        <v>Jurica a.s. - Ateliér Sokolov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34</v>
      </c>
      <c r="D125" s="37"/>
      <c r="E125" s="37"/>
      <c r="F125" s="27" t="str">
        <f>IF(E18="","",E18)</f>
        <v>Vyplň údaj</v>
      </c>
      <c r="G125" s="37"/>
      <c r="H125" s="37"/>
      <c r="I125" s="118" t="s">
        <v>39</v>
      </c>
      <c r="J125" s="33" t="str">
        <f>E24</f>
        <v>Eva Marková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124</v>
      </c>
      <c r="D127" s="179" t="s">
        <v>68</v>
      </c>
      <c r="E127" s="179" t="s">
        <v>64</v>
      </c>
      <c r="F127" s="179" t="s">
        <v>65</v>
      </c>
      <c r="G127" s="179" t="s">
        <v>125</v>
      </c>
      <c r="H127" s="179" t="s">
        <v>126</v>
      </c>
      <c r="I127" s="180" t="s">
        <v>127</v>
      </c>
      <c r="J127" s="179" t="s">
        <v>108</v>
      </c>
      <c r="K127" s="181" t="s">
        <v>128</v>
      </c>
      <c r="L127" s="182"/>
      <c r="M127" s="76" t="s">
        <v>1</v>
      </c>
      <c r="N127" s="77" t="s">
        <v>47</v>
      </c>
      <c r="O127" s="77" t="s">
        <v>129</v>
      </c>
      <c r="P127" s="77" t="s">
        <v>130</v>
      </c>
      <c r="Q127" s="77" t="s">
        <v>131</v>
      </c>
      <c r="R127" s="77" t="s">
        <v>132</v>
      </c>
      <c r="S127" s="77" t="s">
        <v>133</v>
      </c>
      <c r="T127" s="78" t="s">
        <v>134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5"/>
      <c r="B128" s="36"/>
      <c r="C128" s="83" t="s">
        <v>135</v>
      </c>
      <c r="D128" s="37"/>
      <c r="E128" s="37"/>
      <c r="F128" s="37"/>
      <c r="G128" s="37"/>
      <c r="H128" s="37"/>
      <c r="I128" s="116"/>
      <c r="J128" s="183">
        <f>BK128</f>
        <v>0</v>
      </c>
      <c r="K128" s="37"/>
      <c r="L128" s="40"/>
      <c r="M128" s="79"/>
      <c r="N128" s="184"/>
      <c r="O128" s="80"/>
      <c r="P128" s="185">
        <f>P129+P159</f>
        <v>0</v>
      </c>
      <c r="Q128" s="80"/>
      <c r="R128" s="185">
        <f>R129+R159</f>
        <v>0.9063645216</v>
      </c>
      <c r="S128" s="80"/>
      <c r="T128" s="186">
        <f>T129+T159</f>
        <v>1.8685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82</v>
      </c>
      <c r="AU128" s="17" t="s">
        <v>110</v>
      </c>
      <c r="BK128" s="187">
        <f>BK129+BK159</f>
        <v>0</v>
      </c>
    </row>
    <row r="129" spans="2:63" s="12" customFormat="1" ht="25.9" customHeight="1">
      <c r="B129" s="188"/>
      <c r="C129" s="189"/>
      <c r="D129" s="190" t="s">
        <v>82</v>
      </c>
      <c r="E129" s="191" t="s">
        <v>136</v>
      </c>
      <c r="F129" s="191" t="s">
        <v>137</v>
      </c>
      <c r="G129" s="189"/>
      <c r="H129" s="189"/>
      <c r="I129" s="192"/>
      <c r="J129" s="193">
        <f>BK129</f>
        <v>0</v>
      </c>
      <c r="K129" s="189"/>
      <c r="L129" s="194"/>
      <c r="M129" s="195"/>
      <c r="N129" s="196"/>
      <c r="O129" s="196"/>
      <c r="P129" s="197">
        <f>P130+P135+P151+P157</f>
        <v>0</v>
      </c>
      <c r="Q129" s="196"/>
      <c r="R129" s="197">
        <f>R130+R135+R151+R157</f>
        <v>0.631265</v>
      </c>
      <c r="S129" s="196"/>
      <c r="T129" s="198">
        <f>T130+T135+T151+T157</f>
        <v>1.8366</v>
      </c>
      <c r="AR129" s="199" t="s">
        <v>91</v>
      </c>
      <c r="AT129" s="200" t="s">
        <v>82</v>
      </c>
      <c r="AU129" s="200" t="s">
        <v>83</v>
      </c>
      <c r="AY129" s="199" t="s">
        <v>138</v>
      </c>
      <c r="BK129" s="201">
        <f>BK130+BK135+BK151+BK157</f>
        <v>0</v>
      </c>
    </row>
    <row r="130" spans="2:63" s="12" customFormat="1" ht="22.9" customHeight="1">
      <c r="B130" s="188"/>
      <c r="C130" s="189"/>
      <c r="D130" s="190" t="s">
        <v>82</v>
      </c>
      <c r="E130" s="202" t="s">
        <v>139</v>
      </c>
      <c r="F130" s="202" t="s">
        <v>140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SUM(P131:P134)</f>
        <v>0</v>
      </c>
      <c r="Q130" s="196"/>
      <c r="R130" s="197">
        <f>SUM(R131:R134)</f>
        <v>0.63123</v>
      </c>
      <c r="S130" s="196"/>
      <c r="T130" s="198">
        <f>SUM(T131:T134)</f>
        <v>0</v>
      </c>
      <c r="AR130" s="199" t="s">
        <v>91</v>
      </c>
      <c r="AT130" s="200" t="s">
        <v>82</v>
      </c>
      <c r="AU130" s="200" t="s">
        <v>91</v>
      </c>
      <c r="AY130" s="199" t="s">
        <v>138</v>
      </c>
      <c r="BK130" s="201">
        <f>SUM(BK131:BK134)</f>
        <v>0</v>
      </c>
    </row>
    <row r="131" spans="1:65" s="2" customFormat="1" ht="16.5" customHeight="1">
      <c r="A131" s="35"/>
      <c r="B131" s="36"/>
      <c r="C131" s="204" t="s">
        <v>91</v>
      </c>
      <c r="D131" s="204" t="s">
        <v>141</v>
      </c>
      <c r="E131" s="205" t="s">
        <v>142</v>
      </c>
      <c r="F131" s="206" t="s">
        <v>143</v>
      </c>
      <c r="G131" s="207" t="s">
        <v>144</v>
      </c>
      <c r="H131" s="208">
        <v>6.36</v>
      </c>
      <c r="I131" s="209"/>
      <c r="J131" s="210">
        <f>ROUND(I131*H131,2)</f>
        <v>0</v>
      </c>
      <c r="K131" s="206" t="s">
        <v>145</v>
      </c>
      <c r="L131" s="40"/>
      <c r="M131" s="211" t="s">
        <v>1</v>
      </c>
      <c r="N131" s="212" t="s">
        <v>48</v>
      </c>
      <c r="O131" s="72"/>
      <c r="P131" s="213">
        <f>O131*H131</f>
        <v>0</v>
      </c>
      <c r="Q131" s="213">
        <v>0.04</v>
      </c>
      <c r="R131" s="213">
        <f>Q131*H131</f>
        <v>0.2544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146</v>
      </c>
      <c r="AT131" s="215" t="s">
        <v>141</v>
      </c>
      <c r="AU131" s="215" t="s">
        <v>93</v>
      </c>
      <c r="AY131" s="17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91</v>
      </c>
      <c r="BK131" s="216">
        <f>ROUND(I131*H131,2)</f>
        <v>0</v>
      </c>
      <c r="BL131" s="17" t="s">
        <v>146</v>
      </c>
      <c r="BM131" s="215" t="s">
        <v>147</v>
      </c>
    </row>
    <row r="132" spans="2:51" s="13" customFormat="1" ht="11.25">
      <c r="B132" s="217"/>
      <c r="C132" s="218"/>
      <c r="D132" s="219" t="s">
        <v>148</v>
      </c>
      <c r="E132" s="220" t="s">
        <v>1</v>
      </c>
      <c r="F132" s="221" t="s">
        <v>149</v>
      </c>
      <c r="G132" s="218"/>
      <c r="H132" s="222">
        <v>6.36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148</v>
      </c>
      <c r="AU132" s="228" t="s">
        <v>93</v>
      </c>
      <c r="AV132" s="13" t="s">
        <v>93</v>
      </c>
      <c r="AW132" s="13" t="s">
        <v>38</v>
      </c>
      <c r="AX132" s="13" t="s">
        <v>91</v>
      </c>
      <c r="AY132" s="228" t="s">
        <v>138</v>
      </c>
    </row>
    <row r="133" spans="1:65" s="2" customFormat="1" ht="24" customHeight="1">
      <c r="A133" s="35"/>
      <c r="B133" s="36"/>
      <c r="C133" s="204" t="s">
        <v>93</v>
      </c>
      <c r="D133" s="204" t="s">
        <v>141</v>
      </c>
      <c r="E133" s="205" t="s">
        <v>150</v>
      </c>
      <c r="F133" s="206" t="s">
        <v>151</v>
      </c>
      <c r="G133" s="207" t="s">
        <v>144</v>
      </c>
      <c r="H133" s="208">
        <v>7.95</v>
      </c>
      <c r="I133" s="209"/>
      <c r="J133" s="210">
        <f>ROUND(I133*H133,2)</f>
        <v>0</v>
      </c>
      <c r="K133" s="206" t="s">
        <v>145</v>
      </c>
      <c r="L133" s="40"/>
      <c r="M133" s="211" t="s">
        <v>1</v>
      </c>
      <c r="N133" s="212" t="s">
        <v>48</v>
      </c>
      <c r="O133" s="72"/>
      <c r="P133" s="213">
        <f>O133*H133</f>
        <v>0</v>
      </c>
      <c r="Q133" s="213">
        <v>0.0474</v>
      </c>
      <c r="R133" s="213">
        <f>Q133*H133</f>
        <v>0.37683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146</v>
      </c>
      <c r="AT133" s="215" t="s">
        <v>141</v>
      </c>
      <c r="AU133" s="215" t="s">
        <v>93</v>
      </c>
      <c r="AY133" s="17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91</v>
      </c>
      <c r="BK133" s="216">
        <f>ROUND(I133*H133,2)</f>
        <v>0</v>
      </c>
      <c r="BL133" s="17" t="s">
        <v>146</v>
      </c>
      <c r="BM133" s="215" t="s">
        <v>152</v>
      </c>
    </row>
    <row r="134" spans="2:51" s="13" customFormat="1" ht="11.25">
      <c r="B134" s="217"/>
      <c r="C134" s="218"/>
      <c r="D134" s="219" t="s">
        <v>148</v>
      </c>
      <c r="E134" s="220" t="s">
        <v>1</v>
      </c>
      <c r="F134" s="221" t="s">
        <v>153</v>
      </c>
      <c r="G134" s="218"/>
      <c r="H134" s="222">
        <v>7.95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148</v>
      </c>
      <c r="AU134" s="228" t="s">
        <v>93</v>
      </c>
      <c r="AV134" s="13" t="s">
        <v>93</v>
      </c>
      <c r="AW134" s="13" t="s">
        <v>38</v>
      </c>
      <c r="AX134" s="13" t="s">
        <v>91</v>
      </c>
      <c r="AY134" s="228" t="s">
        <v>138</v>
      </c>
    </row>
    <row r="135" spans="2:63" s="12" customFormat="1" ht="22.9" customHeight="1">
      <c r="B135" s="188"/>
      <c r="C135" s="189"/>
      <c r="D135" s="190" t="s">
        <v>82</v>
      </c>
      <c r="E135" s="202" t="s">
        <v>154</v>
      </c>
      <c r="F135" s="202" t="s">
        <v>155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SUM(P136:P150)</f>
        <v>0</v>
      </c>
      <c r="Q135" s="196"/>
      <c r="R135" s="197">
        <f>SUM(R136:R150)</f>
        <v>3.5E-05</v>
      </c>
      <c r="S135" s="196"/>
      <c r="T135" s="198">
        <f>SUM(T136:T150)</f>
        <v>1.8366</v>
      </c>
      <c r="AR135" s="199" t="s">
        <v>91</v>
      </c>
      <c r="AT135" s="200" t="s">
        <v>82</v>
      </c>
      <c r="AU135" s="200" t="s">
        <v>91</v>
      </c>
      <c r="AY135" s="199" t="s">
        <v>138</v>
      </c>
      <c r="BK135" s="201">
        <f>SUM(BK136:BK150)</f>
        <v>0</v>
      </c>
    </row>
    <row r="136" spans="1:65" s="2" customFormat="1" ht="24" customHeight="1">
      <c r="A136" s="35"/>
      <c r="B136" s="36"/>
      <c r="C136" s="204" t="s">
        <v>156</v>
      </c>
      <c r="D136" s="204" t="s">
        <v>141</v>
      </c>
      <c r="E136" s="205" t="s">
        <v>157</v>
      </c>
      <c r="F136" s="206" t="s">
        <v>158</v>
      </c>
      <c r="G136" s="207" t="s">
        <v>159</v>
      </c>
      <c r="H136" s="208">
        <v>0.038</v>
      </c>
      <c r="I136" s="209"/>
      <c r="J136" s="210">
        <f>ROUND(I136*H136,2)</f>
        <v>0</v>
      </c>
      <c r="K136" s="206" t="s">
        <v>145</v>
      </c>
      <c r="L136" s="40"/>
      <c r="M136" s="211" t="s">
        <v>1</v>
      </c>
      <c r="N136" s="212" t="s">
        <v>48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2.2</v>
      </c>
      <c r="T136" s="214">
        <f>S136*H136</f>
        <v>0.08360000000000001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146</v>
      </c>
      <c r="AT136" s="215" t="s">
        <v>141</v>
      </c>
      <c r="AU136" s="215" t="s">
        <v>93</v>
      </c>
      <c r="AY136" s="17" t="s">
        <v>138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91</v>
      </c>
      <c r="BK136" s="216">
        <f>ROUND(I136*H136,2)</f>
        <v>0</v>
      </c>
      <c r="BL136" s="17" t="s">
        <v>146</v>
      </c>
      <c r="BM136" s="215" t="s">
        <v>160</v>
      </c>
    </row>
    <row r="137" spans="2:51" s="13" customFormat="1" ht="11.25">
      <c r="B137" s="217"/>
      <c r="C137" s="218"/>
      <c r="D137" s="219" t="s">
        <v>148</v>
      </c>
      <c r="E137" s="220" t="s">
        <v>1</v>
      </c>
      <c r="F137" s="221" t="s">
        <v>161</v>
      </c>
      <c r="G137" s="218"/>
      <c r="H137" s="222">
        <v>0.038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148</v>
      </c>
      <c r="AU137" s="228" t="s">
        <v>93</v>
      </c>
      <c r="AV137" s="13" t="s">
        <v>93</v>
      </c>
      <c r="AW137" s="13" t="s">
        <v>38</v>
      </c>
      <c r="AX137" s="13" t="s">
        <v>91</v>
      </c>
      <c r="AY137" s="228" t="s">
        <v>138</v>
      </c>
    </row>
    <row r="138" spans="1:65" s="2" customFormat="1" ht="48" customHeight="1">
      <c r="A138" s="35"/>
      <c r="B138" s="36"/>
      <c r="C138" s="204" t="s">
        <v>146</v>
      </c>
      <c r="D138" s="204" t="s">
        <v>141</v>
      </c>
      <c r="E138" s="205" t="s">
        <v>162</v>
      </c>
      <c r="F138" s="206" t="s">
        <v>163</v>
      </c>
      <c r="G138" s="207" t="s">
        <v>164</v>
      </c>
      <c r="H138" s="208">
        <v>16</v>
      </c>
      <c r="I138" s="209"/>
      <c r="J138" s="210">
        <f>ROUND(I138*H138,2)</f>
        <v>0</v>
      </c>
      <c r="K138" s="206" t="s">
        <v>145</v>
      </c>
      <c r="L138" s="40"/>
      <c r="M138" s="211" t="s">
        <v>1</v>
      </c>
      <c r="N138" s="212" t="s">
        <v>48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0.001</v>
      </c>
      <c r="T138" s="214">
        <f>S138*H138</f>
        <v>0.016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146</v>
      </c>
      <c r="AT138" s="215" t="s">
        <v>141</v>
      </c>
      <c r="AU138" s="215" t="s">
        <v>93</v>
      </c>
      <c r="AY138" s="17" t="s">
        <v>138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91</v>
      </c>
      <c r="BK138" s="216">
        <f>ROUND(I138*H138,2)</f>
        <v>0</v>
      </c>
      <c r="BL138" s="17" t="s">
        <v>146</v>
      </c>
      <c r="BM138" s="215" t="s">
        <v>165</v>
      </c>
    </row>
    <row r="139" spans="2:51" s="13" customFormat="1" ht="11.25">
      <c r="B139" s="217"/>
      <c r="C139" s="218"/>
      <c r="D139" s="219" t="s">
        <v>148</v>
      </c>
      <c r="E139" s="220" t="s">
        <v>1</v>
      </c>
      <c r="F139" s="221" t="s">
        <v>166</v>
      </c>
      <c r="G139" s="218"/>
      <c r="H139" s="222">
        <v>16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148</v>
      </c>
      <c r="AU139" s="228" t="s">
        <v>93</v>
      </c>
      <c r="AV139" s="13" t="s">
        <v>93</v>
      </c>
      <c r="AW139" s="13" t="s">
        <v>38</v>
      </c>
      <c r="AX139" s="13" t="s">
        <v>91</v>
      </c>
      <c r="AY139" s="228" t="s">
        <v>138</v>
      </c>
    </row>
    <row r="140" spans="1:65" s="2" customFormat="1" ht="48" customHeight="1">
      <c r="A140" s="35"/>
      <c r="B140" s="36"/>
      <c r="C140" s="204" t="s">
        <v>167</v>
      </c>
      <c r="D140" s="204" t="s">
        <v>141</v>
      </c>
      <c r="E140" s="205" t="s">
        <v>168</v>
      </c>
      <c r="F140" s="206" t="s">
        <v>169</v>
      </c>
      <c r="G140" s="207" t="s">
        <v>164</v>
      </c>
      <c r="H140" s="208">
        <v>6</v>
      </c>
      <c r="I140" s="209"/>
      <c r="J140" s="210">
        <f>ROUND(I140*H140,2)</f>
        <v>0</v>
      </c>
      <c r="K140" s="206" t="s">
        <v>145</v>
      </c>
      <c r="L140" s="40"/>
      <c r="M140" s="211" t="s">
        <v>1</v>
      </c>
      <c r="N140" s="212" t="s">
        <v>48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0.002</v>
      </c>
      <c r="T140" s="214">
        <f>S140*H140</f>
        <v>0.012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146</v>
      </c>
      <c r="AT140" s="215" t="s">
        <v>141</v>
      </c>
      <c r="AU140" s="215" t="s">
        <v>93</v>
      </c>
      <c r="AY140" s="17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91</v>
      </c>
      <c r="BK140" s="216">
        <f>ROUND(I140*H140,2)</f>
        <v>0</v>
      </c>
      <c r="BL140" s="17" t="s">
        <v>146</v>
      </c>
      <c r="BM140" s="215" t="s">
        <v>170</v>
      </c>
    </row>
    <row r="141" spans="2:51" s="13" customFormat="1" ht="11.25">
      <c r="B141" s="217"/>
      <c r="C141" s="218"/>
      <c r="D141" s="219" t="s">
        <v>148</v>
      </c>
      <c r="E141" s="220" t="s">
        <v>1</v>
      </c>
      <c r="F141" s="221" t="s">
        <v>171</v>
      </c>
      <c r="G141" s="218"/>
      <c r="H141" s="222">
        <v>6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148</v>
      </c>
      <c r="AU141" s="228" t="s">
        <v>93</v>
      </c>
      <c r="AV141" s="13" t="s">
        <v>93</v>
      </c>
      <c r="AW141" s="13" t="s">
        <v>38</v>
      </c>
      <c r="AX141" s="13" t="s">
        <v>91</v>
      </c>
      <c r="AY141" s="228" t="s">
        <v>138</v>
      </c>
    </row>
    <row r="142" spans="1:65" s="2" customFormat="1" ht="48" customHeight="1">
      <c r="A142" s="35"/>
      <c r="B142" s="36"/>
      <c r="C142" s="204" t="s">
        <v>139</v>
      </c>
      <c r="D142" s="204" t="s">
        <v>141</v>
      </c>
      <c r="E142" s="205" t="s">
        <v>172</v>
      </c>
      <c r="F142" s="206" t="s">
        <v>173</v>
      </c>
      <c r="G142" s="207" t="s">
        <v>164</v>
      </c>
      <c r="H142" s="208">
        <v>8</v>
      </c>
      <c r="I142" s="209"/>
      <c r="J142" s="210">
        <f>ROUND(I142*H142,2)</f>
        <v>0</v>
      </c>
      <c r="K142" s="206" t="s">
        <v>145</v>
      </c>
      <c r="L142" s="40"/>
      <c r="M142" s="211" t="s">
        <v>1</v>
      </c>
      <c r="N142" s="212" t="s">
        <v>48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0.002</v>
      </c>
      <c r="T142" s="214">
        <f>S142*H142</f>
        <v>0.016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146</v>
      </c>
      <c r="AT142" s="215" t="s">
        <v>141</v>
      </c>
      <c r="AU142" s="215" t="s">
        <v>93</v>
      </c>
      <c r="AY142" s="17" t="s">
        <v>138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91</v>
      </c>
      <c r="BK142" s="216">
        <f>ROUND(I142*H142,2)</f>
        <v>0</v>
      </c>
      <c r="BL142" s="17" t="s">
        <v>146</v>
      </c>
      <c r="BM142" s="215" t="s">
        <v>174</v>
      </c>
    </row>
    <row r="143" spans="2:51" s="13" customFormat="1" ht="11.25">
      <c r="B143" s="217"/>
      <c r="C143" s="218"/>
      <c r="D143" s="219" t="s">
        <v>148</v>
      </c>
      <c r="E143" s="220" t="s">
        <v>1</v>
      </c>
      <c r="F143" s="221" t="s">
        <v>175</v>
      </c>
      <c r="G143" s="218"/>
      <c r="H143" s="222">
        <v>8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148</v>
      </c>
      <c r="AU143" s="228" t="s">
        <v>93</v>
      </c>
      <c r="AV143" s="13" t="s">
        <v>93</v>
      </c>
      <c r="AW143" s="13" t="s">
        <v>38</v>
      </c>
      <c r="AX143" s="13" t="s">
        <v>91</v>
      </c>
      <c r="AY143" s="228" t="s">
        <v>138</v>
      </c>
    </row>
    <row r="144" spans="1:65" s="2" customFormat="1" ht="48" customHeight="1">
      <c r="A144" s="35"/>
      <c r="B144" s="36"/>
      <c r="C144" s="204" t="s">
        <v>176</v>
      </c>
      <c r="D144" s="204" t="s">
        <v>141</v>
      </c>
      <c r="E144" s="205" t="s">
        <v>177</v>
      </c>
      <c r="F144" s="206" t="s">
        <v>178</v>
      </c>
      <c r="G144" s="207" t="s">
        <v>164</v>
      </c>
      <c r="H144" s="208">
        <v>2</v>
      </c>
      <c r="I144" s="209"/>
      <c r="J144" s="210">
        <f>ROUND(I144*H144,2)</f>
        <v>0</v>
      </c>
      <c r="K144" s="206" t="s">
        <v>145</v>
      </c>
      <c r="L144" s="40"/>
      <c r="M144" s="211" t="s">
        <v>1</v>
      </c>
      <c r="N144" s="212" t="s">
        <v>48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0.003</v>
      </c>
      <c r="T144" s="214">
        <f>S144*H144</f>
        <v>0.006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146</v>
      </c>
      <c r="AT144" s="215" t="s">
        <v>141</v>
      </c>
      <c r="AU144" s="215" t="s">
        <v>93</v>
      </c>
      <c r="AY144" s="17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91</v>
      </c>
      <c r="BK144" s="216">
        <f>ROUND(I144*H144,2)</f>
        <v>0</v>
      </c>
      <c r="BL144" s="17" t="s">
        <v>146</v>
      </c>
      <c r="BM144" s="215" t="s">
        <v>179</v>
      </c>
    </row>
    <row r="145" spans="1:65" s="2" customFormat="1" ht="48" customHeight="1">
      <c r="A145" s="35"/>
      <c r="B145" s="36"/>
      <c r="C145" s="204" t="s">
        <v>180</v>
      </c>
      <c r="D145" s="204" t="s">
        <v>141</v>
      </c>
      <c r="E145" s="205" t="s">
        <v>181</v>
      </c>
      <c r="F145" s="206" t="s">
        <v>182</v>
      </c>
      <c r="G145" s="207" t="s">
        <v>164</v>
      </c>
      <c r="H145" s="208">
        <v>4</v>
      </c>
      <c r="I145" s="209"/>
      <c r="J145" s="210">
        <f>ROUND(I145*H145,2)</f>
        <v>0</v>
      </c>
      <c r="K145" s="206" t="s">
        <v>145</v>
      </c>
      <c r="L145" s="40"/>
      <c r="M145" s="211" t="s">
        <v>1</v>
      </c>
      <c r="N145" s="212" t="s">
        <v>48</v>
      </c>
      <c r="O145" s="72"/>
      <c r="P145" s="213">
        <f>O145*H145</f>
        <v>0</v>
      </c>
      <c r="Q145" s="213">
        <v>0</v>
      </c>
      <c r="R145" s="213">
        <f>Q145*H145</f>
        <v>0</v>
      </c>
      <c r="S145" s="213">
        <v>0.004</v>
      </c>
      <c r="T145" s="214">
        <f>S145*H145</f>
        <v>0.016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5" t="s">
        <v>146</v>
      </c>
      <c r="AT145" s="215" t="s">
        <v>141</v>
      </c>
      <c r="AU145" s="215" t="s">
        <v>93</v>
      </c>
      <c r="AY145" s="17" t="s">
        <v>138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91</v>
      </c>
      <c r="BK145" s="216">
        <f>ROUND(I145*H145,2)</f>
        <v>0</v>
      </c>
      <c r="BL145" s="17" t="s">
        <v>146</v>
      </c>
      <c r="BM145" s="215" t="s">
        <v>183</v>
      </c>
    </row>
    <row r="146" spans="1:65" s="2" customFormat="1" ht="48" customHeight="1">
      <c r="A146" s="35"/>
      <c r="B146" s="36"/>
      <c r="C146" s="204" t="s">
        <v>154</v>
      </c>
      <c r="D146" s="204" t="s">
        <v>141</v>
      </c>
      <c r="E146" s="205" t="s">
        <v>184</v>
      </c>
      <c r="F146" s="206" t="s">
        <v>185</v>
      </c>
      <c r="G146" s="207" t="s">
        <v>164</v>
      </c>
      <c r="H146" s="208">
        <v>16</v>
      </c>
      <c r="I146" s="209"/>
      <c r="J146" s="210">
        <f>ROUND(I146*H146,2)</f>
        <v>0</v>
      </c>
      <c r="K146" s="206" t="s">
        <v>145</v>
      </c>
      <c r="L146" s="40"/>
      <c r="M146" s="211" t="s">
        <v>1</v>
      </c>
      <c r="N146" s="212" t="s">
        <v>48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0.016</v>
      </c>
      <c r="T146" s="214">
        <f>S146*H146</f>
        <v>0.256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146</v>
      </c>
      <c r="AT146" s="215" t="s">
        <v>141</v>
      </c>
      <c r="AU146" s="215" t="s">
        <v>93</v>
      </c>
      <c r="AY146" s="17" t="s">
        <v>138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91</v>
      </c>
      <c r="BK146" s="216">
        <f>ROUND(I146*H146,2)</f>
        <v>0</v>
      </c>
      <c r="BL146" s="17" t="s">
        <v>146</v>
      </c>
      <c r="BM146" s="215" t="s">
        <v>186</v>
      </c>
    </row>
    <row r="147" spans="2:51" s="13" customFormat="1" ht="11.25">
      <c r="B147" s="217"/>
      <c r="C147" s="218"/>
      <c r="D147" s="219" t="s">
        <v>148</v>
      </c>
      <c r="E147" s="220" t="s">
        <v>1</v>
      </c>
      <c r="F147" s="221" t="s">
        <v>187</v>
      </c>
      <c r="G147" s="218"/>
      <c r="H147" s="222">
        <v>16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148</v>
      </c>
      <c r="AU147" s="228" t="s">
        <v>93</v>
      </c>
      <c r="AV147" s="13" t="s">
        <v>93</v>
      </c>
      <c r="AW147" s="13" t="s">
        <v>38</v>
      </c>
      <c r="AX147" s="13" t="s">
        <v>91</v>
      </c>
      <c r="AY147" s="228" t="s">
        <v>138</v>
      </c>
    </row>
    <row r="148" spans="1:65" s="2" customFormat="1" ht="36" customHeight="1">
      <c r="A148" s="35"/>
      <c r="B148" s="36"/>
      <c r="C148" s="204" t="s">
        <v>188</v>
      </c>
      <c r="D148" s="204" t="s">
        <v>141</v>
      </c>
      <c r="E148" s="205" t="s">
        <v>189</v>
      </c>
      <c r="F148" s="206" t="s">
        <v>190</v>
      </c>
      <c r="G148" s="207" t="s">
        <v>191</v>
      </c>
      <c r="H148" s="208">
        <v>53</v>
      </c>
      <c r="I148" s="209"/>
      <c r="J148" s="210">
        <f>ROUND(I148*H148,2)</f>
        <v>0</v>
      </c>
      <c r="K148" s="206" t="s">
        <v>145</v>
      </c>
      <c r="L148" s="40"/>
      <c r="M148" s="211" t="s">
        <v>1</v>
      </c>
      <c r="N148" s="212" t="s">
        <v>48</v>
      </c>
      <c r="O148" s="72"/>
      <c r="P148" s="213">
        <f>O148*H148</f>
        <v>0</v>
      </c>
      <c r="Q148" s="213">
        <v>0</v>
      </c>
      <c r="R148" s="213">
        <f>Q148*H148</f>
        <v>0</v>
      </c>
      <c r="S148" s="213">
        <v>0.027</v>
      </c>
      <c r="T148" s="214">
        <f>S148*H148</f>
        <v>1.431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146</v>
      </c>
      <c r="AT148" s="215" t="s">
        <v>141</v>
      </c>
      <c r="AU148" s="215" t="s">
        <v>93</v>
      </c>
      <c r="AY148" s="17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91</v>
      </c>
      <c r="BK148" s="216">
        <f>ROUND(I148*H148,2)</f>
        <v>0</v>
      </c>
      <c r="BL148" s="17" t="s">
        <v>146</v>
      </c>
      <c r="BM148" s="215" t="s">
        <v>192</v>
      </c>
    </row>
    <row r="149" spans="1:65" s="2" customFormat="1" ht="24" customHeight="1">
      <c r="A149" s="35"/>
      <c r="B149" s="36"/>
      <c r="C149" s="204" t="s">
        <v>193</v>
      </c>
      <c r="D149" s="204" t="s">
        <v>141</v>
      </c>
      <c r="E149" s="205" t="s">
        <v>194</v>
      </c>
      <c r="F149" s="206" t="s">
        <v>195</v>
      </c>
      <c r="G149" s="207" t="s">
        <v>191</v>
      </c>
      <c r="H149" s="208">
        <v>8</v>
      </c>
      <c r="I149" s="209"/>
      <c r="J149" s="210">
        <f>ROUND(I149*H149,2)</f>
        <v>0</v>
      </c>
      <c r="K149" s="206" t="s">
        <v>145</v>
      </c>
      <c r="L149" s="40"/>
      <c r="M149" s="211" t="s">
        <v>1</v>
      </c>
      <c r="N149" s="212" t="s">
        <v>48</v>
      </c>
      <c r="O149" s="72"/>
      <c r="P149" s="213">
        <f>O149*H149</f>
        <v>0</v>
      </c>
      <c r="Q149" s="213">
        <v>4.375E-06</v>
      </c>
      <c r="R149" s="213">
        <f>Q149*H149</f>
        <v>3.5E-05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146</v>
      </c>
      <c r="AT149" s="215" t="s">
        <v>141</v>
      </c>
      <c r="AU149" s="215" t="s">
        <v>93</v>
      </c>
      <c r="AY149" s="17" t="s">
        <v>138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91</v>
      </c>
      <c r="BK149" s="216">
        <f>ROUND(I149*H149,2)</f>
        <v>0</v>
      </c>
      <c r="BL149" s="17" t="s">
        <v>146</v>
      </c>
      <c r="BM149" s="215" t="s">
        <v>196</v>
      </c>
    </row>
    <row r="150" spans="2:51" s="13" customFormat="1" ht="11.25">
      <c r="B150" s="217"/>
      <c r="C150" s="218"/>
      <c r="D150" s="219" t="s">
        <v>148</v>
      </c>
      <c r="E150" s="220" t="s">
        <v>1</v>
      </c>
      <c r="F150" s="221" t="s">
        <v>197</v>
      </c>
      <c r="G150" s="218"/>
      <c r="H150" s="222">
        <v>8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148</v>
      </c>
      <c r="AU150" s="228" t="s">
        <v>93</v>
      </c>
      <c r="AV150" s="13" t="s">
        <v>93</v>
      </c>
      <c r="AW150" s="13" t="s">
        <v>38</v>
      </c>
      <c r="AX150" s="13" t="s">
        <v>91</v>
      </c>
      <c r="AY150" s="228" t="s">
        <v>138</v>
      </c>
    </row>
    <row r="151" spans="2:63" s="12" customFormat="1" ht="22.9" customHeight="1">
      <c r="B151" s="188"/>
      <c r="C151" s="189"/>
      <c r="D151" s="190" t="s">
        <v>82</v>
      </c>
      <c r="E151" s="202" t="s">
        <v>198</v>
      </c>
      <c r="F151" s="202" t="s">
        <v>199</v>
      </c>
      <c r="G151" s="189"/>
      <c r="H151" s="189"/>
      <c r="I151" s="192"/>
      <c r="J151" s="203">
        <f>BK151</f>
        <v>0</v>
      </c>
      <c r="K151" s="189"/>
      <c r="L151" s="194"/>
      <c r="M151" s="195"/>
      <c r="N151" s="196"/>
      <c r="O151" s="196"/>
      <c r="P151" s="197">
        <f>SUM(P152:P156)</f>
        <v>0</v>
      </c>
      <c r="Q151" s="196"/>
      <c r="R151" s="197">
        <f>SUM(R152:R156)</f>
        <v>0</v>
      </c>
      <c r="S151" s="196"/>
      <c r="T151" s="198">
        <f>SUM(T152:T156)</f>
        <v>0</v>
      </c>
      <c r="AR151" s="199" t="s">
        <v>91</v>
      </c>
      <c r="AT151" s="200" t="s">
        <v>82</v>
      </c>
      <c r="AU151" s="200" t="s">
        <v>91</v>
      </c>
      <c r="AY151" s="199" t="s">
        <v>138</v>
      </c>
      <c r="BK151" s="201">
        <f>SUM(BK152:BK156)</f>
        <v>0</v>
      </c>
    </row>
    <row r="152" spans="1:65" s="2" customFormat="1" ht="36" customHeight="1">
      <c r="A152" s="35"/>
      <c r="B152" s="36"/>
      <c r="C152" s="204" t="s">
        <v>200</v>
      </c>
      <c r="D152" s="204" t="s">
        <v>141</v>
      </c>
      <c r="E152" s="205" t="s">
        <v>201</v>
      </c>
      <c r="F152" s="206" t="s">
        <v>202</v>
      </c>
      <c r="G152" s="207" t="s">
        <v>203</v>
      </c>
      <c r="H152" s="208">
        <v>1.869</v>
      </c>
      <c r="I152" s="209"/>
      <c r="J152" s="210">
        <f>ROUND(I152*H152,2)</f>
        <v>0</v>
      </c>
      <c r="K152" s="206" t="s">
        <v>145</v>
      </c>
      <c r="L152" s="40"/>
      <c r="M152" s="211" t="s">
        <v>1</v>
      </c>
      <c r="N152" s="212" t="s">
        <v>48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146</v>
      </c>
      <c r="AT152" s="215" t="s">
        <v>141</v>
      </c>
      <c r="AU152" s="215" t="s">
        <v>93</v>
      </c>
      <c r="AY152" s="17" t="s">
        <v>138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91</v>
      </c>
      <c r="BK152" s="216">
        <f>ROUND(I152*H152,2)</f>
        <v>0</v>
      </c>
      <c r="BL152" s="17" t="s">
        <v>146</v>
      </c>
      <c r="BM152" s="215" t="s">
        <v>204</v>
      </c>
    </row>
    <row r="153" spans="1:65" s="2" customFormat="1" ht="24" customHeight="1">
      <c r="A153" s="35"/>
      <c r="B153" s="36"/>
      <c r="C153" s="204" t="s">
        <v>205</v>
      </c>
      <c r="D153" s="204" t="s">
        <v>141</v>
      </c>
      <c r="E153" s="205" t="s">
        <v>206</v>
      </c>
      <c r="F153" s="206" t="s">
        <v>207</v>
      </c>
      <c r="G153" s="207" t="s">
        <v>203</v>
      </c>
      <c r="H153" s="208">
        <v>1.869</v>
      </c>
      <c r="I153" s="209"/>
      <c r="J153" s="210">
        <f>ROUND(I153*H153,2)</f>
        <v>0</v>
      </c>
      <c r="K153" s="206" t="s">
        <v>145</v>
      </c>
      <c r="L153" s="40"/>
      <c r="M153" s="211" t="s">
        <v>1</v>
      </c>
      <c r="N153" s="212" t="s">
        <v>48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146</v>
      </c>
      <c r="AT153" s="215" t="s">
        <v>141</v>
      </c>
      <c r="AU153" s="215" t="s">
        <v>93</v>
      </c>
      <c r="AY153" s="17" t="s">
        <v>138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91</v>
      </c>
      <c r="BK153" s="216">
        <f>ROUND(I153*H153,2)</f>
        <v>0</v>
      </c>
      <c r="BL153" s="17" t="s">
        <v>146</v>
      </c>
      <c r="BM153" s="215" t="s">
        <v>208</v>
      </c>
    </row>
    <row r="154" spans="1:65" s="2" customFormat="1" ht="36" customHeight="1">
      <c r="A154" s="35"/>
      <c r="B154" s="36"/>
      <c r="C154" s="204" t="s">
        <v>209</v>
      </c>
      <c r="D154" s="204" t="s">
        <v>141</v>
      </c>
      <c r="E154" s="205" t="s">
        <v>210</v>
      </c>
      <c r="F154" s="206" t="s">
        <v>211</v>
      </c>
      <c r="G154" s="207" t="s">
        <v>203</v>
      </c>
      <c r="H154" s="208">
        <v>56.07</v>
      </c>
      <c r="I154" s="209"/>
      <c r="J154" s="210">
        <f>ROUND(I154*H154,2)</f>
        <v>0</v>
      </c>
      <c r="K154" s="206" t="s">
        <v>145</v>
      </c>
      <c r="L154" s="40"/>
      <c r="M154" s="211" t="s">
        <v>1</v>
      </c>
      <c r="N154" s="212" t="s">
        <v>48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146</v>
      </c>
      <c r="AT154" s="215" t="s">
        <v>141</v>
      </c>
      <c r="AU154" s="215" t="s">
        <v>93</v>
      </c>
      <c r="AY154" s="17" t="s">
        <v>138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91</v>
      </c>
      <c r="BK154" s="216">
        <f>ROUND(I154*H154,2)</f>
        <v>0</v>
      </c>
      <c r="BL154" s="17" t="s">
        <v>146</v>
      </c>
      <c r="BM154" s="215" t="s">
        <v>212</v>
      </c>
    </row>
    <row r="155" spans="2:51" s="13" customFormat="1" ht="11.25">
      <c r="B155" s="217"/>
      <c r="C155" s="218"/>
      <c r="D155" s="219" t="s">
        <v>148</v>
      </c>
      <c r="E155" s="218"/>
      <c r="F155" s="221" t="s">
        <v>213</v>
      </c>
      <c r="G155" s="218"/>
      <c r="H155" s="222">
        <v>56.07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148</v>
      </c>
      <c r="AU155" s="228" t="s">
        <v>93</v>
      </c>
      <c r="AV155" s="13" t="s">
        <v>93</v>
      </c>
      <c r="AW155" s="13" t="s">
        <v>4</v>
      </c>
      <c r="AX155" s="13" t="s">
        <v>91</v>
      </c>
      <c r="AY155" s="228" t="s">
        <v>138</v>
      </c>
    </row>
    <row r="156" spans="1:65" s="2" customFormat="1" ht="36" customHeight="1">
      <c r="A156" s="35"/>
      <c r="B156" s="36"/>
      <c r="C156" s="204" t="s">
        <v>8</v>
      </c>
      <c r="D156" s="204" t="s">
        <v>141</v>
      </c>
      <c r="E156" s="205" t="s">
        <v>214</v>
      </c>
      <c r="F156" s="206" t="s">
        <v>215</v>
      </c>
      <c r="G156" s="207" t="s">
        <v>203</v>
      </c>
      <c r="H156" s="208">
        <v>1.869</v>
      </c>
      <c r="I156" s="209"/>
      <c r="J156" s="210">
        <f>ROUND(I156*H156,2)</f>
        <v>0</v>
      </c>
      <c r="K156" s="206" t="s">
        <v>145</v>
      </c>
      <c r="L156" s="40"/>
      <c r="M156" s="211" t="s">
        <v>1</v>
      </c>
      <c r="N156" s="212" t="s">
        <v>48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146</v>
      </c>
      <c r="AT156" s="215" t="s">
        <v>141</v>
      </c>
      <c r="AU156" s="215" t="s">
        <v>93</v>
      </c>
      <c r="AY156" s="17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91</v>
      </c>
      <c r="BK156" s="216">
        <f>ROUND(I156*H156,2)</f>
        <v>0</v>
      </c>
      <c r="BL156" s="17" t="s">
        <v>146</v>
      </c>
      <c r="BM156" s="215" t="s">
        <v>216</v>
      </c>
    </row>
    <row r="157" spans="2:63" s="12" customFormat="1" ht="22.9" customHeight="1">
      <c r="B157" s="188"/>
      <c r="C157" s="189"/>
      <c r="D157" s="190" t="s">
        <v>82</v>
      </c>
      <c r="E157" s="202" t="s">
        <v>217</v>
      </c>
      <c r="F157" s="202" t="s">
        <v>218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P158</f>
        <v>0</v>
      </c>
      <c r="Q157" s="196"/>
      <c r="R157" s="197">
        <f>R158</f>
        <v>0</v>
      </c>
      <c r="S157" s="196"/>
      <c r="T157" s="198">
        <f>T158</f>
        <v>0</v>
      </c>
      <c r="AR157" s="199" t="s">
        <v>91</v>
      </c>
      <c r="AT157" s="200" t="s">
        <v>82</v>
      </c>
      <c r="AU157" s="200" t="s">
        <v>91</v>
      </c>
      <c r="AY157" s="199" t="s">
        <v>138</v>
      </c>
      <c r="BK157" s="201">
        <f>BK158</f>
        <v>0</v>
      </c>
    </row>
    <row r="158" spans="1:65" s="2" customFormat="1" ht="48" customHeight="1">
      <c r="A158" s="35"/>
      <c r="B158" s="36"/>
      <c r="C158" s="204" t="s">
        <v>219</v>
      </c>
      <c r="D158" s="204" t="s">
        <v>141</v>
      </c>
      <c r="E158" s="205" t="s">
        <v>220</v>
      </c>
      <c r="F158" s="206" t="s">
        <v>221</v>
      </c>
      <c r="G158" s="207" t="s">
        <v>203</v>
      </c>
      <c r="H158" s="208">
        <v>0.631</v>
      </c>
      <c r="I158" s="209"/>
      <c r="J158" s="210">
        <f>ROUND(I158*H158,2)</f>
        <v>0</v>
      </c>
      <c r="K158" s="206" t="s">
        <v>145</v>
      </c>
      <c r="L158" s="40"/>
      <c r="M158" s="211" t="s">
        <v>1</v>
      </c>
      <c r="N158" s="212" t="s">
        <v>48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146</v>
      </c>
      <c r="AT158" s="215" t="s">
        <v>141</v>
      </c>
      <c r="AU158" s="215" t="s">
        <v>93</v>
      </c>
      <c r="AY158" s="17" t="s">
        <v>138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91</v>
      </c>
      <c r="BK158" s="216">
        <f>ROUND(I158*H158,2)</f>
        <v>0</v>
      </c>
      <c r="BL158" s="17" t="s">
        <v>146</v>
      </c>
      <c r="BM158" s="215" t="s">
        <v>222</v>
      </c>
    </row>
    <row r="159" spans="2:63" s="12" customFormat="1" ht="25.9" customHeight="1">
      <c r="B159" s="188"/>
      <c r="C159" s="189"/>
      <c r="D159" s="190" t="s">
        <v>82</v>
      </c>
      <c r="E159" s="191" t="s">
        <v>223</v>
      </c>
      <c r="F159" s="191" t="s">
        <v>224</v>
      </c>
      <c r="G159" s="189"/>
      <c r="H159" s="189"/>
      <c r="I159" s="192"/>
      <c r="J159" s="193">
        <f>BK159</f>
        <v>0</v>
      </c>
      <c r="K159" s="189"/>
      <c r="L159" s="194"/>
      <c r="M159" s="195"/>
      <c r="N159" s="196"/>
      <c r="O159" s="196"/>
      <c r="P159" s="197">
        <f>P160+P167+P177+P183+P217+P219</f>
        <v>0</v>
      </c>
      <c r="Q159" s="196"/>
      <c r="R159" s="197">
        <f>R160+R167+R177+R183+R217+R219</f>
        <v>0.2750995216</v>
      </c>
      <c r="S159" s="196"/>
      <c r="T159" s="198">
        <f>T160+T167+T177+T183+T217+T219</f>
        <v>0.0319</v>
      </c>
      <c r="AR159" s="199" t="s">
        <v>93</v>
      </c>
      <c r="AT159" s="200" t="s">
        <v>82</v>
      </c>
      <c r="AU159" s="200" t="s">
        <v>83</v>
      </c>
      <c r="AY159" s="199" t="s">
        <v>138</v>
      </c>
      <c r="BK159" s="201">
        <f>BK160+BK167+BK177+BK183+BK217+BK219</f>
        <v>0</v>
      </c>
    </row>
    <row r="160" spans="2:63" s="12" customFormat="1" ht="22.9" customHeight="1">
      <c r="B160" s="188"/>
      <c r="C160" s="189"/>
      <c r="D160" s="190" t="s">
        <v>82</v>
      </c>
      <c r="E160" s="202" t="s">
        <v>225</v>
      </c>
      <c r="F160" s="202" t="s">
        <v>226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SUM(P161:P166)</f>
        <v>0</v>
      </c>
      <c r="Q160" s="196"/>
      <c r="R160" s="197">
        <f>SUM(R161:R166)</f>
        <v>0.000375</v>
      </c>
      <c r="S160" s="196"/>
      <c r="T160" s="198">
        <f>SUM(T161:T166)</f>
        <v>0</v>
      </c>
      <c r="AR160" s="199" t="s">
        <v>93</v>
      </c>
      <c r="AT160" s="200" t="s">
        <v>82</v>
      </c>
      <c r="AU160" s="200" t="s">
        <v>91</v>
      </c>
      <c r="AY160" s="199" t="s">
        <v>138</v>
      </c>
      <c r="BK160" s="201">
        <f>SUM(BK161:BK166)</f>
        <v>0</v>
      </c>
    </row>
    <row r="161" spans="1:65" s="2" customFormat="1" ht="48" customHeight="1">
      <c r="A161" s="35"/>
      <c r="B161" s="36"/>
      <c r="C161" s="204" t="s">
        <v>227</v>
      </c>
      <c r="D161" s="204" t="s">
        <v>141</v>
      </c>
      <c r="E161" s="205" t="s">
        <v>228</v>
      </c>
      <c r="F161" s="206" t="s">
        <v>229</v>
      </c>
      <c r="G161" s="207" t="s">
        <v>191</v>
      </c>
      <c r="H161" s="208">
        <v>8.5</v>
      </c>
      <c r="I161" s="209"/>
      <c r="J161" s="210">
        <f>ROUND(I161*H161,2)</f>
        <v>0</v>
      </c>
      <c r="K161" s="206" t="s">
        <v>145</v>
      </c>
      <c r="L161" s="40"/>
      <c r="M161" s="211" t="s">
        <v>1</v>
      </c>
      <c r="N161" s="212" t="s">
        <v>48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219</v>
      </c>
      <c r="AT161" s="215" t="s">
        <v>141</v>
      </c>
      <c r="AU161" s="215" t="s">
        <v>93</v>
      </c>
      <c r="AY161" s="17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91</v>
      </c>
      <c r="BK161" s="216">
        <f>ROUND(I161*H161,2)</f>
        <v>0</v>
      </c>
      <c r="BL161" s="17" t="s">
        <v>219</v>
      </c>
      <c r="BM161" s="215" t="s">
        <v>230</v>
      </c>
    </row>
    <row r="162" spans="2:51" s="13" customFormat="1" ht="11.25">
      <c r="B162" s="217"/>
      <c r="C162" s="218"/>
      <c r="D162" s="219" t="s">
        <v>148</v>
      </c>
      <c r="E162" s="220" t="s">
        <v>1</v>
      </c>
      <c r="F162" s="221" t="s">
        <v>231</v>
      </c>
      <c r="G162" s="218"/>
      <c r="H162" s="222">
        <v>8.5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148</v>
      </c>
      <c r="AU162" s="228" t="s">
        <v>93</v>
      </c>
      <c r="AV162" s="13" t="s">
        <v>93</v>
      </c>
      <c r="AW162" s="13" t="s">
        <v>38</v>
      </c>
      <c r="AX162" s="13" t="s">
        <v>91</v>
      </c>
      <c r="AY162" s="228" t="s">
        <v>138</v>
      </c>
    </row>
    <row r="163" spans="1:65" s="2" customFormat="1" ht="24" customHeight="1">
      <c r="A163" s="35"/>
      <c r="B163" s="36"/>
      <c r="C163" s="229" t="s">
        <v>232</v>
      </c>
      <c r="D163" s="229" t="s">
        <v>233</v>
      </c>
      <c r="E163" s="230" t="s">
        <v>234</v>
      </c>
      <c r="F163" s="231" t="s">
        <v>235</v>
      </c>
      <c r="G163" s="232" t="s">
        <v>191</v>
      </c>
      <c r="H163" s="233">
        <v>3</v>
      </c>
      <c r="I163" s="234"/>
      <c r="J163" s="235">
        <f>ROUND(I163*H163,2)</f>
        <v>0</v>
      </c>
      <c r="K163" s="231" t="s">
        <v>145</v>
      </c>
      <c r="L163" s="236"/>
      <c r="M163" s="237" t="s">
        <v>1</v>
      </c>
      <c r="N163" s="238" t="s">
        <v>48</v>
      </c>
      <c r="O163" s="72"/>
      <c r="P163" s="213">
        <f>O163*H163</f>
        <v>0</v>
      </c>
      <c r="Q163" s="213">
        <v>4E-05</v>
      </c>
      <c r="R163" s="213">
        <f>Q163*H163</f>
        <v>0.00012000000000000002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236</v>
      </c>
      <c r="AT163" s="215" t="s">
        <v>233</v>
      </c>
      <c r="AU163" s="215" t="s">
        <v>93</v>
      </c>
      <c r="AY163" s="17" t="s">
        <v>138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91</v>
      </c>
      <c r="BK163" s="216">
        <f>ROUND(I163*H163,2)</f>
        <v>0</v>
      </c>
      <c r="BL163" s="17" t="s">
        <v>219</v>
      </c>
      <c r="BM163" s="215" t="s">
        <v>237</v>
      </c>
    </row>
    <row r="164" spans="1:65" s="2" customFormat="1" ht="24" customHeight="1">
      <c r="A164" s="35"/>
      <c r="B164" s="36"/>
      <c r="C164" s="229" t="s">
        <v>238</v>
      </c>
      <c r="D164" s="229" t="s">
        <v>233</v>
      </c>
      <c r="E164" s="230" t="s">
        <v>239</v>
      </c>
      <c r="F164" s="231" t="s">
        <v>240</v>
      </c>
      <c r="G164" s="232" t="s">
        <v>191</v>
      </c>
      <c r="H164" s="233">
        <v>2.5</v>
      </c>
      <c r="I164" s="234"/>
      <c r="J164" s="235">
        <f>ROUND(I164*H164,2)</f>
        <v>0</v>
      </c>
      <c r="K164" s="231" t="s">
        <v>145</v>
      </c>
      <c r="L164" s="236"/>
      <c r="M164" s="237" t="s">
        <v>1</v>
      </c>
      <c r="N164" s="238" t="s">
        <v>48</v>
      </c>
      <c r="O164" s="72"/>
      <c r="P164" s="213">
        <f>O164*H164</f>
        <v>0</v>
      </c>
      <c r="Q164" s="213">
        <v>3E-05</v>
      </c>
      <c r="R164" s="213">
        <f>Q164*H164</f>
        <v>7.500000000000001E-05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236</v>
      </c>
      <c r="AT164" s="215" t="s">
        <v>233</v>
      </c>
      <c r="AU164" s="215" t="s">
        <v>93</v>
      </c>
      <c r="AY164" s="17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91</v>
      </c>
      <c r="BK164" s="216">
        <f>ROUND(I164*H164,2)</f>
        <v>0</v>
      </c>
      <c r="BL164" s="17" t="s">
        <v>219</v>
      </c>
      <c r="BM164" s="215" t="s">
        <v>241</v>
      </c>
    </row>
    <row r="165" spans="1:65" s="2" customFormat="1" ht="24" customHeight="1">
      <c r="A165" s="35"/>
      <c r="B165" s="36"/>
      <c r="C165" s="229" t="s">
        <v>242</v>
      </c>
      <c r="D165" s="229" t="s">
        <v>233</v>
      </c>
      <c r="E165" s="230" t="s">
        <v>243</v>
      </c>
      <c r="F165" s="231" t="s">
        <v>244</v>
      </c>
      <c r="G165" s="232" t="s">
        <v>191</v>
      </c>
      <c r="H165" s="233">
        <v>3</v>
      </c>
      <c r="I165" s="234"/>
      <c r="J165" s="235">
        <f>ROUND(I165*H165,2)</f>
        <v>0</v>
      </c>
      <c r="K165" s="231" t="s">
        <v>145</v>
      </c>
      <c r="L165" s="236"/>
      <c r="M165" s="237" t="s">
        <v>1</v>
      </c>
      <c r="N165" s="238" t="s">
        <v>48</v>
      </c>
      <c r="O165" s="72"/>
      <c r="P165" s="213">
        <f>O165*H165</f>
        <v>0</v>
      </c>
      <c r="Q165" s="213">
        <v>6E-05</v>
      </c>
      <c r="R165" s="213">
        <f>Q165*H165</f>
        <v>0.00018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236</v>
      </c>
      <c r="AT165" s="215" t="s">
        <v>233</v>
      </c>
      <c r="AU165" s="215" t="s">
        <v>93</v>
      </c>
      <c r="AY165" s="17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91</v>
      </c>
      <c r="BK165" s="216">
        <f>ROUND(I165*H165,2)</f>
        <v>0</v>
      </c>
      <c r="BL165" s="17" t="s">
        <v>219</v>
      </c>
      <c r="BM165" s="215" t="s">
        <v>245</v>
      </c>
    </row>
    <row r="166" spans="1:65" s="2" customFormat="1" ht="36" customHeight="1">
      <c r="A166" s="35"/>
      <c r="B166" s="36"/>
      <c r="C166" s="204" t="s">
        <v>7</v>
      </c>
      <c r="D166" s="204" t="s">
        <v>141</v>
      </c>
      <c r="E166" s="205" t="s">
        <v>246</v>
      </c>
      <c r="F166" s="206" t="s">
        <v>247</v>
      </c>
      <c r="G166" s="207" t="s">
        <v>248</v>
      </c>
      <c r="H166" s="239"/>
      <c r="I166" s="209"/>
      <c r="J166" s="210">
        <f>ROUND(I166*H166,2)</f>
        <v>0</v>
      </c>
      <c r="K166" s="206" t="s">
        <v>145</v>
      </c>
      <c r="L166" s="40"/>
      <c r="M166" s="211" t="s">
        <v>1</v>
      </c>
      <c r="N166" s="212" t="s">
        <v>48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219</v>
      </c>
      <c r="AT166" s="215" t="s">
        <v>141</v>
      </c>
      <c r="AU166" s="215" t="s">
        <v>93</v>
      </c>
      <c r="AY166" s="17" t="s">
        <v>138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91</v>
      </c>
      <c r="BK166" s="216">
        <f>ROUND(I166*H166,2)</f>
        <v>0</v>
      </c>
      <c r="BL166" s="17" t="s">
        <v>219</v>
      </c>
      <c r="BM166" s="215" t="s">
        <v>249</v>
      </c>
    </row>
    <row r="167" spans="2:63" s="12" customFormat="1" ht="22.9" customHeight="1">
      <c r="B167" s="188"/>
      <c r="C167" s="189"/>
      <c r="D167" s="190" t="s">
        <v>82</v>
      </c>
      <c r="E167" s="202" t="s">
        <v>250</v>
      </c>
      <c r="F167" s="202" t="s">
        <v>251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SUM(P168:P176)</f>
        <v>0</v>
      </c>
      <c r="Q167" s="196"/>
      <c r="R167" s="197">
        <f>SUM(R168:R176)</f>
        <v>0.00220225</v>
      </c>
      <c r="S167" s="196"/>
      <c r="T167" s="198">
        <f>SUM(T168:T176)</f>
        <v>0</v>
      </c>
      <c r="AR167" s="199" t="s">
        <v>93</v>
      </c>
      <c r="AT167" s="200" t="s">
        <v>82</v>
      </c>
      <c r="AU167" s="200" t="s">
        <v>91</v>
      </c>
      <c r="AY167" s="199" t="s">
        <v>138</v>
      </c>
      <c r="BK167" s="201">
        <f>SUM(BK168:BK176)</f>
        <v>0</v>
      </c>
    </row>
    <row r="168" spans="1:65" s="2" customFormat="1" ht="16.5" customHeight="1">
      <c r="A168" s="35"/>
      <c r="B168" s="36"/>
      <c r="C168" s="204" t="s">
        <v>252</v>
      </c>
      <c r="D168" s="204" t="s">
        <v>141</v>
      </c>
      <c r="E168" s="205" t="s">
        <v>253</v>
      </c>
      <c r="F168" s="206" t="s">
        <v>254</v>
      </c>
      <c r="G168" s="207" t="s">
        <v>191</v>
      </c>
      <c r="H168" s="208">
        <v>2.5</v>
      </c>
      <c r="I168" s="209"/>
      <c r="J168" s="210">
        <f>ROUND(I168*H168,2)</f>
        <v>0</v>
      </c>
      <c r="K168" s="206" t="s">
        <v>255</v>
      </c>
      <c r="L168" s="40"/>
      <c r="M168" s="211" t="s">
        <v>1</v>
      </c>
      <c r="N168" s="212" t="s">
        <v>48</v>
      </c>
      <c r="O168" s="72"/>
      <c r="P168" s="213">
        <f>O168*H168</f>
        <v>0</v>
      </c>
      <c r="Q168" s="213">
        <v>0.0003021</v>
      </c>
      <c r="R168" s="213">
        <f>Q168*H168</f>
        <v>0.0007552500000000001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219</v>
      </c>
      <c r="AT168" s="215" t="s">
        <v>141</v>
      </c>
      <c r="AU168" s="215" t="s">
        <v>93</v>
      </c>
      <c r="AY168" s="17" t="s">
        <v>138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91</v>
      </c>
      <c r="BK168" s="216">
        <f>ROUND(I168*H168,2)</f>
        <v>0</v>
      </c>
      <c r="BL168" s="17" t="s">
        <v>219</v>
      </c>
      <c r="BM168" s="215" t="s">
        <v>256</v>
      </c>
    </row>
    <row r="169" spans="2:51" s="13" customFormat="1" ht="11.25">
      <c r="B169" s="217"/>
      <c r="C169" s="218"/>
      <c r="D169" s="219" t="s">
        <v>148</v>
      </c>
      <c r="E169" s="220" t="s">
        <v>1</v>
      </c>
      <c r="F169" s="221" t="s">
        <v>257</v>
      </c>
      <c r="G169" s="218"/>
      <c r="H169" s="222">
        <v>2.5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148</v>
      </c>
      <c r="AU169" s="228" t="s">
        <v>93</v>
      </c>
      <c r="AV169" s="13" t="s">
        <v>93</v>
      </c>
      <c r="AW169" s="13" t="s">
        <v>38</v>
      </c>
      <c r="AX169" s="13" t="s">
        <v>91</v>
      </c>
      <c r="AY169" s="228" t="s">
        <v>138</v>
      </c>
    </row>
    <row r="170" spans="1:65" s="2" customFormat="1" ht="24" customHeight="1">
      <c r="A170" s="35"/>
      <c r="B170" s="36"/>
      <c r="C170" s="204" t="s">
        <v>258</v>
      </c>
      <c r="D170" s="204" t="s">
        <v>141</v>
      </c>
      <c r="E170" s="205" t="s">
        <v>259</v>
      </c>
      <c r="F170" s="206" t="s">
        <v>260</v>
      </c>
      <c r="G170" s="207" t="s">
        <v>191</v>
      </c>
      <c r="H170" s="208">
        <v>5</v>
      </c>
      <c r="I170" s="209"/>
      <c r="J170" s="210">
        <f>ROUND(I170*H170,2)</f>
        <v>0</v>
      </c>
      <c r="K170" s="206" t="s">
        <v>145</v>
      </c>
      <c r="L170" s="40"/>
      <c r="M170" s="211" t="s">
        <v>1</v>
      </c>
      <c r="N170" s="212" t="s">
        <v>48</v>
      </c>
      <c r="O170" s="72"/>
      <c r="P170" s="213">
        <f>O170*H170</f>
        <v>0</v>
      </c>
      <c r="Q170" s="213">
        <v>0.0002894</v>
      </c>
      <c r="R170" s="213">
        <f>Q170*H170</f>
        <v>0.001447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219</v>
      </c>
      <c r="AT170" s="215" t="s">
        <v>141</v>
      </c>
      <c r="AU170" s="215" t="s">
        <v>93</v>
      </c>
      <c r="AY170" s="17" t="s">
        <v>138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91</v>
      </c>
      <c r="BK170" s="216">
        <f>ROUND(I170*H170,2)</f>
        <v>0</v>
      </c>
      <c r="BL170" s="17" t="s">
        <v>219</v>
      </c>
      <c r="BM170" s="215" t="s">
        <v>261</v>
      </c>
    </row>
    <row r="171" spans="2:51" s="13" customFormat="1" ht="11.25">
      <c r="B171" s="217"/>
      <c r="C171" s="218"/>
      <c r="D171" s="219" t="s">
        <v>148</v>
      </c>
      <c r="E171" s="220" t="s">
        <v>1</v>
      </c>
      <c r="F171" s="221" t="s">
        <v>262</v>
      </c>
      <c r="G171" s="218"/>
      <c r="H171" s="222">
        <v>5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148</v>
      </c>
      <c r="AU171" s="228" t="s">
        <v>93</v>
      </c>
      <c r="AV171" s="13" t="s">
        <v>93</v>
      </c>
      <c r="AW171" s="13" t="s">
        <v>38</v>
      </c>
      <c r="AX171" s="13" t="s">
        <v>91</v>
      </c>
      <c r="AY171" s="228" t="s">
        <v>138</v>
      </c>
    </row>
    <row r="172" spans="1:65" s="2" customFormat="1" ht="24" customHeight="1">
      <c r="A172" s="35"/>
      <c r="B172" s="36"/>
      <c r="C172" s="204" t="s">
        <v>263</v>
      </c>
      <c r="D172" s="204" t="s">
        <v>141</v>
      </c>
      <c r="E172" s="205" t="s">
        <v>264</v>
      </c>
      <c r="F172" s="206" t="s">
        <v>265</v>
      </c>
      <c r="G172" s="207" t="s">
        <v>191</v>
      </c>
      <c r="H172" s="208">
        <v>7.5</v>
      </c>
      <c r="I172" s="209"/>
      <c r="J172" s="210">
        <f>ROUND(I172*H172,2)</f>
        <v>0</v>
      </c>
      <c r="K172" s="206" t="s">
        <v>145</v>
      </c>
      <c r="L172" s="40"/>
      <c r="M172" s="211" t="s">
        <v>1</v>
      </c>
      <c r="N172" s="212" t="s">
        <v>48</v>
      </c>
      <c r="O172" s="7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219</v>
      </c>
      <c r="AT172" s="215" t="s">
        <v>141</v>
      </c>
      <c r="AU172" s="215" t="s">
        <v>93</v>
      </c>
      <c r="AY172" s="17" t="s">
        <v>138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91</v>
      </c>
      <c r="BK172" s="216">
        <f>ROUND(I172*H172,2)</f>
        <v>0</v>
      </c>
      <c r="BL172" s="17" t="s">
        <v>219</v>
      </c>
      <c r="BM172" s="215" t="s">
        <v>266</v>
      </c>
    </row>
    <row r="173" spans="2:51" s="13" customFormat="1" ht="11.25">
      <c r="B173" s="217"/>
      <c r="C173" s="218"/>
      <c r="D173" s="219" t="s">
        <v>148</v>
      </c>
      <c r="E173" s="220" t="s">
        <v>1</v>
      </c>
      <c r="F173" s="221" t="s">
        <v>267</v>
      </c>
      <c r="G173" s="218"/>
      <c r="H173" s="222">
        <v>7.5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148</v>
      </c>
      <c r="AU173" s="228" t="s">
        <v>93</v>
      </c>
      <c r="AV173" s="13" t="s">
        <v>93</v>
      </c>
      <c r="AW173" s="13" t="s">
        <v>38</v>
      </c>
      <c r="AX173" s="13" t="s">
        <v>91</v>
      </c>
      <c r="AY173" s="228" t="s">
        <v>138</v>
      </c>
    </row>
    <row r="174" spans="1:65" s="2" customFormat="1" ht="24" customHeight="1">
      <c r="A174" s="35"/>
      <c r="B174" s="36"/>
      <c r="C174" s="204" t="s">
        <v>268</v>
      </c>
      <c r="D174" s="204" t="s">
        <v>141</v>
      </c>
      <c r="E174" s="205" t="s">
        <v>269</v>
      </c>
      <c r="F174" s="206" t="s">
        <v>270</v>
      </c>
      <c r="G174" s="207" t="s">
        <v>271</v>
      </c>
      <c r="H174" s="208">
        <v>1</v>
      </c>
      <c r="I174" s="209"/>
      <c r="J174" s="210">
        <f>ROUND(I174*H174,2)</f>
        <v>0</v>
      </c>
      <c r="K174" s="206" t="s">
        <v>255</v>
      </c>
      <c r="L174" s="40"/>
      <c r="M174" s="211" t="s">
        <v>1</v>
      </c>
      <c r="N174" s="212" t="s">
        <v>48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219</v>
      </c>
      <c r="AT174" s="215" t="s">
        <v>141</v>
      </c>
      <c r="AU174" s="215" t="s">
        <v>93</v>
      </c>
      <c r="AY174" s="17" t="s">
        <v>138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91</v>
      </c>
      <c r="BK174" s="216">
        <f>ROUND(I174*H174,2)</f>
        <v>0</v>
      </c>
      <c r="BL174" s="17" t="s">
        <v>219</v>
      </c>
      <c r="BM174" s="215" t="s">
        <v>272</v>
      </c>
    </row>
    <row r="175" spans="1:65" s="2" customFormat="1" ht="48" customHeight="1">
      <c r="A175" s="35"/>
      <c r="B175" s="36"/>
      <c r="C175" s="204" t="s">
        <v>273</v>
      </c>
      <c r="D175" s="204" t="s">
        <v>141</v>
      </c>
      <c r="E175" s="205" t="s">
        <v>274</v>
      </c>
      <c r="F175" s="206" t="s">
        <v>275</v>
      </c>
      <c r="G175" s="207" t="s">
        <v>203</v>
      </c>
      <c r="H175" s="208">
        <v>0.002</v>
      </c>
      <c r="I175" s="209"/>
      <c r="J175" s="210">
        <f>ROUND(I175*H175,2)</f>
        <v>0</v>
      </c>
      <c r="K175" s="206" t="s">
        <v>145</v>
      </c>
      <c r="L175" s="40"/>
      <c r="M175" s="211" t="s">
        <v>1</v>
      </c>
      <c r="N175" s="212" t="s">
        <v>48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219</v>
      </c>
      <c r="AT175" s="215" t="s">
        <v>141</v>
      </c>
      <c r="AU175" s="215" t="s">
        <v>93</v>
      </c>
      <c r="AY175" s="17" t="s">
        <v>138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91</v>
      </c>
      <c r="BK175" s="216">
        <f>ROUND(I175*H175,2)</f>
        <v>0</v>
      </c>
      <c r="BL175" s="17" t="s">
        <v>219</v>
      </c>
      <c r="BM175" s="215" t="s">
        <v>276</v>
      </c>
    </row>
    <row r="176" spans="1:65" s="2" customFormat="1" ht="48" customHeight="1">
      <c r="A176" s="35"/>
      <c r="B176" s="36"/>
      <c r="C176" s="204" t="s">
        <v>277</v>
      </c>
      <c r="D176" s="204" t="s">
        <v>141</v>
      </c>
      <c r="E176" s="205" t="s">
        <v>278</v>
      </c>
      <c r="F176" s="206" t="s">
        <v>279</v>
      </c>
      <c r="G176" s="207" t="s">
        <v>203</v>
      </c>
      <c r="H176" s="208">
        <v>0.002</v>
      </c>
      <c r="I176" s="209"/>
      <c r="J176" s="210">
        <f>ROUND(I176*H176,2)</f>
        <v>0</v>
      </c>
      <c r="K176" s="206" t="s">
        <v>145</v>
      </c>
      <c r="L176" s="40"/>
      <c r="M176" s="211" t="s">
        <v>1</v>
      </c>
      <c r="N176" s="212" t="s">
        <v>48</v>
      </c>
      <c r="O176" s="7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219</v>
      </c>
      <c r="AT176" s="215" t="s">
        <v>141</v>
      </c>
      <c r="AU176" s="215" t="s">
        <v>93</v>
      </c>
      <c r="AY176" s="17" t="s">
        <v>138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91</v>
      </c>
      <c r="BK176" s="216">
        <f>ROUND(I176*H176,2)</f>
        <v>0</v>
      </c>
      <c r="BL176" s="17" t="s">
        <v>219</v>
      </c>
      <c r="BM176" s="215" t="s">
        <v>280</v>
      </c>
    </row>
    <row r="177" spans="2:63" s="12" customFormat="1" ht="22.9" customHeight="1">
      <c r="B177" s="188"/>
      <c r="C177" s="189"/>
      <c r="D177" s="190" t="s">
        <v>82</v>
      </c>
      <c r="E177" s="202" t="s">
        <v>281</v>
      </c>
      <c r="F177" s="202" t="s">
        <v>282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SUM(P178:P182)</f>
        <v>0</v>
      </c>
      <c r="Q177" s="196"/>
      <c r="R177" s="197">
        <f>SUM(R178:R182)</f>
        <v>0.0021327375</v>
      </c>
      <c r="S177" s="196"/>
      <c r="T177" s="198">
        <f>SUM(T178:T182)</f>
        <v>0</v>
      </c>
      <c r="AR177" s="199" t="s">
        <v>93</v>
      </c>
      <c r="AT177" s="200" t="s">
        <v>82</v>
      </c>
      <c r="AU177" s="200" t="s">
        <v>91</v>
      </c>
      <c r="AY177" s="199" t="s">
        <v>138</v>
      </c>
      <c r="BK177" s="201">
        <f>SUM(BK178:BK182)</f>
        <v>0</v>
      </c>
    </row>
    <row r="178" spans="1:65" s="2" customFormat="1" ht="24" customHeight="1">
      <c r="A178" s="35"/>
      <c r="B178" s="36"/>
      <c r="C178" s="204" t="s">
        <v>283</v>
      </c>
      <c r="D178" s="204" t="s">
        <v>141</v>
      </c>
      <c r="E178" s="205" t="s">
        <v>284</v>
      </c>
      <c r="F178" s="206" t="s">
        <v>285</v>
      </c>
      <c r="G178" s="207" t="s">
        <v>191</v>
      </c>
      <c r="H178" s="208">
        <v>2.5</v>
      </c>
      <c r="I178" s="209"/>
      <c r="J178" s="210">
        <f>ROUND(I178*H178,2)</f>
        <v>0</v>
      </c>
      <c r="K178" s="206" t="s">
        <v>145</v>
      </c>
      <c r="L178" s="40"/>
      <c r="M178" s="211" t="s">
        <v>1</v>
      </c>
      <c r="N178" s="212" t="s">
        <v>48</v>
      </c>
      <c r="O178" s="72"/>
      <c r="P178" s="213">
        <f>O178*H178</f>
        <v>0</v>
      </c>
      <c r="Q178" s="213">
        <v>0.0006633</v>
      </c>
      <c r="R178" s="213">
        <f>Q178*H178</f>
        <v>0.00165825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219</v>
      </c>
      <c r="AT178" s="215" t="s">
        <v>141</v>
      </c>
      <c r="AU178" s="215" t="s">
        <v>93</v>
      </c>
      <c r="AY178" s="17" t="s">
        <v>138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91</v>
      </c>
      <c r="BK178" s="216">
        <f>ROUND(I178*H178,2)</f>
        <v>0</v>
      </c>
      <c r="BL178" s="17" t="s">
        <v>219</v>
      </c>
      <c r="BM178" s="215" t="s">
        <v>286</v>
      </c>
    </row>
    <row r="179" spans="1:65" s="2" customFormat="1" ht="36" customHeight="1">
      <c r="A179" s="35"/>
      <c r="B179" s="36"/>
      <c r="C179" s="204" t="s">
        <v>287</v>
      </c>
      <c r="D179" s="204" t="s">
        <v>141</v>
      </c>
      <c r="E179" s="205" t="s">
        <v>288</v>
      </c>
      <c r="F179" s="206" t="s">
        <v>289</v>
      </c>
      <c r="G179" s="207" t="s">
        <v>191</v>
      </c>
      <c r="H179" s="208">
        <v>2.5</v>
      </c>
      <c r="I179" s="209"/>
      <c r="J179" s="210">
        <f>ROUND(I179*H179,2)</f>
        <v>0</v>
      </c>
      <c r="K179" s="206" t="s">
        <v>145</v>
      </c>
      <c r="L179" s="40"/>
      <c r="M179" s="211" t="s">
        <v>1</v>
      </c>
      <c r="N179" s="212" t="s">
        <v>48</v>
      </c>
      <c r="O179" s="72"/>
      <c r="P179" s="213">
        <f>O179*H179</f>
        <v>0</v>
      </c>
      <c r="Q179" s="213">
        <v>0.000189795</v>
      </c>
      <c r="R179" s="213">
        <f>Q179*H179</f>
        <v>0.0004744875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219</v>
      </c>
      <c r="AT179" s="215" t="s">
        <v>141</v>
      </c>
      <c r="AU179" s="215" t="s">
        <v>93</v>
      </c>
      <c r="AY179" s="17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91</v>
      </c>
      <c r="BK179" s="216">
        <f>ROUND(I179*H179,2)</f>
        <v>0</v>
      </c>
      <c r="BL179" s="17" t="s">
        <v>219</v>
      </c>
      <c r="BM179" s="215" t="s">
        <v>290</v>
      </c>
    </row>
    <row r="180" spans="2:51" s="13" customFormat="1" ht="11.25">
      <c r="B180" s="217"/>
      <c r="C180" s="218"/>
      <c r="D180" s="219" t="s">
        <v>148</v>
      </c>
      <c r="E180" s="220" t="s">
        <v>1</v>
      </c>
      <c r="F180" s="221" t="s">
        <v>291</v>
      </c>
      <c r="G180" s="218"/>
      <c r="H180" s="222">
        <v>2.5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148</v>
      </c>
      <c r="AU180" s="228" t="s">
        <v>93</v>
      </c>
      <c r="AV180" s="13" t="s">
        <v>93</v>
      </c>
      <c r="AW180" s="13" t="s">
        <v>38</v>
      </c>
      <c r="AX180" s="13" t="s">
        <v>91</v>
      </c>
      <c r="AY180" s="228" t="s">
        <v>138</v>
      </c>
    </row>
    <row r="181" spans="1:65" s="2" customFormat="1" ht="48" customHeight="1">
      <c r="A181" s="35"/>
      <c r="B181" s="36"/>
      <c r="C181" s="204" t="s">
        <v>292</v>
      </c>
      <c r="D181" s="204" t="s">
        <v>141</v>
      </c>
      <c r="E181" s="205" t="s">
        <v>293</v>
      </c>
      <c r="F181" s="206" t="s">
        <v>294</v>
      </c>
      <c r="G181" s="207" t="s">
        <v>203</v>
      </c>
      <c r="H181" s="208">
        <v>0.002</v>
      </c>
      <c r="I181" s="209"/>
      <c r="J181" s="210">
        <f>ROUND(I181*H181,2)</f>
        <v>0</v>
      </c>
      <c r="K181" s="206" t="s">
        <v>145</v>
      </c>
      <c r="L181" s="40"/>
      <c r="M181" s="211" t="s">
        <v>1</v>
      </c>
      <c r="N181" s="212" t="s">
        <v>48</v>
      </c>
      <c r="O181" s="7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219</v>
      </c>
      <c r="AT181" s="215" t="s">
        <v>141</v>
      </c>
      <c r="AU181" s="215" t="s">
        <v>93</v>
      </c>
      <c r="AY181" s="17" t="s">
        <v>138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91</v>
      </c>
      <c r="BK181" s="216">
        <f>ROUND(I181*H181,2)</f>
        <v>0</v>
      </c>
      <c r="BL181" s="17" t="s">
        <v>219</v>
      </c>
      <c r="BM181" s="215" t="s">
        <v>295</v>
      </c>
    </row>
    <row r="182" spans="1:65" s="2" customFormat="1" ht="48" customHeight="1">
      <c r="A182" s="35"/>
      <c r="B182" s="36"/>
      <c r="C182" s="204" t="s">
        <v>296</v>
      </c>
      <c r="D182" s="204" t="s">
        <v>141</v>
      </c>
      <c r="E182" s="205" t="s">
        <v>297</v>
      </c>
      <c r="F182" s="206" t="s">
        <v>298</v>
      </c>
      <c r="G182" s="207" t="s">
        <v>203</v>
      </c>
      <c r="H182" s="208">
        <v>0.002</v>
      </c>
      <c r="I182" s="209"/>
      <c r="J182" s="210">
        <f>ROUND(I182*H182,2)</f>
        <v>0</v>
      </c>
      <c r="K182" s="206" t="s">
        <v>145</v>
      </c>
      <c r="L182" s="40"/>
      <c r="M182" s="211" t="s">
        <v>1</v>
      </c>
      <c r="N182" s="212" t="s">
        <v>48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219</v>
      </c>
      <c r="AT182" s="215" t="s">
        <v>141</v>
      </c>
      <c r="AU182" s="215" t="s">
        <v>93</v>
      </c>
      <c r="AY182" s="17" t="s">
        <v>138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91</v>
      </c>
      <c r="BK182" s="216">
        <f>ROUND(I182*H182,2)</f>
        <v>0</v>
      </c>
      <c r="BL182" s="17" t="s">
        <v>219</v>
      </c>
      <c r="BM182" s="215" t="s">
        <v>299</v>
      </c>
    </row>
    <row r="183" spans="2:63" s="12" customFormat="1" ht="22.9" customHeight="1">
      <c r="B183" s="188"/>
      <c r="C183" s="189"/>
      <c r="D183" s="190" t="s">
        <v>82</v>
      </c>
      <c r="E183" s="202" t="s">
        <v>300</v>
      </c>
      <c r="F183" s="202" t="s">
        <v>301</v>
      </c>
      <c r="G183" s="189"/>
      <c r="H183" s="189"/>
      <c r="I183" s="192"/>
      <c r="J183" s="203">
        <f>BK183</f>
        <v>0</v>
      </c>
      <c r="K183" s="189"/>
      <c r="L183" s="194"/>
      <c r="M183" s="195"/>
      <c r="N183" s="196"/>
      <c r="O183" s="196"/>
      <c r="P183" s="197">
        <f>SUM(P184:P216)</f>
        <v>0</v>
      </c>
      <c r="Q183" s="196"/>
      <c r="R183" s="197">
        <f>SUM(R184:R216)</f>
        <v>0.2692268341</v>
      </c>
      <c r="S183" s="196"/>
      <c r="T183" s="198">
        <f>SUM(T184:T216)</f>
        <v>0.0319</v>
      </c>
      <c r="AR183" s="199" t="s">
        <v>93</v>
      </c>
      <c r="AT183" s="200" t="s">
        <v>82</v>
      </c>
      <c r="AU183" s="200" t="s">
        <v>91</v>
      </c>
      <c r="AY183" s="199" t="s">
        <v>138</v>
      </c>
      <c r="BK183" s="201">
        <f>SUM(BK184:BK216)</f>
        <v>0</v>
      </c>
    </row>
    <row r="184" spans="1:65" s="2" customFormat="1" ht="24" customHeight="1">
      <c r="A184" s="35"/>
      <c r="B184" s="36"/>
      <c r="C184" s="204" t="s">
        <v>236</v>
      </c>
      <c r="D184" s="204" t="s">
        <v>141</v>
      </c>
      <c r="E184" s="205" t="s">
        <v>302</v>
      </c>
      <c r="F184" s="206" t="s">
        <v>303</v>
      </c>
      <c r="G184" s="207" t="s">
        <v>191</v>
      </c>
      <c r="H184" s="208">
        <v>2</v>
      </c>
      <c r="I184" s="209"/>
      <c r="J184" s="210">
        <f>ROUND(I184*H184,2)</f>
        <v>0</v>
      </c>
      <c r="K184" s="206" t="s">
        <v>145</v>
      </c>
      <c r="L184" s="40"/>
      <c r="M184" s="211" t="s">
        <v>1</v>
      </c>
      <c r="N184" s="212" t="s">
        <v>48</v>
      </c>
      <c r="O184" s="72"/>
      <c r="P184" s="213">
        <f>O184*H184</f>
        <v>0</v>
      </c>
      <c r="Q184" s="213">
        <v>0.0037758</v>
      </c>
      <c r="R184" s="213">
        <f>Q184*H184</f>
        <v>0.0075516</v>
      </c>
      <c r="S184" s="213">
        <v>0</v>
      </c>
      <c r="T184" s="21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219</v>
      </c>
      <c r="AT184" s="215" t="s">
        <v>141</v>
      </c>
      <c r="AU184" s="215" t="s">
        <v>93</v>
      </c>
      <c r="AY184" s="17" t="s">
        <v>138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91</v>
      </c>
      <c r="BK184" s="216">
        <f>ROUND(I184*H184,2)</f>
        <v>0</v>
      </c>
      <c r="BL184" s="17" t="s">
        <v>219</v>
      </c>
      <c r="BM184" s="215" t="s">
        <v>304</v>
      </c>
    </row>
    <row r="185" spans="1:65" s="2" customFormat="1" ht="16.5" customHeight="1">
      <c r="A185" s="35"/>
      <c r="B185" s="36"/>
      <c r="C185" s="204" t="s">
        <v>305</v>
      </c>
      <c r="D185" s="204" t="s">
        <v>141</v>
      </c>
      <c r="E185" s="205" t="s">
        <v>306</v>
      </c>
      <c r="F185" s="206" t="s">
        <v>307</v>
      </c>
      <c r="G185" s="207" t="s">
        <v>191</v>
      </c>
      <c r="H185" s="208">
        <v>6.6</v>
      </c>
      <c r="I185" s="209"/>
      <c r="J185" s="210">
        <f>ROUND(I185*H185,2)</f>
        <v>0</v>
      </c>
      <c r="K185" s="206" t="s">
        <v>145</v>
      </c>
      <c r="L185" s="40"/>
      <c r="M185" s="211" t="s">
        <v>1</v>
      </c>
      <c r="N185" s="212" t="s">
        <v>48</v>
      </c>
      <c r="O185" s="72"/>
      <c r="P185" s="213">
        <f>O185*H185</f>
        <v>0</v>
      </c>
      <c r="Q185" s="213">
        <v>0.00468042</v>
      </c>
      <c r="R185" s="213">
        <f>Q185*H185</f>
        <v>0.030890772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219</v>
      </c>
      <c r="AT185" s="215" t="s">
        <v>141</v>
      </c>
      <c r="AU185" s="215" t="s">
        <v>93</v>
      </c>
      <c r="AY185" s="17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91</v>
      </c>
      <c r="BK185" s="216">
        <f>ROUND(I185*H185,2)</f>
        <v>0</v>
      </c>
      <c r="BL185" s="17" t="s">
        <v>219</v>
      </c>
      <c r="BM185" s="215" t="s">
        <v>308</v>
      </c>
    </row>
    <row r="186" spans="2:51" s="13" customFormat="1" ht="11.25">
      <c r="B186" s="217"/>
      <c r="C186" s="218"/>
      <c r="D186" s="219" t="s">
        <v>148</v>
      </c>
      <c r="E186" s="220" t="s">
        <v>1</v>
      </c>
      <c r="F186" s="221" t="s">
        <v>309</v>
      </c>
      <c r="G186" s="218"/>
      <c r="H186" s="222">
        <v>3.2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148</v>
      </c>
      <c r="AU186" s="228" t="s">
        <v>93</v>
      </c>
      <c r="AV186" s="13" t="s">
        <v>93</v>
      </c>
      <c r="AW186" s="13" t="s">
        <v>38</v>
      </c>
      <c r="AX186" s="13" t="s">
        <v>83</v>
      </c>
      <c r="AY186" s="228" t="s">
        <v>138</v>
      </c>
    </row>
    <row r="187" spans="2:51" s="13" customFormat="1" ht="11.25">
      <c r="B187" s="217"/>
      <c r="C187" s="218"/>
      <c r="D187" s="219" t="s">
        <v>148</v>
      </c>
      <c r="E187" s="220" t="s">
        <v>1</v>
      </c>
      <c r="F187" s="221" t="s">
        <v>310</v>
      </c>
      <c r="G187" s="218"/>
      <c r="H187" s="222">
        <v>3.4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148</v>
      </c>
      <c r="AU187" s="228" t="s">
        <v>93</v>
      </c>
      <c r="AV187" s="13" t="s">
        <v>93</v>
      </c>
      <c r="AW187" s="13" t="s">
        <v>38</v>
      </c>
      <c r="AX187" s="13" t="s">
        <v>83</v>
      </c>
      <c r="AY187" s="228" t="s">
        <v>138</v>
      </c>
    </row>
    <row r="188" spans="2:51" s="14" customFormat="1" ht="11.25">
      <c r="B188" s="240"/>
      <c r="C188" s="241"/>
      <c r="D188" s="219" t="s">
        <v>148</v>
      </c>
      <c r="E188" s="242" t="s">
        <v>1</v>
      </c>
      <c r="F188" s="243" t="s">
        <v>311</v>
      </c>
      <c r="G188" s="241"/>
      <c r="H188" s="244">
        <v>6.6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148</v>
      </c>
      <c r="AU188" s="250" t="s">
        <v>93</v>
      </c>
      <c r="AV188" s="14" t="s">
        <v>146</v>
      </c>
      <c r="AW188" s="14" t="s">
        <v>38</v>
      </c>
      <c r="AX188" s="14" t="s">
        <v>91</v>
      </c>
      <c r="AY188" s="250" t="s">
        <v>138</v>
      </c>
    </row>
    <row r="189" spans="1:65" s="2" customFormat="1" ht="16.5" customHeight="1">
      <c r="A189" s="35"/>
      <c r="B189" s="36"/>
      <c r="C189" s="204" t="s">
        <v>312</v>
      </c>
      <c r="D189" s="204" t="s">
        <v>141</v>
      </c>
      <c r="E189" s="205" t="s">
        <v>313</v>
      </c>
      <c r="F189" s="206" t="s">
        <v>314</v>
      </c>
      <c r="G189" s="207" t="s">
        <v>191</v>
      </c>
      <c r="H189" s="208">
        <v>5.64</v>
      </c>
      <c r="I189" s="209"/>
      <c r="J189" s="210">
        <f>ROUND(I189*H189,2)</f>
        <v>0</v>
      </c>
      <c r="K189" s="206" t="s">
        <v>145</v>
      </c>
      <c r="L189" s="40"/>
      <c r="M189" s="211" t="s">
        <v>1</v>
      </c>
      <c r="N189" s="212" t="s">
        <v>48</v>
      </c>
      <c r="O189" s="72"/>
      <c r="P189" s="213">
        <f>O189*H189</f>
        <v>0</v>
      </c>
      <c r="Q189" s="213">
        <v>0.0065322</v>
      </c>
      <c r="R189" s="213">
        <f>Q189*H189</f>
        <v>0.036841608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219</v>
      </c>
      <c r="AT189" s="215" t="s">
        <v>141</v>
      </c>
      <c r="AU189" s="215" t="s">
        <v>93</v>
      </c>
      <c r="AY189" s="17" t="s">
        <v>138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91</v>
      </c>
      <c r="BK189" s="216">
        <f>ROUND(I189*H189,2)</f>
        <v>0</v>
      </c>
      <c r="BL189" s="17" t="s">
        <v>219</v>
      </c>
      <c r="BM189" s="215" t="s">
        <v>315</v>
      </c>
    </row>
    <row r="190" spans="2:51" s="13" customFormat="1" ht="11.25">
      <c r="B190" s="217"/>
      <c r="C190" s="218"/>
      <c r="D190" s="219" t="s">
        <v>148</v>
      </c>
      <c r="E190" s="220" t="s">
        <v>1</v>
      </c>
      <c r="F190" s="221" t="s">
        <v>316</v>
      </c>
      <c r="G190" s="218"/>
      <c r="H190" s="222">
        <v>2.14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148</v>
      </c>
      <c r="AU190" s="228" t="s">
        <v>93</v>
      </c>
      <c r="AV190" s="13" t="s">
        <v>93</v>
      </c>
      <c r="AW190" s="13" t="s">
        <v>38</v>
      </c>
      <c r="AX190" s="13" t="s">
        <v>83</v>
      </c>
      <c r="AY190" s="228" t="s">
        <v>138</v>
      </c>
    </row>
    <row r="191" spans="2:51" s="13" customFormat="1" ht="11.25">
      <c r="B191" s="217"/>
      <c r="C191" s="218"/>
      <c r="D191" s="219" t="s">
        <v>148</v>
      </c>
      <c r="E191" s="220" t="s">
        <v>1</v>
      </c>
      <c r="F191" s="221" t="s">
        <v>317</v>
      </c>
      <c r="G191" s="218"/>
      <c r="H191" s="222">
        <v>3.5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148</v>
      </c>
      <c r="AU191" s="228" t="s">
        <v>93</v>
      </c>
      <c r="AV191" s="13" t="s">
        <v>93</v>
      </c>
      <c r="AW191" s="13" t="s">
        <v>38</v>
      </c>
      <c r="AX191" s="13" t="s">
        <v>83</v>
      </c>
      <c r="AY191" s="228" t="s">
        <v>138</v>
      </c>
    </row>
    <row r="192" spans="2:51" s="14" customFormat="1" ht="11.25">
      <c r="B192" s="240"/>
      <c r="C192" s="241"/>
      <c r="D192" s="219" t="s">
        <v>148</v>
      </c>
      <c r="E192" s="242" t="s">
        <v>1</v>
      </c>
      <c r="F192" s="243" t="s">
        <v>311</v>
      </c>
      <c r="G192" s="241"/>
      <c r="H192" s="244">
        <v>5.640000000000001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148</v>
      </c>
      <c r="AU192" s="250" t="s">
        <v>93</v>
      </c>
      <c r="AV192" s="14" t="s">
        <v>146</v>
      </c>
      <c r="AW192" s="14" t="s">
        <v>38</v>
      </c>
      <c r="AX192" s="14" t="s">
        <v>91</v>
      </c>
      <c r="AY192" s="250" t="s">
        <v>138</v>
      </c>
    </row>
    <row r="193" spans="1:65" s="2" customFormat="1" ht="16.5" customHeight="1">
      <c r="A193" s="35"/>
      <c r="B193" s="36"/>
      <c r="C193" s="204" t="s">
        <v>318</v>
      </c>
      <c r="D193" s="204" t="s">
        <v>141</v>
      </c>
      <c r="E193" s="205" t="s">
        <v>319</v>
      </c>
      <c r="F193" s="206" t="s">
        <v>320</v>
      </c>
      <c r="G193" s="207" t="s">
        <v>191</v>
      </c>
      <c r="H193" s="208">
        <v>3.7</v>
      </c>
      <c r="I193" s="209"/>
      <c r="J193" s="210">
        <f>ROUND(I193*H193,2)</f>
        <v>0</v>
      </c>
      <c r="K193" s="206" t="s">
        <v>145</v>
      </c>
      <c r="L193" s="40"/>
      <c r="M193" s="211" t="s">
        <v>1</v>
      </c>
      <c r="N193" s="212" t="s">
        <v>48</v>
      </c>
      <c r="O193" s="72"/>
      <c r="P193" s="213">
        <f>O193*H193</f>
        <v>0</v>
      </c>
      <c r="Q193" s="213">
        <v>0.0086057</v>
      </c>
      <c r="R193" s="213">
        <f>Q193*H193</f>
        <v>0.03184109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219</v>
      </c>
      <c r="AT193" s="215" t="s">
        <v>141</v>
      </c>
      <c r="AU193" s="215" t="s">
        <v>93</v>
      </c>
      <c r="AY193" s="17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91</v>
      </c>
      <c r="BK193" s="216">
        <f>ROUND(I193*H193,2)</f>
        <v>0</v>
      </c>
      <c r="BL193" s="17" t="s">
        <v>219</v>
      </c>
      <c r="BM193" s="215" t="s">
        <v>321</v>
      </c>
    </row>
    <row r="194" spans="2:51" s="13" customFormat="1" ht="11.25">
      <c r="B194" s="217"/>
      <c r="C194" s="218"/>
      <c r="D194" s="219" t="s">
        <v>148</v>
      </c>
      <c r="E194" s="220" t="s">
        <v>1</v>
      </c>
      <c r="F194" s="221" t="s">
        <v>322</v>
      </c>
      <c r="G194" s="218"/>
      <c r="H194" s="222">
        <v>3.7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148</v>
      </c>
      <c r="AU194" s="228" t="s">
        <v>93</v>
      </c>
      <c r="AV194" s="13" t="s">
        <v>93</v>
      </c>
      <c r="AW194" s="13" t="s">
        <v>38</v>
      </c>
      <c r="AX194" s="13" t="s">
        <v>91</v>
      </c>
      <c r="AY194" s="228" t="s">
        <v>138</v>
      </c>
    </row>
    <row r="195" spans="1:65" s="2" customFormat="1" ht="16.5" customHeight="1">
      <c r="A195" s="35"/>
      <c r="B195" s="36"/>
      <c r="C195" s="204" t="s">
        <v>323</v>
      </c>
      <c r="D195" s="204" t="s">
        <v>141</v>
      </c>
      <c r="E195" s="205" t="s">
        <v>324</v>
      </c>
      <c r="F195" s="206" t="s">
        <v>325</v>
      </c>
      <c r="G195" s="207" t="s">
        <v>191</v>
      </c>
      <c r="H195" s="208">
        <v>1.06</v>
      </c>
      <c r="I195" s="209"/>
      <c r="J195" s="210">
        <f>ROUND(I195*H195,2)</f>
        <v>0</v>
      </c>
      <c r="K195" s="206" t="s">
        <v>145</v>
      </c>
      <c r="L195" s="40"/>
      <c r="M195" s="211" t="s">
        <v>1</v>
      </c>
      <c r="N195" s="212" t="s">
        <v>48</v>
      </c>
      <c r="O195" s="72"/>
      <c r="P195" s="213">
        <f>O195*H195</f>
        <v>0</v>
      </c>
      <c r="Q195" s="213">
        <v>0.01171386</v>
      </c>
      <c r="R195" s="213">
        <f>Q195*H195</f>
        <v>0.0124166916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219</v>
      </c>
      <c r="AT195" s="215" t="s">
        <v>141</v>
      </c>
      <c r="AU195" s="215" t="s">
        <v>93</v>
      </c>
      <c r="AY195" s="17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91</v>
      </c>
      <c r="BK195" s="216">
        <f>ROUND(I195*H195,2)</f>
        <v>0</v>
      </c>
      <c r="BL195" s="17" t="s">
        <v>219</v>
      </c>
      <c r="BM195" s="215" t="s">
        <v>326</v>
      </c>
    </row>
    <row r="196" spans="2:51" s="13" customFormat="1" ht="11.25">
      <c r="B196" s="217"/>
      <c r="C196" s="218"/>
      <c r="D196" s="219" t="s">
        <v>148</v>
      </c>
      <c r="E196" s="220" t="s">
        <v>1</v>
      </c>
      <c r="F196" s="221" t="s">
        <v>327</v>
      </c>
      <c r="G196" s="218"/>
      <c r="H196" s="222">
        <v>1.06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148</v>
      </c>
      <c r="AU196" s="228" t="s">
        <v>93</v>
      </c>
      <c r="AV196" s="13" t="s">
        <v>93</v>
      </c>
      <c r="AW196" s="13" t="s">
        <v>38</v>
      </c>
      <c r="AX196" s="13" t="s">
        <v>91</v>
      </c>
      <c r="AY196" s="228" t="s">
        <v>138</v>
      </c>
    </row>
    <row r="197" spans="1:65" s="2" customFormat="1" ht="24" customHeight="1">
      <c r="A197" s="35"/>
      <c r="B197" s="36"/>
      <c r="C197" s="204" t="s">
        <v>328</v>
      </c>
      <c r="D197" s="204" t="s">
        <v>141</v>
      </c>
      <c r="E197" s="205" t="s">
        <v>329</v>
      </c>
      <c r="F197" s="206" t="s">
        <v>330</v>
      </c>
      <c r="G197" s="207" t="s">
        <v>191</v>
      </c>
      <c r="H197" s="208">
        <v>7.46</v>
      </c>
      <c r="I197" s="209"/>
      <c r="J197" s="210">
        <f>ROUND(I197*H197,2)</f>
        <v>0</v>
      </c>
      <c r="K197" s="206" t="s">
        <v>145</v>
      </c>
      <c r="L197" s="40"/>
      <c r="M197" s="211" t="s">
        <v>1</v>
      </c>
      <c r="N197" s="212" t="s">
        <v>48</v>
      </c>
      <c r="O197" s="72"/>
      <c r="P197" s="213">
        <f>O197*H197</f>
        <v>0</v>
      </c>
      <c r="Q197" s="213">
        <v>0.01535078</v>
      </c>
      <c r="R197" s="213">
        <f>Q197*H197</f>
        <v>0.1145168188</v>
      </c>
      <c r="S197" s="213">
        <v>0</v>
      </c>
      <c r="T197" s="21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5" t="s">
        <v>219</v>
      </c>
      <c r="AT197" s="215" t="s">
        <v>141</v>
      </c>
      <c r="AU197" s="215" t="s">
        <v>93</v>
      </c>
      <c r="AY197" s="17" t="s">
        <v>138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91</v>
      </c>
      <c r="BK197" s="216">
        <f>ROUND(I197*H197,2)</f>
        <v>0</v>
      </c>
      <c r="BL197" s="17" t="s">
        <v>219</v>
      </c>
      <c r="BM197" s="215" t="s">
        <v>331</v>
      </c>
    </row>
    <row r="198" spans="2:51" s="13" customFormat="1" ht="11.25">
      <c r="B198" s="217"/>
      <c r="C198" s="218"/>
      <c r="D198" s="219" t="s">
        <v>148</v>
      </c>
      <c r="E198" s="220" t="s">
        <v>1</v>
      </c>
      <c r="F198" s="221" t="s">
        <v>332</v>
      </c>
      <c r="G198" s="218"/>
      <c r="H198" s="222">
        <v>7.46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148</v>
      </c>
      <c r="AU198" s="228" t="s">
        <v>93</v>
      </c>
      <c r="AV198" s="13" t="s">
        <v>93</v>
      </c>
      <c r="AW198" s="13" t="s">
        <v>38</v>
      </c>
      <c r="AX198" s="13" t="s">
        <v>91</v>
      </c>
      <c r="AY198" s="228" t="s">
        <v>138</v>
      </c>
    </row>
    <row r="199" spans="1:65" s="2" customFormat="1" ht="24" customHeight="1">
      <c r="A199" s="35"/>
      <c r="B199" s="36"/>
      <c r="C199" s="204" t="s">
        <v>333</v>
      </c>
      <c r="D199" s="204" t="s">
        <v>141</v>
      </c>
      <c r="E199" s="205" t="s">
        <v>334</v>
      </c>
      <c r="F199" s="206" t="s">
        <v>335</v>
      </c>
      <c r="G199" s="207" t="s">
        <v>336</v>
      </c>
      <c r="H199" s="208">
        <v>1</v>
      </c>
      <c r="I199" s="209"/>
      <c r="J199" s="210">
        <f aca="true" t="shared" si="0" ref="J199:J216">ROUND(I199*H199,2)</f>
        <v>0</v>
      </c>
      <c r="K199" s="206" t="s">
        <v>145</v>
      </c>
      <c r="L199" s="40"/>
      <c r="M199" s="211" t="s">
        <v>1</v>
      </c>
      <c r="N199" s="212" t="s">
        <v>48</v>
      </c>
      <c r="O199" s="72"/>
      <c r="P199" s="213">
        <f aca="true" t="shared" si="1" ref="P199:P216">O199*H199</f>
        <v>0</v>
      </c>
      <c r="Q199" s="213">
        <v>0.003380253</v>
      </c>
      <c r="R199" s="213">
        <f aca="true" t="shared" si="2" ref="R199:R216">Q199*H199</f>
        <v>0.003380253</v>
      </c>
      <c r="S199" s="213">
        <v>0</v>
      </c>
      <c r="T199" s="214">
        <f aca="true" t="shared" si="3" ref="T199:T216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219</v>
      </c>
      <c r="AT199" s="215" t="s">
        <v>141</v>
      </c>
      <c r="AU199" s="215" t="s">
        <v>93</v>
      </c>
      <c r="AY199" s="17" t="s">
        <v>138</v>
      </c>
      <c r="BE199" s="216">
        <f aca="true" t="shared" si="4" ref="BE199:BE216">IF(N199="základní",J199,0)</f>
        <v>0</v>
      </c>
      <c r="BF199" s="216">
        <f aca="true" t="shared" si="5" ref="BF199:BF216">IF(N199="snížená",J199,0)</f>
        <v>0</v>
      </c>
      <c r="BG199" s="216">
        <f aca="true" t="shared" si="6" ref="BG199:BG216">IF(N199="zákl. přenesená",J199,0)</f>
        <v>0</v>
      </c>
      <c r="BH199" s="216">
        <f aca="true" t="shared" si="7" ref="BH199:BH216">IF(N199="sníž. přenesená",J199,0)</f>
        <v>0</v>
      </c>
      <c r="BI199" s="216">
        <f aca="true" t="shared" si="8" ref="BI199:BI216">IF(N199="nulová",J199,0)</f>
        <v>0</v>
      </c>
      <c r="BJ199" s="17" t="s">
        <v>91</v>
      </c>
      <c r="BK199" s="216">
        <f aca="true" t="shared" si="9" ref="BK199:BK216">ROUND(I199*H199,2)</f>
        <v>0</v>
      </c>
      <c r="BL199" s="17" t="s">
        <v>219</v>
      </c>
      <c r="BM199" s="215" t="s">
        <v>337</v>
      </c>
    </row>
    <row r="200" spans="1:65" s="2" customFormat="1" ht="16.5" customHeight="1">
      <c r="A200" s="35"/>
      <c r="B200" s="36"/>
      <c r="C200" s="204" t="s">
        <v>338</v>
      </c>
      <c r="D200" s="204" t="s">
        <v>141</v>
      </c>
      <c r="E200" s="205" t="s">
        <v>339</v>
      </c>
      <c r="F200" s="206" t="s">
        <v>340</v>
      </c>
      <c r="G200" s="207" t="s">
        <v>336</v>
      </c>
      <c r="H200" s="208">
        <v>1</v>
      </c>
      <c r="I200" s="209"/>
      <c r="J200" s="210">
        <f t="shared" si="0"/>
        <v>0</v>
      </c>
      <c r="K200" s="206" t="s">
        <v>145</v>
      </c>
      <c r="L200" s="40"/>
      <c r="M200" s="211" t="s">
        <v>1</v>
      </c>
      <c r="N200" s="212" t="s">
        <v>48</v>
      </c>
      <c r="O200" s="72"/>
      <c r="P200" s="213">
        <f t="shared" si="1"/>
        <v>0</v>
      </c>
      <c r="Q200" s="213">
        <v>0.0002188</v>
      </c>
      <c r="R200" s="213">
        <f t="shared" si="2"/>
        <v>0.0002188</v>
      </c>
      <c r="S200" s="213">
        <v>0</v>
      </c>
      <c r="T200" s="214">
        <f t="shared" si="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219</v>
      </c>
      <c r="AT200" s="215" t="s">
        <v>141</v>
      </c>
      <c r="AU200" s="215" t="s">
        <v>93</v>
      </c>
      <c r="AY200" s="17" t="s">
        <v>138</v>
      </c>
      <c r="BE200" s="216">
        <f t="shared" si="4"/>
        <v>0</v>
      </c>
      <c r="BF200" s="216">
        <f t="shared" si="5"/>
        <v>0</v>
      </c>
      <c r="BG200" s="216">
        <f t="shared" si="6"/>
        <v>0</v>
      </c>
      <c r="BH200" s="216">
        <f t="shared" si="7"/>
        <v>0</v>
      </c>
      <c r="BI200" s="216">
        <f t="shared" si="8"/>
        <v>0</v>
      </c>
      <c r="BJ200" s="17" t="s">
        <v>91</v>
      </c>
      <c r="BK200" s="216">
        <f t="shared" si="9"/>
        <v>0</v>
      </c>
      <c r="BL200" s="17" t="s">
        <v>219</v>
      </c>
      <c r="BM200" s="215" t="s">
        <v>341</v>
      </c>
    </row>
    <row r="201" spans="1:65" s="2" customFormat="1" ht="24" customHeight="1">
      <c r="A201" s="35"/>
      <c r="B201" s="36"/>
      <c r="C201" s="204" t="s">
        <v>342</v>
      </c>
      <c r="D201" s="204" t="s">
        <v>141</v>
      </c>
      <c r="E201" s="205" t="s">
        <v>343</v>
      </c>
      <c r="F201" s="206" t="s">
        <v>344</v>
      </c>
      <c r="G201" s="207" t="s">
        <v>191</v>
      </c>
      <c r="H201" s="208">
        <v>1</v>
      </c>
      <c r="I201" s="209"/>
      <c r="J201" s="210">
        <f t="shared" si="0"/>
        <v>0</v>
      </c>
      <c r="K201" s="206" t="s">
        <v>145</v>
      </c>
      <c r="L201" s="40"/>
      <c r="M201" s="211" t="s">
        <v>1</v>
      </c>
      <c r="N201" s="212" t="s">
        <v>48</v>
      </c>
      <c r="O201" s="72"/>
      <c r="P201" s="213">
        <f t="shared" si="1"/>
        <v>0</v>
      </c>
      <c r="Q201" s="213">
        <v>0.000673965</v>
      </c>
      <c r="R201" s="213">
        <f t="shared" si="2"/>
        <v>0.000673965</v>
      </c>
      <c r="S201" s="213">
        <v>0</v>
      </c>
      <c r="T201" s="214">
        <f t="shared" si="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219</v>
      </c>
      <c r="AT201" s="215" t="s">
        <v>141</v>
      </c>
      <c r="AU201" s="215" t="s">
        <v>93</v>
      </c>
      <c r="AY201" s="17" t="s">
        <v>138</v>
      </c>
      <c r="BE201" s="216">
        <f t="shared" si="4"/>
        <v>0</v>
      </c>
      <c r="BF201" s="216">
        <f t="shared" si="5"/>
        <v>0</v>
      </c>
      <c r="BG201" s="216">
        <f t="shared" si="6"/>
        <v>0</v>
      </c>
      <c r="BH201" s="216">
        <f t="shared" si="7"/>
        <v>0</v>
      </c>
      <c r="BI201" s="216">
        <f t="shared" si="8"/>
        <v>0</v>
      </c>
      <c r="BJ201" s="17" t="s">
        <v>91</v>
      </c>
      <c r="BK201" s="216">
        <f t="shared" si="9"/>
        <v>0</v>
      </c>
      <c r="BL201" s="17" t="s">
        <v>219</v>
      </c>
      <c r="BM201" s="215" t="s">
        <v>345</v>
      </c>
    </row>
    <row r="202" spans="1:65" s="2" customFormat="1" ht="24" customHeight="1">
      <c r="A202" s="35"/>
      <c r="B202" s="36"/>
      <c r="C202" s="204" t="s">
        <v>346</v>
      </c>
      <c r="D202" s="204" t="s">
        <v>141</v>
      </c>
      <c r="E202" s="205" t="s">
        <v>347</v>
      </c>
      <c r="F202" s="206" t="s">
        <v>348</v>
      </c>
      <c r="G202" s="207" t="s">
        <v>191</v>
      </c>
      <c r="H202" s="208">
        <v>21</v>
      </c>
      <c r="I202" s="209"/>
      <c r="J202" s="210">
        <f t="shared" si="0"/>
        <v>0</v>
      </c>
      <c r="K202" s="206" t="s">
        <v>145</v>
      </c>
      <c r="L202" s="40"/>
      <c r="M202" s="211" t="s">
        <v>1</v>
      </c>
      <c r="N202" s="212" t="s">
        <v>48</v>
      </c>
      <c r="O202" s="72"/>
      <c r="P202" s="213">
        <f t="shared" si="1"/>
        <v>0</v>
      </c>
      <c r="Q202" s="213">
        <v>0.001248935</v>
      </c>
      <c r="R202" s="213">
        <f t="shared" si="2"/>
        <v>0.026227635000000003</v>
      </c>
      <c r="S202" s="213">
        <v>0</v>
      </c>
      <c r="T202" s="214">
        <f t="shared" si="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219</v>
      </c>
      <c r="AT202" s="215" t="s">
        <v>141</v>
      </c>
      <c r="AU202" s="215" t="s">
        <v>93</v>
      </c>
      <c r="AY202" s="17" t="s">
        <v>138</v>
      </c>
      <c r="BE202" s="216">
        <f t="shared" si="4"/>
        <v>0</v>
      </c>
      <c r="BF202" s="216">
        <f t="shared" si="5"/>
        <v>0</v>
      </c>
      <c r="BG202" s="216">
        <f t="shared" si="6"/>
        <v>0</v>
      </c>
      <c r="BH202" s="216">
        <f t="shared" si="7"/>
        <v>0</v>
      </c>
      <c r="BI202" s="216">
        <f t="shared" si="8"/>
        <v>0</v>
      </c>
      <c r="BJ202" s="17" t="s">
        <v>91</v>
      </c>
      <c r="BK202" s="216">
        <f t="shared" si="9"/>
        <v>0</v>
      </c>
      <c r="BL202" s="17" t="s">
        <v>219</v>
      </c>
      <c r="BM202" s="215" t="s">
        <v>349</v>
      </c>
    </row>
    <row r="203" spans="1:65" s="2" customFormat="1" ht="24" customHeight="1">
      <c r="A203" s="35"/>
      <c r="B203" s="36"/>
      <c r="C203" s="204" t="s">
        <v>350</v>
      </c>
      <c r="D203" s="204" t="s">
        <v>141</v>
      </c>
      <c r="E203" s="205" t="s">
        <v>351</v>
      </c>
      <c r="F203" s="206" t="s">
        <v>352</v>
      </c>
      <c r="G203" s="207" t="s">
        <v>336</v>
      </c>
      <c r="H203" s="208">
        <v>1</v>
      </c>
      <c r="I203" s="209"/>
      <c r="J203" s="210">
        <f t="shared" si="0"/>
        <v>0</v>
      </c>
      <c r="K203" s="206" t="s">
        <v>145</v>
      </c>
      <c r="L203" s="40"/>
      <c r="M203" s="211" t="s">
        <v>1</v>
      </c>
      <c r="N203" s="212" t="s">
        <v>48</v>
      </c>
      <c r="O203" s="72"/>
      <c r="P203" s="213">
        <f t="shared" si="1"/>
        <v>0</v>
      </c>
      <c r="Q203" s="213">
        <v>0.0003976007</v>
      </c>
      <c r="R203" s="213">
        <f t="shared" si="2"/>
        <v>0.0003976007</v>
      </c>
      <c r="S203" s="213">
        <v>0</v>
      </c>
      <c r="T203" s="214">
        <f t="shared" si="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219</v>
      </c>
      <c r="AT203" s="215" t="s">
        <v>141</v>
      </c>
      <c r="AU203" s="215" t="s">
        <v>93</v>
      </c>
      <c r="AY203" s="17" t="s">
        <v>138</v>
      </c>
      <c r="BE203" s="216">
        <f t="shared" si="4"/>
        <v>0</v>
      </c>
      <c r="BF203" s="216">
        <f t="shared" si="5"/>
        <v>0</v>
      </c>
      <c r="BG203" s="216">
        <f t="shared" si="6"/>
        <v>0</v>
      </c>
      <c r="BH203" s="216">
        <f t="shared" si="7"/>
        <v>0</v>
      </c>
      <c r="BI203" s="216">
        <f t="shared" si="8"/>
        <v>0</v>
      </c>
      <c r="BJ203" s="17" t="s">
        <v>91</v>
      </c>
      <c r="BK203" s="216">
        <f t="shared" si="9"/>
        <v>0</v>
      </c>
      <c r="BL203" s="17" t="s">
        <v>219</v>
      </c>
      <c r="BM203" s="215" t="s">
        <v>353</v>
      </c>
    </row>
    <row r="204" spans="1:65" s="2" customFormat="1" ht="24" customHeight="1">
      <c r="A204" s="35"/>
      <c r="B204" s="36"/>
      <c r="C204" s="204" t="s">
        <v>354</v>
      </c>
      <c r="D204" s="204" t="s">
        <v>141</v>
      </c>
      <c r="E204" s="205" t="s">
        <v>355</v>
      </c>
      <c r="F204" s="206" t="s">
        <v>356</v>
      </c>
      <c r="G204" s="207" t="s">
        <v>336</v>
      </c>
      <c r="H204" s="208">
        <v>1</v>
      </c>
      <c r="I204" s="209"/>
      <c r="J204" s="210">
        <f t="shared" si="0"/>
        <v>0</v>
      </c>
      <c r="K204" s="206" t="s">
        <v>145</v>
      </c>
      <c r="L204" s="40"/>
      <c r="M204" s="211" t="s">
        <v>1</v>
      </c>
      <c r="N204" s="212" t="s">
        <v>48</v>
      </c>
      <c r="O204" s="72"/>
      <c r="P204" s="213">
        <f t="shared" si="1"/>
        <v>0</v>
      </c>
      <c r="Q204" s="213">
        <v>0</v>
      </c>
      <c r="R204" s="213">
        <f t="shared" si="2"/>
        <v>0</v>
      </c>
      <c r="S204" s="213">
        <v>0.0319</v>
      </c>
      <c r="T204" s="214">
        <f t="shared" si="3"/>
        <v>0.0319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219</v>
      </c>
      <c r="AT204" s="215" t="s">
        <v>141</v>
      </c>
      <c r="AU204" s="215" t="s">
        <v>93</v>
      </c>
      <c r="AY204" s="17" t="s">
        <v>138</v>
      </c>
      <c r="BE204" s="216">
        <f t="shared" si="4"/>
        <v>0</v>
      </c>
      <c r="BF204" s="216">
        <f t="shared" si="5"/>
        <v>0</v>
      </c>
      <c r="BG204" s="216">
        <f t="shared" si="6"/>
        <v>0</v>
      </c>
      <c r="BH204" s="216">
        <f t="shared" si="7"/>
        <v>0</v>
      </c>
      <c r="BI204" s="216">
        <f t="shared" si="8"/>
        <v>0</v>
      </c>
      <c r="BJ204" s="17" t="s">
        <v>91</v>
      </c>
      <c r="BK204" s="216">
        <f t="shared" si="9"/>
        <v>0</v>
      </c>
      <c r="BL204" s="17" t="s">
        <v>219</v>
      </c>
      <c r="BM204" s="215" t="s">
        <v>357</v>
      </c>
    </row>
    <row r="205" spans="1:65" s="2" customFormat="1" ht="24" customHeight="1">
      <c r="A205" s="35"/>
      <c r="B205" s="36"/>
      <c r="C205" s="204" t="s">
        <v>358</v>
      </c>
      <c r="D205" s="204" t="s">
        <v>141</v>
      </c>
      <c r="E205" s="205" t="s">
        <v>359</v>
      </c>
      <c r="F205" s="206" t="s">
        <v>360</v>
      </c>
      <c r="G205" s="207" t="s">
        <v>164</v>
      </c>
      <c r="H205" s="208">
        <v>1</v>
      </c>
      <c r="I205" s="209"/>
      <c r="J205" s="210">
        <f t="shared" si="0"/>
        <v>0</v>
      </c>
      <c r="K205" s="206" t="s">
        <v>145</v>
      </c>
      <c r="L205" s="40"/>
      <c r="M205" s="211" t="s">
        <v>1</v>
      </c>
      <c r="N205" s="212" t="s">
        <v>48</v>
      </c>
      <c r="O205" s="72"/>
      <c r="P205" s="213">
        <f t="shared" si="1"/>
        <v>0</v>
      </c>
      <c r="Q205" s="213">
        <v>0.00038</v>
      </c>
      <c r="R205" s="213">
        <f t="shared" si="2"/>
        <v>0.00038</v>
      </c>
      <c r="S205" s="213">
        <v>0</v>
      </c>
      <c r="T205" s="214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219</v>
      </c>
      <c r="AT205" s="215" t="s">
        <v>141</v>
      </c>
      <c r="AU205" s="215" t="s">
        <v>93</v>
      </c>
      <c r="AY205" s="17" t="s">
        <v>138</v>
      </c>
      <c r="BE205" s="216">
        <f t="shared" si="4"/>
        <v>0</v>
      </c>
      <c r="BF205" s="216">
        <f t="shared" si="5"/>
        <v>0</v>
      </c>
      <c r="BG205" s="216">
        <f t="shared" si="6"/>
        <v>0</v>
      </c>
      <c r="BH205" s="216">
        <f t="shared" si="7"/>
        <v>0</v>
      </c>
      <c r="BI205" s="216">
        <f t="shared" si="8"/>
        <v>0</v>
      </c>
      <c r="BJ205" s="17" t="s">
        <v>91</v>
      </c>
      <c r="BK205" s="216">
        <f t="shared" si="9"/>
        <v>0</v>
      </c>
      <c r="BL205" s="17" t="s">
        <v>219</v>
      </c>
      <c r="BM205" s="215" t="s">
        <v>361</v>
      </c>
    </row>
    <row r="206" spans="1:65" s="2" customFormat="1" ht="24" customHeight="1">
      <c r="A206" s="35"/>
      <c r="B206" s="36"/>
      <c r="C206" s="204" t="s">
        <v>362</v>
      </c>
      <c r="D206" s="204" t="s">
        <v>141</v>
      </c>
      <c r="E206" s="205" t="s">
        <v>363</v>
      </c>
      <c r="F206" s="206" t="s">
        <v>364</v>
      </c>
      <c r="G206" s="207" t="s">
        <v>164</v>
      </c>
      <c r="H206" s="208">
        <v>1</v>
      </c>
      <c r="I206" s="209"/>
      <c r="J206" s="210">
        <f t="shared" si="0"/>
        <v>0</v>
      </c>
      <c r="K206" s="206" t="s">
        <v>145</v>
      </c>
      <c r="L206" s="40"/>
      <c r="M206" s="211" t="s">
        <v>1</v>
      </c>
      <c r="N206" s="212" t="s">
        <v>48</v>
      </c>
      <c r="O206" s="72"/>
      <c r="P206" s="213">
        <f t="shared" si="1"/>
        <v>0</v>
      </c>
      <c r="Q206" s="213">
        <v>0.00061</v>
      </c>
      <c r="R206" s="213">
        <f t="shared" si="2"/>
        <v>0.00061</v>
      </c>
      <c r="S206" s="213">
        <v>0</v>
      </c>
      <c r="T206" s="214">
        <f t="shared" si="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219</v>
      </c>
      <c r="AT206" s="215" t="s">
        <v>141</v>
      </c>
      <c r="AU206" s="215" t="s">
        <v>93</v>
      </c>
      <c r="AY206" s="17" t="s">
        <v>138</v>
      </c>
      <c r="BE206" s="216">
        <f t="shared" si="4"/>
        <v>0</v>
      </c>
      <c r="BF206" s="216">
        <f t="shared" si="5"/>
        <v>0</v>
      </c>
      <c r="BG206" s="216">
        <f t="shared" si="6"/>
        <v>0</v>
      </c>
      <c r="BH206" s="216">
        <f t="shared" si="7"/>
        <v>0</v>
      </c>
      <c r="BI206" s="216">
        <f t="shared" si="8"/>
        <v>0</v>
      </c>
      <c r="BJ206" s="17" t="s">
        <v>91</v>
      </c>
      <c r="BK206" s="216">
        <f t="shared" si="9"/>
        <v>0</v>
      </c>
      <c r="BL206" s="17" t="s">
        <v>219</v>
      </c>
      <c r="BM206" s="215" t="s">
        <v>365</v>
      </c>
    </row>
    <row r="207" spans="1:65" s="2" customFormat="1" ht="36" customHeight="1">
      <c r="A207" s="35"/>
      <c r="B207" s="36"/>
      <c r="C207" s="204" t="s">
        <v>366</v>
      </c>
      <c r="D207" s="204" t="s">
        <v>141</v>
      </c>
      <c r="E207" s="205" t="s">
        <v>367</v>
      </c>
      <c r="F207" s="206" t="s">
        <v>368</v>
      </c>
      <c r="G207" s="207" t="s">
        <v>336</v>
      </c>
      <c r="H207" s="208">
        <v>1</v>
      </c>
      <c r="I207" s="209"/>
      <c r="J207" s="210">
        <f t="shared" si="0"/>
        <v>0</v>
      </c>
      <c r="K207" s="206" t="s">
        <v>145</v>
      </c>
      <c r="L207" s="40"/>
      <c r="M207" s="211" t="s">
        <v>1</v>
      </c>
      <c r="N207" s="212" t="s">
        <v>48</v>
      </c>
      <c r="O207" s="72"/>
      <c r="P207" s="213">
        <f t="shared" si="1"/>
        <v>0</v>
      </c>
      <c r="Q207" s="213">
        <v>0.00328</v>
      </c>
      <c r="R207" s="213">
        <f t="shared" si="2"/>
        <v>0.00328</v>
      </c>
      <c r="S207" s="213">
        <v>0</v>
      </c>
      <c r="T207" s="214">
        <f t="shared" si="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219</v>
      </c>
      <c r="AT207" s="215" t="s">
        <v>141</v>
      </c>
      <c r="AU207" s="215" t="s">
        <v>93</v>
      </c>
      <c r="AY207" s="17" t="s">
        <v>138</v>
      </c>
      <c r="BE207" s="216">
        <f t="shared" si="4"/>
        <v>0</v>
      </c>
      <c r="BF207" s="216">
        <f t="shared" si="5"/>
        <v>0</v>
      </c>
      <c r="BG207" s="216">
        <f t="shared" si="6"/>
        <v>0</v>
      </c>
      <c r="BH207" s="216">
        <f t="shared" si="7"/>
        <v>0</v>
      </c>
      <c r="BI207" s="216">
        <f t="shared" si="8"/>
        <v>0</v>
      </c>
      <c r="BJ207" s="17" t="s">
        <v>91</v>
      </c>
      <c r="BK207" s="216">
        <f t="shared" si="9"/>
        <v>0</v>
      </c>
      <c r="BL207" s="17" t="s">
        <v>219</v>
      </c>
      <c r="BM207" s="215" t="s">
        <v>369</v>
      </c>
    </row>
    <row r="208" spans="1:65" s="2" customFormat="1" ht="48" customHeight="1">
      <c r="A208" s="35"/>
      <c r="B208" s="36"/>
      <c r="C208" s="204" t="s">
        <v>370</v>
      </c>
      <c r="D208" s="204" t="s">
        <v>141</v>
      </c>
      <c r="E208" s="205" t="s">
        <v>371</v>
      </c>
      <c r="F208" s="206" t="s">
        <v>372</v>
      </c>
      <c r="G208" s="207" t="s">
        <v>271</v>
      </c>
      <c r="H208" s="208">
        <v>1</v>
      </c>
      <c r="I208" s="209"/>
      <c r="J208" s="210">
        <f t="shared" si="0"/>
        <v>0</v>
      </c>
      <c r="K208" s="206" t="s">
        <v>255</v>
      </c>
      <c r="L208" s="40"/>
      <c r="M208" s="211" t="s">
        <v>1</v>
      </c>
      <c r="N208" s="212" t="s">
        <v>48</v>
      </c>
      <c r="O208" s="72"/>
      <c r="P208" s="213">
        <f t="shared" si="1"/>
        <v>0</v>
      </c>
      <c r="Q208" s="213">
        <v>0</v>
      </c>
      <c r="R208" s="213">
        <f t="shared" si="2"/>
        <v>0</v>
      </c>
      <c r="S208" s="213">
        <v>0</v>
      </c>
      <c r="T208" s="214">
        <f t="shared" si="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219</v>
      </c>
      <c r="AT208" s="215" t="s">
        <v>141</v>
      </c>
      <c r="AU208" s="215" t="s">
        <v>93</v>
      </c>
      <c r="AY208" s="17" t="s">
        <v>138</v>
      </c>
      <c r="BE208" s="216">
        <f t="shared" si="4"/>
        <v>0</v>
      </c>
      <c r="BF208" s="216">
        <f t="shared" si="5"/>
        <v>0</v>
      </c>
      <c r="BG208" s="216">
        <f t="shared" si="6"/>
        <v>0</v>
      </c>
      <c r="BH208" s="216">
        <f t="shared" si="7"/>
        <v>0</v>
      </c>
      <c r="BI208" s="216">
        <f t="shared" si="8"/>
        <v>0</v>
      </c>
      <c r="BJ208" s="17" t="s">
        <v>91</v>
      </c>
      <c r="BK208" s="216">
        <f t="shared" si="9"/>
        <v>0</v>
      </c>
      <c r="BL208" s="17" t="s">
        <v>219</v>
      </c>
      <c r="BM208" s="215" t="s">
        <v>373</v>
      </c>
    </row>
    <row r="209" spans="1:65" s="2" customFormat="1" ht="24" customHeight="1">
      <c r="A209" s="35"/>
      <c r="B209" s="36"/>
      <c r="C209" s="204" t="s">
        <v>374</v>
      </c>
      <c r="D209" s="204" t="s">
        <v>141</v>
      </c>
      <c r="E209" s="205" t="s">
        <v>375</v>
      </c>
      <c r="F209" s="206" t="s">
        <v>376</v>
      </c>
      <c r="G209" s="207" t="s">
        <v>271</v>
      </c>
      <c r="H209" s="208">
        <v>1</v>
      </c>
      <c r="I209" s="209"/>
      <c r="J209" s="210">
        <f t="shared" si="0"/>
        <v>0</v>
      </c>
      <c r="K209" s="206" t="s">
        <v>255</v>
      </c>
      <c r="L209" s="40"/>
      <c r="M209" s="211" t="s">
        <v>1</v>
      </c>
      <c r="N209" s="212" t="s">
        <v>48</v>
      </c>
      <c r="O209" s="72"/>
      <c r="P209" s="213">
        <f t="shared" si="1"/>
        <v>0</v>
      </c>
      <c r="Q209" s="213">
        <v>0</v>
      </c>
      <c r="R209" s="213">
        <f t="shared" si="2"/>
        <v>0</v>
      </c>
      <c r="S209" s="213">
        <v>0</v>
      </c>
      <c r="T209" s="214">
        <f t="shared" si="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219</v>
      </c>
      <c r="AT209" s="215" t="s">
        <v>141</v>
      </c>
      <c r="AU209" s="215" t="s">
        <v>93</v>
      </c>
      <c r="AY209" s="17" t="s">
        <v>138</v>
      </c>
      <c r="BE209" s="216">
        <f t="shared" si="4"/>
        <v>0</v>
      </c>
      <c r="BF209" s="216">
        <f t="shared" si="5"/>
        <v>0</v>
      </c>
      <c r="BG209" s="216">
        <f t="shared" si="6"/>
        <v>0</v>
      </c>
      <c r="BH209" s="216">
        <f t="shared" si="7"/>
        <v>0</v>
      </c>
      <c r="BI209" s="216">
        <f t="shared" si="8"/>
        <v>0</v>
      </c>
      <c r="BJ209" s="17" t="s">
        <v>91</v>
      </c>
      <c r="BK209" s="216">
        <f t="shared" si="9"/>
        <v>0</v>
      </c>
      <c r="BL209" s="17" t="s">
        <v>219</v>
      </c>
      <c r="BM209" s="215" t="s">
        <v>377</v>
      </c>
    </row>
    <row r="210" spans="1:65" s="2" customFormat="1" ht="24" customHeight="1">
      <c r="A210" s="35"/>
      <c r="B210" s="36"/>
      <c r="C210" s="204" t="s">
        <v>378</v>
      </c>
      <c r="D210" s="204" t="s">
        <v>141</v>
      </c>
      <c r="E210" s="205" t="s">
        <v>379</v>
      </c>
      <c r="F210" s="206" t="s">
        <v>380</v>
      </c>
      <c r="G210" s="207" t="s">
        <v>271</v>
      </c>
      <c r="H210" s="208">
        <v>1</v>
      </c>
      <c r="I210" s="209"/>
      <c r="J210" s="210">
        <f t="shared" si="0"/>
        <v>0</v>
      </c>
      <c r="K210" s="206" t="s">
        <v>255</v>
      </c>
      <c r="L210" s="40"/>
      <c r="M210" s="211" t="s">
        <v>1</v>
      </c>
      <c r="N210" s="212" t="s">
        <v>48</v>
      </c>
      <c r="O210" s="72"/>
      <c r="P210" s="213">
        <f t="shared" si="1"/>
        <v>0</v>
      </c>
      <c r="Q210" s="213">
        <v>0</v>
      </c>
      <c r="R210" s="213">
        <f t="shared" si="2"/>
        <v>0</v>
      </c>
      <c r="S210" s="213">
        <v>0</v>
      </c>
      <c r="T210" s="214">
        <f t="shared" si="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5" t="s">
        <v>219</v>
      </c>
      <c r="AT210" s="215" t="s">
        <v>141</v>
      </c>
      <c r="AU210" s="215" t="s">
        <v>93</v>
      </c>
      <c r="AY210" s="17" t="s">
        <v>138</v>
      </c>
      <c r="BE210" s="216">
        <f t="shared" si="4"/>
        <v>0</v>
      </c>
      <c r="BF210" s="216">
        <f t="shared" si="5"/>
        <v>0</v>
      </c>
      <c r="BG210" s="216">
        <f t="shared" si="6"/>
        <v>0</v>
      </c>
      <c r="BH210" s="216">
        <f t="shared" si="7"/>
        <v>0</v>
      </c>
      <c r="BI210" s="216">
        <f t="shared" si="8"/>
        <v>0</v>
      </c>
      <c r="BJ210" s="17" t="s">
        <v>91</v>
      </c>
      <c r="BK210" s="216">
        <f t="shared" si="9"/>
        <v>0</v>
      </c>
      <c r="BL210" s="17" t="s">
        <v>219</v>
      </c>
      <c r="BM210" s="215" t="s">
        <v>381</v>
      </c>
    </row>
    <row r="211" spans="1:65" s="2" customFormat="1" ht="16.5" customHeight="1">
      <c r="A211" s="35"/>
      <c r="B211" s="36"/>
      <c r="C211" s="204" t="s">
        <v>382</v>
      </c>
      <c r="D211" s="204" t="s">
        <v>141</v>
      </c>
      <c r="E211" s="205" t="s">
        <v>383</v>
      </c>
      <c r="F211" s="206" t="s">
        <v>384</v>
      </c>
      <c r="G211" s="207" t="s">
        <v>271</v>
      </c>
      <c r="H211" s="208">
        <v>1</v>
      </c>
      <c r="I211" s="209"/>
      <c r="J211" s="210">
        <f t="shared" si="0"/>
        <v>0</v>
      </c>
      <c r="K211" s="206" t="s">
        <v>255</v>
      </c>
      <c r="L211" s="40"/>
      <c r="M211" s="211" t="s">
        <v>1</v>
      </c>
      <c r="N211" s="212" t="s">
        <v>48</v>
      </c>
      <c r="O211" s="72"/>
      <c r="P211" s="213">
        <f t="shared" si="1"/>
        <v>0</v>
      </c>
      <c r="Q211" s="213">
        <v>0</v>
      </c>
      <c r="R211" s="213">
        <f t="shared" si="2"/>
        <v>0</v>
      </c>
      <c r="S211" s="213">
        <v>0</v>
      </c>
      <c r="T211" s="214">
        <f t="shared" si="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219</v>
      </c>
      <c r="AT211" s="215" t="s">
        <v>141</v>
      </c>
      <c r="AU211" s="215" t="s">
        <v>93</v>
      </c>
      <c r="AY211" s="17" t="s">
        <v>138</v>
      </c>
      <c r="BE211" s="216">
        <f t="shared" si="4"/>
        <v>0</v>
      </c>
      <c r="BF211" s="216">
        <f t="shared" si="5"/>
        <v>0</v>
      </c>
      <c r="BG211" s="216">
        <f t="shared" si="6"/>
        <v>0</v>
      </c>
      <c r="BH211" s="216">
        <f t="shared" si="7"/>
        <v>0</v>
      </c>
      <c r="BI211" s="216">
        <f t="shared" si="8"/>
        <v>0</v>
      </c>
      <c r="BJ211" s="17" t="s">
        <v>91</v>
      </c>
      <c r="BK211" s="216">
        <f t="shared" si="9"/>
        <v>0</v>
      </c>
      <c r="BL211" s="17" t="s">
        <v>219</v>
      </c>
      <c r="BM211" s="215" t="s">
        <v>385</v>
      </c>
    </row>
    <row r="212" spans="1:65" s="2" customFormat="1" ht="16.5" customHeight="1">
      <c r="A212" s="35"/>
      <c r="B212" s="36"/>
      <c r="C212" s="204" t="s">
        <v>386</v>
      </c>
      <c r="D212" s="204" t="s">
        <v>141</v>
      </c>
      <c r="E212" s="205" t="s">
        <v>387</v>
      </c>
      <c r="F212" s="206" t="s">
        <v>388</v>
      </c>
      <c r="G212" s="207" t="s">
        <v>271</v>
      </c>
      <c r="H212" s="208">
        <v>1</v>
      </c>
      <c r="I212" s="209"/>
      <c r="J212" s="210">
        <f t="shared" si="0"/>
        <v>0</v>
      </c>
      <c r="K212" s="206" t="s">
        <v>255</v>
      </c>
      <c r="L212" s="40"/>
      <c r="M212" s="211" t="s">
        <v>1</v>
      </c>
      <c r="N212" s="212" t="s">
        <v>48</v>
      </c>
      <c r="O212" s="72"/>
      <c r="P212" s="213">
        <f t="shared" si="1"/>
        <v>0</v>
      </c>
      <c r="Q212" s="213">
        <v>0</v>
      </c>
      <c r="R212" s="213">
        <f t="shared" si="2"/>
        <v>0</v>
      </c>
      <c r="S212" s="213">
        <v>0</v>
      </c>
      <c r="T212" s="214">
        <f t="shared" si="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219</v>
      </c>
      <c r="AT212" s="215" t="s">
        <v>141</v>
      </c>
      <c r="AU212" s="215" t="s">
        <v>93</v>
      </c>
      <c r="AY212" s="17" t="s">
        <v>138</v>
      </c>
      <c r="BE212" s="216">
        <f t="shared" si="4"/>
        <v>0</v>
      </c>
      <c r="BF212" s="216">
        <f t="shared" si="5"/>
        <v>0</v>
      </c>
      <c r="BG212" s="216">
        <f t="shared" si="6"/>
        <v>0</v>
      </c>
      <c r="BH212" s="216">
        <f t="shared" si="7"/>
        <v>0</v>
      </c>
      <c r="BI212" s="216">
        <f t="shared" si="8"/>
        <v>0</v>
      </c>
      <c r="BJ212" s="17" t="s">
        <v>91</v>
      </c>
      <c r="BK212" s="216">
        <f t="shared" si="9"/>
        <v>0</v>
      </c>
      <c r="BL212" s="17" t="s">
        <v>219</v>
      </c>
      <c r="BM212" s="215" t="s">
        <v>389</v>
      </c>
    </row>
    <row r="213" spans="1:65" s="2" customFormat="1" ht="16.5" customHeight="1">
      <c r="A213" s="35"/>
      <c r="B213" s="36"/>
      <c r="C213" s="204" t="s">
        <v>390</v>
      </c>
      <c r="D213" s="204" t="s">
        <v>141</v>
      </c>
      <c r="E213" s="205" t="s">
        <v>391</v>
      </c>
      <c r="F213" s="206" t="s">
        <v>392</v>
      </c>
      <c r="G213" s="207" t="s">
        <v>271</v>
      </c>
      <c r="H213" s="208">
        <v>1</v>
      </c>
      <c r="I213" s="209"/>
      <c r="J213" s="210">
        <f t="shared" si="0"/>
        <v>0</v>
      </c>
      <c r="K213" s="206" t="s">
        <v>255</v>
      </c>
      <c r="L213" s="40"/>
      <c r="M213" s="211" t="s">
        <v>1</v>
      </c>
      <c r="N213" s="212" t="s">
        <v>48</v>
      </c>
      <c r="O213" s="72"/>
      <c r="P213" s="213">
        <f t="shared" si="1"/>
        <v>0</v>
      </c>
      <c r="Q213" s="213">
        <v>0</v>
      </c>
      <c r="R213" s="213">
        <f t="shared" si="2"/>
        <v>0</v>
      </c>
      <c r="S213" s="213">
        <v>0</v>
      </c>
      <c r="T213" s="214">
        <f t="shared" si="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219</v>
      </c>
      <c r="AT213" s="215" t="s">
        <v>141</v>
      </c>
      <c r="AU213" s="215" t="s">
        <v>93</v>
      </c>
      <c r="AY213" s="17" t="s">
        <v>138</v>
      </c>
      <c r="BE213" s="216">
        <f t="shared" si="4"/>
        <v>0</v>
      </c>
      <c r="BF213" s="216">
        <f t="shared" si="5"/>
        <v>0</v>
      </c>
      <c r="BG213" s="216">
        <f t="shared" si="6"/>
        <v>0</v>
      </c>
      <c r="BH213" s="216">
        <f t="shared" si="7"/>
        <v>0</v>
      </c>
      <c r="BI213" s="216">
        <f t="shared" si="8"/>
        <v>0</v>
      </c>
      <c r="BJ213" s="17" t="s">
        <v>91</v>
      </c>
      <c r="BK213" s="216">
        <f t="shared" si="9"/>
        <v>0</v>
      </c>
      <c r="BL213" s="17" t="s">
        <v>219</v>
      </c>
      <c r="BM213" s="215" t="s">
        <v>393</v>
      </c>
    </row>
    <row r="214" spans="1:65" s="2" customFormat="1" ht="16.5" customHeight="1">
      <c r="A214" s="35"/>
      <c r="B214" s="36"/>
      <c r="C214" s="204" t="s">
        <v>394</v>
      </c>
      <c r="D214" s="204" t="s">
        <v>141</v>
      </c>
      <c r="E214" s="205" t="s">
        <v>395</v>
      </c>
      <c r="F214" s="206" t="s">
        <v>396</v>
      </c>
      <c r="G214" s="207" t="s">
        <v>271</v>
      </c>
      <c r="H214" s="208">
        <v>1</v>
      </c>
      <c r="I214" s="209"/>
      <c r="J214" s="210">
        <f t="shared" si="0"/>
        <v>0</v>
      </c>
      <c r="K214" s="206" t="s">
        <v>255</v>
      </c>
      <c r="L214" s="40"/>
      <c r="M214" s="211" t="s">
        <v>1</v>
      </c>
      <c r="N214" s="212" t="s">
        <v>48</v>
      </c>
      <c r="O214" s="72"/>
      <c r="P214" s="213">
        <f t="shared" si="1"/>
        <v>0</v>
      </c>
      <c r="Q214" s="213">
        <v>0</v>
      </c>
      <c r="R214" s="213">
        <f t="shared" si="2"/>
        <v>0</v>
      </c>
      <c r="S214" s="213">
        <v>0</v>
      </c>
      <c r="T214" s="214">
        <f t="shared" si="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5" t="s">
        <v>219</v>
      </c>
      <c r="AT214" s="215" t="s">
        <v>141</v>
      </c>
      <c r="AU214" s="215" t="s">
        <v>93</v>
      </c>
      <c r="AY214" s="17" t="s">
        <v>138</v>
      </c>
      <c r="BE214" s="216">
        <f t="shared" si="4"/>
        <v>0</v>
      </c>
      <c r="BF214" s="216">
        <f t="shared" si="5"/>
        <v>0</v>
      </c>
      <c r="BG214" s="216">
        <f t="shared" si="6"/>
        <v>0</v>
      </c>
      <c r="BH214" s="216">
        <f t="shared" si="7"/>
        <v>0</v>
      </c>
      <c r="BI214" s="216">
        <f t="shared" si="8"/>
        <v>0</v>
      </c>
      <c r="BJ214" s="17" t="s">
        <v>91</v>
      </c>
      <c r="BK214" s="216">
        <f t="shared" si="9"/>
        <v>0</v>
      </c>
      <c r="BL214" s="17" t="s">
        <v>219</v>
      </c>
      <c r="BM214" s="215" t="s">
        <v>397</v>
      </c>
    </row>
    <row r="215" spans="1:65" s="2" customFormat="1" ht="48" customHeight="1">
      <c r="A215" s="35"/>
      <c r="B215" s="36"/>
      <c r="C215" s="204" t="s">
        <v>398</v>
      </c>
      <c r="D215" s="204" t="s">
        <v>141</v>
      </c>
      <c r="E215" s="205" t="s">
        <v>399</v>
      </c>
      <c r="F215" s="206" t="s">
        <v>400</v>
      </c>
      <c r="G215" s="207" t="s">
        <v>203</v>
      </c>
      <c r="H215" s="208">
        <v>0.269</v>
      </c>
      <c r="I215" s="209"/>
      <c r="J215" s="210">
        <f t="shared" si="0"/>
        <v>0</v>
      </c>
      <c r="K215" s="206" t="s">
        <v>145</v>
      </c>
      <c r="L215" s="40"/>
      <c r="M215" s="211" t="s">
        <v>1</v>
      </c>
      <c r="N215" s="212" t="s">
        <v>48</v>
      </c>
      <c r="O215" s="72"/>
      <c r="P215" s="213">
        <f t="shared" si="1"/>
        <v>0</v>
      </c>
      <c r="Q215" s="213">
        <v>0</v>
      </c>
      <c r="R215" s="213">
        <f t="shared" si="2"/>
        <v>0</v>
      </c>
      <c r="S215" s="213">
        <v>0</v>
      </c>
      <c r="T215" s="214">
        <f t="shared" si="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219</v>
      </c>
      <c r="AT215" s="215" t="s">
        <v>141</v>
      </c>
      <c r="AU215" s="215" t="s">
        <v>93</v>
      </c>
      <c r="AY215" s="17" t="s">
        <v>138</v>
      </c>
      <c r="BE215" s="216">
        <f t="shared" si="4"/>
        <v>0</v>
      </c>
      <c r="BF215" s="216">
        <f t="shared" si="5"/>
        <v>0</v>
      </c>
      <c r="BG215" s="216">
        <f t="shared" si="6"/>
        <v>0</v>
      </c>
      <c r="BH215" s="216">
        <f t="shared" si="7"/>
        <v>0</v>
      </c>
      <c r="BI215" s="216">
        <f t="shared" si="8"/>
        <v>0</v>
      </c>
      <c r="BJ215" s="17" t="s">
        <v>91</v>
      </c>
      <c r="BK215" s="216">
        <f t="shared" si="9"/>
        <v>0</v>
      </c>
      <c r="BL215" s="17" t="s">
        <v>219</v>
      </c>
      <c r="BM215" s="215" t="s">
        <v>401</v>
      </c>
    </row>
    <row r="216" spans="1:65" s="2" customFormat="1" ht="48" customHeight="1">
      <c r="A216" s="35"/>
      <c r="B216" s="36"/>
      <c r="C216" s="204" t="s">
        <v>402</v>
      </c>
      <c r="D216" s="204" t="s">
        <v>141</v>
      </c>
      <c r="E216" s="205" t="s">
        <v>403</v>
      </c>
      <c r="F216" s="206" t="s">
        <v>404</v>
      </c>
      <c r="G216" s="207" t="s">
        <v>203</v>
      </c>
      <c r="H216" s="208">
        <v>0.269</v>
      </c>
      <c r="I216" s="209"/>
      <c r="J216" s="210">
        <f t="shared" si="0"/>
        <v>0</v>
      </c>
      <c r="K216" s="206" t="s">
        <v>145</v>
      </c>
      <c r="L216" s="40"/>
      <c r="M216" s="211" t="s">
        <v>1</v>
      </c>
      <c r="N216" s="212" t="s">
        <v>48</v>
      </c>
      <c r="O216" s="72"/>
      <c r="P216" s="213">
        <f t="shared" si="1"/>
        <v>0</v>
      </c>
      <c r="Q216" s="213">
        <v>0</v>
      </c>
      <c r="R216" s="213">
        <f t="shared" si="2"/>
        <v>0</v>
      </c>
      <c r="S216" s="213">
        <v>0</v>
      </c>
      <c r="T216" s="214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5" t="s">
        <v>219</v>
      </c>
      <c r="AT216" s="215" t="s">
        <v>141</v>
      </c>
      <c r="AU216" s="215" t="s">
        <v>93</v>
      </c>
      <c r="AY216" s="17" t="s">
        <v>138</v>
      </c>
      <c r="BE216" s="216">
        <f t="shared" si="4"/>
        <v>0</v>
      </c>
      <c r="BF216" s="216">
        <f t="shared" si="5"/>
        <v>0</v>
      </c>
      <c r="BG216" s="216">
        <f t="shared" si="6"/>
        <v>0</v>
      </c>
      <c r="BH216" s="216">
        <f t="shared" si="7"/>
        <v>0</v>
      </c>
      <c r="BI216" s="216">
        <f t="shared" si="8"/>
        <v>0</v>
      </c>
      <c r="BJ216" s="17" t="s">
        <v>91</v>
      </c>
      <c r="BK216" s="216">
        <f t="shared" si="9"/>
        <v>0</v>
      </c>
      <c r="BL216" s="17" t="s">
        <v>219</v>
      </c>
      <c r="BM216" s="215" t="s">
        <v>405</v>
      </c>
    </row>
    <row r="217" spans="2:63" s="12" customFormat="1" ht="22.9" customHeight="1">
      <c r="B217" s="188"/>
      <c r="C217" s="189"/>
      <c r="D217" s="190" t="s">
        <v>82</v>
      </c>
      <c r="E217" s="202" t="s">
        <v>406</v>
      </c>
      <c r="F217" s="202" t="s">
        <v>407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P218</f>
        <v>0</v>
      </c>
      <c r="Q217" s="196"/>
      <c r="R217" s="197">
        <f>R218</f>
        <v>0</v>
      </c>
      <c r="S217" s="196"/>
      <c r="T217" s="198">
        <f>T218</f>
        <v>0</v>
      </c>
      <c r="AR217" s="199" t="s">
        <v>93</v>
      </c>
      <c r="AT217" s="200" t="s">
        <v>82</v>
      </c>
      <c r="AU217" s="200" t="s">
        <v>91</v>
      </c>
      <c r="AY217" s="199" t="s">
        <v>138</v>
      </c>
      <c r="BK217" s="201">
        <f>BK218</f>
        <v>0</v>
      </c>
    </row>
    <row r="218" spans="1:65" s="2" customFormat="1" ht="36" customHeight="1">
      <c r="A218" s="35"/>
      <c r="B218" s="36"/>
      <c r="C218" s="204" t="s">
        <v>408</v>
      </c>
      <c r="D218" s="204" t="s">
        <v>141</v>
      </c>
      <c r="E218" s="205" t="s">
        <v>409</v>
      </c>
      <c r="F218" s="206" t="s">
        <v>410</v>
      </c>
      <c r="G218" s="207" t="s">
        <v>271</v>
      </c>
      <c r="H218" s="208">
        <v>1</v>
      </c>
      <c r="I218" s="209"/>
      <c r="J218" s="210">
        <f>ROUND(I218*H218,2)</f>
        <v>0</v>
      </c>
      <c r="K218" s="206" t="s">
        <v>255</v>
      </c>
      <c r="L218" s="40"/>
      <c r="M218" s="211" t="s">
        <v>1</v>
      </c>
      <c r="N218" s="212" t="s">
        <v>48</v>
      </c>
      <c r="O218" s="72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5" t="s">
        <v>219</v>
      </c>
      <c r="AT218" s="215" t="s">
        <v>141</v>
      </c>
      <c r="AU218" s="215" t="s">
        <v>93</v>
      </c>
      <c r="AY218" s="17" t="s">
        <v>138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91</v>
      </c>
      <c r="BK218" s="216">
        <f>ROUND(I218*H218,2)</f>
        <v>0</v>
      </c>
      <c r="BL218" s="17" t="s">
        <v>219</v>
      </c>
      <c r="BM218" s="215" t="s">
        <v>411</v>
      </c>
    </row>
    <row r="219" spans="2:63" s="12" customFormat="1" ht="22.9" customHeight="1">
      <c r="B219" s="188"/>
      <c r="C219" s="189"/>
      <c r="D219" s="190" t="s">
        <v>82</v>
      </c>
      <c r="E219" s="202" t="s">
        <v>412</v>
      </c>
      <c r="F219" s="202" t="s">
        <v>413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SUM(P220:P221)</f>
        <v>0</v>
      </c>
      <c r="Q219" s="196"/>
      <c r="R219" s="197">
        <f>SUM(R220:R221)</f>
        <v>0.0011627</v>
      </c>
      <c r="S219" s="196"/>
      <c r="T219" s="198">
        <f>SUM(T220:T221)</f>
        <v>0</v>
      </c>
      <c r="AR219" s="199" t="s">
        <v>93</v>
      </c>
      <c r="AT219" s="200" t="s">
        <v>82</v>
      </c>
      <c r="AU219" s="200" t="s">
        <v>91</v>
      </c>
      <c r="AY219" s="199" t="s">
        <v>138</v>
      </c>
      <c r="BK219" s="201">
        <f>SUM(BK220:BK221)</f>
        <v>0</v>
      </c>
    </row>
    <row r="220" spans="1:65" s="2" customFormat="1" ht="24" customHeight="1">
      <c r="A220" s="35"/>
      <c r="B220" s="36"/>
      <c r="C220" s="204" t="s">
        <v>414</v>
      </c>
      <c r="D220" s="204" t="s">
        <v>141</v>
      </c>
      <c r="E220" s="205" t="s">
        <v>415</v>
      </c>
      <c r="F220" s="206" t="s">
        <v>416</v>
      </c>
      <c r="G220" s="207" t="s">
        <v>191</v>
      </c>
      <c r="H220" s="208">
        <v>22</v>
      </c>
      <c r="I220" s="209"/>
      <c r="J220" s="210">
        <f>ROUND(I220*H220,2)</f>
        <v>0</v>
      </c>
      <c r="K220" s="206" t="s">
        <v>145</v>
      </c>
      <c r="L220" s="40"/>
      <c r="M220" s="211" t="s">
        <v>1</v>
      </c>
      <c r="N220" s="212" t="s">
        <v>48</v>
      </c>
      <c r="O220" s="72"/>
      <c r="P220" s="213">
        <f>O220*H220</f>
        <v>0</v>
      </c>
      <c r="Q220" s="213">
        <v>2.091E-05</v>
      </c>
      <c r="R220" s="213">
        <f>Q220*H220</f>
        <v>0.00046002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219</v>
      </c>
      <c r="AT220" s="215" t="s">
        <v>141</v>
      </c>
      <c r="AU220" s="215" t="s">
        <v>93</v>
      </c>
      <c r="AY220" s="17" t="s">
        <v>138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91</v>
      </c>
      <c r="BK220" s="216">
        <f>ROUND(I220*H220,2)</f>
        <v>0</v>
      </c>
      <c r="BL220" s="17" t="s">
        <v>219</v>
      </c>
      <c r="BM220" s="215" t="s">
        <v>417</v>
      </c>
    </row>
    <row r="221" spans="1:65" s="2" customFormat="1" ht="24" customHeight="1">
      <c r="A221" s="35"/>
      <c r="B221" s="36"/>
      <c r="C221" s="204" t="s">
        <v>418</v>
      </c>
      <c r="D221" s="204" t="s">
        <v>141</v>
      </c>
      <c r="E221" s="205" t="s">
        <v>419</v>
      </c>
      <c r="F221" s="206" t="s">
        <v>420</v>
      </c>
      <c r="G221" s="207" t="s">
        <v>191</v>
      </c>
      <c r="H221" s="208">
        <v>22</v>
      </c>
      <c r="I221" s="209"/>
      <c r="J221" s="210">
        <f>ROUND(I221*H221,2)</f>
        <v>0</v>
      </c>
      <c r="K221" s="206" t="s">
        <v>145</v>
      </c>
      <c r="L221" s="40"/>
      <c r="M221" s="251" t="s">
        <v>1</v>
      </c>
      <c r="N221" s="252" t="s">
        <v>48</v>
      </c>
      <c r="O221" s="253"/>
      <c r="P221" s="254">
        <f>O221*H221</f>
        <v>0</v>
      </c>
      <c r="Q221" s="254">
        <v>3.194E-05</v>
      </c>
      <c r="R221" s="254">
        <f>Q221*H221</f>
        <v>0.00070268</v>
      </c>
      <c r="S221" s="254">
        <v>0</v>
      </c>
      <c r="T221" s="25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219</v>
      </c>
      <c r="AT221" s="215" t="s">
        <v>141</v>
      </c>
      <c r="AU221" s="215" t="s">
        <v>93</v>
      </c>
      <c r="AY221" s="17" t="s">
        <v>138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91</v>
      </c>
      <c r="BK221" s="216">
        <f>ROUND(I221*H221,2)</f>
        <v>0</v>
      </c>
      <c r="BL221" s="17" t="s">
        <v>219</v>
      </c>
      <c r="BM221" s="215" t="s">
        <v>421</v>
      </c>
    </row>
    <row r="222" spans="1:31" s="2" customFormat="1" ht="6.95" customHeight="1">
      <c r="A222" s="35"/>
      <c r="B222" s="55"/>
      <c r="C222" s="56"/>
      <c r="D222" s="56"/>
      <c r="E222" s="56"/>
      <c r="F222" s="56"/>
      <c r="G222" s="56"/>
      <c r="H222" s="56"/>
      <c r="I222" s="153"/>
      <c r="J222" s="56"/>
      <c r="K222" s="56"/>
      <c r="L222" s="40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algorithmName="SHA-512" hashValue="o5ncl5omfekzcPaxn/OeSGBzJHDuZrNfpSsnQx9GZOD/5BzRapYaAlIZTftzDD5Ipm17+2XlMzEgnKOyIdkvWw==" saltValue="iB0nOSmWSyXPGFUgYTN+8wWHfb2Qm3XZQk6NflA7+xRYHK9N6Eg/rkMFkl3xZURP33bPAUv8kgOuoVdbEuyE+Q==" spinCount="100000" sheet="1" objects="1" scenarios="1" formatColumns="0" formatRows="0" autoFilter="0"/>
  <autoFilter ref="C127:K22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93</v>
      </c>
    </row>
    <row r="4" spans="2:46" s="1" customFormat="1" ht="24.95" customHeight="1">
      <c r="B4" s="20"/>
      <c r="D4" s="113" t="s">
        <v>103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25.5" customHeight="1">
      <c r="B7" s="20"/>
      <c r="E7" s="310" t="str">
        <f>'Rekapitulace stavby'!K6</f>
        <v>Realizace úspor energie - Hornické muzeum v Krásně, Cínová 408, Krásno - VYTÁPĚNÍ</v>
      </c>
      <c r="F7" s="311"/>
      <c r="G7" s="311"/>
      <c r="H7" s="311"/>
      <c r="I7" s="109"/>
      <c r="L7" s="20"/>
    </row>
    <row r="8" spans="1:31" s="2" customFormat="1" ht="12" customHeight="1">
      <c r="A8" s="35"/>
      <c r="B8" s="40"/>
      <c r="C8" s="35"/>
      <c r="D8" s="115" t="s">
        <v>104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422</v>
      </c>
      <c r="F9" s="313"/>
      <c r="G9" s="313"/>
      <c r="H9" s="31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28. 1. 2019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37</v>
      </c>
      <c r="F21" s="35"/>
      <c r="G21" s="35"/>
      <c r="H21" s="35"/>
      <c r="I21" s="118" t="s">
        <v>33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6" t="s">
        <v>1</v>
      </c>
      <c r="F27" s="316"/>
      <c r="G27" s="316"/>
      <c r="H27" s="31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ROUND((SUM(BE130:BE247)),2)</f>
        <v>0</v>
      </c>
      <c r="G33" s="35"/>
      <c r="H33" s="35"/>
      <c r="I33" s="132">
        <v>0.21</v>
      </c>
      <c r="J33" s="131">
        <f>ROUND(((SUM(BE130:BE247))*I33),2)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ROUND((SUM(BF130:BF247)),2)</f>
        <v>0</v>
      </c>
      <c r="G34" s="35"/>
      <c r="H34" s="35"/>
      <c r="I34" s="132">
        <v>0.15</v>
      </c>
      <c r="J34" s="131">
        <f>ROUND(((SUM(BF130:BF247))*I34),2)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ROUND((SUM(BG130:BG247)),2)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ROUND((SUM(BH130:BH247)),2)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ROUND((SUM(BI130:BI247)),2)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5" customHeight="1">
      <c r="A85" s="35"/>
      <c r="B85" s="36"/>
      <c r="C85" s="37"/>
      <c r="D85" s="37"/>
      <c r="E85" s="317" t="str">
        <f>E7</f>
        <v>Realizace úspor energie - Hornické muzeum v Krásně, Cínová 408, Krásno - VYTÁPĚNÍ</v>
      </c>
      <c r="F85" s="318"/>
      <c r="G85" s="318"/>
      <c r="H85" s="31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9" t="str">
        <f>E9</f>
        <v>VYT - Vytápění</v>
      </c>
      <c r="F87" s="319"/>
      <c r="G87" s="319"/>
      <c r="H87" s="31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Krásno</v>
      </c>
      <c r="G89" s="37"/>
      <c r="H89" s="37"/>
      <c r="I89" s="118" t="s">
        <v>24</v>
      </c>
      <c r="J89" s="67" t="str">
        <f>IF(J12="","",J12)</f>
        <v>28. 1. 2019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7.95" customHeight="1">
      <c r="A91" s="35"/>
      <c r="B91" s="36"/>
      <c r="C91" s="29" t="s">
        <v>30</v>
      </c>
      <c r="D91" s="37"/>
      <c r="E91" s="37"/>
      <c r="F91" s="27" t="str">
        <f>E15</f>
        <v>Muzeum Sokolov</v>
      </c>
      <c r="G91" s="37"/>
      <c r="H91" s="37"/>
      <c r="I91" s="118" t="s">
        <v>36</v>
      </c>
      <c r="J91" s="33" t="str">
        <f>E21</f>
        <v>Jurica a.s. - Ateliér Sokolov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Eva Marková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107</v>
      </c>
      <c r="D94" s="158"/>
      <c r="E94" s="158"/>
      <c r="F94" s="158"/>
      <c r="G94" s="158"/>
      <c r="H94" s="158"/>
      <c r="I94" s="159"/>
      <c r="J94" s="160" t="s">
        <v>108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5" customHeight="1">
      <c r="B97" s="162"/>
      <c r="C97" s="163"/>
      <c r="D97" s="164" t="s">
        <v>111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112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113</v>
      </c>
      <c r="E99" s="172"/>
      <c r="F99" s="172"/>
      <c r="G99" s="172"/>
      <c r="H99" s="172"/>
      <c r="I99" s="173"/>
      <c r="J99" s="174">
        <f>J134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114</v>
      </c>
      <c r="E100" s="172"/>
      <c r="F100" s="172"/>
      <c r="G100" s="172"/>
      <c r="H100" s="172"/>
      <c r="I100" s="173"/>
      <c r="J100" s="174">
        <f>J138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115</v>
      </c>
      <c r="E101" s="172"/>
      <c r="F101" s="172"/>
      <c r="G101" s="172"/>
      <c r="H101" s="172"/>
      <c r="I101" s="173"/>
      <c r="J101" s="174">
        <f>J143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116</v>
      </c>
      <c r="E102" s="165"/>
      <c r="F102" s="165"/>
      <c r="G102" s="165"/>
      <c r="H102" s="165"/>
      <c r="I102" s="166"/>
      <c r="J102" s="167">
        <f>J145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J146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423</v>
      </c>
      <c r="E104" s="172"/>
      <c r="F104" s="172"/>
      <c r="G104" s="172"/>
      <c r="H104" s="172"/>
      <c r="I104" s="173"/>
      <c r="J104" s="174">
        <f>J165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424</v>
      </c>
      <c r="E105" s="172"/>
      <c r="F105" s="172"/>
      <c r="G105" s="172"/>
      <c r="H105" s="172"/>
      <c r="I105" s="173"/>
      <c r="J105" s="174">
        <f>J168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425</v>
      </c>
      <c r="E106" s="172"/>
      <c r="F106" s="172"/>
      <c r="G106" s="172"/>
      <c r="H106" s="172"/>
      <c r="I106" s="173"/>
      <c r="J106" s="174">
        <f>J177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121</v>
      </c>
      <c r="E107" s="172"/>
      <c r="F107" s="172"/>
      <c r="G107" s="172"/>
      <c r="H107" s="172"/>
      <c r="I107" s="173"/>
      <c r="J107" s="174">
        <f>J190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426</v>
      </c>
      <c r="E108" s="172"/>
      <c r="F108" s="172"/>
      <c r="G108" s="172"/>
      <c r="H108" s="172"/>
      <c r="I108" s="173"/>
      <c r="J108" s="174">
        <f>J219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122</v>
      </c>
      <c r="E109" s="172"/>
      <c r="F109" s="172"/>
      <c r="G109" s="172"/>
      <c r="H109" s="172"/>
      <c r="I109" s="173"/>
      <c r="J109" s="174">
        <f>J242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427</v>
      </c>
      <c r="E110" s="172"/>
      <c r="F110" s="172"/>
      <c r="G110" s="172"/>
      <c r="H110" s="172"/>
      <c r="I110" s="173"/>
      <c r="J110" s="174">
        <f>J246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3" t="s">
        <v>123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5" customHeight="1">
      <c r="A120" s="35"/>
      <c r="B120" s="36"/>
      <c r="C120" s="37"/>
      <c r="D120" s="37"/>
      <c r="E120" s="317" t="str">
        <f>E7</f>
        <v>Realizace úspor energie - Hornické muzeum v Krásně, Cínová 408, Krásno - VYTÁPĚNÍ</v>
      </c>
      <c r="F120" s="318"/>
      <c r="G120" s="318"/>
      <c r="H120" s="318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104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89" t="str">
        <f>E9</f>
        <v>VYT - Vytápění</v>
      </c>
      <c r="F122" s="319"/>
      <c r="G122" s="319"/>
      <c r="H122" s="319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22</v>
      </c>
      <c r="D124" s="37"/>
      <c r="E124" s="37"/>
      <c r="F124" s="27" t="str">
        <f>F12</f>
        <v>Krásno</v>
      </c>
      <c r="G124" s="37"/>
      <c r="H124" s="37"/>
      <c r="I124" s="118" t="s">
        <v>24</v>
      </c>
      <c r="J124" s="67" t="str">
        <f>IF(J12="","",J12)</f>
        <v>28. 1. 2019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7.95" customHeight="1">
      <c r="A126" s="35"/>
      <c r="B126" s="36"/>
      <c r="C126" s="29" t="s">
        <v>30</v>
      </c>
      <c r="D126" s="37"/>
      <c r="E126" s="37"/>
      <c r="F126" s="27" t="str">
        <f>E15</f>
        <v>Muzeum Sokolov</v>
      </c>
      <c r="G126" s="37"/>
      <c r="H126" s="37"/>
      <c r="I126" s="118" t="s">
        <v>36</v>
      </c>
      <c r="J126" s="33" t="str">
        <f>E21</f>
        <v>Jurica a.s. - Ateliér Sokolov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29" t="s">
        <v>34</v>
      </c>
      <c r="D127" s="37"/>
      <c r="E127" s="37"/>
      <c r="F127" s="27" t="str">
        <f>IF(E18="","",E18)</f>
        <v>Vyplň údaj</v>
      </c>
      <c r="G127" s="37"/>
      <c r="H127" s="37"/>
      <c r="I127" s="118" t="s">
        <v>39</v>
      </c>
      <c r="J127" s="33" t="str">
        <f>E24</f>
        <v>Eva Marková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124</v>
      </c>
      <c r="D129" s="179" t="s">
        <v>68</v>
      </c>
      <c r="E129" s="179" t="s">
        <v>64</v>
      </c>
      <c r="F129" s="179" t="s">
        <v>65</v>
      </c>
      <c r="G129" s="179" t="s">
        <v>125</v>
      </c>
      <c r="H129" s="179" t="s">
        <v>126</v>
      </c>
      <c r="I129" s="180" t="s">
        <v>127</v>
      </c>
      <c r="J129" s="179" t="s">
        <v>108</v>
      </c>
      <c r="K129" s="181" t="s">
        <v>128</v>
      </c>
      <c r="L129" s="182"/>
      <c r="M129" s="76" t="s">
        <v>1</v>
      </c>
      <c r="N129" s="77" t="s">
        <v>47</v>
      </c>
      <c r="O129" s="77" t="s">
        <v>129</v>
      </c>
      <c r="P129" s="77" t="s">
        <v>130</v>
      </c>
      <c r="Q129" s="77" t="s">
        <v>131</v>
      </c>
      <c r="R129" s="77" t="s">
        <v>132</v>
      </c>
      <c r="S129" s="77" t="s">
        <v>133</v>
      </c>
      <c r="T129" s="78" t="s">
        <v>134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135</v>
      </c>
      <c r="D130" s="37"/>
      <c r="E130" s="37"/>
      <c r="F130" s="37"/>
      <c r="G130" s="37"/>
      <c r="H130" s="37"/>
      <c r="I130" s="116"/>
      <c r="J130" s="183">
        <f>BK130</f>
        <v>0</v>
      </c>
      <c r="K130" s="37"/>
      <c r="L130" s="40"/>
      <c r="M130" s="79"/>
      <c r="N130" s="184"/>
      <c r="O130" s="80"/>
      <c r="P130" s="185">
        <f>P131+P145</f>
        <v>0</v>
      </c>
      <c r="Q130" s="80"/>
      <c r="R130" s="185">
        <f>R131+R145</f>
        <v>7.2451100815</v>
      </c>
      <c r="S130" s="80"/>
      <c r="T130" s="186">
        <f>T131+T145</f>
        <v>2.76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82</v>
      </c>
      <c r="AU130" s="17" t="s">
        <v>110</v>
      </c>
      <c r="BK130" s="187">
        <f>BK131+BK145</f>
        <v>0</v>
      </c>
    </row>
    <row r="131" spans="2:63" s="12" customFormat="1" ht="25.9" customHeight="1">
      <c r="B131" s="188"/>
      <c r="C131" s="189"/>
      <c r="D131" s="190" t="s">
        <v>82</v>
      </c>
      <c r="E131" s="191" t="s">
        <v>136</v>
      </c>
      <c r="F131" s="191" t="s">
        <v>137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P132+P134+P138+P143</f>
        <v>0</v>
      </c>
      <c r="Q131" s="196"/>
      <c r="R131" s="197">
        <f>R132+R134+R138+R143</f>
        <v>3.8840000000000003</v>
      </c>
      <c r="S131" s="196"/>
      <c r="T131" s="198">
        <f>T132+T134+T138+T143</f>
        <v>2.76</v>
      </c>
      <c r="AR131" s="199" t="s">
        <v>91</v>
      </c>
      <c r="AT131" s="200" t="s">
        <v>82</v>
      </c>
      <c r="AU131" s="200" t="s">
        <v>83</v>
      </c>
      <c r="AY131" s="199" t="s">
        <v>138</v>
      </c>
      <c r="BK131" s="201">
        <f>BK132+BK134+BK138+BK143</f>
        <v>0</v>
      </c>
    </row>
    <row r="132" spans="2:63" s="12" customFormat="1" ht="22.9" customHeight="1">
      <c r="B132" s="188"/>
      <c r="C132" s="189"/>
      <c r="D132" s="190" t="s">
        <v>82</v>
      </c>
      <c r="E132" s="202" t="s">
        <v>139</v>
      </c>
      <c r="F132" s="202" t="s">
        <v>140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P133</f>
        <v>0</v>
      </c>
      <c r="Q132" s="196"/>
      <c r="R132" s="197">
        <f>R133</f>
        <v>3.8840000000000003</v>
      </c>
      <c r="S132" s="196"/>
      <c r="T132" s="198">
        <f>T133</f>
        <v>0</v>
      </c>
      <c r="AR132" s="199" t="s">
        <v>91</v>
      </c>
      <c r="AT132" s="200" t="s">
        <v>82</v>
      </c>
      <c r="AU132" s="200" t="s">
        <v>91</v>
      </c>
      <c r="AY132" s="199" t="s">
        <v>138</v>
      </c>
      <c r="BK132" s="201">
        <f>BK133</f>
        <v>0</v>
      </c>
    </row>
    <row r="133" spans="1:65" s="2" customFormat="1" ht="24" customHeight="1">
      <c r="A133" s="35"/>
      <c r="B133" s="36"/>
      <c r="C133" s="204" t="s">
        <v>91</v>
      </c>
      <c r="D133" s="204" t="s">
        <v>141</v>
      </c>
      <c r="E133" s="205" t="s">
        <v>428</v>
      </c>
      <c r="F133" s="206" t="s">
        <v>429</v>
      </c>
      <c r="G133" s="207" t="s">
        <v>164</v>
      </c>
      <c r="H133" s="208">
        <v>20</v>
      </c>
      <c r="I133" s="209"/>
      <c r="J133" s="210">
        <f>ROUND(I133*H133,2)</f>
        <v>0</v>
      </c>
      <c r="K133" s="206" t="s">
        <v>145</v>
      </c>
      <c r="L133" s="40"/>
      <c r="M133" s="211" t="s">
        <v>1</v>
      </c>
      <c r="N133" s="212" t="s">
        <v>48</v>
      </c>
      <c r="O133" s="72"/>
      <c r="P133" s="213">
        <f>O133*H133</f>
        <v>0</v>
      </c>
      <c r="Q133" s="213">
        <v>0.1942</v>
      </c>
      <c r="R133" s="213">
        <f>Q133*H133</f>
        <v>3.8840000000000003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146</v>
      </c>
      <c r="AT133" s="215" t="s">
        <v>141</v>
      </c>
      <c r="AU133" s="215" t="s">
        <v>93</v>
      </c>
      <c r="AY133" s="17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91</v>
      </c>
      <c r="BK133" s="216">
        <f>ROUND(I133*H133,2)</f>
        <v>0</v>
      </c>
      <c r="BL133" s="17" t="s">
        <v>146</v>
      </c>
      <c r="BM133" s="215" t="s">
        <v>430</v>
      </c>
    </row>
    <row r="134" spans="2:63" s="12" customFormat="1" ht="22.9" customHeight="1">
      <c r="B134" s="188"/>
      <c r="C134" s="189"/>
      <c r="D134" s="190" t="s">
        <v>82</v>
      </c>
      <c r="E134" s="202" t="s">
        <v>154</v>
      </c>
      <c r="F134" s="202" t="s">
        <v>155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SUM(P135:P137)</f>
        <v>0</v>
      </c>
      <c r="Q134" s="196"/>
      <c r="R134" s="197">
        <f>SUM(R135:R137)</f>
        <v>0</v>
      </c>
      <c r="S134" s="196"/>
      <c r="T134" s="198">
        <f>SUM(T135:T137)</f>
        <v>2.76</v>
      </c>
      <c r="AR134" s="199" t="s">
        <v>91</v>
      </c>
      <c r="AT134" s="200" t="s">
        <v>82</v>
      </c>
      <c r="AU134" s="200" t="s">
        <v>91</v>
      </c>
      <c r="AY134" s="199" t="s">
        <v>138</v>
      </c>
      <c r="BK134" s="201">
        <f>SUM(BK135:BK137)</f>
        <v>0</v>
      </c>
    </row>
    <row r="135" spans="1:65" s="2" customFormat="1" ht="36" customHeight="1">
      <c r="A135" s="35"/>
      <c r="B135" s="36"/>
      <c r="C135" s="204" t="s">
        <v>93</v>
      </c>
      <c r="D135" s="204" t="s">
        <v>141</v>
      </c>
      <c r="E135" s="205" t="s">
        <v>431</v>
      </c>
      <c r="F135" s="206" t="s">
        <v>432</v>
      </c>
      <c r="G135" s="207" t="s">
        <v>144</v>
      </c>
      <c r="H135" s="208">
        <v>60</v>
      </c>
      <c r="I135" s="209"/>
      <c r="J135" s="210">
        <f>ROUND(I135*H135,2)</f>
        <v>0</v>
      </c>
      <c r="K135" s="206" t="s">
        <v>145</v>
      </c>
      <c r="L135" s="40"/>
      <c r="M135" s="211" t="s">
        <v>1</v>
      </c>
      <c r="N135" s="212" t="s">
        <v>48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0.046</v>
      </c>
      <c r="T135" s="214">
        <f>S135*H135</f>
        <v>2.76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146</v>
      </c>
      <c r="AT135" s="215" t="s">
        <v>141</v>
      </c>
      <c r="AU135" s="215" t="s">
        <v>93</v>
      </c>
      <c r="AY135" s="17" t="s">
        <v>138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91</v>
      </c>
      <c r="BK135" s="216">
        <f>ROUND(I135*H135,2)</f>
        <v>0</v>
      </c>
      <c r="BL135" s="17" t="s">
        <v>146</v>
      </c>
      <c r="BM135" s="215" t="s">
        <v>433</v>
      </c>
    </row>
    <row r="136" spans="2:51" s="15" customFormat="1" ht="11.25">
      <c r="B136" s="256"/>
      <c r="C136" s="257"/>
      <c r="D136" s="219" t="s">
        <v>148</v>
      </c>
      <c r="E136" s="258" t="s">
        <v>1</v>
      </c>
      <c r="F136" s="259" t="s">
        <v>434</v>
      </c>
      <c r="G136" s="257"/>
      <c r="H136" s="258" t="s">
        <v>1</v>
      </c>
      <c r="I136" s="260"/>
      <c r="J136" s="257"/>
      <c r="K136" s="257"/>
      <c r="L136" s="261"/>
      <c r="M136" s="262"/>
      <c r="N136" s="263"/>
      <c r="O136" s="263"/>
      <c r="P136" s="263"/>
      <c r="Q136" s="263"/>
      <c r="R136" s="263"/>
      <c r="S136" s="263"/>
      <c r="T136" s="264"/>
      <c r="AT136" s="265" t="s">
        <v>148</v>
      </c>
      <c r="AU136" s="265" t="s">
        <v>93</v>
      </c>
      <c r="AV136" s="15" t="s">
        <v>91</v>
      </c>
      <c r="AW136" s="15" t="s">
        <v>38</v>
      </c>
      <c r="AX136" s="15" t="s">
        <v>83</v>
      </c>
      <c r="AY136" s="265" t="s">
        <v>138</v>
      </c>
    </row>
    <row r="137" spans="2:51" s="13" customFormat="1" ht="11.25">
      <c r="B137" s="217"/>
      <c r="C137" s="218"/>
      <c r="D137" s="219" t="s">
        <v>148</v>
      </c>
      <c r="E137" s="220" t="s">
        <v>1</v>
      </c>
      <c r="F137" s="221" t="s">
        <v>435</v>
      </c>
      <c r="G137" s="218"/>
      <c r="H137" s="222">
        <v>60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148</v>
      </c>
      <c r="AU137" s="228" t="s">
        <v>93</v>
      </c>
      <c r="AV137" s="13" t="s">
        <v>93</v>
      </c>
      <c r="AW137" s="13" t="s">
        <v>38</v>
      </c>
      <c r="AX137" s="13" t="s">
        <v>91</v>
      </c>
      <c r="AY137" s="228" t="s">
        <v>138</v>
      </c>
    </row>
    <row r="138" spans="2:63" s="12" customFormat="1" ht="22.9" customHeight="1">
      <c r="B138" s="188"/>
      <c r="C138" s="189"/>
      <c r="D138" s="190" t="s">
        <v>82</v>
      </c>
      <c r="E138" s="202" t="s">
        <v>198</v>
      </c>
      <c r="F138" s="202" t="s">
        <v>199</v>
      </c>
      <c r="G138" s="189"/>
      <c r="H138" s="189"/>
      <c r="I138" s="192"/>
      <c r="J138" s="203">
        <f>BK138</f>
        <v>0</v>
      </c>
      <c r="K138" s="189"/>
      <c r="L138" s="194"/>
      <c r="M138" s="195"/>
      <c r="N138" s="196"/>
      <c r="O138" s="196"/>
      <c r="P138" s="197">
        <f>SUM(P139:P142)</f>
        <v>0</v>
      </c>
      <c r="Q138" s="196"/>
      <c r="R138" s="197">
        <f>SUM(R139:R142)</f>
        <v>0</v>
      </c>
      <c r="S138" s="196"/>
      <c r="T138" s="198">
        <f>SUM(T139:T142)</f>
        <v>0</v>
      </c>
      <c r="AR138" s="199" t="s">
        <v>91</v>
      </c>
      <c r="AT138" s="200" t="s">
        <v>82</v>
      </c>
      <c r="AU138" s="200" t="s">
        <v>91</v>
      </c>
      <c r="AY138" s="199" t="s">
        <v>138</v>
      </c>
      <c r="BK138" s="201">
        <f>SUM(BK139:BK142)</f>
        <v>0</v>
      </c>
    </row>
    <row r="139" spans="1:65" s="2" customFormat="1" ht="36" customHeight="1">
      <c r="A139" s="35"/>
      <c r="B139" s="36"/>
      <c r="C139" s="204" t="s">
        <v>156</v>
      </c>
      <c r="D139" s="204" t="s">
        <v>141</v>
      </c>
      <c r="E139" s="205" t="s">
        <v>436</v>
      </c>
      <c r="F139" s="206" t="s">
        <v>437</v>
      </c>
      <c r="G139" s="207" t="s">
        <v>203</v>
      </c>
      <c r="H139" s="208">
        <v>2.76</v>
      </c>
      <c r="I139" s="209"/>
      <c r="J139" s="210">
        <f>ROUND(I139*H139,2)</f>
        <v>0</v>
      </c>
      <c r="K139" s="206" t="s">
        <v>145</v>
      </c>
      <c r="L139" s="40"/>
      <c r="M139" s="211" t="s">
        <v>1</v>
      </c>
      <c r="N139" s="212" t="s">
        <v>48</v>
      </c>
      <c r="O139" s="7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146</v>
      </c>
      <c r="AT139" s="215" t="s">
        <v>141</v>
      </c>
      <c r="AU139" s="215" t="s">
        <v>93</v>
      </c>
      <c r="AY139" s="17" t="s">
        <v>138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91</v>
      </c>
      <c r="BK139" s="216">
        <f>ROUND(I139*H139,2)</f>
        <v>0</v>
      </c>
      <c r="BL139" s="17" t="s">
        <v>146</v>
      </c>
      <c r="BM139" s="215" t="s">
        <v>438</v>
      </c>
    </row>
    <row r="140" spans="1:65" s="2" customFormat="1" ht="24" customHeight="1">
      <c r="A140" s="35"/>
      <c r="B140" s="36"/>
      <c r="C140" s="204" t="s">
        <v>146</v>
      </c>
      <c r="D140" s="204" t="s">
        <v>141</v>
      </c>
      <c r="E140" s="205" t="s">
        <v>206</v>
      </c>
      <c r="F140" s="206" t="s">
        <v>207</v>
      </c>
      <c r="G140" s="207" t="s">
        <v>203</v>
      </c>
      <c r="H140" s="208">
        <v>2.76</v>
      </c>
      <c r="I140" s="209"/>
      <c r="J140" s="210">
        <f>ROUND(I140*H140,2)</f>
        <v>0</v>
      </c>
      <c r="K140" s="206" t="s">
        <v>145</v>
      </c>
      <c r="L140" s="40"/>
      <c r="M140" s="211" t="s">
        <v>1</v>
      </c>
      <c r="N140" s="212" t="s">
        <v>48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146</v>
      </c>
      <c r="AT140" s="215" t="s">
        <v>141</v>
      </c>
      <c r="AU140" s="215" t="s">
        <v>93</v>
      </c>
      <c r="AY140" s="17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91</v>
      </c>
      <c r="BK140" s="216">
        <f>ROUND(I140*H140,2)</f>
        <v>0</v>
      </c>
      <c r="BL140" s="17" t="s">
        <v>146</v>
      </c>
      <c r="BM140" s="215" t="s">
        <v>439</v>
      </c>
    </row>
    <row r="141" spans="1:65" s="2" customFormat="1" ht="36" customHeight="1">
      <c r="A141" s="35"/>
      <c r="B141" s="36"/>
      <c r="C141" s="204" t="s">
        <v>167</v>
      </c>
      <c r="D141" s="204" t="s">
        <v>141</v>
      </c>
      <c r="E141" s="205" t="s">
        <v>210</v>
      </c>
      <c r="F141" s="206" t="s">
        <v>211</v>
      </c>
      <c r="G141" s="207" t="s">
        <v>203</v>
      </c>
      <c r="H141" s="208">
        <v>2.76</v>
      </c>
      <c r="I141" s="209"/>
      <c r="J141" s="210">
        <f>ROUND(I141*H141,2)</f>
        <v>0</v>
      </c>
      <c r="K141" s="206" t="s">
        <v>145</v>
      </c>
      <c r="L141" s="40"/>
      <c r="M141" s="211" t="s">
        <v>1</v>
      </c>
      <c r="N141" s="212" t="s">
        <v>48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146</v>
      </c>
      <c r="AT141" s="215" t="s">
        <v>141</v>
      </c>
      <c r="AU141" s="215" t="s">
        <v>93</v>
      </c>
      <c r="AY141" s="17" t="s">
        <v>138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91</v>
      </c>
      <c r="BK141" s="216">
        <f>ROUND(I141*H141,2)</f>
        <v>0</v>
      </c>
      <c r="BL141" s="17" t="s">
        <v>146</v>
      </c>
      <c r="BM141" s="215" t="s">
        <v>440</v>
      </c>
    </row>
    <row r="142" spans="1:65" s="2" customFormat="1" ht="36" customHeight="1">
      <c r="A142" s="35"/>
      <c r="B142" s="36"/>
      <c r="C142" s="204" t="s">
        <v>139</v>
      </c>
      <c r="D142" s="204" t="s">
        <v>141</v>
      </c>
      <c r="E142" s="205" t="s">
        <v>214</v>
      </c>
      <c r="F142" s="206" t="s">
        <v>215</v>
      </c>
      <c r="G142" s="207" t="s">
        <v>203</v>
      </c>
      <c r="H142" s="208">
        <v>2.76</v>
      </c>
      <c r="I142" s="209"/>
      <c r="J142" s="210">
        <f>ROUND(I142*H142,2)</f>
        <v>0</v>
      </c>
      <c r="K142" s="206" t="s">
        <v>145</v>
      </c>
      <c r="L142" s="40"/>
      <c r="M142" s="211" t="s">
        <v>1</v>
      </c>
      <c r="N142" s="212" t="s">
        <v>48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146</v>
      </c>
      <c r="AT142" s="215" t="s">
        <v>141</v>
      </c>
      <c r="AU142" s="215" t="s">
        <v>93</v>
      </c>
      <c r="AY142" s="17" t="s">
        <v>138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91</v>
      </c>
      <c r="BK142" s="216">
        <f>ROUND(I142*H142,2)</f>
        <v>0</v>
      </c>
      <c r="BL142" s="17" t="s">
        <v>146</v>
      </c>
      <c r="BM142" s="215" t="s">
        <v>441</v>
      </c>
    </row>
    <row r="143" spans="2:63" s="12" customFormat="1" ht="22.9" customHeight="1">
      <c r="B143" s="188"/>
      <c r="C143" s="189"/>
      <c r="D143" s="190" t="s">
        <v>82</v>
      </c>
      <c r="E143" s="202" t="s">
        <v>217</v>
      </c>
      <c r="F143" s="202" t="s">
        <v>218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P144</f>
        <v>0</v>
      </c>
      <c r="Q143" s="196"/>
      <c r="R143" s="197">
        <f>R144</f>
        <v>0</v>
      </c>
      <c r="S143" s="196"/>
      <c r="T143" s="198">
        <f>T144</f>
        <v>0</v>
      </c>
      <c r="AR143" s="199" t="s">
        <v>91</v>
      </c>
      <c r="AT143" s="200" t="s">
        <v>82</v>
      </c>
      <c r="AU143" s="200" t="s">
        <v>91</v>
      </c>
      <c r="AY143" s="199" t="s">
        <v>138</v>
      </c>
      <c r="BK143" s="201">
        <f>BK144</f>
        <v>0</v>
      </c>
    </row>
    <row r="144" spans="1:65" s="2" customFormat="1" ht="48" customHeight="1">
      <c r="A144" s="35"/>
      <c r="B144" s="36"/>
      <c r="C144" s="204" t="s">
        <v>176</v>
      </c>
      <c r="D144" s="204" t="s">
        <v>141</v>
      </c>
      <c r="E144" s="205" t="s">
        <v>220</v>
      </c>
      <c r="F144" s="206" t="s">
        <v>221</v>
      </c>
      <c r="G144" s="207" t="s">
        <v>203</v>
      </c>
      <c r="H144" s="208">
        <v>3.884</v>
      </c>
      <c r="I144" s="209"/>
      <c r="J144" s="210">
        <f>ROUND(I144*H144,2)</f>
        <v>0</v>
      </c>
      <c r="K144" s="206" t="s">
        <v>145</v>
      </c>
      <c r="L144" s="40"/>
      <c r="M144" s="211" t="s">
        <v>1</v>
      </c>
      <c r="N144" s="212" t="s">
        <v>48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146</v>
      </c>
      <c r="AT144" s="215" t="s">
        <v>141</v>
      </c>
      <c r="AU144" s="215" t="s">
        <v>93</v>
      </c>
      <c r="AY144" s="17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91</v>
      </c>
      <c r="BK144" s="216">
        <f>ROUND(I144*H144,2)</f>
        <v>0</v>
      </c>
      <c r="BL144" s="17" t="s">
        <v>146</v>
      </c>
      <c r="BM144" s="215" t="s">
        <v>442</v>
      </c>
    </row>
    <row r="145" spans="2:63" s="12" customFormat="1" ht="25.9" customHeight="1">
      <c r="B145" s="188"/>
      <c r="C145" s="189"/>
      <c r="D145" s="190" t="s">
        <v>82</v>
      </c>
      <c r="E145" s="191" t="s">
        <v>223</v>
      </c>
      <c r="F145" s="191" t="s">
        <v>224</v>
      </c>
      <c r="G145" s="189"/>
      <c r="H145" s="189"/>
      <c r="I145" s="192"/>
      <c r="J145" s="193">
        <f>BK145</f>
        <v>0</v>
      </c>
      <c r="K145" s="189"/>
      <c r="L145" s="194"/>
      <c r="M145" s="195"/>
      <c r="N145" s="196"/>
      <c r="O145" s="196"/>
      <c r="P145" s="197">
        <f>P146+P165+P168+P177+P190+P219+P242+P246</f>
        <v>0</v>
      </c>
      <c r="Q145" s="196"/>
      <c r="R145" s="197">
        <f>R146+R165+R168+R177+R190+R219+R242+R246</f>
        <v>3.3611100814999997</v>
      </c>
      <c r="S145" s="196"/>
      <c r="T145" s="198">
        <f>T146+T165+T168+T177+T190+T219+T242+T246</f>
        <v>0</v>
      </c>
      <c r="AR145" s="199" t="s">
        <v>93</v>
      </c>
      <c r="AT145" s="200" t="s">
        <v>82</v>
      </c>
      <c r="AU145" s="200" t="s">
        <v>83</v>
      </c>
      <c r="AY145" s="199" t="s">
        <v>138</v>
      </c>
      <c r="BK145" s="201">
        <f>BK146+BK165+BK168+BK177+BK190+BK219+BK242+BK246</f>
        <v>0</v>
      </c>
    </row>
    <row r="146" spans="2:63" s="12" customFormat="1" ht="22.9" customHeight="1">
      <c r="B146" s="188"/>
      <c r="C146" s="189"/>
      <c r="D146" s="190" t="s">
        <v>82</v>
      </c>
      <c r="E146" s="202" t="s">
        <v>225</v>
      </c>
      <c r="F146" s="202" t="s">
        <v>226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SUM(P147:P164)</f>
        <v>0</v>
      </c>
      <c r="Q146" s="196"/>
      <c r="R146" s="197">
        <f>SUM(R147:R164)</f>
        <v>0.08745644600000002</v>
      </c>
      <c r="S146" s="196"/>
      <c r="T146" s="198">
        <f>SUM(T147:T164)</f>
        <v>0</v>
      </c>
      <c r="AR146" s="199" t="s">
        <v>93</v>
      </c>
      <c r="AT146" s="200" t="s">
        <v>82</v>
      </c>
      <c r="AU146" s="200" t="s">
        <v>91</v>
      </c>
      <c r="AY146" s="199" t="s">
        <v>138</v>
      </c>
      <c r="BK146" s="201">
        <f>SUM(BK147:BK164)</f>
        <v>0</v>
      </c>
    </row>
    <row r="147" spans="1:65" s="2" customFormat="1" ht="48" customHeight="1">
      <c r="A147" s="35"/>
      <c r="B147" s="36"/>
      <c r="C147" s="204" t="s">
        <v>180</v>
      </c>
      <c r="D147" s="204" t="s">
        <v>141</v>
      </c>
      <c r="E147" s="205" t="s">
        <v>228</v>
      </c>
      <c r="F147" s="206" t="s">
        <v>229</v>
      </c>
      <c r="G147" s="207" t="s">
        <v>191</v>
      </c>
      <c r="H147" s="208">
        <v>171</v>
      </c>
      <c r="I147" s="209"/>
      <c r="J147" s="210">
        <f>ROUND(I147*H147,2)</f>
        <v>0</v>
      </c>
      <c r="K147" s="206" t="s">
        <v>145</v>
      </c>
      <c r="L147" s="40"/>
      <c r="M147" s="211" t="s">
        <v>1</v>
      </c>
      <c r="N147" s="212" t="s">
        <v>48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219</v>
      </c>
      <c r="AT147" s="215" t="s">
        <v>141</v>
      </c>
      <c r="AU147" s="215" t="s">
        <v>93</v>
      </c>
      <c r="AY147" s="17" t="s">
        <v>138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91</v>
      </c>
      <c r="BK147" s="216">
        <f>ROUND(I147*H147,2)</f>
        <v>0</v>
      </c>
      <c r="BL147" s="17" t="s">
        <v>219</v>
      </c>
      <c r="BM147" s="215" t="s">
        <v>443</v>
      </c>
    </row>
    <row r="148" spans="2:51" s="13" customFormat="1" ht="11.25">
      <c r="B148" s="217"/>
      <c r="C148" s="218"/>
      <c r="D148" s="219" t="s">
        <v>148</v>
      </c>
      <c r="E148" s="220" t="s">
        <v>1</v>
      </c>
      <c r="F148" s="221" t="s">
        <v>444</v>
      </c>
      <c r="G148" s="218"/>
      <c r="H148" s="222">
        <v>171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148</v>
      </c>
      <c r="AU148" s="228" t="s">
        <v>93</v>
      </c>
      <c r="AV148" s="13" t="s">
        <v>93</v>
      </c>
      <c r="AW148" s="13" t="s">
        <v>38</v>
      </c>
      <c r="AX148" s="13" t="s">
        <v>91</v>
      </c>
      <c r="AY148" s="228" t="s">
        <v>138</v>
      </c>
    </row>
    <row r="149" spans="1:65" s="2" customFormat="1" ht="16.5" customHeight="1">
      <c r="A149" s="35"/>
      <c r="B149" s="36"/>
      <c r="C149" s="229" t="s">
        <v>154</v>
      </c>
      <c r="D149" s="229" t="s">
        <v>233</v>
      </c>
      <c r="E149" s="230" t="s">
        <v>445</v>
      </c>
      <c r="F149" s="231" t="s">
        <v>446</v>
      </c>
      <c r="G149" s="232" t="s">
        <v>191</v>
      </c>
      <c r="H149" s="233">
        <v>73</v>
      </c>
      <c r="I149" s="234"/>
      <c r="J149" s="235">
        <f>ROUND(I149*H149,2)</f>
        <v>0</v>
      </c>
      <c r="K149" s="231" t="s">
        <v>255</v>
      </c>
      <c r="L149" s="236"/>
      <c r="M149" s="237" t="s">
        <v>1</v>
      </c>
      <c r="N149" s="238" t="s">
        <v>48</v>
      </c>
      <c r="O149" s="7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236</v>
      </c>
      <c r="AT149" s="215" t="s">
        <v>233</v>
      </c>
      <c r="AU149" s="215" t="s">
        <v>93</v>
      </c>
      <c r="AY149" s="17" t="s">
        <v>138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91</v>
      </c>
      <c r="BK149" s="216">
        <f>ROUND(I149*H149,2)</f>
        <v>0</v>
      </c>
      <c r="BL149" s="17" t="s">
        <v>219</v>
      </c>
      <c r="BM149" s="215" t="s">
        <v>447</v>
      </c>
    </row>
    <row r="150" spans="1:65" s="2" customFormat="1" ht="16.5" customHeight="1">
      <c r="A150" s="35"/>
      <c r="B150" s="36"/>
      <c r="C150" s="229" t="s">
        <v>188</v>
      </c>
      <c r="D150" s="229" t="s">
        <v>233</v>
      </c>
      <c r="E150" s="230" t="s">
        <v>448</v>
      </c>
      <c r="F150" s="231" t="s">
        <v>449</v>
      </c>
      <c r="G150" s="232" t="s">
        <v>191</v>
      </c>
      <c r="H150" s="233">
        <v>60</v>
      </c>
      <c r="I150" s="234"/>
      <c r="J150" s="235">
        <f>ROUND(I150*H150,2)</f>
        <v>0</v>
      </c>
      <c r="K150" s="231" t="s">
        <v>255</v>
      </c>
      <c r="L150" s="236"/>
      <c r="M150" s="237" t="s">
        <v>1</v>
      </c>
      <c r="N150" s="238" t="s">
        <v>48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236</v>
      </c>
      <c r="AT150" s="215" t="s">
        <v>233</v>
      </c>
      <c r="AU150" s="215" t="s">
        <v>93</v>
      </c>
      <c r="AY150" s="17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91</v>
      </c>
      <c r="BK150" s="216">
        <f>ROUND(I150*H150,2)</f>
        <v>0</v>
      </c>
      <c r="BL150" s="17" t="s">
        <v>219</v>
      </c>
      <c r="BM150" s="215" t="s">
        <v>450</v>
      </c>
    </row>
    <row r="151" spans="1:65" s="2" customFormat="1" ht="16.5" customHeight="1">
      <c r="A151" s="35"/>
      <c r="B151" s="36"/>
      <c r="C151" s="229" t="s">
        <v>193</v>
      </c>
      <c r="D151" s="229" t="s">
        <v>233</v>
      </c>
      <c r="E151" s="230" t="s">
        <v>451</v>
      </c>
      <c r="F151" s="231" t="s">
        <v>452</v>
      </c>
      <c r="G151" s="232" t="s">
        <v>191</v>
      </c>
      <c r="H151" s="233">
        <v>26</v>
      </c>
      <c r="I151" s="234"/>
      <c r="J151" s="235">
        <f>ROUND(I151*H151,2)</f>
        <v>0</v>
      </c>
      <c r="K151" s="231" t="s">
        <v>255</v>
      </c>
      <c r="L151" s="236"/>
      <c r="M151" s="237" t="s">
        <v>1</v>
      </c>
      <c r="N151" s="238" t="s">
        <v>48</v>
      </c>
      <c r="O151" s="7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236</v>
      </c>
      <c r="AT151" s="215" t="s">
        <v>233</v>
      </c>
      <c r="AU151" s="215" t="s">
        <v>93</v>
      </c>
      <c r="AY151" s="17" t="s">
        <v>138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91</v>
      </c>
      <c r="BK151" s="216">
        <f>ROUND(I151*H151,2)</f>
        <v>0</v>
      </c>
      <c r="BL151" s="17" t="s">
        <v>219</v>
      </c>
      <c r="BM151" s="215" t="s">
        <v>453</v>
      </c>
    </row>
    <row r="152" spans="1:65" s="2" customFormat="1" ht="16.5" customHeight="1">
      <c r="A152" s="35"/>
      <c r="B152" s="36"/>
      <c r="C152" s="229" t="s">
        <v>200</v>
      </c>
      <c r="D152" s="229" t="s">
        <v>233</v>
      </c>
      <c r="E152" s="230" t="s">
        <v>454</v>
      </c>
      <c r="F152" s="231" t="s">
        <v>455</v>
      </c>
      <c r="G152" s="232" t="s">
        <v>191</v>
      </c>
      <c r="H152" s="233">
        <v>12</v>
      </c>
      <c r="I152" s="234"/>
      <c r="J152" s="235">
        <f>ROUND(I152*H152,2)</f>
        <v>0</v>
      </c>
      <c r="K152" s="231" t="s">
        <v>255</v>
      </c>
      <c r="L152" s="236"/>
      <c r="M152" s="237" t="s">
        <v>1</v>
      </c>
      <c r="N152" s="238" t="s">
        <v>48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236</v>
      </c>
      <c r="AT152" s="215" t="s">
        <v>233</v>
      </c>
      <c r="AU152" s="215" t="s">
        <v>93</v>
      </c>
      <c r="AY152" s="17" t="s">
        <v>138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91</v>
      </c>
      <c r="BK152" s="216">
        <f>ROUND(I152*H152,2)</f>
        <v>0</v>
      </c>
      <c r="BL152" s="17" t="s">
        <v>219</v>
      </c>
      <c r="BM152" s="215" t="s">
        <v>456</v>
      </c>
    </row>
    <row r="153" spans="1:65" s="2" customFormat="1" ht="60" customHeight="1">
      <c r="A153" s="35"/>
      <c r="B153" s="36"/>
      <c r="C153" s="204" t="s">
        <v>205</v>
      </c>
      <c r="D153" s="204" t="s">
        <v>141</v>
      </c>
      <c r="E153" s="205" t="s">
        <v>457</v>
      </c>
      <c r="F153" s="206" t="s">
        <v>458</v>
      </c>
      <c r="G153" s="207" t="s">
        <v>191</v>
      </c>
      <c r="H153" s="208">
        <v>306.2</v>
      </c>
      <c r="I153" s="209"/>
      <c r="J153" s="210">
        <f>ROUND(I153*H153,2)</f>
        <v>0</v>
      </c>
      <c r="K153" s="206" t="s">
        <v>145</v>
      </c>
      <c r="L153" s="40"/>
      <c r="M153" s="211" t="s">
        <v>1</v>
      </c>
      <c r="N153" s="212" t="s">
        <v>48</v>
      </c>
      <c r="O153" s="72"/>
      <c r="P153" s="213">
        <f>O153*H153</f>
        <v>0</v>
      </c>
      <c r="Q153" s="213">
        <v>0.00019233</v>
      </c>
      <c r="R153" s="213">
        <f>Q153*H153</f>
        <v>0.058891446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219</v>
      </c>
      <c r="AT153" s="215" t="s">
        <v>141</v>
      </c>
      <c r="AU153" s="215" t="s">
        <v>93</v>
      </c>
      <c r="AY153" s="17" t="s">
        <v>138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91</v>
      </c>
      <c r="BK153" s="216">
        <f>ROUND(I153*H153,2)</f>
        <v>0</v>
      </c>
      <c r="BL153" s="17" t="s">
        <v>219</v>
      </c>
      <c r="BM153" s="215" t="s">
        <v>459</v>
      </c>
    </row>
    <row r="154" spans="2:51" s="13" customFormat="1" ht="11.25">
      <c r="B154" s="217"/>
      <c r="C154" s="218"/>
      <c r="D154" s="219" t="s">
        <v>148</v>
      </c>
      <c r="E154" s="220" t="s">
        <v>1</v>
      </c>
      <c r="F154" s="221" t="s">
        <v>460</v>
      </c>
      <c r="G154" s="218"/>
      <c r="H154" s="222">
        <v>306.2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148</v>
      </c>
      <c r="AU154" s="228" t="s">
        <v>93</v>
      </c>
      <c r="AV154" s="13" t="s">
        <v>93</v>
      </c>
      <c r="AW154" s="13" t="s">
        <v>38</v>
      </c>
      <c r="AX154" s="13" t="s">
        <v>91</v>
      </c>
      <c r="AY154" s="228" t="s">
        <v>138</v>
      </c>
    </row>
    <row r="155" spans="1:65" s="2" customFormat="1" ht="24" customHeight="1">
      <c r="A155" s="35"/>
      <c r="B155" s="36"/>
      <c r="C155" s="229" t="s">
        <v>209</v>
      </c>
      <c r="D155" s="229" t="s">
        <v>233</v>
      </c>
      <c r="E155" s="230" t="s">
        <v>461</v>
      </c>
      <c r="F155" s="231" t="s">
        <v>462</v>
      </c>
      <c r="G155" s="232" t="s">
        <v>191</v>
      </c>
      <c r="H155" s="233">
        <v>28</v>
      </c>
      <c r="I155" s="234"/>
      <c r="J155" s="235">
        <f>ROUND(I155*H155,2)</f>
        <v>0</v>
      </c>
      <c r="K155" s="231" t="s">
        <v>255</v>
      </c>
      <c r="L155" s="236"/>
      <c r="M155" s="237" t="s">
        <v>1</v>
      </c>
      <c r="N155" s="238" t="s">
        <v>48</v>
      </c>
      <c r="O155" s="72"/>
      <c r="P155" s="213">
        <f>O155*H155</f>
        <v>0</v>
      </c>
      <c r="Q155" s="213">
        <v>0.00013</v>
      </c>
      <c r="R155" s="213">
        <f>Q155*H155</f>
        <v>0.0036399999999999996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236</v>
      </c>
      <c r="AT155" s="215" t="s">
        <v>233</v>
      </c>
      <c r="AU155" s="215" t="s">
        <v>93</v>
      </c>
      <c r="AY155" s="17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91</v>
      </c>
      <c r="BK155" s="216">
        <f>ROUND(I155*H155,2)</f>
        <v>0</v>
      </c>
      <c r="BL155" s="17" t="s">
        <v>219</v>
      </c>
      <c r="BM155" s="215" t="s">
        <v>463</v>
      </c>
    </row>
    <row r="156" spans="1:65" s="2" customFormat="1" ht="24" customHeight="1">
      <c r="A156" s="35"/>
      <c r="B156" s="36"/>
      <c r="C156" s="229" t="s">
        <v>8</v>
      </c>
      <c r="D156" s="229" t="s">
        <v>233</v>
      </c>
      <c r="E156" s="230" t="s">
        <v>464</v>
      </c>
      <c r="F156" s="231" t="s">
        <v>465</v>
      </c>
      <c r="G156" s="232" t="s">
        <v>191</v>
      </c>
      <c r="H156" s="233">
        <v>15</v>
      </c>
      <c r="I156" s="234"/>
      <c r="J156" s="235">
        <f>ROUND(I156*H156,2)</f>
        <v>0</v>
      </c>
      <c r="K156" s="231" t="s">
        <v>255</v>
      </c>
      <c r="L156" s="236"/>
      <c r="M156" s="237" t="s">
        <v>1</v>
      </c>
      <c r="N156" s="238" t="s">
        <v>48</v>
      </c>
      <c r="O156" s="72"/>
      <c r="P156" s="213">
        <f>O156*H156</f>
        <v>0</v>
      </c>
      <c r="Q156" s="213">
        <v>0.000125</v>
      </c>
      <c r="R156" s="213">
        <f>Q156*H156</f>
        <v>0.001875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236</v>
      </c>
      <c r="AT156" s="215" t="s">
        <v>233</v>
      </c>
      <c r="AU156" s="215" t="s">
        <v>93</v>
      </c>
      <c r="AY156" s="17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91</v>
      </c>
      <c r="BK156" s="216">
        <f>ROUND(I156*H156,2)</f>
        <v>0</v>
      </c>
      <c r="BL156" s="17" t="s">
        <v>219</v>
      </c>
      <c r="BM156" s="215" t="s">
        <v>466</v>
      </c>
    </row>
    <row r="157" spans="1:65" s="2" customFormat="1" ht="24" customHeight="1">
      <c r="A157" s="35"/>
      <c r="B157" s="36"/>
      <c r="C157" s="229" t="s">
        <v>219</v>
      </c>
      <c r="D157" s="229" t="s">
        <v>233</v>
      </c>
      <c r="E157" s="230" t="s">
        <v>467</v>
      </c>
      <c r="F157" s="231" t="s">
        <v>468</v>
      </c>
      <c r="G157" s="232" t="s">
        <v>191</v>
      </c>
      <c r="H157" s="233">
        <v>70</v>
      </c>
      <c r="I157" s="234"/>
      <c r="J157" s="235">
        <f>ROUND(I157*H157,2)</f>
        <v>0</v>
      </c>
      <c r="K157" s="231" t="s">
        <v>255</v>
      </c>
      <c r="L157" s="236"/>
      <c r="M157" s="237" t="s">
        <v>1</v>
      </c>
      <c r="N157" s="238" t="s">
        <v>48</v>
      </c>
      <c r="O157" s="72"/>
      <c r="P157" s="213">
        <f>O157*H157</f>
        <v>0</v>
      </c>
      <c r="Q157" s="213">
        <v>0.000125</v>
      </c>
      <c r="R157" s="213">
        <f>Q157*H157</f>
        <v>0.00875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236</v>
      </c>
      <c r="AT157" s="215" t="s">
        <v>233</v>
      </c>
      <c r="AU157" s="215" t="s">
        <v>93</v>
      </c>
      <c r="AY157" s="17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91</v>
      </c>
      <c r="BK157" s="216">
        <f>ROUND(I157*H157,2)</f>
        <v>0</v>
      </c>
      <c r="BL157" s="17" t="s">
        <v>219</v>
      </c>
      <c r="BM157" s="215" t="s">
        <v>469</v>
      </c>
    </row>
    <row r="158" spans="1:65" s="2" customFormat="1" ht="24" customHeight="1">
      <c r="A158" s="35"/>
      <c r="B158" s="36"/>
      <c r="C158" s="229" t="s">
        <v>227</v>
      </c>
      <c r="D158" s="229" t="s">
        <v>233</v>
      </c>
      <c r="E158" s="230" t="s">
        <v>470</v>
      </c>
      <c r="F158" s="231" t="s">
        <v>471</v>
      </c>
      <c r="G158" s="232" t="s">
        <v>191</v>
      </c>
      <c r="H158" s="233">
        <v>58</v>
      </c>
      <c r="I158" s="234"/>
      <c r="J158" s="235">
        <f>ROUND(I158*H158,2)</f>
        <v>0</v>
      </c>
      <c r="K158" s="231" t="s">
        <v>255</v>
      </c>
      <c r="L158" s="236"/>
      <c r="M158" s="237" t="s">
        <v>1</v>
      </c>
      <c r="N158" s="238" t="s">
        <v>48</v>
      </c>
      <c r="O158" s="72"/>
      <c r="P158" s="213">
        <f>O158*H158</f>
        <v>0</v>
      </c>
      <c r="Q158" s="213">
        <v>0.00013</v>
      </c>
      <c r="R158" s="213">
        <f>Q158*H158</f>
        <v>0.007539999999999999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236</v>
      </c>
      <c r="AT158" s="215" t="s">
        <v>233</v>
      </c>
      <c r="AU158" s="215" t="s">
        <v>93</v>
      </c>
      <c r="AY158" s="17" t="s">
        <v>138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91</v>
      </c>
      <c r="BK158" s="216">
        <f>ROUND(I158*H158,2)</f>
        <v>0</v>
      </c>
      <c r="BL158" s="17" t="s">
        <v>219</v>
      </c>
      <c r="BM158" s="215" t="s">
        <v>472</v>
      </c>
    </row>
    <row r="159" spans="1:65" s="2" customFormat="1" ht="24" customHeight="1">
      <c r="A159" s="35"/>
      <c r="B159" s="36"/>
      <c r="C159" s="229" t="s">
        <v>232</v>
      </c>
      <c r="D159" s="229" t="s">
        <v>233</v>
      </c>
      <c r="E159" s="230" t="s">
        <v>473</v>
      </c>
      <c r="F159" s="231" t="s">
        <v>474</v>
      </c>
      <c r="G159" s="232" t="s">
        <v>191</v>
      </c>
      <c r="H159" s="233">
        <v>43</v>
      </c>
      <c r="I159" s="234"/>
      <c r="J159" s="235">
        <f>ROUND(I159*H159,2)</f>
        <v>0</v>
      </c>
      <c r="K159" s="231" t="s">
        <v>255</v>
      </c>
      <c r="L159" s="236"/>
      <c r="M159" s="237" t="s">
        <v>1</v>
      </c>
      <c r="N159" s="238" t="s">
        <v>48</v>
      </c>
      <c r="O159" s="72"/>
      <c r="P159" s="213">
        <f>O159*H159</f>
        <v>0</v>
      </c>
      <c r="Q159" s="213">
        <v>0.00013</v>
      </c>
      <c r="R159" s="213">
        <f>Q159*H159</f>
        <v>0.0055899999999999995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236</v>
      </c>
      <c r="AT159" s="215" t="s">
        <v>233</v>
      </c>
      <c r="AU159" s="215" t="s">
        <v>93</v>
      </c>
      <c r="AY159" s="17" t="s">
        <v>138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91</v>
      </c>
      <c r="BK159" s="216">
        <f>ROUND(I159*H159,2)</f>
        <v>0</v>
      </c>
      <c r="BL159" s="17" t="s">
        <v>219</v>
      </c>
      <c r="BM159" s="215" t="s">
        <v>475</v>
      </c>
    </row>
    <row r="160" spans="2:51" s="13" customFormat="1" ht="11.25">
      <c r="B160" s="217"/>
      <c r="C160" s="218"/>
      <c r="D160" s="219" t="s">
        <v>148</v>
      </c>
      <c r="E160" s="220" t="s">
        <v>1</v>
      </c>
      <c r="F160" s="221" t="s">
        <v>476</v>
      </c>
      <c r="G160" s="218"/>
      <c r="H160" s="222">
        <v>43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148</v>
      </c>
      <c r="AU160" s="228" t="s">
        <v>93</v>
      </c>
      <c r="AV160" s="13" t="s">
        <v>93</v>
      </c>
      <c r="AW160" s="13" t="s">
        <v>38</v>
      </c>
      <c r="AX160" s="13" t="s">
        <v>91</v>
      </c>
      <c r="AY160" s="228" t="s">
        <v>138</v>
      </c>
    </row>
    <row r="161" spans="1:65" s="2" customFormat="1" ht="24" customHeight="1">
      <c r="A161" s="35"/>
      <c r="B161" s="36"/>
      <c r="C161" s="229" t="s">
        <v>238</v>
      </c>
      <c r="D161" s="229" t="s">
        <v>233</v>
      </c>
      <c r="E161" s="230" t="s">
        <v>477</v>
      </c>
      <c r="F161" s="231" t="s">
        <v>478</v>
      </c>
      <c r="G161" s="232" t="s">
        <v>191</v>
      </c>
      <c r="H161" s="233">
        <v>9</v>
      </c>
      <c r="I161" s="234"/>
      <c r="J161" s="235">
        <f>ROUND(I161*H161,2)</f>
        <v>0</v>
      </c>
      <c r="K161" s="231" t="s">
        <v>255</v>
      </c>
      <c r="L161" s="236"/>
      <c r="M161" s="237" t="s">
        <v>1</v>
      </c>
      <c r="N161" s="238" t="s">
        <v>48</v>
      </c>
      <c r="O161" s="72"/>
      <c r="P161" s="213">
        <f>O161*H161</f>
        <v>0</v>
      </c>
      <c r="Q161" s="213">
        <v>0.00013</v>
      </c>
      <c r="R161" s="213">
        <f>Q161*H161</f>
        <v>0.0011699999999999998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236</v>
      </c>
      <c r="AT161" s="215" t="s">
        <v>233</v>
      </c>
      <c r="AU161" s="215" t="s">
        <v>93</v>
      </c>
      <c r="AY161" s="17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91</v>
      </c>
      <c r="BK161" s="216">
        <f>ROUND(I161*H161,2)</f>
        <v>0</v>
      </c>
      <c r="BL161" s="17" t="s">
        <v>219</v>
      </c>
      <c r="BM161" s="215" t="s">
        <v>479</v>
      </c>
    </row>
    <row r="162" spans="2:51" s="13" customFormat="1" ht="11.25">
      <c r="B162" s="217"/>
      <c r="C162" s="218"/>
      <c r="D162" s="219" t="s">
        <v>148</v>
      </c>
      <c r="E162" s="220" t="s">
        <v>1</v>
      </c>
      <c r="F162" s="221" t="s">
        <v>480</v>
      </c>
      <c r="G162" s="218"/>
      <c r="H162" s="222">
        <v>9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148</v>
      </c>
      <c r="AU162" s="228" t="s">
        <v>93</v>
      </c>
      <c r="AV162" s="13" t="s">
        <v>93</v>
      </c>
      <c r="AW162" s="13" t="s">
        <v>38</v>
      </c>
      <c r="AX162" s="13" t="s">
        <v>91</v>
      </c>
      <c r="AY162" s="228" t="s">
        <v>138</v>
      </c>
    </row>
    <row r="163" spans="1:65" s="2" customFormat="1" ht="48" customHeight="1">
      <c r="A163" s="35"/>
      <c r="B163" s="36"/>
      <c r="C163" s="204" t="s">
        <v>242</v>
      </c>
      <c r="D163" s="204" t="s">
        <v>141</v>
      </c>
      <c r="E163" s="205" t="s">
        <v>481</v>
      </c>
      <c r="F163" s="206" t="s">
        <v>482</v>
      </c>
      <c r="G163" s="207" t="s">
        <v>203</v>
      </c>
      <c r="H163" s="208">
        <v>0.087</v>
      </c>
      <c r="I163" s="209"/>
      <c r="J163" s="210">
        <f>ROUND(I163*H163,2)</f>
        <v>0</v>
      </c>
      <c r="K163" s="206" t="s">
        <v>145</v>
      </c>
      <c r="L163" s="40"/>
      <c r="M163" s="211" t="s">
        <v>1</v>
      </c>
      <c r="N163" s="212" t="s">
        <v>48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219</v>
      </c>
      <c r="AT163" s="215" t="s">
        <v>141</v>
      </c>
      <c r="AU163" s="215" t="s">
        <v>93</v>
      </c>
      <c r="AY163" s="17" t="s">
        <v>138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91</v>
      </c>
      <c r="BK163" s="216">
        <f>ROUND(I163*H163,2)</f>
        <v>0</v>
      </c>
      <c r="BL163" s="17" t="s">
        <v>219</v>
      </c>
      <c r="BM163" s="215" t="s">
        <v>483</v>
      </c>
    </row>
    <row r="164" spans="1:65" s="2" customFormat="1" ht="48" customHeight="1">
      <c r="A164" s="35"/>
      <c r="B164" s="36"/>
      <c r="C164" s="204" t="s">
        <v>7</v>
      </c>
      <c r="D164" s="204" t="s">
        <v>141</v>
      </c>
      <c r="E164" s="205" t="s">
        <v>484</v>
      </c>
      <c r="F164" s="206" t="s">
        <v>485</v>
      </c>
      <c r="G164" s="207" t="s">
        <v>203</v>
      </c>
      <c r="H164" s="208">
        <v>0.087</v>
      </c>
      <c r="I164" s="209"/>
      <c r="J164" s="210">
        <f>ROUND(I164*H164,2)</f>
        <v>0</v>
      </c>
      <c r="K164" s="206" t="s">
        <v>145</v>
      </c>
      <c r="L164" s="40"/>
      <c r="M164" s="211" t="s">
        <v>1</v>
      </c>
      <c r="N164" s="212" t="s">
        <v>48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219</v>
      </c>
      <c r="AT164" s="215" t="s">
        <v>141</v>
      </c>
      <c r="AU164" s="215" t="s">
        <v>93</v>
      </c>
      <c r="AY164" s="17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91</v>
      </c>
      <c r="BK164" s="216">
        <f>ROUND(I164*H164,2)</f>
        <v>0</v>
      </c>
      <c r="BL164" s="17" t="s">
        <v>219</v>
      </c>
      <c r="BM164" s="215" t="s">
        <v>486</v>
      </c>
    </row>
    <row r="165" spans="2:63" s="12" customFormat="1" ht="22.9" customHeight="1">
      <c r="B165" s="188"/>
      <c r="C165" s="189"/>
      <c r="D165" s="190" t="s">
        <v>82</v>
      </c>
      <c r="E165" s="202" t="s">
        <v>487</v>
      </c>
      <c r="F165" s="202" t="s">
        <v>488</v>
      </c>
      <c r="G165" s="189"/>
      <c r="H165" s="189"/>
      <c r="I165" s="192"/>
      <c r="J165" s="203">
        <f>BK165</f>
        <v>0</v>
      </c>
      <c r="K165" s="189"/>
      <c r="L165" s="194"/>
      <c r="M165" s="195"/>
      <c r="N165" s="196"/>
      <c r="O165" s="196"/>
      <c r="P165" s="197">
        <f>SUM(P166:P167)</f>
        <v>0</v>
      </c>
      <c r="Q165" s="196"/>
      <c r="R165" s="197">
        <f>SUM(R166:R167)</f>
        <v>0.00045</v>
      </c>
      <c r="S165" s="196"/>
      <c r="T165" s="198">
        <f>SUM(T166:T167)</f>
        <v>0</v>
      </c>
      <c r="AR165" s="199" t="s">
        <v>93</v>
      </c>
      <c r="AT165" s="200" t="s">
        <v>82</v>
      </c>
      <c r="AU165" s="200" t="s">
        <v>91</v>
      </c>
      <c r="AY165" s="199" t="s">
        <v>138</v>
      </c>
      <c r="BK165" s="201">
        <f>SUM(BK166:BK167)</f>
        <v>0</v>
      </c>
    </row>
    <row r="166" spans="1:65" s="2" customFormat="1" ht="24" customHeight="1">
      <c r="A166" s="35"/>
      <c r="B166" s="36"/>
      <c r="C166" s="204" t="s">
        <v>252</v>
      </c>
      <c r="D166" s="204" t="s">
        <v>141</v>
      </c>
      <c r="E166" s="205" t="s">
        <v>489</v>
      </c>
      <c r="F166" s="206" t="s">
        <v>490</v>
      </c>
      <c r="G166" s="207" t="s">
        <v>164</v>
      </c>
      <c r="H166" s="208">
        <v>2</v>
      </c>
      <c r="I166" s="209"/>
      <c r="J166" s="210">
        <f>ROUND(I166*H166,2)</f>
        <v>0</v>
      </c>
      <c r="K166" s="206" t="s">
        <v>145</v>
      </c>
      <c r="L166" s="40"/>
      <c r="M166" s="211" t="s">
        <v>1</v>
      </c>
      <c r="N166" s="212" t="s">
        <v>48</v>
      </c>
      <c r="O166" s="72"/>
      <c r="P166" s="213">
        <f>O166*H166</f>
        <v>0</v>
      </c>
      <c r="Q166" s="213">
        <v>0.000225</v>
      </c>
      <c r="R166" s="213">
        <f>Q166*H166</f>
        <v>0.00045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219</v>
      </c>
      <c r="AT166" s="215" t="s">
        <v>141</v>
      </c>
      <c r="AU166" s="215" t="s">
        <v>93</v>
      </c>
      <c r="AY166" s="17" t="s">
        <v>138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91</v>
      </c>
      <c r="BK166" s="216">
        <f>ROUND(I166*H166,2)</f>
        <v>0</v>
      </c>
      <c r="BL166" s="17" t="s">
        <v>219</v>
      </c>
      <c r="BM166" s="215" t="s">
        <v>491</v>
      </c>
    </row>
    <row r="167" spans="2:51" s="13" customFormat="1" ht="11.25">
      <c r="B167" s="217"/>
      <c r="C167" s="218"/>
      <c r="D167" s="219" t="s">
        <v>148</v>
      </c>
      <c r="E167" s="220" t="s">
        <v>1</v>
      </c>
      <c r="F167" s="221" t="s">
        <v>492</v>
      </c>
      <c r="G167" s="218"/>
      <c r="H167" s="222">
        <v>2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148</v>
      </c>
      <c r="AU167" s="228" t="s">
        <v>93</v>
      </c>
      <c r="AV167" s="13" t="s">
        <v>93</v>
      </c>
      <c r="AW167" s="13" t="s">
        <v>38</v>
      </c>
      <c r="AX167" s="13" t="s">
        <v>91</v>
      </c>
      <c r="AY167" s="228" t="s">
        <v>138</v>
      </c>
    </row>
    <row r="168" spans="2:63" s="12" customFormat="1" ht="22.9" customHeight="1">
      <c r="B168" s="188"/>
      <c r="C168" s="189"/>
      <c r="D168" s="190" t="s">
        <v>82</v>
      </c>
      <c r="E168" s="202" t="s">
        <v>493</v>
      </c>
      <c r="F168" s="202" t="s">
        <v>494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SUM(P169:P176)</f>
        <v>0</v>
      </c>
      <c r="Q168" s="196"/>
      <c r="R168" s="197">
        <f>SUM(R169:R176)</f>
        <v>0</v>
      </c>
      <c r="S168" s="196"/>
      <c r="T168" s="198">
        <f>SUM(T169:T176)</f>
        <v>0</v>
      </c>
      <c r="AR168" s="199" t="s">
        <v>93</v>
      </c>
      <c r="AT168" s="200" t="s">
        <v>82</v>
      </c>
      <c r="AU168" s="200" t="s">
        <v>91</v>
      </c>
      <c r="AY168" s="199" t="s">
        <v>138</v>
      </c>
      <c r="BK168" s="201">
        <f>SUM(BK169:BK176)</f>
        <v>0</v>
      </c>
    </row>
    <row r="169" spans="1:65" s="2" customFormat="1" ht="16.5" customHeight="1">
      <c r="A169" s="35"/>
      <c r="B169" s="36"/>
      <c r="C169" s="204" t="s">
        <v>258</v>
      </c>
      <c r="D169" s="204" t="s">
        <v>141</v>
      </c>
      <c r="E169" s="205" t="s">
        <v>495</v>
      </c>
      <c r="F169" s="206" t="s">
        <v>496</v>
      </c>
      <c r="G169" s="207" t="s">
        <v>271</v>
      </c>
      <c r="H169" s="208">
        <v>1</v>
      </c>
      <c r="I169" s="209"/>
      <c r="J169" s="210">
        <f aca="true" t="shared" si="0" ref="J169:J176">ROUND(I169*H169,2)</f>
        <v>0</v>
      </c>
      <c r="K169" s="206" t="s">
        <v>255</v>
      </c>
      <c r="L169" s="40"/>
      <c r="M169" s="211" t="s">
        <v>1</v>
      </c>
      <c r="N169" s="212" t="s">
        <v>48</v>
      </c>
      <c r="O169" s="72"/>
      <c r="P169" s="213">
        <f aca="true" t="shared" si="1" ref="P169:P176">O169*H169</f>
        <v>0</v>
      </c>
      <c r="Q169" s="213">
        <v>0</v>
      </c>
      <c r="R169" s="213">
        <f aca="true" t="shared" si="2" ref="R169:R176">Q169*H169</f>
        <v>0</v>
      </c>
      <c r="S169" s="213">
        <v>0</v>
      </c>
      <c r="T169" s="214">
        <f aca="true" t="shared" si="3" ref="T169:T176"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219</v>
      </c>
      <c r="AT169" s="215" t="s">
        <v>141</v>
      </c>
      <c r="AU169" s="215" t="s">
        <v>93</v>
      </c>
      <c r="AY169" s="17" t="s">
        <v>138</v>
      </c>
      <c r="BE169" s="216">
        <f aca="true" t="shared" si="4" ref="BE169:BE176">IF(N169="základní",J169,0)</f>
        <v>0</v>
      </c>
      <c r="BF169" s="216">
        <f aca="true" t="shared" si="5" ref="BF169:BF176">IF(N169="snížená",J169,0)</f>
        <v>0</v>
      </c>
      <c r="BG169" s="216">
        <f aca="true" t="shared" si="6" ref="BG169:BG176">IF(N169="zákl. přenesená",J169,0)</f>
        <v>0</v>
      </c>
      <c r="BH169" s="216">
        <f aca="true" t="shared" si="7" ref="BH169:BH176">IF(N169="sníž. přenesená",J169,0)</f>
        <v>0</v>
      </c>
      <c r="BI169" s="216">
        <f aca="true" t="shared" si="8" ref="BI169:BI176">IF(N169="nulová",J169,0)</f>
        <v>0</v>
      </c>
      <c r="BJ169" s="17" t="s">
        <v>91</v>
      </c>
      <c r="BK169" s="216">
        <f aca="true" t="shared" si="9" ref="BK169:BK176">ROUND(I169*H169,2)</f>
        <v>0</v>
      </c>
      <c r="BL169" s="17" t="s">
        <v>219</v>
      </c>
      <c r="BM169" s="215" t="s">
        <v>497</v>
      </c>
    </row>
    <row r="170" spans="1:65" s="2" customFormat="1" ht="24" customHeight="1">
      <c r="A170" s="35"/>
      <c r="B170" s="36"/>
      <c r="C170" s="229" t="s">
        <v>263</v>
      </c>
      <c r="D170" s="229" t="s">
        <v>233</v>
      </c>
      <c r="E170" s="230" t="s">
        <v>498</v>
      </c>
      <c r="F170" s="231" t="s">
        <v>499</v>
      </c>
      <c r="G170" s="232" t="s">
        <v>500</v>
      </c>
      <c r="H170" s="233">
        <v>1</v>
      </c>
      <c r="I170" s="234"/>
      <c r="J170" s="235">
        <f t="shared" si="0"/>
        <v>0</v>
      </c>
      <c r="K170" s="231" t="s">
        <v>255</v>
      </c>
      <c r="L170" s="236"/>
      <c r="M170" s="237" t="s">
        <v>1</v>
      </c>
      <c r="N170" s="238" t="s">
        <v>48</v>
      </c>
      <c r="O170" s="72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180</v>
      </c>
      <c r="AT170" s="215" t="s">
        <v>233</v>
      </c>
      <c r="AU170" s="215" t="s">
        <v>93</v>
      </c>
      <c r="AY170" s="17" t="s">
        <v>138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7" t="s">
        <v>91</v>
      </c>
      <c r="BK170" s="216">
        <f t="shared" si="9"/>
        <v>0</v>
      </c>
      <c r="BL170" s="17" t="s">
        <v>146</v>
      </c>
      <c r="BM170" s="215" t="s">
        <v>501</v>
      </c>
    </row>
    <row r="171" spans="1:65" s="2" customFormat="1" ht="16.5" customHeight="1">
      <c r="A171" s="35"/>
      <c r="B171" s="36"/>
      <c r="C171" s="229" t="s">
        <v>268</v>
      </c>
      <c r="D171" s="229" t="s">
        <v>233</v>
      </c>
      <c r="E171" s="230" t="s">
        <v>502</v>
      </c>
      <c r="F171" s="231" t="s">
        <v>503</v>
      </c>
      <c r="G171" s="232" t="s">
        <v>500</v>
      </c>
      <c r="H171" s="233">
        <v>1</v>
      </c>
      <c r="I171" s="234"/>
      <c r="J171" s="235">
        <f t="shared" si="0"/>
        <v>0</v>
      </c>
      <c r="K171" s="231" t="s">
        <v>255</v>
      </c>
      <c r="L171" s="236"/>
      <c r="M171" s="237" t="s">
        <v>1</v>
      </c>
      <c r="N171" s="238" t="s">
        <v>48</v>
      </c>
      <c r="O171" s="72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180</v>
      </c>
      <c r="AT171" s="215" t="s">
        <v>233</v>
      </c>
      <c r="AU171" s="215" t="s">
        <v>93</v>
      </c>
      <c r="AY171" s="17" t="s">
        <v>138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7" t="s">
        <v>91</v>
      </c>
      <c r="BK171" s="216">
        <f t="shared" si="9"/>
        <v>0</v>
      </c>
      <c r="BL171" s="17" t="s">
        <v>146</v>
      </c>
      <c r="BM171" s="215" t="s">
        <v>504</v>
      </c>
    </row>
    <row r="172" spans="1:65" s="2" customFormat="1" ht="24" customHeight="1">
      <c r="A172" s="35"/>
      <c r="B172" s="36"/>
      <c r="C172" s="229" t="s">
        <v>273</v>
      </c>
      <c r="D172" s="229" t="s">
        <v>233</v>
      </c>
      <c r="E172" s="230" t="s">
        <v>505</v>
      </c>
      <c r="F172" s="231" t="s">
        <v>506</v>
      </c>
      <c r="G172" s="232" t="s">
        <v>500</v>
      </c>
      <c r="H172" s="233">
        <v>2</v>
      </c>
      <c r="I172" s="234"/>
      <c r="J172" s="235">
        <f t="shared" si="0"/>
        <v>0</v>
      </c>
      <c r="K172" s="231" t="s">
        <v>255</v>
      </c>
      <c r="L172" s="236"/>
      <c r="M172" s="237" t="s">
        <v>1</v>
      </c>
      <c r="N172" s="238" t="s">
        <v>48</v>
      </c>
      <c r="O172" s="72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180</v>
      </c>
      <c r="AT172" s="215" t="s">
        <v>233</v>
      </c>
      <c r="AU172" s="215" t="s">
        <v>93</v>
      </c>
      <c r="AY172" s="17" t="s">
        <v>138</v>
      </c>
      <c r="BE172" s="216">
        <f t="shared" si="4"/>
        <v>0</v>
      </c>
      <c r="BF172" s="216">
        <f t="shared" si="5"/>
        <v>0</v>
      </c>
      <c r="BG172" s="216">
        <f t="shared" si="6"/>
        <v>0</v>
      </c>
      <c r="BH172" s="216">
        <f t="shared" si="7"/>
        <v>0</v>
      </c>
      <c r="BI172" s="216">
        <f t="shared" si="8"/>
        <v>0</v>
      </c>
      <c r="BJ172" s="17" t="s">
        <v>91</v>
      </c>
      <c r="BK172" s="216">
        <f t="shared" si="9"/>
        <v>0</v>
      </c>
      <c r="BL172" s="17" t="s">
        <v>146</v>
      </c>
      <c r="BM172" s="215" t="s">
        <v>507</v>
      </c>
    </row>
    <row r="173" spans="1:65" s="2" customFormat="1" ht="16.5" customHeight="1">
      <c r="A173" s="35"/>
      <c r="B173" s="36"/>
      <c r="C173" s="229" t="s">
        <v>277</v>
      </c>
      <c r="D173" s="229" t="s">
        <v>233</v>
      </c>
      <c r="E173" s="230" t="s">
        <v>508</v>
      </c>
      <c r="F173" s="231" t="s">
        <v>509</v>
      </c>
      <c r="G173" s="232" t="s">
        <v>500</v>
      </c>
      <c r="H173" s="233">
        <v>2</v>
      </c>
      <c r="I173" s="234"/>
      <c r="J173" s="235">
        <f t="shared" si="0"/>
        <v>0</v>
      </c>
      <c r="K173" s="231" t="s">
        <v>255</v>
      </c>
      <c r="L173" s="236"/>
      <c r="M173" s="237" t="s">
        <v>1</v>
      </c>
      <c r="N173" s="238" t="s">
        <v>48</v>
      </c>
      <c r="O173" s="72"/>
      <c r="P173" s="213">
        <f t="shared" si="1"/>
        <v>0</v>
      </c>
      <c r="Q173" s="213">
        <v>0</v>
      </c>
      <c r="R173" s="213">
        <f t="shared" si="2"/>
        <v>0</v>
      </c>
      <c r="S173" s="213">
        <v>0</v>
      </c>
      <c r="T173" s="21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180</v>
      </c>
      <c r="AT173" s="215" t="s">
        <v>233</v>
      </c>
      <c r="AU173" s="215" t="s">
        <v>93</v>
      </c>
      <c r="AY173" s="17" t="s">
        <v>138</v>
      </c>
      <c r="BE173" s="216">
        <f t="shared" si="4"/>
        <v>0</v>
      </c>
      <c r="BF173" s="216">
        <f t="shared" si="5"/>
        <v>0</v>
      </c>
      <c r="BG173" s="216">
        <f t="shared" si="6"/>
        <v>0</v>
      </c>
      <c r="BH173" s="216">
        <f t="shared" si="7"/>
        <v>0</v>
      </c>
      <c r="BI173" s="216">
        <f t="shared" si="8"/>
        <v>0</v>
      </c>
      <c r="BJ173" s="17" t="s">
        <v>91</v>
      </c>
      <c r="BK173" s="216">
        <f t="shared" si="9"/>
        <v>0</v>
      </c>
      <c r="BL173" s="17" t="s">
        <v>146</v>
      </c>
      <c r="BM173" s="215" t="s">
        <v>510</v>
      </c>
    </row>
    <row r="174" spans="1:65" s="2" customFormat="1" ht="24" customHeight="1">
      <c r="A174" s="35"/>
      <c r="B174" s="36"/>
      <c r="C174" s="229" t="s">
        <v>283</v>
      </c>
      <c r="D174" s="229" t="s">
        <v>233</v>
      </c>
      <c r="E174" s="230" t="s">
        <v>511</v>
      </c>
      <c r="F174" s="231" t="s">
        <v>512</v>
      </c>
      <c r="G174" s="232" t="s">
        <v>500</v>
      </c>
      <c r="H174" s="233">
        <v>1</v>
      </c>
      <c r="I174" s="234"/>
      <c r="J174" s="235">
        <f t="shared" si="0"/>
        <v>0</v>
      </c>
      <c r="K174" s="231" t="s">
        <v>255</v>
      </c>
      <c r="L174" s="236"/>
      <c r="M174" s="237" t="s">
        <v>1</v>
      </c>
      <c r="N174" s="238" t="s">
        <v>48</v>
      </c>
      <c r="O174" s="72"/>
      <c r="P174" s="213">
        <f t="shared" si="1"/>
        <v>0</v>
      </c>
      <c r="Q174" s="213">
        <v>0</v>
      </c>
      <c r="R174" s="213">
        <f t="shared" si="2"/>
        <v>0</v>
      </c>
      <c r="S174" s="213">
        <v>0</v>
      </c>
      <c r="T174" s="21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180</v>
      </c>
      <c r="AT174" s="215" t="s">
        <v>233</v>
      </c>
      <c r="AU174" s="215" t="s">
        <v>93</v>
      </c>
      <c r="AY174" s="17" t="s">
        <v>138</v>
      </c>
      <c r="BE174" s="216">
        <f t="shared" si="4"/>
        <v>0</v>
      </c>
      <c r="BF174" s="216">
        <f t="shared" si="5"/>
        <v>0</v>
      </c>
      <c r="BG174" s="216">
        <f t="shared" si="6"/>
        <v>0</v>
      </c>
      <c r="BH174" s="216">
        <f t="shared" si="7"/>
        <v>0</v>
      </c>
      <c r="BI174" s="216">
        <f t="shared" si="8"/>
        <v>0</v>
      </c>
      <c r="BJ174" s="17" t="s">
        <v>91</v>
      </c>
      <c r="BK174" s="216">
        <f t="shared" si="9"/>
        <v>0</v>
      </c>
      <c r="BL174" s="17" t="s">
        <v>146</v>
      </c>
      <c r="BM174" s="215" t="s">
        <v>513</v>
      </c>
    </row>
    <row r="175" spans="1:65" s="2" customFormat="1" ht="24" customHeight="1">
      <c r="A175" s="35"/>
      <c r="B175" s="36"/>
      <c r="C175" s="229" t="s">
        <v>287</v>
      </c>
      <c r="D175" s="229" t="s">
        <v>233</v>
      </c>
      <c r="E175" s="230" t="s">
        <v>514</v>
      </c>
      <c r="F175" s="231" t="s">
        <v>515</v>
      </c>
      <c r="G175" s="232" t="s">
        <v>500</v>
      </c>
      <c r="H175" s="233">
        <v>1</v>
      </c>
      <c r="I175" s="234"/>
      <c r="J175" s="235">
        <f t="shared" si="0"/>
        <v>0</v>
      </c>
      <c r="K175" s="231" t="s">
        <v>255</v>
      </c>
      <c r="L175" s="236"/>
      <c r="M175" s="237" t="s">
        <v>1</v>
      </c>
      <c r="N175" s="238" t="s">
        <v>48</v>
      </c>
      <c r="O175" s="72"/>
      <c r="P175" s="213">
        <f t="shared" si="1"/>
        <v>0</v>
      </c>
      <c r="Q175" s="213">
        <v>0</v>
      </c>
      <c r="R175" s="213">
        <f t="shared" si="2"/>
        <v>0</v>
      </c>
      <c r="S175" s="213">
        <v>0</v>
      </c>
      <c r="T175" s="21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180</v>
      </c>
      <c r="AT175" s="215" t="s">
        <v>233</v>
      </c>
      <c r="AU175" s="215" t="s">
        <v>93</v>
      </c>
      <c r="AY175" s="17" t="s">
        <v>138</v>
      </c>
      <c r="BE175" s="216">
        <f t="shared" si="4"/>
        <v>0</v>
      </c>
      <c r="BF175" s="216">
        <f t="shared" si="5"/>
        <v>0</v>
      </c>
      <c r="BG175" s="216">
        <f t="shared" si="6"/>
        <v>0</v>
      </c>
      <c r="BH175" s="216">
        <f t="shared" si="7"/>
        <v>0</v>
      </c>
      <c r="BI175" s="216">
        <f t="shared" si="8"/>
        <v>0</v>
      </c>
      <c r="BJ175" s="17" t="s">
        <v>91</v>
      </c>
      <c r="BK175" s="216">
        <f t="shared" si="9"/>
        <v>0</v>
      </c>
      <c r="BL175" s="17" t="s">
        <v>146</v>
      </c>
      <c r="BM175" s="215" t="s">
        <v>516</v>
      </c>
    </row>
    <row r="176" spans="1:65" s="2" customFormat="1" ht="16.5" customHeight="1">
      <c r="A176" s="35"/>
      <c r="B176" s="36"/>
      <c r="C176" s="229" t="s">
        <v>292</v>
      </c>
      <c r="D176" s="229" t="s">
        <v>233</v>
      </c>
      <c r="E176" s="230" t="s">
        <v>517</v>
      </c>
      <c r="F176" s="231" t="s">
        <v>518</v>
      </c>
      <c r="G176" s="232" t="s">
        <v>500</v>
      </c>
      <c r="H176" s="233">
        <v>1</v>
      </c>
      <c r="I176" s="234"/>
      <c r="J176" s="235">
        <f t="shared" si="0"/>
        <v>0</v>
      </c>
      <c r="K176" s="231" t="s">
        <v>255</v>
      </c>
      <c r="L176" s="236"/>
      <c r="M176" s="237" t="s">
        <v>1</v>
      </c>
      <c r="N176" s="238" t="s">
        <v>48</v>
      </c>
      <c r="O176" s="72"/>
      <c r="P176" s="213">
        <f t="shared" si="1"/>
        <v>0</v>
      </c>
      <c r="Q176" s="213">
        <v>0</v>
      </c>
      <c r="R176" s="213">
        <f t="shared" si="2"/>
        <v>0</v>
      </c>
      <c r="S176" s="213">
        <v>0</v>
      </c>
      <c r="T176" s="21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180</v>
      </c>
      <c r="AT176" s="215" t="s">
        <v>233</v>
      </c>
      <c r="AU176" s="215" t="s">
        <v>93</v>
      </c>
      <c r="AY176" s="17" t="s">
        <v>138</v>
      </c>
      <c r="BE176" s="216">
        <f t="shared" si="4"/>
        <v>0</v>
      </c>
      <c r="BF176" s="216">
        <f t="shared" si="5"/>
        <v>0</v>
      </c>
      <c r="BG176" s="216">
        <f t="shared" si="6"/>
        <v>0</v>
      </c>
      <c r="BH176" s="216">
        <f t="shared" si="7"/>
        <v>0</v>
      </c>
      <c r="BI176" s="216">
        <f t="shared" si="8"/>
        <v>0</v>
      </c>
      <c r="BJ176" s="17" t="s">
        <v>91</v>
      </c>
      <c r="BK176" s="216">
        <f t="shared" si="9"/>
        <v>0</v>
      </c>
      <c r="BL176" s="17" t="s">
        <v>146</v>
      </c>
      <c r="BM176" s="215" t="s">
        <v>519</v>
      </c>
    </row>
    <row r="177" spans="2:63" s="12" customFormat="1" ht="22.9" customHeight="1">
      <c r="B177" s="188"/>
      <c r="C177" s="189"/>
      <c r="D177" s="190" t="s">
        <v>82</v>
      </c>
      <c r="E177" s="202" t="s">
        <v>520</v>
      </c>
      <c r="F177" s="202" t="s">
        <v>521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SUM(P178:P189)</f>
        <v>0</v>
      </c>
      <c r="Q177" s="196"/>
      <c r="R177" s="197">
        <f>SUM(R178:R189)</f>
        <v>0.33148875499999997</v>
      </c>
      <c r="S177" s="196"/>
      <c r="T177" s="198">
        <f>SUM(T178:T189)</f>
        <v>0</v>
      </c>
      <c r="AR177" s="199" t="s">
        <v>93</v>
      </c>
      <c r="AT177" s="200" t="s">
        <v>82</v>
      </c>
      <c r="AU177" s="200" t="s">
        <v>91</v>
      </c>
      <c r="AY177" s="199" t="s">
        <v>138</v>
      </c>
      <c r="BK177" s="201">
        <f>SUM(BK178:BK189)</f>
        <v>0</v>
      </c>
    </row>
    <row r="178" spans="1:65" s="2" customFormat="1" ht="24" customHeight="1">
      <c r="A178" s="35"/>
      <c r="B178" s="36"/>
      <c r="C178" s="204" t="s">
        <v>296</v>
      </c>
      <c r="D178" s="204" t="s">
        <v>141</v>
      </c>
      <c r="E178" s="205" t="s">
        <v>522</v>
      </c>
      <c r="F178" s="206" t="s">
        <v>523</v>
      </c>
      <c r="G178" s="207" t="s">
        <v>191</v>
      </c>
      <c r="H178" s="208">
        <v>146</v>
      </c>
      <c r="I178" s="209"/>
      <c r="J178" s="210">
        <f aca="true" t="shared" si="10" ref="J178:J183">ROUND(I178*H178,2)</f>
        <v>0</v>
      </c>
      <c r="K178" s="206" t="s">
        <v>145</v>
      </c>
      <c r="L178" s="40"/>
      <c r="M178" s="211" t="s">
        <v>1</v>
      </c>
      <c r="N178" s="212" t="s">
        <v>48</v>
      </c>
      <c r="O178" s="72"/>
      <c r="P178" s="213">
        <f aca="true" t="shared" si="11" ref="P178:P183">O178*H178</f>
        <v>0</v>
      </c>
      <c r="Q178" s="213">
        <v>0.000369135</v>
      </c>
      <c r="R178" s="213">
        <f aca="true" t="shared" si="12" ref="R178:R183">Q178*H178</f>
        <v>0.05389371</v>
      </c>
      <c r="S178" s="213">
        <v>0</v>
      </c>
      <c r="T178" s="214">
        <f aca="true" t="shared" si="13" ref="T178:T183"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219</v>
      </c>
      <c r="AT178" s="215" t="s">
        <v>141</v>
      </c>
      <c r="AU178" s="215" t="s">
        <v>93</v>
      </c>
      <c r="AY178" s="17" t="s">
        <v>138</v>
      </c>
      <c r="BE178" s="216">
        <f aca="true" t="shared" si="14" ref="BE178:BE183">IF(N178="základní",J178,0)</f>
        <v>0</v>
      </c>
      <c r="BF178" s="216">
        <f aca="true" t="shared" si="15" ref="BF178:BF183">IF(N178="snížená",J178,0)</f>
        <v>0</v>
      </c>
      <c r="BG178" s="216">
        <f aca="true" t="shared" si="16" ref="BG178:BG183">IF(N178="zákl. přenesená",J178,0)</f>
        <v>0</v>
      </c>
      <c r="BH178" s="216">
        <f aca="true" t="shared" si="17" ref="BH178:BH183">IF(N178="sníž. přenesená",J178,0)</f>
        <v>0</v>
      </c>
      <c r="BI178" s="216">
        <f aca="true" t="shared" si="18" ref="BI178:BI183">IF(N178="nulová",J178,0)</f>
        <v>0</v>
      </c>
      <c r="BJ178" s="17" t="s">
        <v>91</v>
      </c>
      <c r="BK178" s="216">
        <f aca="true" t="shared" si="19" ref="BK178:BK183">ROUND(I178*H178,2)</f>
        <v>0</v>
      </c>
      <c r="BL178" s="17" t="s">
        <v>219</v>
      </c>
      <c r="BM178" s="215" t="s">
        <v>524</v>
      </c>
    </row>
    <row r="179" spans="1:65" s="2" customFormat="1" ht="24" customHeight="1">
      <c r="A179" s="35"/>
      <c r="B179" s="36"/>
      <c r="C179" s="204" t="s">
        <v>236</v>
      </c>
      <c r="D179" s="204" t="s">
        <v>141</v>
      </c>
      <c r="E179" s="205" t="s">
        <v>525</v>
      </c>
      <c r="F179" s="206" t="s">
        <v>526</v>
      </c>
      <c r="G179" s="207" t="s">
        <v>191</v>
      </c>
      <c r="H179" s="208">
        <v>64</v>
      </c>
      <c r="I179" s="209"/>
      <c r="J179" s="210">
        <f t="shared" si="10"/>
        <v>0</v>
      </c>
      <c r="K179" s="206" t="s">
        <v>145</v>
      </c>
      <c r="L179" s="40"/>
      <c r="M179" s="211" t="s">
        <v>1</v>
      </c>
      <c r="N179" s="212" t="s">
        <v>48</v>
      </c>
      <c r="O179" s="72"/>
      <c r="P179" s="213">
        <f t="shared" si="11"/>
        <v>0</v>
      </c>
      <c r="Q179" s="213">
        <v>0.000369135</v>
      </c>
      <c r="R179" s="213">
        <f t="shared" si="12"/>
        <v>0.02362464</v>
      </c>
      <c r="S179" s="213">
        <v>0</v>
      </c>
      <c r="T179" s="214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219</v>
      </c>
      <c r="AT179" s="215" t="s">
        <v>141</v>
      </c>
      <c r="AU179" s="215" t="s">
        <v>93</v>
      </c>
      <c r="AY179" s="17" t="s">
        <v>138</v>
      </c>
      <c r="BE179" s="216">
        <f t="shared" si="14"/>
        <v>0</v>
      </c>
      <c r="BF179" s="216">
        <f t="shared" si="15"/>
        <v>0</v>
      </c>
      <c r="BG179" s="216">
        <f t="shared" si="16"/>
        <v>0</v>
      </c>
      <c r="BH179" s="216">
        <f t="shared" si="17"/>
        <v>0</v>
      </c>
      <c r="BI179" s="216">
        <f t="shared" si="18"/>
        <v>0</v>
      </c>
      <c r="BJ179" s="17" t="s">
        <v>91</v>
      </c>
      <c r="BK179" s="216">
        <f t="shared" si="19"/>
        <v>0</v>
      </c>
      <c r="BL179" s="17" t="s">
        <v>219</v>
      </c>
      <c r="BM179" s="215" t="s">
        <v>527</v>
      </c>
    </row>
    <row r="180" spans="1:65" s="2" customFormat="1" ht="24" customHeight="1">
      <c r="A180" s="35"/>
      <c r="B180" s="36"/>
      <c r="C180" s="204" t="s">
        <v>305</v>
      </c>
      <c r="D180" s="204" t="s">
        <v>141</v>
      </c>
      <c r="E180" s="205" t="s">
        <v>528</v>
      </c>
      <c r="F180" s="206" t="s">
        <v>529</v>
      </c>
      <c r="G180" s="207" t="s">
        <v>191</v>
      </c>
      <c r="H180" s="208">
        <v>50</v>
      </c>
      <c r="I180" s="209"/>
      <c r="J180" s="210">
        <f t="shared" si="10"/>
        <v>0</v>
      </c>
      <c r="K180" s="206" t="s">
        <v>145</v>
      </c>
      <c r="L180" s="40"/>
      <c r="M180" s="211" t="s">
        <v>1</v>
      </c>
      <c r="N180" s="212" t="s">
        <v>48</v>
      </c>
      <c r="O180" s="72"/>
      <c r="P180" s="213">
        <f t="shared" si="11"/>
        <v>0</v>
      </c>
      <c r="Q180" s="213">
        <v>0.000545255</v>
      </c>
      <c r="R180" s="213">
        <f t="shared" si="12"/>
        <v>0.027262750000000002</v>
      </c>
      <c r="S180" s="213">
        <v>0</v>
      </c>
      <c r="T180" s="214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219</v>
      </c>
      <c r="AT180" s="215" t="s">
        <v>141</v>
      </c>
      <c r="AU180" s="215" t="s">
        <v>93</v>
      </c>
      <c r="AY180" s="17" t="s">
        <v>138</v>
      </c>
      <c r="BE180" s="216">
        <f t="shared" si="14"/>
        <v>0</v>
      </c>
      <c r="BF180" s="216">
        <f t="shared" si="15"/>
        <v>0</v>
      </c>
      <c r="BG180" s="216">
        <f t="shared" si="16"/>
        <v>0</v>
      </c>
      <c r="BH180" s="216">
        <f t="shared" si="17"/>
        <v>0</v>
      </c>
      <c r="BI180" s="216">
        <f t="shared" si="18"/>
        <v>0</v>
      </c>
      <c r="BJ180" s="17" t="s">
        <v>91</v>
      </c>
      <c r="BK180" s="216">
        <f t="shared" si="19"/>
        <v>0</v>
      </c>
      <c r="BL180" s="17" t="s">
        <v>219</v>
      </c>
      <c r="BM180" s="215" t="s">
        <v>530</v>
      </c>
    </row>
    <row r="181" spans="1:65" s="2" customFormat="1" ht="24" customHeight="1">
      <c r="A181" s="35"/>
      <c r="B181" s="36"/>
      <c r="C181" s="204" t="s">
        <v>312</v>
      </c>
      <c r="D181" s="204" t="s">
        <v>141</v>
      </c>
      <c r="E181" s="205" t="s">
        <v>531</v>
      </c>
      <c r="F181" s="206" t="s">
        <v>532</v>
      </c>
      <c r="G181" s="207" t="s">
        <v>191</v>
      </c>
      <c r="H181" s="208">
        <v>87</v>
      </c>
      <c r="I181" s="209"/>
      <c r="J181" s="210">
        <f t="shared" si="10"/>
        <v>0</v>
      </c>
      <c r="K181" s="206" t="s">
        <v>145</v>
      </c>
      <c r="L181" s="40"/>
      <c r="M181" s="211" t="s">
        <v>1</v>
      </c>
      <c r="N181" s="212" t="s">
        <v>48</v>
      </c>
      <c r="O181" s="72"/>
      <c r="P181" s="213">
        <f t="shared" si="11"/>
        <v>0</v>
      </c>
      <c r="Q181" s="213">
        <v>0.000673965</v>
      </c>
      <c r="R181" s="213">
        <f t="shared" si="12"/>
        <v>0.058634955</v>
      </c>
      <c r="S181" s="213">
        <v>0</v>
      </c>
      <c r="T181" s="214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219</v>
      </c>
      <c r="AT181" s="215" t="s">
        <v>141</v>
      </c>
      <c r="AU181" s="215" t="s">
        <v>93</v>
      </c>
      <c r="AY181" s="17" t="s">
        <v>138</v>
      </c>
      <c r="BE181" s="216">
        <f t="shared" si="14"/>
        <v>0</v>
      </c>
      <c r="BF181" s="216">
        <f t="shared" si="15"/>
        <v>0</v>
      </c>
      <c r="BG181" s="216">
        <f t="shared" si="16"/>
        <v>0</v>
      </c>
      <c r="BH181" s="216">
        <f t="shared" si="17"/>
        <v>0</v>
      </c>
      <c r="BI181" s="216">
        <f t="shared" si="18"/>
        <v>0</v>
      </c>
      <c r="BJ181" s="17" t="s">
        <v>91</v>
      </c>
      <c r="BK181" s="216">
        <f t="shared" si="19"/>
        <v>0</v>
      </c>
      <c r="BL181" s="17" t="s">
        <v>219</v>
      </c>
      <c r="BM181" s="215" t="s">
        <v>533</v>
      </c>
    </row>
    <row r="182" spans="1:65" s="2" customFormat="1" ht="24" customHeight="1">
      <c r="A182" s="35"/>
      <c r="B182" s="36"/>
      <c r="C182" s="204" t="s">
        <v>318</v>
      </c>
      <c r="D182" s="204" t="s">
        <v>141</v>
      </c>
      <c r="E182" s="205" t="s">
        <v>534</v>
      </c>
      <c r="F182" s="206" t="s">
        <v>535</v>
      </c>
      <c r="G182" s="207" t="s">
        <v>191</v>
      </c>
      <c r="H182" s="208">
        <v>58</v>
      </c>
      <c r="I182" s="209"/>
      <c r="J182" s="210">
        <f t="shared" si="10"/>
        <v>0</v>
      </c>
      <c r="K182" s="206" t="s">
        <v>255</v>
      </c>
      <c r="L182" s="40"/>
      <c r="M182" s="211" t="s">
        <v>1</v>
      </c>
      <c r="N182" s="212" t="s">
        <v>48</v>
      </c>
      <c r="O182" s="72"/>
      <c r="P182" s="213">
        <f t="shared" si="11"/>
        <v>0</v>
      </c>
      <c r="Q182" s="213">
        <v>0.00113</v>
      </c>
      <c r="R182" s="213">
        <f t="shared" si="12"/>
        <v>0.06554</v>
      </c>
      <c r="S182" s="213">
        <v>0</v>
      </c>
      <c r="T182" s="214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219</v>
      </c>
      <c r="AT182" s="215" t="s">
        <v>141</v>
      </c>
      <c r="AU182" s="215" t="s">
        <v>93</v>
      </c>
      <c r="AY182" s="17" t="s">
        <v>138</v>
      </c>
      <c r="BE182" s="216">
        <f t="shared" si="14"/>
        <v>0</v>
      </c>
      <c r="BF182" s="216">
        <f t="shared" si="15"/>
        <v>0</v>
      </c>
      <c r="BG182" s="216">
        <f t="shared" si="16"/>
        <v>0</v>
      </c>
      <c r="BH182" s="216">
        <f t="shared" si="17"/>
        <v>0</v>
      </c>
      <c r="BI182" s="216">
        <f t="shared" si="18"/>
        <v>0</v>
      </c>
      <c r="BJ182" s="17" t="s">
        <v>91</v>
      </c>
      <c r="BK182" s="216">
        <f t="shared" si="19"/>
        <v>0</v>
      </c>
      <c r="BL182" s="17" t="s">
        <v>219</v>
      </c>
      <c r="BM182" s="215" t="s">
        <v>536</v>
      </c>
    </row>
    <row r="183" spans="1:65" s="2" customFormat="1" ht="24" customHeight="1">
      <c r="A183" s="35"/>
      <c r="B183" s="36"/>
      <c r="C183" s="204" t="s">
        <v>323</v>
      </c>
      <c r="D183" s="204" t="s">
        <v>141</v>
      </c>
      <c r="E183" s="205" t="s">
        <v>537</v>
      </c>
      <c r="F183" s="206" t="s">
        <v>538</v>
      </c>
      <c r="G183" s="207" t="s">
        <v>191</v>
      </c>
      <c r="H183" s="208">
        <v>53</v>
      </c>
      <c r="I183" s="209"/>
      <c r="J183" s="210">
        <f t="shared" si="10"/>
        <v>0</v>
      </c>
      <c r="K183" s="206" t="s">
        <v>255</v>
      </c>
      <c r="L183" s="40"/>
      <c r="M183" s="211" t="s">
        <v>1</v>
      </c>
      <c r="N183" s="212" t="s">
        <v>48</v>
      </c>
      <c r="O183" s="72"/>
      <c r="P183" s="213">
        <f t="shared" si="11"/>
        <v>0</v>
      </c>
      <c r="Q183" s="213">
        <v>0.0016</v>
      </c>
      <c r="R183" s="213">
        <f t="shared" si="12"/>
        <v>0.0848</v>
      </c>
      <c r="S183" s="213">
        <v>0</v>
      </c>
      <c r="T183" s="214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219</v>
      </c>
      <c r="AT183" s="215" t="s">
        <v>141</v>
      </c>
      <c r="AU183" s="215" t="s">
        <v>93</v>
      </c>
      <c r="AY183" s="17" t="s">
        <v>138</v>
      </c>
      <c r="BE183" s="216">
        <f t="shared" si="14"/>
        <v>0</v>
      </c>
      <c r="BF183" s="216">
        <f t="shared" si="15"/>
        <v>0</v>
      </c>
      <c r="BG183" s="216">
        <f t="shared" si="16"/>
        <v>0</v>
      </c>
      <c r="BH183" s="216">
        <f t="shared" si="17"/>
        <v>0</v>
      </c>
      <c r="BI183" s="216">
        <f t="shared" si="18"/>
        <v>0</v>
      </c>
      <c r="BJ183" s="17" t="s">
        <v>91</v>
      </c>
      <c r="BK183" s="216">
        <f t="shared" si="19"/>
        <v>0</v>
      </c>
      <c r="BL183" s="17" t="s">
        <v>219</v>
      </c>
      <c r="BM183" s="215" t="s">
        <v>539</v>
      </c>
    </row>
    <row r="184" spans="2:51" s="13" customFormat="1" ht="11.25">
      <c r="B184" s="217"/>
      <c r="C184" s="218"/>
      <c r="D184" s="219" t="s">
        <v>148</v>
      </c>
      <c r="E184" s="220" t="s">
        <v>1</v>
      </c>
      <c r="F184" s="221" t="s">
        <v>540</v>
      </c>
      <c r="G184" s="218"/>
      <c r="H184" s="222">
        <v>53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148</v>
      </c>
      <c r="AU184" s="228" t="s">
        <v>93</v>
      </c>
      <c r="AV184" s="13" t="s">
        <v>93</v>
      </c>
      <c r="AW184" s="13" t="s">
        <v>38</v>
      </c>
      <c r="AX184" s="13" t="s">
        <v>91</v>
      </c>
      <c r="AY184" s="228" t="s">
        <v>138</v>
      </c>
    </row>
    <row r="185" spans="1:65" s="2" customFormat="1" ht="24" customHeight="1">
      <c r="A185" s="35"/>
      <c r="B185" s="36"/>
      <c r="C185" s="204" t="s">
        <v>328</v>
      </c>
      <c r="D185" s="204" t="s">
        <v>141</v>
      </c>
      <c r="E185" s="205" t="s">
        <v>541</v>
      </c>
      <c r="F185" s="206" t="s">
        <v>542</v>
      </c>
      <c r="G185" s="207" t="s">
        <v>191</v>
      </c>
      <c r="H185" s="208">
        <v>9</v>
      </c>
      <c r="I185" s="209"/>
      <c r="J185" s="210">
        <f>ROUND(I185*H185,2)</f>
        <v>0</v>
      </c>
      <c r="K185" s="206" t="s">
        <v>145</v>
      </c>
      <c r="L185" s="40"/>
      <c r="M185" s="211" t="s">
        <v>1</v>
      </c>
      <c r="N185" s="212" t="s">
        <v>48</v>
      </c>
      <c r="O185" s="72"/>
      <c r="P185" s="213">
        <f>O185*H185</f>
        <v>0</v>
      </c>
      <c r="Q185" s="213">
        <v>0.0019703</v>
      </c>
      <c r="R185" s="213">
        <f>Q185*H185</f>
        <v>0.0177327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219</v>
      </c>
      <c r="AT185" s="215" t="s">
        <v>141</v>
      </c>
      <c r="AU185" s="215" t="s">
        <v>93</v>
      </c>
      <c r="AY185" s="17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91</v>
      </c>
      <c r="BK185" s="216">
        <f>ROUND(I185*H185,2)</f>
        <v>0</v>
      </c>
      <c r="BL185" s="17" t="s">
        <v>219</v>
      </c>
      <c r="BM185" s="215" t="s">
        <v>543</v>
      </c>
    </row>
    <row r="186" spans="2:51" s="13" customFormat="1" ht="11.25">
      <c r="B186" s="217"/>
      <c r="C186" s="218"/>
      <c r="D186" s="219" t="s">
        <v>148</v>
      </c>
      <c r="E186" s="220" t="s">
        <v>1</v>
      </c>
      <c r="F186" s="221" t="s">
        <v>480</v>
      </c>
      <c r="G186" s="218"/>
      <c r="H186" s="222">
        <v>9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148</v>
      </c>
      <c r="AU186" s="228" t="s">
        <v>93</v>
      </c>
      <c r="AV186" s="13" t="s">
        <v>93</v>
      </c>
      <c r="AW186" s="13" t="s">
        <v>38</v>
      </c>
      <c r="AX186" s="13" t="s">
        <v>91</v>
      </c>
      <c r="AY186" s="228" t="s">
        <v>138</v>
      </c>
    </row>
    <row r="187" spans="1:65" s="2" customFormat="1" ht="16.5" customHeight="1">
      <c r="A187" s="35"/>
      <c r="B187" s="36"/>
      <c r="C187" s="204" t="s">
        <v>333</v>
      </c>
      <c r="D187" s="204" t="s">
        <v>141</v>
      </c>
      <c r="E187" s="205" t="s">
        <v>544</v>
      </c>
      <c r="F187" s="206" t="s">
        <v>545</v>
      </c>
      <c r="G187" s="207" t="s">
        <v>271</v>
      </c>
      <c r="H187" s="208">
        <v>1</v>
      </c>
      <c r="I187" s="209"/>
      <c r="J187" s="210">
        <f>ROUND(I187*H187,2)</f>
        <v>0</v>
      </c>
      <c r="K187" s="206" t="s">
        <v>255</v>
      </c>
      <c r="L187" s="40"/>
      <c r="M187" s="211" t="s">
        <v>1</v>
      </c>
      <c r="N187" s="212" t="s">
        <v>48</v>
      </c>
      <c r="O187" s="7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219</v>
      </c>
      <c r="AT187" s="215" t="s">
        <v>141</v>
      </c>
      <c r="AU187" s="215" t="s">
        <v>93</v>
      </c>
      <c r="AY187" s="17" t="s">
        <v>138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91</v>
      </c>
      <c r="BK187" s="216">
        <f>ROUND(I187*H187,2)</f>
        <v>0</v>
      </c>
      <c r="BL187" s="17" t="s">
        <v>219</v>
      </c>
      <c r="BM187" s="215" t="s">
        <v>546</v>
      </c>
    </row>
    <row r="188" spans="1:65" s="2" customFormat="1" ht="48" customHeight="1">
      <c r="A188" s="35"/>
      <c r="B188" s="36"/>
      <c r="C188" s="204" t="s">
        <v>338</v>
      </c>
      <c r="D188" s="204" t="s">
        <v>141</v>
      </c>
      <c r="E188" s="205" t="s">
        <v>547</v>
      </c>
      <c r="F188" s="206" t="s">
        <v>548</v>
      </c>
      <c r="G188" s="207" t="s">
        <v>203</v>
      </c>
      <c r="H188" s="208">
        <v>0.331</v>
      </c>
      <c r="I188" s="209"/>
      <c r="J188" s="210">
        <f>ROUND(I188*H188,2)</f>
        <v>0</v>
      </c>
      <c r="K188" s="206" t="s">
        <v>145</v>
      </c>
      <c r="L188" s="40"/>
      <c r="M188" s="211" t="s">
        <v>1</v>
      </c>
      <c r="N188" s="212" t="s">
        <v>48</v>
      </c>
      <c r="O188" s="72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219</v>
      </c>
      <c r="AT188" s="215" t="s">
        <v>141</v>
      </c>
      <c r="AU188" s="215" t="s">
        <v>93</v>
      </c>
      <c r="AY188" s="17" t="s">
        <v>138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91</v>
      </c>
      <c r="BK188" s="216">
        <f>ROUND(I188*H188,2)</f>
        <v>0</v>
      </c>
      <c r="BL188" s="17" t="s">
        <v>219</v>
      </c>
      <c r="BM188" s="215" t="s">
        <v>549</v>
      </c>
    </row>
    <row r="189" spans="1:65" s="2" customFormat="1" ht="48" customHeight="1">
      <c r="A189" s="35"/>
      <c r="B189" s="36"/>
      <c r="C189" s="204" t="s">
        <v>342</v>
      </c>
      <c r="D189" s="204" t="s">
        <v>141</v>
      </c>
      <c r="E189" s="205" t="s">
        <v>550</v>
      </c>
      <c r="F189" s="206" t="s">
        <v>551</v>
      </c>
      <c r="G189" s="207" t="s">
        <v>203</v>
      </c>
      <c r="H189" s="208">
        <v>0.331</v>
      </c>
      <c r="I189" s="209"/>
      <c r="J189" s="210">
        <f>ROUND(I189*H189,2)</f>
        <v>0</v>
      </c>
      <c r="K189" s="206" t="s">
        <v>145</v>
      </c>
      <c r="L189" s="40"/>
      <c r="M189" s="211" t="s">
        <v>1</v>
      </c>
      <c r="N189" s="212" t="s">
        <v>48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219</v>
      </c>
      <c r="AT189" s="215" t="s">
        <v>141</v>
      </c>
      <c r="AU189" s="215" t="s">
        <v>93</v>
      </c>
      <c r="AY189" s="17" t="s">
        <v>138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91</v>
      </c>
      <c r="BK189" s="216">
        <f>ROUND(I189*H189,2)</f>
        <v>0</v>
      </c>
      <c r="BL189" s="17" t="s">
        <v>219</v>
      </c>
      <c r="BM189" s="215" t="s">
        <v>552</v>
      </c>
    </row>
    <row r="190" spans="2:63" s="12" customFormat="1" ht="22.9" customHeight="1">
      <c r="B190" s="188"/>
      <c r="C190" s="189"/>
      <c r="D190" s="190" t="s">
        <v>82</v>
      </c>
      <c r="E190" s="202" t="s">
        <v>406</v>
      </c>
      <c r="F190" s="202" t="s">
        <v>407</v>
      </c>
      <c r="G190" s="189"/>
      <c r="H190" s="189"/>
      <c r="I190" s="192"/>
      <c r="J190" s="203">
        <f>BK190</f>
        <v>0</v>
      </c>
      <c r="K190" s="189"/>
      <c r="L190" s="194"/>
      <c r="M190" s="195"/>
      <c r="N190" s="196"/>
      <c r="O190" s="196"/>
      <c r="P190" s="197">
        <f>SUM(P191:P218)</f>
        <v>0</v>
      </c>
      <c r="Q190" s="196"/>
      <c r="R190" s="197">
        <f>SUM(R191:R218)</f>
        <v>0.049450190500000005</v>
      </c>
      <c r="S190" s="196"/>
      <c r="T190" s="198">
        <f>SUM(T191:T218)</f>
        <v>0</v>
      </c>
      <c r="AR190" s="199" t="s">
        <v>93</v>
      </c>
      <c r="AT190" s="200" t="s">
        <v>82</v>
      </c>
      <c r="AU190" s="200" t="s">
        <v>91</v>
      </c>
      <c r="AY190" s="199" t="s">
        <v>138</v>
      </c>
      <c r="BK190" s="201">
        <f>SUM(BK191:BK218)</f>
        <v>0</v>
      </c>
    </row>
    <row r="191" spans="1:65" s="2" customFormat="1" ht="24" customHeight="1">
      <c r="A191" s="35"/>
      <c r="B191" s="36"/>
      <c r="C191" s="204" t="s">
        <v>346</v>
      </c>
      <c r="D191" s="204" t="s">
        <v>141</v>
      </c>
      <c r="E191" s="205" t="s">
        <v>553</v>
      </c>
      <c r="F191" s="206" t="s">
        <v>554</v>
      </c>
      <c r="G191" s="207" t="s">
        <v>164</v>
      </c>
      <c r="H191" s="208">
        <v>5</v>
      </c>
      <c r="I191" s="209"/>
      <c r="J191" s="210">
        <f>ROUND(I191*H191,2)</f>
        <v>0</v>
      </c>
      <c r="K191" s="206" t="s">
        <v>145</v>
      </c>
      <c r="L191" s="40"/>
      <c r="M191" s="211" t="s">
        <v>1</v>
      </c>
      <c r="N191" s="212" t="s">
        <v>48</v>
      </c>
      <c r="O191" s="72"/>
      <c r="P191" s="213">
        <f>O191*H191</f>
        <v>0</v>
      </c>
      <c r="Q191" s="213">
        <v>0.000231254</v>
      </c>
      <c r="R191" s="213">
        <f>Q191*H191</f>
        <v>0.00115627</v>
      </c>
      <c r="S191" s="213">
        <v>0</v>
      </c>
      <c r="T191" s="21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219</v>
      </c>
      <c r="AT191" s="215" t="s">
        <v>141</v>
      </c>
      <c r="AU191" s="215" t="s">
        <v>93</v>
      </c>
      <c r="AY191" s="17" t="s">
        <v>138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91</v>
      </c>
      <c r="BK191" s="216">
        <f>ROUND(I191*H191,2)</f>
        <v>0</v>
      </c>
      <c r="BL191" s="17" t="s">
        <v>219</v>
      </c>
      <c r="BM191" s="215" t="s">
        <v>555</v>
      </c>
    </row>
    <row r="192" spans="2:51" s="13" customFormat="1" ht="11.25">
      <c r="B192" s="217"/>
      <c r="C192" s="218"/>
      <c r="D192" s="219" t="s">
        <v>148</v>
      </c>
      <c r="E192" s="220" t="s">
        <v>1</v>
      </c>
      <c r="F192" s="221" t="s">
        <v>556</v>
      </c>
      <c r="G192" s="218"/>
      <c r="H192" s="222">
        <v>5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148</v>
      </c>
      <c r="AU192" s="228" t="s">
        <v>93</v>
      </c>
      <c r="AV192" s="13" t="s">
        <v>93</v>
      </c>
      <c r="AW192" s="13" t="s">
        <v>38</v>
      </c>
      <c r="AX192" s="13" t="s">
        <v>91</v>
      </c>
      <c r="AY192" s="228" t="s">
        <v>138</v>
      </c>
    </row>
    <row r="193" spans="1:65" s="2" customFormat="1" ht="24" customHeight="1">
      <c r="A193" s="35"/>
      <c r="B193" s="36"/>
      <c r="C193" s="204" t="s">
        <v>350</v>
      </c>
      <c r="D193" s="204" t="s">
        <v>141</v>
      </c>
      <c r="E193" s="205" t="s">
        <v>557</v>
      </c>
      <c r="F193" s="206" t="s">
        <v>558</v>
      </c>
      <c r="G193" s="207" t="s">
        <v>164</v>
      </c>
      <c r="H193" s="208">
        <v>29</v>
      </c>
      <c r="I193" s="209"/>
      <c r="J193" s="210">
        <f aca="true" t="shared" si="20" ref="J193:J198">ROUND(I193*H193,2)</f>
        <v>0</v>
      </c>
      <c r="K193" s="206" t="s">
        <v>145</v>
      </c>
      <c r="L193" s="40"/>
      <c r="M193" s="211" t="s">
        <v>1</v>
      </c>
      <c r="N193" s="212" t="s">
        <v>48</v>
      </c>
      <c r="O193" s="72"/>
      <c r="P193" s="213">
        <f aca="true" t="shared" si="21" ref="P193:P198">O193*H193</f>
        <v>0</v>
      </c>
      <c r="Q193" s="213">
        <v>0.000287497</v>
      </c>
      <c r="R193" s="213">
        <f aca="true" t="shared" si="22" ref="R193:R198">Q193*H193</f>
        <v>0.008337413</v>
      </c>
      <c r="S193" s="213">
        <v>0</v>
      </c>
      <c r="T193" s="214">
        <f aca="true" t="shared" si="23" ref="T193:T198"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219</v>
      </c>
      <c r="AT193" s="215" t="s">
        <v>141</v>
      </c>
      <c r="AU193" s="215" t="s">
        <v>93</v>
      </c>
      <c r="AY193" s="17" t="s">
        <v>138</v>
      </c>
      <c r="BE193" s="216">
        <f aca="true" t="shared" si="24" ref="BE193:BE198">IF(N193="základní",J193,0)</f>
        <v>0</v>
      </c>
      <c r="BF193" s="216">
        <f aca="true" t="shared" si="25" ref="BF193:BF198">IF(N193="snížená",J193,0)</f>
        <v>0</v>
      </c>
      <c r="BG193" s="216">
        <f aca="true" t="shared" si="26" ref="BG193:BG198">IF(N193="zákl. přenesená",J193,0)</f>
        <v>0</v>
      </c>
      <c r="BH193" s="216">
        <f aca="true" t="shared" si="27" ref="BH193:BH198">IF(N193="sníž. přenesená",J193,0)</f>
        <v>0</v>
      </c>
      <c r="BI193" s="216">
        <f aca="true" t="shared" si="28" ref="BI193:BI198">IF(N193="nulová",J193,0)</f>
        <v>0</v>
      </c>
      <c r="BJ193" s="17" t="s">
        <v>91</v>
      </c>
      <c r="BK193" s="216">
        <f aca="true" t="shared" si="29" ref="BK193:BK198">ROUND(I193*H193,2)</f>
        <v>0</v>
      </c>
      <c r="BL193" s="17" t="s">
        <v>219</v>
      </c>
      <c r="BM193" s="215" t="s">
        <v>559</v>
      </c>
    </row>
    <row r="194" spans="1:65" s="2" customFormat="1" ht="36" customHeight="1">
      <c r="A194" s="35"/>
      <c r="B194" s="36"/>
      <c r="C194" s="204" t="s">
        <v>354</v>
      </c>
      <c r="D194" s="204" t="s">
        <v>141</v>
      </c>
      <c r="E194" s="205" t="s">
        <v>560</v>
      </c>
      <c r="F194" s="206" t="s">
        <v>561</v>
      </c>
      <c r="G194" s="207" t="s">
        <v>164</v>
      </c>
      <c r="H194" s="208">
        <v>43</v>
      </c>
      <c r="I194" s="209"/>
      <c r="J194" s="210">
        <f t="shared" si="20"/>
        <v>0</v>
      </c>
      <c r="K194" s="206" t="s">
        <v>145</v>
      </c>
      <c r="L194" s="40"/>
      <c r="M194" s="211" t="s">
        <v>1</v>
      </c>
      <c r="N194" s="212" t="s">
        <v>48</v>
      </c>
      <c r="O194" s="72"/>
      <c r="P194" s="213">
        <f t="shared" si="21"/>
        <v>0</v>
      </c>
      <c r="Q194" s="213">
        <v>0.00014</v>
      </c>
      <c r="R194" s="213">
        <f t="shared" si="22"/>
        <v>0.006019999999999999</v>
      </c>
      <c r="S194" s="213">
        <v>0</v>
      </c>
      <c r="T194" s="214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219</v>
      </c>
      <c r="AT194" s="215" t="s">
        <v>141</v>
      </c>
      <c r="AU194" s="215" t="s">
        <v>93</v>
      </c>
      <c r="AY194" s="17" t="s">
        <v>138</v>
      </c>
      <c r="BE194" s="216">
        <f t="shared" si="24"/>
        <v>0</v>
      </c>
      <c r="BF194" s="216">
        <f t="shared" si="25"/>
        <v>0</v>
      </c>
      <c r="BG194" s="216">
        <f t="shared" si="26"/>
        <v>0</v>
      </c>
      <c r="BH194" s="216">
        <f t="shared" si="27"/>
        <v>0</v>
      </c>
      <c r="BI194" s="216">
        <f t="shared" si="28"/>
        <v>0</v>
      </c>
      <c r="BJ194" s="17" t="s">
        <v>91</v>
      </c>
      <c r="BK194" s="216">
        <f t="shared" si="29"/>
        <v>0</v>
      </c>
      <c r="BL194" s="17" t="s">
        <v>219</v>
      </c>
      <c r="BM194" s="215" t="s">
        <v>562</v>
      </c>
    </row>
    <row r="195" spans="1:65" s="2" customFormat="1" ht="16.5" customHeight="1">
      <c r="A195" s="35"/>
      <c r="B195" s="36"/>
      <c r="C195" s="204" t="s">
        <v>358</v>
      </c>
      <c r="D195" s="204" t="s">
        <v>141</v>
      </c>
      <c r="E195" s="205" t="s">
        <v>563</v>
      </c>
      <c r="F195" s="206" t="s">
        <v>564</v>
      </c>
      <c r="G195" s="207" t="s">
        <v>164</v>
      </c>
      <c r="H195" s="208">
        <v>1</v>
      </c>
      <c r="I195" s="209"/>
      <c r="J195" s="210">
        <f t="shared" si="20"/>
        <v>0</v>
      </c>
      <c r="K195" s="206" t="s">
        <v>145</v>
      </c>
      <c r="L195" s="40"/>
      <c r="M195" s="211" t="s">
        <v>1</v>
      </c>
      <c r="N195" s="212" t="s">
        <v>48</v>
      </c>
      <c r="O195" s="72"/>
      <c r="P195" s="213">
        <f t="shared" si="21"/>
        <v>0</v>
      </c>
      <c r="Q195" s="213">
        <v>0.0005200485</v>
      </c>
      <c r="R195" s="213">
        <f t="shared" si="22"/>
        <v>0.0005200485</v>
      </c>
      <c r="S195" s="213">
        <v>0</v>
      </c>
      <c r="T195" s="214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219</v>
      </c>
      <c r="AT195" s="215" t="s">
        <v>141</v>
      </c>
      <c r="AU195" s="215" t="s">
        <v>93</v>
      </c>
      <c r="AY195" s="17" t="s">
        <v>138</v>
      </c>
      <c r="BE195" s="216">
        <f t="shared" si="24"/>
        <v>0</v>
      </c>
      <c r="BF195" s="216">
        <f t="shared" si="25"/>
        <v>0</v>
      </c>
      <c r="BG195" s="216">
        <f t="shared" si="26"/>
        <v>0</v>
      </c>
      <c r="BH195" s="216">
        <f t="shared" si="27"/>
        <v>0</v>
      </c>
      <c r="BI195" s="216">
        <f t="shared" si="28"/>
        <v>0</v>
      </c>
      <c r="BJ195" s="17" t="s">
        <v>91</v>
      </c>
      <c r="BK195" s="216">
        <f t="shared" si="29"/>
        <v>0</v>
      </c>
      <c r="BL195" s="17" t="s">
        <v>219</v>
      </c>
      <c r="BM195" s="215" t="s">
        <v>565</v>
      </c>
    </row>
    <row r="196" spans="1:65" s="2" customFormat="1" ht="24" customHeight="1">
      <c r="A196" s="35"/>
      <c r="B196" s="36"/>
      <c r="C196" s="204" t="s">
        <v>362</v>
      </c>
      <c r="D196" s="204" t="s">
        <v>141</v>
      </c>
      <c r="E196" s="205" t="s">
        <v>566</v>
      </c>
      <c r="F196" s="206" t="s">
        <v>567</v>
      </c>
      <c r="G196" s="207" t="s">
        <v>164</v>
      </c>
      <c r="H196" s="208">
        <v>14</v>
      </c>
      <c r="I196" s="209"/>
      <c r="J196" s="210">
        <f t="shared" si="20"/>
        <v>0</v>
      </c>
      <c r="K196" s="206" t="s">
        <v>145</v>
      </c>
      <c r="L196" s="40"/>
      <c r="M196" s="211" t="s">
        <v>1</v>
      </c>
      <c r="N196" s="212" t="s">
        <v>48</v>
      </c>
      <c r="O196" s="72"/>
      <c r="P196" s="213">
        <f t="shared" si="21"/>
        <v>0</v>
      </c>
      <c r="Q196" s="213">
        <v>0.0002059955</v>
      </c>
      <c r="R196" s="213">
        <f t="shared" si="22"/>
        <v>0.002883937</v>
      </c>
      <c r="S196" s="213">
        <v>0</v>
      </c>
      <c r="T196" s="214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219</v>
      </c>
      <c r="AT196" s="215" t="s">
        <v>141</v>
      </c>
      <c r="AU196" s="215" t="s">
        <v>93</v>
      </c>
      <c r="AY196" s="17" t="s">
        <v>138</v>
      </c>
      <c r="BE196" s="216">
        <f t="shared" si="24"/>
        <v>0</v>
      </c>
      <c r="BF196" s="216">
        <f t="shared" si="25"/>
        <v>0</v>
      </c>
      <c r="BG196" s="216">
        <f t="shared" si="26"/>
        <v>0</v>
      </c>
      <c r="BH196" s="216">
        <f t="shared" si="27"/>
        <v>0</v>
      </c>
      <c r="BI196" s="216">
        <f t="shared" si="28"/>
        <v>0</v>
      </c>
      <c r="BJ196" s="17" t="s">
        <v>91</v>
      </c>
      <c r="BK196" s="216">
        <f t="shared" si="29"/>
        <v>0</v>
      </c>
      <c r="BL196" s="17" t="s">
        <v>219</v>
      </c>
      <c r="BM196" s="215" t="s">
        <v>568</v>
      </c>
    </row>
    <row r="197" spans="1:65" s="2" customFormat="1" ht="24" customHeight="1">
      <c r="A197" s="35"/>
      <c r="B197" s="36"/>
      <c r="C197" s="204" t="s">
        <v>366</v>
      </c>
      <c r="D197" s="204" t="s">
        <v>141</v>
      </c>
      <c r="E197" s="205" t="s">
        <v>569</v>
      </c>
      <c r="F197" s="206" t="s">
        <v>570</v>
      </c>
      <c r="G197" s="207" t="s">
        <v>164</v>
      </c>
      <c r="H197" s="208">
        <v>29</v>
      </c>
      <c r="I197" s="209"/>
      <c r="J197" s="210">
        <f t="shared" si="20"/>
        <v>0</v>
      </c>
      <c r="K197" s="206" t="s">
        <v>255</v>
      </c>
      <c r="L197" s="40"/>
      <c r="M197" s="211" t="s">
        <v>1</v>
      </c>
      <c r="N197" s="212" t="s">
        <v>48</v>
      </c>
      <c r="O197" s="72"/>
      <c r="P197" s="213">
        <f t="shared" si="21"/>
        <v>0</v>
      </c>
      <c r="Q197" s="213">
        <v>0.00039</v>
      </c>
      <c r="R197" s="213">
        <f t="shared" si="22"/>
        <v>0.01131</v>
      </c>
      <c r="S197" s="213">
        <v>0</v>
      </c>
      <c r="T197" s="214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5" t="s">
        <v>219</v>
      </c>
      <c r="AT197" s="215" t="s">
        <v>141</v>
      </c>
      <c r="AU197" s="215" t="s">
        <v>93</v>
      </c>
      <c r="AY197" s="17" t="s">
        <v>138</v>
      </c>
      <c r="BE197" s="216">
        <f t="shared" si="24"/>
        <v>0</v>
      </c>
      <c r="BF197" s="216">
        <f t="shared" si="25"/>
        <v>0</v>
      </c>
      <c r="BG197" s="216">
        <f t="shared" si="26"/>
        <v>0</v>
      </c>
      <c r="BH197" s="216">
        <f t="shared" si="27"/>
        <v>0</v>
      </c>
      <c r="BI197" s="216">
        <f t="shared" si="28"/>
        <v>0</v>
      </c>
      <c r="BJ197" s="17" t="s">
        <v>91</v>
      </c>
      <c r="BK197" s="216">
        <f t="shared" si="29"/>
        <v>0</v>
      </c>
      <c r="BL197" s="17" t="s">
        <v>219</v>
      </c>
      <c r="BM197" s="215" t="s">
        <v>571</v>
      </c>
    </row>
    <row r="198" spans="1:65" s="2" customFormat="1" ht="24" customHeight="1">
      <c r="A198" s="35"/>
      <c r="B198" s="36"/>
      <c r="C198" s="204" t="s">
        <v>370</v>
      </c>
      <c r="D198" s="204" t="s">
        <v>141</v>
      </c>
      <c r="E198" s="205" t="s">
        <v>572</v>
      </c>
      <c r="F198" s="206" t="s">
        <v>573</v>
      </c>
      <c r="G198" s="207" t="s">
        <v>164</v>
      </c>
      <c r="H198" s="208">
        <v>25</v>
      </c>
      <c r="I198" s="209"/>
      <c r="J198" s="210">
        <f t="shared" si="20"/>
        <v>0</v>
      </c>
      <c r="K198" s="206" t="s">
        <v>145</v>
      </c>
      <c r="L198" s="40"/>
      <c r="M198" s="211" t="s">
        <v>1</v>
      </c>
      <c r="N198" s="212" t="s">
        <v>48</v>
      </c>
      <c r="O198" s="72"/>
      <c r="P198" s="213">
        <f t="shared" si="21"/>
        <v>0</v>
      </c>
      <c r="Q198" s="213">
        <v>0.0002200485</v>
      </c>
      <c r="R198" s="213">
        <f t="shared" si="22"/>
        <v>0.005501212500000001</v>
      </c>
      <c r="S198" s="213">
        <v>0</v>
      </c>
      <c r="T198" s="214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219</v>
      </c>
      <c r="AT198" s="215" t="s">
        <v>141</v>
      </c>
      <c r="AU198" s="215" t="s">
        <v>93</v>
      </c>
      <c r="AY198" s="17" t="s">
        <v>138</v>
      </c>
      <c r="BE198" s="216">
        <f t="shared" si="24"/>
        <v>0</v>
      </c>
      <c r="BF198" s="216">
        <f t="shared" si="25"/>
        <v>0</v>
      </c>
      <c r="BG198" s="216">
        <f t="shared" si="26"/>
        <v>0</v>
      </c>
      <c r="BH198" s="216">
        <f t="shared" si="27"/>
        <v>0</v>
      </c>
      <c r="BI198" s="216">
        <f t="shared" si="28"/>
        <v>0</v>
      </c>
      <c r="BJ198" s="17" t="s">
        <v>91</v>
      </c>
      <c r="BK198" s="216">
        <f t="shared" si="29"/>
        <v>0</v>
      </c>
      <c r="BL198" s="17" t="s">
        <v>219</v>
      </c>
      <c r="BM198" s="215" t="s">
        <v>574</v>
      </c>
    </row>
    <row r="199" spans="2:51" s="13" customFormat="1" ht="11.25">
      <c r="B199" s="217"/>
      <c r="C199" s="218"/>
      <c r="D199" s="219" t="s">
        <v>148</v>
      </c>
      <c r="E199" s="220" t="s">
        <v>1</v>
      </c>
      <c r="F199" s="221" t="s">
        <v>575</v>
      </c>
      <c r="G199" s="218"/>
      <c r="H199" s="222">
        <v>25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148</v>
      </c>
      <c r="AU199" s="228" t="s">
        <v>93</v>
      </c>
      <c r="AV199" s="13" t="s">
        <v>93</v>
      </c>
      <c r="AW199" s="13" t="s">
        <v>38</v>
      </c>
      <c r="AX199" s="13" t="s">
        <v>91</v>
      </c>
      <c r="AY199" s="228" t="s">
        <v>138</v>
      </c>
    </row>
    <row r="200" spans="1:65" s="2" customFormat="1" ht="24" customHeight="1">
      <c r="A200" s="35"/>
      <c r="B200" s="36"/>
      <c r="C200" s="204" t="s">
        <v>374</v>
      </c>
      <c r="D200" s="204" t="s">
        <v>141</v>
      </c>
      <c r="E200" s="205" t="s">
        <v>576</v>
      </c>
      <c r="F200" s="206" t="s">
        <v>577</v>
      </c>
      <c r="G200" s="207" t="s">
        <v>164</v>
      </c>
      <c r="H200" s="208">
        <v>1</v>
      </c>
      <c r="I200" s="209"/>
      <c r="J200" s="210">
        <f>ROUND(I200*H200,2)</f>
        <v>0</v>
      </c>
      <c r="K200" s="206" t="s">
        <v>145</v>
      </c>
      <c r="L200" s="40"/>
      <c r="M200" s="211" t="s">
        <v>1</v>
      </c>
      <c r="N200" s="212" t="s">
        <v>48</v>
      </c>
      <c r="O200" s="72"/>
      <c r="P200" s="213">
        <f>O200*H200</f>
        <v>0</v>
      </c>
      <c r="Q200" s="213">
        <v>0.0005700485</v>
      </c>
      <c r="R200" s="213">
        <f>Q200*H200</f>
        <v>0.0005700485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219</v>
      </c>
      <c r="AT200" s="215" t="s">
        <v>141</v>
      </c>
      <c r="AU200" s="215" t="s">
        <v>93</v>
      </c>
      <c r="AY200" s="17" t="s">
        <v>138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91</v>
      </c>
      <c r="BK200" s="216">
        <f>ROUND(I200*H200,2)</f>
        <v>0</v>
      </c>
      <c r="BL200" s="17" t="s">
        <v>219</v>
      </c>
      <c r="BM200" s="215" t="s">
        <v>578</v>
      </c>
    </row>
    <row r="201" spans="1:65" s="2" customFormat="1" ht="24" customHeight="1">
      <c r="A201" s="35"/>
      <c r="B201" s="36"/>
      <c r="C201" s="204" t="s">
        <v>378</v>
      </c>
      <c r="D201" s="204" t="s">
        <v>141</v>
      </c>
      <c r="E201" s="205" t="s">
        <v>579</v>
      </c>
      <c r="F201" s="206" t="s">
        <v>580</v>
      </c>
      <c r="G201" s="207" t="s">
        <v>164</v>
      </c>
      <c r="H201" s="208">
        <v>1</v>
      </c>
      <c r="I201" s="209"/>
      <c r="J201" s="210">
        <f>ROUND(I201*H201,2)</f>
        <v>0</v>
      </c>
      <c r="K201" s="206" t="s">
        <v>145</v>
      </c>
      <c r="L201" s="40"/>
      <c r="M201" s="211" t="s">
        <v>1</v>
      </c>
      <c r="N201" s="212" t="s">
        <v>48</v>
      </c>
      <c r="O201" s="72"/>
      <c r="P201" s="213">
        <f>O201*H201</f>
        <v>0</v>
      </c>
      <c r="Q201" s="213">
        <v>0.0012400485</v>
      </c>
      <c r="R201" s="213">
        <f>Q201*H201</f>
        <v>0.0012400485</v>
      </c>
      <c r="S201" s="213">
        <v>0</v>
      </c>
      <c r="T201" s="21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219</v>
      </c>
      <c r="AT201" s="215" t="s">
        <v>141</v>
      </c>
      <c r="AU201" s="215" t="s">
        <v>93</v>
      </c>
      <c r="AY201" s="17" t="s">
        <v>138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91</v>
      </c>
      <c r="BK201" s="216">
        <f>ROUND(I201*H201,2)</f>
        <v>0</v>
      </c>
      <c r="BL201" s="17" t="s">
        <v>219</v>
      </c>
      <c r="BM201" s="215" t="s">
        <v>581</v>
      </c>
    </row>
    <row r="202" spans="2:51" s="13" customFormat="1" ht="11.25">
      <c r="B202" s="217"/>
      <c r="C202" s="218"/>
      <c r="D202" s="219" t="s">
        <v>148</v>
      </c>
      <c r="E202" s="220" t="s">
        <v>1</v>
      </c>
      <c r="F202" s="221" t="s">
        <v>582</v>
      </c>
      <c r="G202" s="218"/>
      <c r="H202" s="222">
        <v>1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148</v>
      </c>
      <c r="AU202" s="228" t="s">
        <v>93</v>
      </c>
      <c r="AV202" s="13" t="s">
        <v>93</v>
      </c>
      <c r="AW202" s="13" t="s">
        <v>38</v>
      </c>
      <c r="AX202" s="13" t="s">
        <v>91</v>
      </c>
      <c r="AY202" s="228" t="s">
        <v>138</v>
      </c>
    </row>
    <row r="203" spans="1:65" s="2" customFormat="1" ht="24" customHeight="1">
      <c r="A203" s="35"/>
      <c r="B203" s="36"/>
      <c r="C203" s="204" t="s">
        <v>382</v>
      </c>
      <c r="D203" s="204" t="s">
        <v>141</v>
      </c>
      <c r="E203" s="205" t="s">
        <v>583</v>
      </c>
      <c r="F203" s="206" t="s">
        <v>584</v>
      </c>
      <c r="G203" s="207" t="s">
        <v>164</v>
      </c>
      <c r="H203" s="208">
        <v>4</v>
      </c>
      <c r="I203" s="209"/>
      <c r="J203" s="210">
        <f>ROUND(I203*H203,2)</f>
        <v>0</v>
      </c>
      <c r="K203" s="206" t="s">
        <v>145</v>
      </c>
      <c r="L203" s="40"/>
      <c r="M203" s="211" t="s">
        <v>1</v>
      </c>
      <c r="N203" s="212" t="s">
        <v>48</v>
      </c>
      <c r="O203" s="72"/>
      <c r="P203" s="213">
        <f>O203*H203</f>
        <v>0</v>
      </c>
      <c r="Q203" s="213">
        <v>0.0001600485</v>
      </c>
      <c r="R203" s="213">
        <f>Q203*H203</f>
        <v>0.000640194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219</v>
      </c>
      <c r="AT203" s="215" t="s">
        <v>141</v>
      </c>
      <c r="AU203" s="215" t="s">
        <v>93</v>
      </c>
      <c r="AY203" s="17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91</v>
      </c>
      <c r="BK203" s="216">
        <f>ROUND(I203*H203,2)</f>
        <v>0</v>
      </c>
      <c r="BL203" s="17" t="s">
        <v>219</v>
      </c>
      <c r="BM203" s="215" t="s">
        <v>585</v>
      </c>
    </row>
    <row r="204" spans="1:65" s="2" customFormat="1" ht="24" customHeight="1">
      <c r="A204" s="35"/>
      <c r="B204" s="36"/>
      <c r="C204" s="204" t="s">
        <v>386</v>
      </c>
      <c r="D204" s="204" t="s">
        <v>141</v>
      </c>
      <c r="E204" s="205" t="s">
        <v>586</v>
      </c>
      <c r="F204" s="206" t="s">
        <v>587</v>
      </c>
      <c r="G204" s="207" t="s">
        <v>164</v>
      </c>
      <c r="H204" s="208">
        <v>2</v>
      </c>
      <c r="I204" s="209"/>
      <c r="J204" s="210">
        <f>ROUND(I204*H204,2)</f>
        <v>0</v>
      </c>
      <c r="K204" s="206" t="s">
        <v>145</v>
      </c>
      <c r="L204" s="40"/>
      <c r="M204" s="211" t="s">
        <v>1</v>
      </c>
      <c r="N204" s="212" t="s">
        <v>48</v>
      </c>
      <c r="O204" s="72"/>
      <c r="P204" s="213">
        <f>O204*H204</f>
        <v>0</v>
      </c>
      <c r="Q204" s="213">
        <v>0.0002100485</v>
      </c>
      <c r="R204" s="213">
        <f>Q204*H204</f>
        <v>0.000420097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219</v>
      </c>
      <c r="AT204" s="215" t="s">
        <v>141</v>
      </c>
      <c r="AU204" s="215" t="s">
        <v>93</v>
      </c>
      <c r="AY204" s="17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91</v>
      </c>
      <c r="BK204" s="216">
        <f>ROUND(I204*H204,2)</f>
        <v>0</v>
      </c>
      <c r="BL204" s="17" t="s">
        <v>219</v>
      </c>
      <c r="BM204" s="215" t="s">
        <v>588</v>
      </c>
    </row>
    <row r="205" spans="1:65" s="2" customFormat="1" ht="24" customHeight="1">
      <c r="A205" s="35"/>
      <c r="B205" s="36"/>
      <c r="C205" s="204" t="s">
        <v>390</v>
      </c>
      <c r="D205" s="204" t="s">
        <v>141</v>
      </c>
      <c r="E205" s="205" t="s">
        <v>589</v>
      </c>
      <c r="F205" s="206" t="s">
        <v>590</v>
      </c>
      <c r="G205" s="207" t="s">
        <v>164</v>
      </c>
      <c r="H205" s="208">
        <v>11</v>
      </c>
      <c r="I205" s="209"/>
      <c r="J205" s="210">
        <f>ROUND(I205*H205,2)</f>
        <v>0</v>
      </c>
      <c r="K205" s="206" t="s">
        <v>145</v>
      </c>
      <c r="L205" s="40"/>
      <c r="M205" s="211" t="s">
        <v>1</v>
      </c>
      <c r="N205" s="212" t="s">
        <v>48</v>
      </c>
      <c r="O205" s="72"/>
      <c r="P205" s="213">
        <f>O205*H205</f>
        <v>0</v>
      </c>
      <c r="Q205" s="213">
        <v>0.0003400485</v>
      </c>
      <c r="R205" s="213">
        <f>Q205*H205</f>
        <v>0.0037405334999999996</v>
      </c>
      <c r="S205" s="213">
        <v>0</v>
      </c>
      <c r="T205" s="21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219</v>
      </c>
      <c r="AT205" s="215" t="s">
        <v>141</v>
      </c>
      <c r="AU205" s="215" t="s">
        <v>93</v>
      </c>
      <c r="AY205" s="17" t="s">
        <v>138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91</v>
      </c>
      <c r="BK205" s="216">
        <f>ROUND(I205*H205,2)</f>
        <v>0</v>
      </c>
      <c r="BL205" s="17" t="s">
        <v>219</v>
      </c>
      <c r="BM205" s="215" t="s">
        <v>591</v>
      </c>
    </row>
    <row r="206" spans="1:65" s="2" customFormat="1" ht="24" customHeight="1">
      <c r="A206" s="35"/>
      <c r="B206" s="36"/>
      <c r="C206" s="204" t="s">
        <v>394</v>
      </c>
      <c r="D206" s="204" t="s">
        <v>141</v>
      </c>
      <c r="E206" s="205" t="s">
        <v>592</v>
      </c>
      <c r="F206" s="206" t="s">
        <v>593</v>
      </c>
      <c r="G206" s="207" t="s">
        <v>164</v>
      </c>
      <c r="H206" s="208">
        <v>3</v>
      </c>
      <c r="I206" s="209"/>
      <c r="J206" s="210">
        <f>ROUND(I206*H206,2)</f>
        <v>0</v>
      </c>
      <c r="K206" s="206" t="s">
        <v>145</v>
      </c>
      <c r="L206" s="40"/>
      <c r="M206" s="211" t="s">
        <v>1</v>
      </c>
      <c r="N206" s="212" t="s">
        <v>48</v>
      </c>
      <c r="O206" s="72"/>
      <c r="P206" s="213">
        <f>O206*H206</f>
        <v>0</v>
      </c>
      <c r="Q206" s="213">
        <v>0.0005000485</v>
      </c>
      <c r="R206" s="213">
        <f>Q206*H206</f>
        <v>0.0015001454999999998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219</v>
      </c>
      <c r="AT206" s="215" t="s">
        <v>141</v>
      </c>
      <c r="AU206" s="215" t="s">
        <v>93</v>
      </c>
      <c r="AY206" s="17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91</v>
      </c>
      <c r="BK206" s="216">
        <f>ROUND(I206*H206,2)</f>
        <v>0</v>
      </c>
      <c r="BL206" s="17" t="s">
        <v>219</v>
      </c>
      <c r="BM206" s="215" t="s">
        <v>594</v>
      </c>
    </row>
    <row r="207" spans="1:65" s="2" customFormat="1" ht="24" customHeight="1">
      <c r="A207" s="35"/>
      <c r="B207" s="36"/>
      <c r="C207" s="204" t="s">
        <v>398</v>
      </c>
      <c r="D207" s="204" t="s">
        <v>141</v>
      </c>
      <c r="E207" s="205" t="s">
        <v>595</v>
      </c>
      <c r="F207" s="206" t="s">
        <v>596</v>
      </c>
      <c r="G207" s="207" t="s">
        <v>164</v>
      </c>
      <c r="H207" s="208">
        <v>2</v>
      </c>
      <c r="I207" s="209"/>
      <c r="J207" s="210">
        <f>ROUND(I207*H207,2)</f>
        <v>0</v>
      </c>
      <c r="K207" s="206" t="s">
        <v>145</v>
      </c>
      <c r="L207" s="40"/>
      <c r="M207" s="211" t="s">
        <v>1</v>
      </c>
      <c r="N207" s="212" t="s">
        <v>48</v>
      </c>
      <c r="O207" s="72"/>
      <c r="P207" s="213">
        <f>O207*H207</f>
        <v>0</v>
      </c>
      <c r="Q207" s="213">
        <v>0.0007000485</v>
      </c>
      <c r="R207" s="213">
        <f>Q207*H207</f>
        <v>0.001400097</v>
      </c>
      <c r="S207" s="213">
        <v>0</v>
      </c>
      <c r="T207" s="21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219</v>
      </c>
      <c r="AT207" s="215" t="s">
        <v>141</v>
      </c>
      <c r="AU207" s="215" t="s">
        <v>93</v>
      </c>
      <c r="AY207" s="17" t="s">
        <v>138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91</v>
      </c>
      <c r="BK207" s="216">
        <f>ROUND(I207*H207,2)</f>
        <v>0</v>
      </c>
      <c r="BL207" s="17" t="s">
        <v>219</v>
      </c>
      <c r="BM207" s="215" t="s">
        <v>597</v>
      </c>
    </row>
    <row r="208" spans="2:51" s="13" customFormat="1" ht="11.25">
      <c r="B208" s="217"/>
      <c r="C208" s="218"/>
      <c r="D208" s="219" t="s">
        <v>148</v>
      </c>
      <c r="E208" s="220" t="s">
        <v>1</v>
      </c>
      <c r="F208" s="221" t="s">
        <v>598</v>
      </c>
      <c r="G208" s="218"/>
      <c r="H208" s="222">
        <v>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148</v>
      </c>
      <c r="AU208" s="228" t="s">
        <v>93</v>
      </c>
      <c r="AV208" s="13" t="s">
        <v>93</v>
      </c>
      <c r="AW208" s="13" t="s">
        <v>38</v>
      </c>
      <c r="AX208" s="13" t="s">
        <v>91</v>
      </c>
      <c r="AY208" s="228" t="s">
        <v>138</v>
      </c>
    </row>
    <row r="209" spans="1:65" s="2" customFormat="1" ht="24" customHeight="1">
      <c r="A209" s="35"/>
      <c r="B209" s="36"/>
      <c r="C209" s="204" t="s">
        <v>402</v>
      </c>
      <c r="D209" s="204" t="s">
        <v>141</v>
      </c>
      <c r="E209" s="205" t="s">
        <v>599</v>
      </c>
      <c r="F209" s="206" t="s">
        <v>600</v>
      </c>
      <c r="G209" s="207" t="s">
        <v>164</v>
      </c>
      <c r="H209" s="208">
        <v>3</v>
      </c>
      <c r="I209" s="209"/>
      <c r="J209" s="210">
        <f>ROUND(I209*H209,2)</f>
        <v>0</v>
      </c>
      <c r="K209" s="206" t="s">
        <v>145</v>
      </c>
      <c r="L209" s="40"/>
      <c r="M209" s="211" t="s">
        <v>1</v>
      </c>
      <c r="N209" s="212" t="s">
        <v>48</v>
      </c>
      <c r="O209" s="72"/>
      <c r="P209" s="213">
        <f>O209*H209</f>
        <v>0</v>
      </c>
      <c r="Q209" s="213">
        <v>0.0010700485</v>
      </c>
      <c r="R209" s="213">
        <f>Q209*H209</f>
        <v>0.0032101455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219</v>
      </c>
      <c r="AT209" s="215" t="s">
        <v>141</v>
      </c>
      <c r="AU209" s="215" t="s">
        <v>93</v>
      </c>
      <c r="AY209" s="17" t="s">
        <v>138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91</v>
      </c>
      <c r="BK209" s="216">
        <f>ROUND(I209*H209,2)</f>
        <v>0</v>
      </c>
      <c r="BL209" s="17" t="s">
        <v>219</v>
      </c>
      <c r="BM209" s="215" t="s">
        <v>601</v>
      </c>
    </row>
    <row r="210" spans="2:51" s="13" customFormat="1" ht="11.25">
      <c r="B210" s="217"/>
      <c r="C210" s="218"/>
      <c r="D210" s="219" t="s">
        <v>148</v>
      </c>
      <c r="E210" s="220" t="s">
        <v>1</v>
      </c>
      <c r="F210" s="221" t="s">
        <v>602</v>
      </c>
      <c r="G210" s="218"/>
      <c r="H210" s="222">
        <v>3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148</v>
      </c>
      <c r="AU210" s="228" t="s">
        <v>93</v>
      </c>
      <c r="AV210" s="13" t="s">
        <v>93</v>
      </c>
      <c r="AW210" s="13" t="s">
        <v>38</v>
      </c>
      <c r="AX210" s="13" t="s">
        <v>91</v>
      </c>
      <c r="AY210" s="228" t="s">
        <v>138</v>
      </c>
    </row>
    <row r="211" spans="1:65" s="2" customFormat="1" ht="16.5" customHeight="1">
      <c r="A211" s="35"/>
      <c r="B211" s="36"/>
      <c r="C211" s="204" t="s">
        <v>408</v>
      </c>
      <c r="D211" s="204" t="s">
        <v>141</v>
      </c>
      <c r="E211" s="205" t="s">
        <v>603</v>
      </c>
      <c r="F211" s="206" t="s">
        <v>604</v>
      </c>
      <c r="G211" s="207" t="s">
        <v>164</v>
      </c>
      <c r="H211" s="208">
        <v>3</v>
      </c>
      <c r="I211" s="209"/>
      <c r="J211" s="210">
        <f aca="true" t="shared" si="30" ref="J211:J218">ROUND(I211*H211,2)</f>
        <v>0</v>
      </c>
      <c r="K211" s="206" t="s">
        <v>255</v>
      </c>
      <c r="L211" s="40"/>
      <c r="M211" s="211" t="s">
        <v>1</v>
      </c>
      <c r="N211" s="212" t="s">
        <v>48</v>
      </c>
      <c r="O211" s="72"/>
      <c r="P211" s="213">
        <f aca="true" t="shared" si="31" ref="P211:P218">O211*H211</f>
        <v>0</v>
      </c>
      <c r="Q211" s="213">
        <v>0.0001</v>
      </c>
      <c r="R211" s="213">
        <f aca="true" t="shared" si="32" ref="R211:R218">Q211*H211</f>
        <v>0.00030000000000000003</v>
      </c>
      <c r="S211" s="213">
        <v>0</v>
      </c>
      <c r="T211" s="214">
        <f aca="true" t="shared" si="33" ref="T211:T218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219</v>
      </c>
      <c r="AT211" s="215" t="s">
        <v>141</v>
      </c>
      <c r="AU211" s="215" t="s">
        <v>93</v>
      </c>
      <c r="AY211" s="17" t="s">
        <v>138</v>
      </c>
      <c r="BE211" s="216">
        <f aca="true" t="shared" si="34" ref="BE211:BE218">IF(N211="základní",J211,0)</f>
        <v>0</v>
      </c>
      <c r="BF211" s="216">
        <f aca="true" t="shared" si="35" ref="BF211:BF218">IF(N211="snížená",J211,0)</f>
        <v>0</v>
      </c>
      <c r="BG211" s="216">
        <f aca="true" t="shared" si="36" ref="BG211:BG218">IF(N211="zákl. přenesená",J211,0)</f>
        <v>0</v>
      </c>
      <c r="BH211" s="216">
        <f aca="true" t="shared" si="37" ref="BH211:BH218">IF(N211="sníž. přenesená",J211,0)</f>
        <v>0</v>
      </c>
      <c r="BI211" s="216">
        <f aca="true" t="shared" si="38" ref="BI211:BI218">IF(N211="nulová",J211,0)</f>
        <v>0</v>
      </c>
      <c r="BJ211" s="17" t="s">
        <v>91</v>
      </c>
      <c r="BK211" s="216">
        <f aca="true" t="shared" si="39" ref="BK211:BK218">ROUND(I211*H211,2)</f>
        <v>0</v>
      </c>
      <c r="BL211" s="17" t="s">
        <v>219</v>
      </c>
      <c r="BM211" s="215" t="s">
        <v>605</v>
      </c>
    </row>
    <row r="212" spans="1:65" s="2" customFormat="1" ht="16.5" customHeight="1">
      <c r="A212" s="35"/>
      <c r="B212" s="36"/>
      <c r="C212" s="204" t="s">
        <v>414</v>
      </c>
      <c r="D212" s="204" t="s">
        <v>141</v>
      </c>
      <c r="E212" s="205" t="s">
        <v>606</v>
      </c>
      <c r="F212" s="206" t="s">
        <v>607</v>
      </c>
      <c r="G212" s="207" t="s">
        <v>164</v>
      </c>
      <c r="H212" s="208">
        <v>2</v>
      </c>
      <c r="I212" s="209"/>
      <c r="J212" s="210">
        <f t="shared" si="30"/>
        <v>0</v>
      </c>
      <c r="K212" s="206" t="s">
        <v>255</v>
      </c>
      <c r="L212" s="40"/>
      <c r="M212" s="211" t="s">
        <v>1</v>
      </c>
      <c r="N212" s="212" t="s">
        <v>48</v>
      </c>
      <c r="O212" s="72"/>
      <c r="P212" s="213">
        <f t="shared" si="31"/>
        <v>0</v>
      </c>
      <c r="Q212" s="213">
        <v>0.0001</v>
      </c>
      <c r="R212" s="213">
        <f t="shared" si="32"/>
        <v>0.0002</v>
      </c>
      <c r="S212" s="213">
        <v>0</v>
      </c>
      <c r="T212" s="214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219</v>
      </c>
      <c r="AT212" s="215" t="s">
        <v>141</v>
      </c>
      <c r="AU212" s="215" t="s">
        <v>93</v>
      </c>
      <c r="AY212" s="17" t="s">
        <v>138</v>
      </c>
      <c r="BE212" s="216">
        <f t="shared" si="34"/>
        <v>0</v>
      </c>
      <c r="BF212" s="216">
        <f t="shared" si="35"/>
        <v>0</v>
      </c>
      <c r="BG212" s="216">
        <f t="shared" si="36"/>
        <v>0</v>
      </c>
      <c r="BH212" s="216">
        <f t="shared" si="37"/>
        <v>0</v>
      </c>
      <c r="BI212" s="216">
        <f t="shared" si="38"/>
        <v>0</v>
      </c>
      <c r="BJ212" s="17" t="s">
        <v>91</v>
      </c>
      <c r="BK212" s="216">
        <f t="shared" si="39"/>
        <v>0</v>
      </c>
      <c r="BL212" s="17" t="s">
        <v>219</v>
      </c>
      <c r="BM212" s="215" t="s">
        <v>608</v>
      </c>
    </row>
    <row r="213" spans="1:65" s="2" customFormat="1" ht="16.5" customHeight="1">
      <c r="A213" s="35"/>
      <c r="B213" s="36"/>
      <c r="C213" s="204" t="s">
        <v>418</v>
      </c>
      <c r="D213" s="204" t="s">
        <v>141</v>
      </c>
      <c r="E213" s="205" t="s">
        <v>609</v>
      </c>
      <c r="F213" s="206" t="s">
        <v>610</v>
      </c>
      <c r="G213" s="207" t="s">
        <v>164</v>
      </c>
      <c r="H213" s="208">
        <v>1</v>
      </c>
      <c r="I213" s="209"/>
      <c r="J213" s="210">
        <f t="shared" si="30"/>
        <v>0</v>
      </c>
      <c r="K213" s="206" t="s">
        <v>255</v>
      </c>
      <c r="L213" s="40"/>
      <c r="M213" s="211" t="s">
        <v>1</v>
      </c>
      <c r="N213" s="212" t="s">
        <v>48</v>
      </c>
      <c r="O213" s="72"/>
      <c r="P213" s="213">
        <f t="shared" si="31"/>
        <v>0</v>
      </c>
      <c r="Q213" s="213">
        <v>0.0001</v>
      </c>
      <c r="R213" s="213">
        <f t="shared" si="32"/>
        <v>0.0001</v>
      </c>
      <c r="S213" s="213">
        <v>0</v>
      </c>
      <c r="T213" s="214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219</v>
      </c>
      <c r="AT213" s="215" t="s">
        <v>141</v>
      </c>
      <c r="AU213" s="215" t="s">
        <v>93</v>
      </c>
      <c r="AY213" s="17" t="s">
        <v>138</v>
      </c>
      <c r="BE213" s="216">
        <f t="shared" si="34"/>
        <v>0</v>
      </c>
      <c r="BF213" s="216">
        <f t="shared" si="35"/>
        <v>0</v>
      </c>
      <c r="BG213" s="216">
        <f t="shared" si="36"/>
        <v>0</v>
      </c>
      <c r="BH213" s="216">
        <f t="shared" si="37"/>
        <v>0</v>
      </c>
      <c r="BI213" s="216">
        <f t="shared" si="38"/>
        <v>0</v>
      </c>
      <c r="BJ213" s="17" t="s">
        <v>91</v>
      </c>
      <c r="BK213" s="216">
        <f t="shared" si="39"/>
        <v>0</v>
      </c>
      <c r="BL213" s="17" t="s">
        <v>219</v>
      </c>
      <c r="BM213" s="215" t="s">
        <v>611</v>
      </c>
    </row>
    <row r="214" spans="1:65" s="2" customFormat="1" ht="24" customHeight="1">
      <c r="A214" s="35"/>
      <c r="B214" s="36"/>
      <c r="C214" s="204" t="s">
        <v>612</v>
      </c>
      <c r="D214" s="204" t="s">
        <v>141</v>
      </c>
      <c r="E214" s="205" t="s">
        <v>613</v>
      </c>
      <c r="F214" s="206" t="s">
        <v>614</v>
      </c>
      <c r="G214" s="207" t="s">
        <v>164</v>
      </c>
      <c r="H214" s="208">
        <v>1</v>
      </c>
      <c r="I214" s="209"/>
      <c r="J214" s="210">
        <f t="shared" si="30"/>
        <v>0</v>
      </c>
      <c r="K214" s="206" t="s">
        <v>255</v>
      </c>
      <c r="L214" s="40"/>
      <c r="M214" s="211" t="s">
        <v>1</v>
      </c>
      <c r="N214" s="212" t="s">
        <v>48</v>
      </c>
      <c r="O214" s="72"/>
      <c r="P214" s="213">
        <f t="shared" si="31"/>
        <v>0</v>
      </c>
      <c r="Q214" s="213">
        <v>0.0001</v>
      </c>
      <c r="R214" s="213">
        <f t="shared" si="32"/>
        <v>0.0001</v>
      </c>
      <c r="S214" s="213">
        <v>0</v>
      </c>
      <c r="T214" s="214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5" t="s">
        <v>219</v>
      </c>
      <c r="AT214" s="215" t="s">
        <v>141</v>
      </c>
      <c r="AU214" s="215" t="s">
        <v>93</v>
      </c>
      <c r="AY214" s="17" t="s">
        <v>138</v>
      </c>
      <c r="BE214" s="216">
        <f t="shared" si="34"/>
        <v>0</v>
      </c>
      <c r="BF214" s="216">
        <f t="shared" si="35"/>
        <v>0</v>
      </c>
      <c r="BG214" s="216">
        <f t="shared" si="36"/>
        <v>0</v>
      </c>
      <c r="BH214" s="216">
        <f t="shared" si="37"/>
        <v>0</v>
      </c>
      <c r="BI214" s="216">
        <f t="shared" si="38"/>
        <v>0</v>
      </c>
      <c r="BJ214" s="17" t="s">
        <v>91</v>
      </c>
      <c r="BK214" s="216">
        <f t="shared" si="39"/>
        <v>0</v>
      </c>
      <c r="BL214" s="17" t="s">
        <v>219</v>
      </c>
      <c r="BM214" s="215" t="s">
        <v>615</v>
      </c>
    </row>
    <row r="215" spans="1:65" s="2" customFormat="1" ht="16.5" customHeight="1">
      <c r="A215" s="35"/>
      <c r="B215" s="36"/>
      <c r="C215" s="204" t="s">
        <v>616</v>
      </c>
      <c r="D215" s="204" t="s">
        <v>141</v>
      </c>
      <c r="E215" s="205" t="s">
        <v>617</v>
      </c>
      <c r="F215" s="206" t="s">
        <v>618</v>
      </c>
      <c r="G215" s="207" t="s">
        <v>164</v>
      </c>
      <c r="H215" s="208">
        <v>1</v>
      </c>
      <c r="I215" s="209"/>
      <c r="J215" s="210">
        <f t="shared" si="30"/>
        <v>0</v>
      </c>
      <c r="K215" s="206" t="s">
        <v>255</v>
      </c>
      <c r="L215" s="40"/>
      <c r="M215" s="211" t="s">
        <v>1</v>
      </c>
      <c r="N215" s="212" t="s">
        <v>48</v>
      </c>
      <c r="O215" s="72"/>
      <c r="P215" s="213">
        <f t="shared" si="31"/>
        <v>0</v>
      </c>
      <c r="Q215" s="213">
        <v>0.0001</v>
      </c>
      <c r="R215" s="213">
        <f t="shared" si="32"/>
        <v>0.0001</v>
      </c>
      <c r="S215" s="213">
        <v>0</v>
      </c>
      <c r="T215" s="214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219</v>
      </c>
      <c r="AT215" s="215" t="s">
        <v>141</v>
      </c>
      <c r="AU215" s="215" t="s">
        <v>93</v>
      </c>
      <c r="AY215" s="17" t="s">
        <v>138</v>
      </c>
      <c r="BE215" s="216">
        <f t="shared" si="34"/>
        <v>0</v>
      </c>
      <c r="BF215" s="216">
        <f t="shared" si="35"/>
        <v>0</v>
      </c>
      <c r="BG215" s="216">
        <f t="shared" si="36"/>
        <v>0</v>
      </c>
      <c r="BH215" s="216">
        <f t="shared" si="37"/>
        <v>0</v>
      </c>
      <c r="BI215" s="216">
        <f t="shared" si="38"/>
        <v>0</v>
      </c>
      <c r="BJ215" s="17" t="s">
        <v>91</v>
      </c>
      <c r="BK215" s="216">
        <f t="shared" si="39"/>
        <v>0</v>
      </c>
      <c r="BL215" s="17" t="s">
        <v>219</v>
      </c>
      <c r="BM215" s="215" t="s">
        <v>619</v>
      </c>
    </row>
    <row r="216" spans="1:65" s="2" customFormat="1" ht="16.5" customHeight="1">
      <c r="A216" s="35"/>
      <c r="B216" s="36"/>
      <c r="C216" s="204" t="s">
        <v>620</v>
      </c>
      <c r="D216" s="204" t="s">
        <v>141</v>
      </c>
      <c r="E216" s="205" t="s">
        <v>621</v>
      </c>
      <c r="F216" s="206" t="s">
        <v>622</v>
      </c>
      <c r="G216" s="207" t="s">
        <v>164</v>
      </c>
      <c r="H216" s="208">
        <v>2</v>
      </c>
      <c r="I216" s="209"/>
      <c r="J216" s="210">
        <f t="shared" si="30"/>
        <v>0</v>
      </c>
      <c r="K216" s="206" t="s">
        <v>255</v>
      </c>
      <c r="L216" s="40"/>
      <c r="M216" s="211" t="s">
        <v>1</v>
      </c>
      <c r="N216" s="212" t="s">
        <v>48</v>
      </c>
      <c r="O216" s="72"/>
      <c r="P216" s="213">
        <f t="shared" si="31"/>
        <v>0</v>
      </c>
      <c r="Q216" s="213">
        <v>0.0001</v>
      </c>
      <c r="R216" s="213">
        <f t="shared" si="32"/>
        <v>0.0002</v>
      </c>
      <c r="S216" s="213">
        <v>0</v>
      </c>
      <c r="T216" s="214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5" t="s">
        <v>219</v>
      </c>
      <c r="AT216" s="215" t="s">
        <v>141</v>
      </c>
      <c r="AU216" s="215" t="s">
        <v>93</v>
      </c>
      <c r="AY216" s="17" t="s">
        <v>138</v>
      </c>
      <c r="BE216" s="216">
        <f t="shared" si="34"/>
        <v>0</v>
      </c>
      <c r="BF216" s="216">
        <f t="shared" si="35"/>
        <v>0</v>
      </c>
      <c r="BG216" s="216">
        <f t="shared" si="36"/>
        <v>0</v>
      </c>
      <c r="BH216" s="216">
        <f t="shared" si="37"/>
        <v>0</v>
      </c>
      <c r="BI216" s="216">
        <f t="shared" si="38"/>
        <v>0</v>
      </c>
      <c r="BJ216" s="17" t="s">
        <v>91</v>
      </c>
      <c r="BK216" s="216">
        <f t="shared" si="39"/>
        <v>0</v>
      </c>
      <c r="BL216" s="17" t="s">
        <v>219</v>
      </c>
      <c r="BM216" s="215" t="s">
        <v>623</v>
      </c>
    </row>
    <row r="217" spans="1:65" s="2" customFormat="1" ht="36" customHeight="1">
      <c r="A217" s="35"/>
      <c r="B217" s="36"/>
      <c r="C217" s="204" t="s">
        <v>624</v>
      </c>
      <c r="D217" s="204" t="s">
        <v>141</v>
      </c>
      <c r="E217" s="205" t="s">
        <v>625</v>
      </c>
      <c r="F217" s="206" t="s">
        <v>626</v>
      </c>
      <c r="G217" s="207" t="s">
        <v>203</v>
      </c>
      <c r="H217" s="208">
        <v>0.049</v>
      </c>
      <c r="I217" s="209"/>
      <c r="J217" s="210">
        <f t="shared" si="30"/>
        <v>0</v>
      </c>
      <c r="K217" s="206" t="s">
        <v>145</v>
      </c>
      <c r="L217" s="40"/>
      <c r="M217" s="211" t="s">
        <v>1</v>
      </c>
      <c r="N217" s="212" t="s">
        <v>48</v>
      </c>
      <c r="O217" s="72"/>
      <c r="P217" s="213">
        <f t="shared" si="31"/>
        <v>0</v>
      </c>
      <c r="Q217" s="213">
        <v>0</v>
      </c>
      <c r="R217" s="213">
        <f t="shared" si="32"/>
        <v>0</v>
      </c>
      <c r="S217" s="213">
        <v>0</v>
      </c>
      <c r="T217" s="214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219</v>
      </c>
      <c r="AT217" s="215" t="s">
        <v>141</v>
      </c>
      <c r="AU217" s="215" t="s">
        <v>93</v>
      </c>
      <c r="AY217" s="17" t="s">
        <v>138</v>
      </c>
      <c r="BE217" s="216">
        <f t="shared" si="34"/>
        <v>0</v>
      </c>
      <c r="BF217" s="216">
        <f t="shared" si="35"/>
        <v>0</v>
      </c>
      <c r="BG217" s="216">
        <f t="shared" si="36"/>
        <v>0</v>
      </c>
      <c r="BH217" s="216">
        <f t="shared" si="37"/>
        <v>0</v>
      </c>
      <c r="BI217" s="216">
        <f t="shared" si="38"/>
        <v>0</v>
      </c>
      <c r="BJ217" s="17" t="s">
        <v>91</v>
      </c>
      <c r="BK217" s="216">
        <f t="shared" si="39"/>
        <v>0</v>
      </c>
      <c r="BL217" s="17" t="s">
        <v>219</v>
      </c>
      <c r="BM217" s="215" t="s">
        <v>627</v>
      </c>
    </row>
    <row r="218" spans="1:65" s="2" customFormat="1" ht="48" customHeight="1">
      <c r="A218" s="35"/>
      <c r="B218" s="36"/>
      <c r="C218" s="204" t="s">
        <v>628</v>
      </c>
      <c r="D218" s="204" t="s">
        <v>141</v>
      </c>
      <c r="E218" s="205" t="s">
        <v>629</v>
      </c>
      <c r="F218" s="206" t="s">
        <v>630</v>
      </c>
      <c r="G218" s="207" t="s">
        <v>203</v>
      </c>
      <c r="H218" s="208">
        <v>0.049</v>
      </c>
      <c r="I218" s="209"/>
      <c r="J218" s="210">
        <f t="shared" si="30"/>
        <v>0</v>
      </c>
      <c r="K218" s="206" t="s">
        <v>145</v>
      </c>
      <c r="L218" s="40"/>
      <c r="M218" s="211" t="s">
        <v>1</v>
      </c>
      <c r="N218" s="212" t="s">
        <v>48</v>
      </c>
      <c r="O218" s="72"/>
      <c r="P218" s="213">
        <f t="shared" si="31"/>
        <v>0</v>
      </c>
      <c r="Q218" s="213">
        <v>0</v>
      </c>
      <c r="R218" s="213">
        <f t="shared" si="32"/>
        <v>0</v>
      </c>
      <c r="S218" s="213">
        <v>0</v>
      </c>
      <c r="T218" s="214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5" t="s">
        <v>219</v>
      </c>
      <c r="AT218" s="215" t="s">
        <v>141</v>
      </c>
      <c r="AU218" s="215" t="s">
        <v>93</v>
      </c>
      <c r="AY218" s="17" t="s">
        <v>138</v>
      </c>
      <c r="BE218" s="216">
        <f t="shared" si="34"/>
        <v>0</v>
      </c>
      <c r="BF218" s="216">
        <f t="shared" si="35"/>
        <v>0</v>
      </c>
      <c r="BG218" s="216">
        <f t="shared" si="36"/>
        <v>0</v>
      </c>
      <c r="BH218" s="216">
        <f t="shared" si="37"/>
        <v>0</v>
      </c>
      <c r="BI218" s="216">
        <f t="shared" si="38"/>
        <v>0</v>
      </c>
      <c r="BJ218" s="17" t="s">
        <v>91</v>
      </c>
      <c r="BK218" s="216">
        <f t="shared" si="39"/>
        <v>0</v>
      </c>
      <c r="BL218" s="17" t="s">
        <v>219</v>
      </c>
      <c r="BM218" s="215" t="s">
        <v>631</v>
      </c>
    </row>
    <row r="219" spans="2:63" s="12" customFormat="1" ht="22.9" customHeight="1">
      <c r="B219" s="188"/>
      <c r="C219" s="189"/>
      <c r="D219" s="190" t="s">
        <v>82</v>
      </c>
      <c r="E219" s="202" t="s">
        <v>632</v>
      </c>
      <c r="F219" s="202" t="s">
        <v>633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SUM(P220:P241)</f>
        <v>0</v>
      </c>
      <c r="Q219" s="196"/>
      <c r="R219" s="197">
        <f>SUM(R220:R241)</f>
        <v>2.84392</v>
      </c>
      <c r="S219" s="196"/>
      <c r="T219" s="198">
        <f>SUM(T220:T241)</f>
        <v>0</v>
      </c>
      <c r="AR219" s="199" t="s">
        <v>93</v>
      </c>
      <c r="AT219" s="200" t="s">
        <v>82</v>
      </c>
      <c r="AU219" s="200" t="s">
        <v>91</v>
      </c>
      <c r="AY219" s="199" t="s">
        <v>138</v>
      </c>
      <c r="BK219" s="201">
        <f>SUM(BK220:BK241)</f>
        <v>0</v>
      </c>
    </row>
    <row r="220" spans="1:65" s="2" customFormat="1" ht="48" customHeight="1">
      <c r="A220" s="35"/>
      <c r="B220" s="36"/>
      <c r="C220" s="204" t="s">
        <v>634</v>
      </c>
      <c r="D220" s="204" t="s">
        <v>141</v>
      </c>
      <c r="E220" s="205" t="s">
        <v>635</v>
      </c>
      <c r="F220" s="206" t="s">
        <v>636</v>
      </c>
      <c r="G220" s="207" t="s">
        <v>164</v>
      </c>
      <c r="H220" s="208">
        <v>1</v>
      </c>
      <c r="I220" s="209"/>
      <c r="J220" s="210">
        <f aca="true" t="shared" si="40" ref="J220:J241">ROUND(I220*H220,2)</f>
        <v>0</v>
      </c>
      <c r="K220" s="206" t="s">
        <v>145</v>
      </c>
      <c r="L220" s="40"/>
      <c r="M220" s="211" t="s">
        <v>1</v>
      </c>
      <c r="N220" s="212" t="s">
        <v>48</v>
      </c>
      <c r="O220" s="72"/>
      <c r="P220" s="213">
        <f aca="true" t="shared" si="41" ref="P220:P241">O220*H220</f>
        <v>0</v>
      </c>
      <c r="Q220" s="213">
        <v>0.01655</v>
      </c>
      <c r="R220" s="213">
        <f aca="true" t="shared" si="42" ref="R220:R241">Q220*H220</f>
        <v>0.01655</v>
      </c>
      <c r="S220" s="213">
        <v>0</v>
      </c>
      <c r="T220" s="214">
        <f aca="true" t="shared" si="43" ref="T220:T241"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219</v>
      </c>
      <c r="AT220" s="215" t="s">
        <v>141</v>
      </c>
      <c r="AU220" s="215" t="s">
        <v>93</v>
      </c>
      <c r="AY220" s="17" t="s">
        <v>138</v>
      </c>
      <c r="BE220" s="216">
        <f aca="true" t="shared" si="44" ref="BE220:BE241">IF(N220="základní",J220,0)</f>
        <v>0</v>
      </c>
      <c r="BF220" s="216">
        <f aca="true" t="shared" si="45" ref="BF220:BF241">IF(N220="snížená",J220,0)</f>
        <v>0</v>
      </c>
      <c r="BG220" s="216">
        <f aca="true" t="shared" si="46" ref="BG220:BG241">IF(N220="zákl. přenesená",J220,0)</f>
        <v>0</v>
      </c>
      <c r="BH220" s="216">
        <f aca="true" t="shared" si="47" ref="BH220:BH241">IF(N220="sníž. přenesená",J220,0)</f>
        <v>0</v>
      </c>
      <c r="BI220" s="216">
        <f aca="true" t="shared" si="48" ref="BI220:BI241">IF(N220="nulová",J220,0)</f>
        <v>0</v>
      </c>
      <c r="BJ220" s="17" t="s">
        <v>91</v>
      </c>
      <c r="BK220" s="216">
        <f aca="true" t="shared" si="49" ref="BK220:BK241">ROUND(I220*H220,2)</f>
        <v>0</v>
      </c>
      <c r="BL220" s="17" t="s">
        <v>219</v>
      </c>
      <c r="BM220" s="215" t="s">
        <v>637</v>
      </c>
    </row>
    <row r="221" spans="1:65" s="2" customFormat="1" ht="48" customHeight="1">
      <c r="A221" s="35"/>
      <c r="B221" s="36"/>
      <c r="C221" s="204" t="s">
        <v>638</v>
      </c>
      <c r="D221" s="204" t="s">
        <v>141</v>
      </c>
      <c r="E221" s="205" t="s">
        <v>639</v>
      </c>
      <c r="F221" s="206" t="s">
        <v>640</v>
      </c>
      <c r="G221" s="207" t="s">
        <v>164</v>
      </c>
      <c r="H221" s="208">
        <v>2</v>
      </c>
      <c r="I221" s="209"/>
      <c r="J221" s="210">
        <f t="shared" si="40"/>
        <v>0</v>
      </c>
      <c r="K221" s="206" t="s">
        <v>145</v>
      </c>
      <c r="L221" s="40"/>
      <c r="M221" s="211" t="s">
        <v>1</v>
      </c>
      <c r="N221" s="212" t="s">
        <v>48</v>
      </c>
      <c r="O221" s="72"/>
      <c r="P221" s="213">
        <f t="shared" si="41"/>
        <v>0</v>
      </c>
      <c r="Q221" s="213">
        <v>0.02915</v>
      </c>
      <c r="R221" s="213">
        <f t="shared" si="42"/>
        <v>0.0583</v>
      </c>
      <c r="S221" s="213">
        <v>0</v>
      </c>
      <c r="T221" s="214">
        <f t="shared" si="4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219</v>
      </c>
      <c r="AT221" s="215" t="s">
        <v>141</v>
      </c>
      <c r="AU221" s="215" t="s">
        <v>93</v>
      </c>
      <c r="AY221" s="17" t="s">
        <v>138</v>
      </c>
      <c r="BE221" s="216">
        <f t="shared" si="44"/>
        <v>0</v>
      </c>
      <c r="BF221" s="216">
        <f t="shared" si="45"/>
        <v>0</v>
      </c>
      <c r="BG221" s="216">
        <f t="shared" si="46"/>
        <v>0</v>
      </c>
      <c r="BH221" s="216">
        <f t="shared" si="47"/>
        <v>0</v>
      </c>
      <c r="BI221" s="216">
        <f t="shared" si="48"/>
        <v>0</v>
      </c>
      <c r="BJ221" s="17" t="s">
        <v>91</v>
      </c>
      <c r="BK221" s="216">
        <f t="shared" si="49"/>
        <v>0</v>
      </c>
      <c r="BL221" s="17" t="s">
        <v>219</v>
      </c>
      <c r="BM221" s="215" t="s">
        <v>641</v>
      </c>
    </row>
    <row r="222" spans="1:65" s="2" customFormat="1" ht="48" customHeight="1">
      <c r="A222" s="35"/>
      <c r="B222" s="36"/>
      <c r="C222" s="204" t="s">
        <v>642</v>
      </c>
      <c r="D222" s="204" t="s">
        <v>141</v>
      </c>
      <c r="E222" s="205" t="s">
        <v>643</v>
      </c>
      <c r="F222" s="206" t="s">
        <v>644</v>
      </c>
      <c r="G222" s="207" t="s">
        <v>164</v>
      </c>
      <c r="H222" s="208">
        <v>2</v>
      </c>
      <c r="I222" s="209"/>
      <c r="J222" s="210">
        <f t="shared" si="40"/>
        <v>0</v>
      </c>
      <c r="K222" s="206" t="s">
        <v>145</v>
      </c>
      <c r="L222" s="40"/>
      <c r="M222" s="211" t="s">
        <v>1</v>
      </c>
      <c r="N222" s="212" t="s">
        <v>48</v>
      </c>
      <c r="O222" s="72"/>
      <c r="P222" s="213">
        <f t="shared" si="41"/>
        <v>0</v>
      </c>
      <c r="Q222" s="213">
        <v>0.03454</v>
      </c>
      <c r="R222" s="213">
        <f t="shared" si="42"/>
        <v>0.06908</v>
      </c>
      <c r="S222" s="213">
        <v>0</v>
      </c>
      <c r="T222" s="214">
        <f t="shared" si="4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219</v>
      </c>
      <c r="AT222" s="215" t="s">
        <v>141</v>
      </c>
      <c r="AU222" s="215" t="s">
        <v>93</v>
      </c>
      <c r="AY222" s="17" t="s">
        <v>138</v>
      </c>
      <c r="BE222" s="216">
        <f t="shared" si="44"/>
        <v>0</v>
      </c>
      <c r="BF222" s="216">
        <f t="shared" si="45"/>
        <v>0</v>
      </c>
      <c r="BG222" s="216">
        <f t="shared" si="46"/>
        <v>0</v>
      </c>
      <c r="BH222" s="216">
        <f t="shared" si="47"/>
        <v>0</v>
      </c>
      <c r="BI222" s="216">
        <f t="shared" si="48"/>
        <v>0</v>
      </c>
      <c r="BJ222" s="17" t="s">
        <v>91</v>
      </c>
      <c r="BK222" s="216">
        <f t="shared" si="49"/>
        <v>0</v>
      </c>
      <c r="BL222" s="17" t="s">
        <v>219</v>
      </c>
      <c r="BM222" s="215" t="s">
        <v>645</v>
      </c>
    </row>
    <row r="223" spans="1:65" s="2" customFormat="1" ht="48" customHeight="1">
      <c r="A223" s="35"/>
      <c r="B223" s="36"/>
      <c r="C223" s="204" t="s">
        <v>646</v>
      </c>
      <c r="D223" s="204" t="s">
        <v>141</v>
      </c>
      <c r="E223" s="205" t="s">
        <v>647</v>
      </c>
      <c r="F223" s="206" t="s">
        <v>648</v>
      </c>
      <c r="G223" s="207" t="s">
        <v>164</v>
      </c>
      <c r="H223" s="208">
        <v>1</v>
      </c>
      <c r="I223" s="209"/>
      <c r="J223" s="210">
        <f t="shared" si="40"/>
        <v>0</v>
      </c>
      <c r="K223" s="206" t="s">
        <v>145</v>
      </c>
      <c r="L223" s="40"/>
      <c r="M223" s="211" t="s">
        <v>1</v>
      </c>
      <c r="N223" s="212" t="s">
        <v>48</v>
      </c>
      <c r="O223" s="72"/>
      <c r="P223" s="213">
        <f t="shared" si="41"/>
        <v>0</v>
      </c>
      <c r="Q223" s="213">
        <v>0.03993</v>
      </c>
      <c r="R223" s="213">
        <f t="shared" si="42"/>
        <v>0.03993</v>
      </c>
      <c r="S223" s="213">
        <v>0</v>
      </c>
      <c r="T223" s="214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219</v>
      </c>
      <c r="AT223" s="215" t="s">
        <v>141</v>
      </c>
      <c r="AU223" s="215" t="s">
        <v>93</v>
      </c>
      <c r="AY223" s="17" t="s">
        <v>138</v>
      </c>
      <c r="BE223" s="216">
        <f t="shared" si="44"/>
        <v>0</v>
      </c>
      <c r="BF223" s="216">
        <f t="shared" si="45"/>
        <v>0</v>
      </c>
      <c r="BG223" s="216">
        <f t="shared" si="46"/>
        <v>0</v>
      </c>
      <c r="BH223" s="216">
        <f t="shared" si="47"/>
        <v>0</v>
      </c>
      <c r="BI223" s="216">
        <f t="shared" si="48"/>
        <v>0</v>
      </c>
      <c r="BJ223" s="17" t="s">
        <v>91</v>
      </c>
      <c r="BK223" s="216">
        <f t="shared" si="49"/>
        <v>0</v>
      </c>
      <c r="BL223" s="17" t="s">
        <v>219</v>
      </c>
      <c r="BM223" s="215" t="s">
        <v>649</v>
      </c>
    </row>
    <row r="224" spans="1:65" s="2" customFormat="1" ht="48" customHeight="1">
      <c r="A224" s="35"/>
      <c r="B224" s="36"/>
      <c r="C224" s="204" t="s">
        <v>650</v>
      </c>
      <c r="D224" s="204" t="s">
        <v>141</v>
      </c>
      <c r="E224" s="205" t="s">
        <v>651</v>
      </c>
      <c r="F224" s="206" t="s">
        <v>652</v>
      </c>
      <c r="G224" s="207" t="s">
        <v>164</v>
      </c>
      <c r="H224" s="208">
        <v>1</v>
      </c>
      <c r="I224" s="209"/>
      <c r="J224" s="210">
        <f t="shared" si="40"/>
        <v>0</v>
      </c>
      <c r="K224" s="206" t="s">
        <v>145</v>
      </c>
      <c r="L224" s="40"/>
      <c r="M224" s="211" t="s">
        <v>1</v>
      </c>
      <c r="N224" s="212" t="s">
        <v>48</v>
      </c>
      <c r="O224" s="72"/>
      <c r="P224" s="213">
        <f t="shared" si="41"/>
        <v>0</v>
      </c>
      <c r="Q224" s="213">
        <v>0.04532</v>
      </c>
      <c r="R224" s="213">
        <f t="shared" si="42"/>
        <v>0.04532</v>
      </c>
      <c r="S224" s="213">
        <v>0</v>
      </c>
      <c r="T224" s="214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5" t="s">
        <v>219</v>
      </c>
      <c r="AT224" s="215" t="s">
        <v>141</v>
      </c>
      <c r="AU224" s="215" t="s">
        <v>93</v>
      </c>
      <c r="AY224" s="17" t="s">
        <v>138</v>
      </c>
      <c r="BE224" s="216">
        <f t="shared" si="44"/>
        <v>0</v>
      </c>
      <c r="BF224" s="216">
        <f t="shared" si="45"/>
        <v>0</v>
      </c>
      <c r="BG224" s="216">
        <f t="shared" si="46"/>
        <v>0</v>
      </c>
      <c r="BH224" s="216">
        <f t="shared" si="47"/>
        <v>0</v>
      </c>
      <c r="BI224" s="216">
        <f t="shared" si="48"/>
        <v>0</v>
      </c>
      <c r="BJ224" s="17" t="s">
        <v>91</v>
      </c>
      <c r="BK224" s="216">
        <f t="shared" si="49"/>
        <v>0</v>
      </c>
      <c r="BL224" s="17" t="s">
        <v>219</v>
      </c>
      <c r="BM224" s="215" t="s">
        <v>653</v>
      </c>
    </row>
    <row r="225" spans="1:65" s="2" customFormat="1" ht="48" customHeight="1">
      <c r="A225" s="35"/>
      <c r="B225" s="36"/>
      <c r="C225" s="204" t="s">
        <v>654</v>
      </c>
      <c r="D225" s="204" t="s">
        <v>141</v>
      </c>
      <c r="E225" s="205" t="s">
        <v>655</v>
      </c>
      <c r="F225" s="206" t="s">
        <v>656</v>
      </c>
      <c r="G225" s="207" t="s">
        <v>164</v>
      </c>
      <c r="H225" s="208">
        <v>2</v>
      </c>
      <c r="I225" s="209"/>
      <c r="J225" s="210">
        <f t="shared" si="40"/>
        <v>0</v>
      </c>
      <c r="K225" s="206" t="s">
        <v>145</v>
      </c>
      <c r="L225" s="40"/>
      <c r="M225" s="211" t="s">
        <v>1</v>
      </c>
      <c r="N225" s="212" t="s">
        <v>48</v>
      </c>
      <c r="O225" s="72"/>
      <c r="P225" s="213">
        <f t="shared" si="41"/>
        <v>0</v>
      </c>
      <c r="Q225" s="213">
        <v>0.05071</v>
      </c>
      <c r="R225" s="213">
        <f t="shared" si="42"/>
        <v>0.10142</v>
      </c>
      <c r="S225" s="213">
        <v>0</v>
      </c>
      <c r="T225" s="214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219</v>
      </c>
      <c r="AT225" s="215" t="s">
        <v>141</v>
      </c>
      <c r="AU225" s="215" t="s">
        <v>93</v>
      </c>
      <c r="AY225" s="17" t="s">
        <v>138</v>
      </c>
      <c r="BE225" s="216">
        <f t="shared" si="44"/>
        <v>0</v>
      </c>
      <c r="BF225" s="216">
        <f t="shared" si="45"/>
        <v>0</v>
      </c>
      <c r="BG225" s="216">
        <f t="shared" si="46"/>
        <v>0</v>
      </c>
      <c r="BH225" s="216">
        <f t="shared" si="47"/>
        <v>0</v>
      </c>
      <c r="BI225" s="216">
        <f t="shared" si="48"/>
        <v>0</v>
      </c>
      <c r="BJ225" s="17" t="s">
        <v>91</v>
      </c>
      <c r="BK225" s="216">
        <f t="shared" si="49"/>
        <v>0</v>
      </c>
      <c r="BL225" s="17" t="s">
        <v>219</v>
      </c>
      <c r="BM225" s="215" t="s">
        <v>657</v>
      </c>
    </row>
    <row r="226" spans="1:65" s="2" customFormat="1" ht="48" customHeight="1">
      <c r="A226" s="35"/>
      <c r="B226" s="36"/>
      <c r="C226" s="204" t="s">
        <v>658</v>
      </c>
      <c r="D226" s="204" t="s">
        <v>141</v>
      </c>
      <c r="E226" s="205" t="s">
        <v>659</v>
      </c>
      <c r="F226" s="206" t="s">
        <v>660</v>
      </c>
      <c r="G226" s="207" t="s">
        <v>164</v>
      </c>
      <c r="H226" s="208">
        <v>2</v>
      </c>
      <c r="I226" s="209"/>
      <c r="J226" s="210">
        <f t="shared" si="40"/>
        <v>0</v>
      </c>
      <c r="K226" s="206" t="s">
        <v>145</v>
      </c>
      <c r="L226" s="40"/>
      <c r="M226" s="211" t="s">
        <v>1</v>
      </c>
      <c r="N226" s="212" t="s">
        <v>48</v>
      </c>
      <c r="O226" s="72"/>
      <c r="P226" s="213">
        <f t="shared" si="41"/>
        <v>0</v>
      </c>
      <c r="Q226" s="213">
        <v>0.06688</v>
      </c>
      <c r="R226" s="213">
        <f t="shared" si="42"/>
        <v>0.13376</v>
      </c>
      <c r="S226" s="213">
        <v>0</v>
      </c>
      <c r="T226" s="214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5" t="s">
        <v>219</v>
      </c>
      <c r="AT226" s="215" t="s">
        <v>141</v>
      </c>
      <c r="AU226" s="215" t="s">
        <v>93</v>
      </c>
      <c r="AY226" s="17" t="s">
        <v>138</v>
      </c>
      <c r="BE226" s="216">
        <f t="shared" si="44"/>
        <v>0</v>
      </c>
      <c r="BF226" s="216">
        <f t="shared" si="45"/>
        <v>0</v>
      </c>
      <c r="BG226" s="216">
        <f t="shared" si="46"/>
        <v>0</v>
      </c>
      <c r="BH226" s="216">
        <f t="shared" si="47"/>
        <v>0</v>
      </c>
      <c r="BI226" s="216">
        <f t="shared" si="48"/>
        <v>0</v>
      </c>
      <c r="BJ226" s="17" t="s">
        <v>91</v>
      </c>
      <c r="BK226" s="216">
        <f t="shared" si="49"/>
        <v>0</v>
      </c>
      <c r="BL226" s="17" t="s">
        <v>219</v>
      </c>
      <c r="BM226" s="215" t="s">
        <v>661</v>
      </c>
    </row>
    <row r="227" spans="1:65" s="2" customFormat="1" ht="48" customHeight="1">
      <c r="A227" s="35"/>
      <c r="B227" s="36"/>
      <c r="C227" s="204" t="s">
        <v>662</v>
      </c>
      <c r="D227" s="204" t="s">
        <v>141</v>
      </c>
      <c r="E227" s="205" t="s">
        <v>663</v>
      </c>
      <c r="F227" s="206" t="s">
        <v>664</v>
      </c>
      <c r="G227" s="207" t="s">
        <v>164</v>
      </c>
      <c r="H227" s="208">
        <v>3</v>
      </c>
      <c r="I227" s="209"/>
      <c r="J227" s="210">
        <f t="shared" si="40"/>
        <v>0</v>
      </c>
      <c r="K227" s="206" t="s">
        <v>145</v>
      </c>
      <c r="L227" s="40"/>
      <c r="M227" s="211" t="s">
        <v>1</v>
      </c>
      <c r="N227" s="212" t="s">
        <v>48</v>
      </c>
      <c r="O227" s="72"/>
      <c r="P227" s="213">
        <f t="shared" si="41"/>
        <v>0</v>
      </c>
      <c r="Q227" s="213">
        <v>0.02828</v>
      </c>
      <c r="R227" s="213">
        <f t="shared" si="42"/>
        <v>0.08484</v>
      </c>
      <c r="S227" s="213">
        <v>0</v>
      </c>
      <c r="T227" s="214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219</v>
      </c>
      <c r="AT227" s="215" t="s">
        <v>141</v>
      </c>
      <c r="AU227" s="215" t="s">
        <v>93</v>
      </c>
      <c r="AY227" s="17" t="s">
        <v>138</v>
      </c>
      <c r="BE227" s="216">
        <f t="shared" si="44"/>
        <v>0</v>
      </c>
      <c r="BF227" s="216">
        <f t="shared" si="45"/>
        <v>0</v>
      </c>
      <c r="BG227" s="216">
        <f t="shared" si="46"/>
        <v>0</v>
      </c>
      <c r="BH227" s="216">
        <f t="shared" si="47"/>
        <v>0</v>
      </c>
      <c r="BI227" s="216">
        <f t="shared" si="48"/>
        <v>0</v>
      </c>
      <c r="BJ227" s="17" t="s">
        <v>91</v>
      </c>
      <c r="BK227" s="216">
        <f t="shared" si="49"/>
        <v>0</v>
      </c>
      <c r="BL227" s="17" t="s">
        <v>219</v>
      </c>
      <c r="BM227" s="215" t="s">
        <v>665</v>
      </c>
    </row>
    <row r="228" spans="1:65" s="2" customFormat="1" ht="48" customHeight="1">
      <c r="A228" s="35"/>
      <c r="B228" s="36"/>
      <c r="C228" s="204" t="s">
        <v>666</v>
      </c>
      <c r="D228" s="204" t="s">
        <v>141</v>
      </c>
      <c r="E228" s="205" t="s">
        <v>667</v>
      </c>
      <c r="F228" s="206" t="s">
        <v>668</v>
      </c>
      <c r="G228" s="207" t="s">
        <v>164</v>
      </c>
      <c r="H228" s="208">
        <v>1</v>
      </c>
      <c r="I228" s="209"/>
      <c r="J228" s="210">
        <f t="shared" si="40"/>
        <v>0</v>
      </c>
      <c r="K228" s="206" t="s">
        <v>145</v>
      </c>
      <c r="L228" s="40"/>
      <c r="M228" s="211" t="s">
        <v>1</v>
      </c>
      <c r="N228" s="212" t="s">
        <v>48</v>
      </c>
      <c r="O228" s="72"/>
      <c r="P228" s="213">
        <f t="shared" si="41"/>
        <v>0</v>
      </c>
      <c r="Q228" s="213">
        <v>0.05436</v>
      </c>
      <c r="R228" s="213">
        <f t="shared" si="42"/>
        <v>0.05436</v>
      </c>
      <c r="S228" s="213">
        <v>0</v>
      </c>
      <c r="T228" s="214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219</v>
      </c>
      <c r="AT228" s="215" t="s">
        <v>141</v>
      </c>
      <c r="AU228" s="215" t="s">
        <v>93</v>
      </c>
      <c r="AY228" s="17" t="s">
        <v>138</v>
      </c>
      <c r="BE228" s="216">
        <f t="shared" si="44"/>
        <v>0</v>
      </c>
      <c r="BF228" s="216">
        <f t="shared" si="45"/>
        <v>0</v>
      </c>
      <c r="BG228" s="216">
        <f t="shared" si="46"/>
        <v>0</v>
      </c>
      <c r="BH228" s="216">
        <f t="shared" si="47"/>
        <v>0</v>
      </c>
      <c r="BI228" s="216">
        <f t="shared" si="48"/>
        <v>0</v>
      </c>
      <c r="BJ228" s="17" t="s">
        <v>91</v>
      </c>
      <c r="BK228" s="216">
        <f t="shared" si="49"/>
        <v>0</v>
      </c>
      <c r="BL228" s="17" t="s">
        <v>219</v>
      </c>
      <c r="BM228" s="215" t="s">
        <v>669</v>
      </c>
    </row>
    <row r="229" spans="1:65" s="2" customFormat="1" ht="48" customHeight="1">
      <c r="A229" s="35"/>
      <c r="B229" s="36"/>
      <c r="C229" s="204" t="s">
        <v>670</v>
      </c>
      <c r="D229" s="204" t="s">
        <v>141</v>
      </c>
      <c r="E229" s="205" t="s">
        <v>671</v>
      </c>
      <c r="F229" s="206" t="s">
        <v>672</v>
      </c>
      <c r="G229" s="207" t="s">
        <v>164</v>
      </c>
      <c r="H229" s="208">
        <v>1</v>
      </c>
      <c r="I229" s="209"/>
      <c r="J229" s="210">
        <f t="shared" si="40"/>
        <v>0</v>
      </c>
      <c r="K229" s="206" t="s">
        <v>145</v>
      </c>
      <c r="L229" s="40"/>
      <c r="M229" s="211" t="s">
        <v>1</v>
      </c>
      <c r="N229" s="212" t="s">
        <v>48</v>
      </c>
      <c r="O229" s="72"/>
      <c r="P229" s="213">
        <f t="shared" si="41"/>
        <v>0</v>
      </c>
      <c r="Q229" s="213">
        <v>0.0561</v>
      </c>
      <c r="R229" s="213">
        <f t="shared" si="42"/>
        <v>0.0561</v>
      </c>
      <c r="S229" s="213">
        <v>0</v>
      </c>
      <c r="T229" s="214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5" t="s">
        <v>219</v>
      </c>
      <c r="AT229" s="215" t="s">
        <v>141</v>
      </c>
      <c r="AU229" s="215" t="s">
        <v>93</v>
      </c>
      <c r="AY229" s="17" t="s">
        <v>138</v>
      </c>
      <c r="BE229" s="216">
        <f t="shared" si="44"/>
        <v>0</v>
      </c>
      <c r="BF229" s="216">
        <f t="shared" si="45"/>
        <v>0</v>
      </c>
      <c r="BG229" s="216">
        <f t="shared" si="46"/>
        <v>0</v>
      </c>
      <c r="BH229" s="216">
        <f t="shared" si="47"/>
        <v>0</v>
      </c>
      <c r="BI229" s="216">
        <f t="shared" si="48"/>
        <v>0</v>
      </c>
      <c r="BJ229" s="17" t="s">
        <v>91</v>
      </c>
      <c r="BK229" s="216">
        <f t="shared" si="49"/>
        <v>0</v>
      </c>
      <c r="BL229" s="17" t="s">
        <v>219</v>
      </c>
      <c r="BM229" s="215" t="s">
        <v>673</v>
      </c>
    </row>
    <row r="230" spans="1:65" s="2" customFormat="1" ht="48" customHeight="1">
      <c r="A230" s="35"/>
      <c r="B230" s="36"/>
      <c r="C230" s="204" t="s">
        <v>674</v>
      </c>
      <c r="D230" s="204" t="s">
        <v>141</v>
      </c>
      <c r="E230" s="205" t="s">
        <v>675</v>
      </c>
      <c r="F230" s="206" t="s">
        <v>676</v>
      </c>
      <c r="G230" s="207" t="s">
        <v>164</v>
      </c>
      <c r="H230" s="208">
        <v>2</v>
      </c>
      <c r="I230" s="209"/>
      <c r="J230" s="210">
        <f t="shared" si="40"/>
        <v>0</v>
      </c>
      <c r="K230" s="206" t="s">
        <v>145</v>
      </c>
      <c r="L230" s="40"/>
      <c r="M230" s="211" t="s">
        <v>1</v>
      </c>
      <c r="N230" s="212" t="s">
        <v>48</v>
      </c>
      <c r="O230" s="72"/>
      <c r="P230" s="213">
        <f t="shared" si="41"/>
        <v>0</v>
      </c>
      <c r="Q230" s="213">
        <v>0.05032</v>
      </c>
      <c r="R230" s="213">
        <f t="shared" si="42"/>
        <v>0.10064</v>
      </c>
      <c r="S230" s="213">
        <v>0</v>
      </c>
      <c r="T230" s="214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219</v>
      </c>
      <c r="AT230" s="215" t="s">
        <v>141</v>
      </c>
      <c r="AU230" s="215" t="s">
        <v>93</v>
      </c>
      <c r="AY230" s="17" t="s">
        <v>138</v>
      </c>
      <c r="BE230" s="216">
        <f t="shared" si="44"/>
        <v>0</v>
      </c>
      <c r="BF230" s="216">
        <f t="shared" si="45"/>
        <v>0</v>
      </c>
      <c r="BG230" s="216">
        <f t="shared" si="46"/>
        <v>0</v>
      </c>
      <c r="BH230" s="216">
        <f t="shared" si="47"/>
        <v>0</v>
      </c>
      <c r="BI230" s="216">
        <f t="shared" si="48"/>
        <v>0</v>
      </c>
      <c r="BJ230" s="17" t="s">
        <v>91</v>
      </c>
      <c r="BK230" s="216">
        <f t="shared" si="49"/>
        <v>0</v>
      </c>
      <c r="BL230" s="17" t="s">
        <v>219</v>
      </c>
      <c r="BM230" s="215" t="s">
        <v>677</v>
      </c>
    </row>
    <row r="231" spans="1:65" s="2" customFormat="1" ht="48" customHeight="1">
      <c r="A231" s="35"/>
      <c r="B231" s="36"/>
      <c r="C231" s="204" t="s">
        <v>678</v>
      </c>
      <c r="D231" s="204" t="s">
        <v>141</v>
      </c>
      <c r="E231" s="205" t="s">
        <v>679</v>
      </c>
      <c r="F231" s="206" t="s">
        <v>680</v>
      </c>
      <c r="G231" s="207" t="s">
        <v>164</v>
      </c>
      <c r="H231" s="208">
        <v>1</v>
      </c>
      <c r="I231" s="209"/>
      <c r="J231" s="210">
        <f t="shared" si="40"/>
        <v>0</v>
      </c>
      <c r="K231" s="206" t="s">
        <v>145</v>
      </c>
      <c r="L231" s="40"/>
      <c r="M231" s="211" t="s">
        <v>1</v>
      </c>
      <c r="N231" s="212" t="s">
        <v>48</v>
      </c>
      <c r="O231" s="72"/>
      <c r="P231" s="213">
        <f t="shared" si="41"/>
        <v>0</v>
      </c>
      <c r="Q231" s="213">
        <v>0.0301</v>
      </c>
      <c r="R231" s="213">
        <f t="shared" si="42"/>
        <v>0.0301</v>
      </c>
      <c r="S231" s="213">
        <v>0</v>
      </c>
      <c r="T231" s="214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219</v>
      </c>
      <c r="AT231" s="215" t="s">
        <v>141</v>
      </c>
      <c r="AU231" s="215" t="s">
        <v>93</v>
      </c>
      <c r="AY231" s="17" t="s">
        <v>138</v>
      </c>
      <c r="BE231" s="216">
        <f t="shared" si="44"/>
        <v>0</v>
      </c>
      <c r="BF231" s="216">
        <f t="shared" si="45"/>
        <v>0</v>
      </c>
      <c r="BG231" s="216">
        <f t="shared" si="46"/>
        <v>0</v>
      </c>
      <c r="BH231" s="216">
        <f t="shared" si="47"/>
        <v>0</v>
      </c>
      <c r="BI231" s="216">
        <f t="shared" si="48"/>
        <v>0</v>
      </c>
      <c r="BJ231" s="17" t="s">
        <v>91</v>
      </c>
      <c r="BK231" s="216">
        <f t="shared" si="49"/>
        <v>0</v>
      </c>
      <c r="BL231" s="17" t="s">
        <v>219</v>
      </c>
      <c r="BM231" s="215" t="s">
        <v>681</v>
      </c>
    </row>
    <row r="232" spans="1:65" s="2" customFormat="1" ht="48" customHeight="1">
      <c r="A232" s="35"/>
      <c r="B232" s="36"/>
      <c r="C232" s="204" t="s">
        <v>682</v>
      </c>
      <c r="D232" s="204" t="s">
        <v>141</v>
      </c>
      <c r="E232" s="205" t="s">
        <v>683</v>
      </c>
      <c r="F232" s="206" t="s">
        <v>684</v>
      </c>
      <c r="G232" s="207" t="s">
        <v>164</v>
      </c>
      <c r="H232" s="208">
        <v>4</v>
      </c>
      <c r="I232" s="209"/>
      <c r="J232" s="210">
        <f t="shared" si="40"/>
        <v>0</v>
      </c>
      <c r="K232" s="206" t="s">
        <v>145</v>
      </c>
      <c r="L232" s="40"/>
      <c r="M232" s="211" t="s">
        <v>1</v>
      </c>
      <c r="N232" s="212" t="s">
        <v>48</v>
      </c>
      <c r="O232" s="72"/>
      <c r="P232" s="213">
        <f t="shared" si="41"/>
        <v>0</v>
      </c>
      <c r="Q232" s="213">
        <v>0.058</v>
      </c>
      <c r="R232" s="213">
        <f t="shared" si="42"/>
        <v>0.232</v>
      </c>
      <c r="S232" s="213">
        <v>0</v>
      </c>
      <c r="T232" s="214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219</v>
      </c>
      <c r="AT232" s="215" t="s">
        <v>141</v>
      </c>
      <c r="AU232" s="215" t="s">
        <v>93</v>
      </c>
      <c r="AY232" s="17" t="s">
        <v>138</v>
      </c>
      <c r="BE232" s="216">
        <f t="shared" si="44"/>
        <v>0</v>
      </c>
      <c r="BF232" s="216">
        <f t="shared" si="45"/>
        <v>0</v>
      </c>
      <c r="BG232" s="216">
        <f t="shared" si="46"/>
        <v>0</v>
      </c>
      <c r="BH232" s="216">
        <f t="shared" si="47"/>
        <v>0</v>
      </c>
      <c r="BI232" s="216">
        <f t="shared" si="48"/>
        <v>0</v>
      </c>
      <c r="BJ232" s="17" t="s">
        <v>91</v>
      </c>
      <c r="BK232" s="216">
        <f t="shared" si="49"/>
        <v>0</v>
      </c>
      <c r="BL232" s="17" t="s">
        <v>219</v>
      </c>
      <c r="BM232" s="215" t="s">
        <v>685</v>
      </c>
    </row>
    <row r="233" spans="1:65" s="2" customFormat="1" ht="48" customHeight="1">
      <c r="A233" s="35"/>
      <c r="B233" s="36"/>
      <c r="C233" s="204" t="s">
        <v>686</v>
      </c>
      <c r="D233" s="204" t="s">
        <v>141</v>
      </c>
      <c r="E233" s="205" t="s">
        <v>687</v>
      </c>
      <c r="F233" s="206" t="s">
        <v>688</v>
      </c>
      <c r="G233" s="207" t="s">
        <v>164</v>
      </c>
      <c r="H233" s="208">
        <v>3</v>
      </c>
      <c r="I233" s="209"/>
      <c r="J233" s="210">
        <f t="shared" si="40"/>
        <v>0</v>
      </c>
      <c r="K233" s="206" t="s">
        <v>145</v>
      </c>
      <c r="L233" s="40"/>
      <c r="M233" s="211" t="s">
        <v>1</v>
      </c>
      <c r="N233" s="212" t="s">
        <v>48</v>
      </c>
      <c r="O233" s="72"/>
      <c r="P233" s="213">
        <f t="shared" si="41"/>
        <v>0</v>
      </c>
      <c r="Q233" s="213">
        <v>0.08032</v>
      </c>
      <c r="R233" s="213">
        <f t="shared" si="42"/>
        <v>0.24096</v>
      </c>
      <c r="S233" s="213">
        <v>0</v>
      </c>
      <c r="T233" s="214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219</v>
      </c>
      <c r="AT233" s="215" t="s">
        <v>141</v>
      </c>
      <c r="AU233" s="215" t="s">
        <v>93</v>
      </c>
      <c r="AY233" s="17" t="s">
        <v>138</v>
      </c>
      <c r="BE233" s="216">
        <f t="shared" si="44"/>
        <v>0</v>
      </c>
      <c r="BF233" s="216">
        <f t="shared" si="45"/>
        <v>0</v>
      </c>
      <c r="BG233" s="216">
        <f t="shared" si="46"/>
        <v>0</v>
      </c>
      <c r="BH233" s="216">
        <f t="shared" si="47"/>
        <v>0</v>
      </c>
      <c r="BI233" s="216">
        <f t="shared" si="48"/>
        <v>0</v>
      </c>
      <c r="BJ233" s="17" t="s">
        <v>91</v>
      </c>
      <c r="BK233" s="216">
        <f t="shared" si="49"/>
        <v>0</v>
      </c>
      <c r="BL233" s="17" t="s">
        <v>219</v>
      </c>
      <c r="BM233" s="215" t="s">
        <v>689</v>
      </c>
    </row>
    <row r="234" spans="1:65" s="2" customFormat="1" ht="48" customHeight="1">
      <c r="A234" s="35"/>
      <c r="B234" s="36"/>
      <c r="C234" s="204" t="s">
        <v>690</v>
      </c>
      <c r="D234" s="204" t="s">
        <v>141</v>
      </c>
      <c r="E234" s="205" t="s">
        <v>691</v>
      </c>
      <c r="F234" s="206" t="s">
        <v>692</v>
      </c>
      <c r="G234" s="207" t="s">
        <v>164</v>
      </c>
      <c r="H234" s="208">
        <v>2</v>
      </c>
      <c r="I234" s="209"/>
      <c r="J234" s="210">
        <f t="shared" si="40"/>
        <v>0</v>
      </c>
      <c r="K234" s="206" t="s">
        <v>145</v>
      </c>
      <c r="L234" s="40"/>
      <c r="M234" s="211" t="s">
        <v>1</v>
      </c>
      <c r="N234" s="212" t="s">
        <v>48</v>
      </c>
      <c r="O234" s="72"/>
      <c r="P234" s="213">
        <f t="shared" si="41"/>
        <v>0</v>
      </c>
      <c r="Q234" s="213">
        <v>0.09148</v>
      </c>
      <c r="R234" s="213">
        <f t="shared" si="42"/>
        <v>0.18296</v>
      </c>
      <c r="S234" s="213">
        <v>0</v>
      </c>
      <c r="T234" s="214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219</v>
      </c>
      <c r="AT234" s="215" t="s">
        <v>141</v>
      </c>
      <c r="AU234" s="215" t="s">
        <v>93</v>
      </c>
      <c r="AY234" s="17" t="s">
        <v>138</v>
      </c>
      <c r="BE234" s="216">
        <f t="shared" si="44"/>
        <v>0</v>
      </c>
      <c r="BF234" s="216">
        <f t="shared" si="45"/>
        <v>0</v>
      </c>
      <c r="BG234" s="216">
        <f t="shared" si="46"/>
        <v>0</v>
      </c>
      <c r="BH234" s="216">
        <f t="shared" si="47"/>
        <v>0</v>
      </c>
      <c r="BI234" s="216">
        <f t="shared" si="48"/>
        <v>0</v>
      </c>
      <c r="BJ234" s="17" t="s">
        <v>91</v>
      </c>
      <c r="BK234" s="216">
        <f t="shared" si="49"/>
        <v>0</v>
      </c>
      <c r="BL234" s="17" t="s">
        <v>219</v>
      </c>
      <c r="BM234" s="215" t="s">
        <v>693</v>
      </c>
    </row>
    <row r="235" spans="1:65" s="2" customFormat="1" ht="48" customHeight="1">
      <c r="A235" s="35"/>
      <c r="B235" s="36"/>
      <c r="C235" s="204" t="s">
        <v>694</v>
      </c>
      <c r="D235" s="204" t="s">
        <v>141</v>
      </c>
      <c r="E235" s="205" t="s">
        <v>695</v>
      </c>
      <c r="F235" s="206" t="s">
        <v>696</v>
      </c>
      <c r="G235" s="207" t="s">
        <v>164</v>
      </c>
      <c r="H235" s="208">
        <v>10</v>
      </c>
      <c r="I235" s="209"/>
      <c r="J235" s="210">
        <f t="shared" si="40"/>
        <v>0</v>
      </c>
      <c r="K235" s="206" t="s">
        <v>145</v>
      </c>
      <c r="L235" s="40"/>
      <c r="M235" s="211" t="s">
        <v>1</v>
      </c>
      <c r="N235" s="212" t="s">
        <v>48</v>
      </c>
      <c r="O235" s="72"/>
      <c r="P235" s="213">
        <f t="shared" si="41"/>
        <v>0</v>
      </c>
      <c r="Q235" s="213">
        <v>0.1149</v>
      </c>
      <c r="R235" s="213">
        <f t="shared" si="42"/>
        <v>1.149</v>
      </c>
      <c r="S235" s="213">
        <v>0</v>
      </c>
      <c r="T235" s="214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5" t="s">
        <v>219</v>
      </c>
      <c r="AT235" s="215" t="s">
        <v>141</v>
      </c>
      <c r="AU235" s="215" t="s">
        <v>93</v>
      </c>
      <c r="AY235" s="17" t="s">
        <v>138</v>
      </c>
      <c r="BE235" s="216">
        <f t="shared" si="44"/>
        <v>0</v>
      </c>
      <c r="BF235" s="216">
        <f t="shared" si="45"/>
        <v>0</v>
      </c>
      <c r="BG235" s="216">
        <f t="shared" si="46"/>
        <v>0</v>
      </c>
      <c r="BH235" s="216">
        <f t="shared" si="47"/>
        <v>0</v>
      </c>
      <c r="BI235" s="216">
        <f t="shared" si="48"/>
        <v>0</v>
      </c>
      <c r="BJ235" s="17" t="s">
        <v>91</v>
      </c>
      <c r="BK235" s="216">
        <f t="shared" si="49"/>
        <v>0</v>
      </c>
      <c r="BL235" s="17" t="s">
        <v>219</v>
      </c>
      <c r="BM235" s="215" t="s">
        <v>697</v>
      </c>
    </row>
    <row r="236" spans="1:65" s="2" customFormat="1" ht="48" customHeight="1">
      <c r="A236" s="35"/>
      <c r="B236" s="36"/>
      <c r="C236" s="204" t="s">
        <v>698</v>
      </c>
      <c r="D236" s="204" t="s">
        <v>141</v>
      </c>
      <c r="E236" s="205" t="s">
        <v>699</v>
      </c>
      <c r="F236" s="206" t="s">
        <v>700</v>
      </c>
      <c r="G236" s="207" t="s">
        <v>164</v>
      </c>
      <c r="H236" s="208">
        <v>2</v>
      </c>
      <c r="I236" s="209"/>
      <c r="J236" s="210">
        <f t="shared" si="40"/>
        <v>0</v>
      </c>
      <c r="K236" s="206" t="s">
        <v>145</v>
      </c>
      <c r="L236" s="40"/>
      <c r="M236" s="211" t="s">
        <v>1</v>
      </c>
      <c r="N236" s="212" t="s">
        <v>48</v>
      </c>
      <c r="O236" s="72"/>
      <c r="P236" s="213">
        <f t="shared" si="41"/>
        <v>0</v>
      </c>
      <c r="Q236" s="213">
        <v>0.07375</v>
      </c>
      <c r="R236" s="213">
        <f t="shared" si="42"/>
        <v>0.1475</v>
      </c>
      <c r="S236" s="213">
        <v>0</v>
      </c>
      <c r="T236" s="214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219</v>
      </c>
      <c r="AT236" s="215" t="s">
        <v>141</v>
      </c>
      <c r="AU236" s="215" t="s">
        <v>93</v>
      </c>
      <c r="AY236" s="17" t="s">
        <v>138</v>
      </c>
      <c r="BE236" s="216">
        <f t="shared" si="44"/>
        <v>0</v>
      </c>
      <c r="BF236" s="216">
        <f t="shared" si="45"/>
        <v>0</v>
      </c>
      <c r="BG236" s="216">
        <f t="shared" si="46"/>
        <v>0</v>
      </c>
      <c r="BH236" s="216">
        <f t="shared" si="47"/>
        <v>0</v>
      </c>
      <c r="BI236" s="216">
        <f t="shared" si="48"/>
        <v>0</v>
      </c>
      <c r="BJ236" s="17" t="s">
        <v>91</v>
      </c>
      <c r="BK236" s="216">
        <f t="shared" si="49"/>
        <v>0</v>
      </c>
      <c r="BL236" s="17" t="s">
        <v>219</v>
      </c>
      <c r="BM236" s="215" t="s">
        <v>701</v>
      </c>
    </row>
    <row r="237" spans="1:65" s="2" customFormat="1" ht="24" customHeight="1">
      <c r="A237" s="35"/>
      <c r="B237" s="36"/>
      <c r="C237" s="204" t="s">
        <v>702</v>
      </c>
      <c r="D237" s="204" t="s">
        <v>141</v>
      </c>
      <c r="E237" s="205" t="s">
        <v>703</v>
      </c>
      <c r="F237" s="206" t="s">
        <v>704</v>
      </c>
      <c r="G237" s="207" t="s">
        <v>164</v>
      </c>
      <c r="H237" s="208">
        <v>1</v>
      </c>
      <c r="I237" s="209"/>
      <c r="J237" s="210">
        <f t="shared" si="40"/>
        <v>0</v>
      </c>
      <c r="K237" s="206" t="s">
        <v>145</v>
      </c>
      <c r="L237" s="40"/>
      <c r="M237" s="211" t="s">
        <v>1</v>
      </c>
      <c r="N237" s="212" t="s">
        <v>48</v>
      </c>
      <c r="O237" s="72"/>
      <c r="P237" s="213">
        <f t="shared" si="41"/>
        <v>0</v>
      </c>
      <c r="Q237" s="213">
        <v>0.0313</v>
      </c>
      <c r="R237" s="213">
        <f t="shared" si="42"/>
        <v>0.0313</v>
      </c>
      <c r="S237" s="213">
        <v>0</v>
      </c>
      <c r="T237" s="214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219</v>
      </c>
      <c r="AT237" s="215" t="s">
        <v>141</v>
      </c>
      <c r="AU237" s="215" t="s">
        <v>93</v>
      </c>
      <c r="AY237" s="17" t="s">
        <v>138</v>
      </c>
      <c r="BE237" s="216">
        <f t="shared" si="44"/>
        <v>0</v>
      </c>
      <c r="BF237" s="216">
        <f t="shared" si="45"/>
        <v>0</v>
      </c>
      <c r="BG237" s="216">
        <f t="shared" si="46"/>
        <v>0</v>
      </c>
      <c r="BH237" s="216">
        <f t="shared" si="47"/>
        <v>0</v>
      </c>
      <c r="BI237" s="216">
        <f t="shared" si="48"/>
        <v>0</v>
      </c>
      <c r="BJ237" s="17" t="s">
        <v>91</v>
      </c>
      <c r="BK237" s="216">
        <f t="shared" si="49"/>
        <v>0</v>
      </c>
      <c r="BL237" s="17" t="s">
        <v>219</v>
      </c>
      <c r="BM237" s="215" t="s">
        <v>705</v>
      </c>
    </row>
    <row r="238" spans="1:65" s="2" customFormat="1" ht="24" customHeight="1">
      <c r="A238" s="35"/>
      <c r="B238" s="36"/>
      <c r="C238" s="204" t="s">
        <v>706</v>
      </c>
      <c r="D238" s="204" t="s">
        <v>141</v>
      </c>
      <c r="E238" s="205" t="s">
        <v>707</v>
      </c>
      <c r="F238" s="206" t="s">
        <v>708</v>
      </c>
      <c r="G238" s="207" t="s">
        <v>164</v>
      </c>
      <c r="H238" s="208">
        <v>1</v>
      </c>
      <c r="I238" s="209"/>
      <c r="J238" s="210">
        <f t="shared" si="40"/>
        <v>0</v>
      </c>
      <c r="K238" s="206" t="s">
        <v>145</v>
      </c>
      <c r="L238" s="40"/>
      <c r="M238" s="211" t="s">
        <v>1</v>
      </c>
      <c r="N238" s="212" t="s">
        <v>48</v>
      </c>
      <c r="O238" s="72"/>
      <c r="P238" s="213">
        <f t="shared" si="41"/>
        <v>0</v>
      </c>
      <c r="Q238" s="213">
        <v>0.0307</v>
      </c>
      <c r="R238" s="213">
        <f t="shared" si="42"/>
        <v>0.0307</v>
      </c>
      <c r="S238" s="213">
        <v>0</v>
      </c>
      <c r="T238" s="214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219</v>
      </c>
      <c r="AT238" s="215" t="s">
        <v>141</v>
      </c>
      <c r="AU238" s="215" t="s">
        <v>93</v>
      </c>
      <c r="AY238" s="17" t="s">
        <v>138</v>
      </c>
      <c r="BE238" s="216">
        <f t="shared" si="44"/>
        <v>0</v>
      </c>
      <c r="BF238" s="216">
        <f t="shared" si="45"/>
        <v>0</v>
      </c>
      <c r="BG238" s="216">
        <f t="shared" si="46"/>
        <v>0</v>
      </c>
      <c r="BH238" s="216">
        <f t="shared" si="47"/>
        <v>0</v>
      </c>
      <c r="BI238" s="216">
        <f t="shared" si="48"/>
        <v>0</v>
      </c>
      <c r="BJ238" s="17" t="s">
        <v>91</v>
      </c>
      <c r="BK238" s="216">
        <f t="shared" si="49"/>
        <v>0</v>
      </c>
      <c r="BL238" s="17" t="s">
        <v>219</v>
      </c>
      <c r="BM238" s="215" t="s">
        <v>709</v>
      </c>
    </row>
    <row r="239" spans="1:65" s="2" customFormat="1" ht="24" customHeight="1">
      <c r="A239" s="35"/>
      <c r="B239" s="36"/>
      <c r="C239" s="204" t="s">
        <v>710</v>
      </c>
      <c r="D239" s="204" t="s">
        <v>141</v>
      </c>
      <c r="E239" s="205" t="s">
        <v>711</v>
      </c>
      <c r="F239" s="206" t="s">
        <v>712</v>
      </c>
      <c r="G239" s="207" t="s">
        <v>164</v>
      </c>
      <c r="H239" s="208">
        <v>1</v>
      </c>
      <c r="I239" s="209"/>
      <c r="J239" s="210">
        <f t="shared" si="40"/>
        <v>0</v>
      </c>
      <c r="K239" s="206" t="s">
        <v>145</v>
      </c>
      <c r="L239" s="40"/>
      <c r="M239" s="211" t="s">
        <v>1</v>
      </c>
      <c r="N239" s="212" t="s">
        <v>48</v>
      </c>
      <c r="O239" s="72"/>
      <c r="P239" s="213">
        <f t="shared" si="41"/>
        <v>0</v>
      </c>
      <c r="Q239" s="213">
        <v>0.0391</v>
      </c>
      <c r="R239" s="213">
        <f t="shared" si="42"/>
        <v>0.0391</v>
      </c>
      <c r="S239" s="213">
        <v>0</v>
      </c>
      <c r="T239" s="214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219</v>
      </c>
      <c r="AT239" s="215" t="s">
        <v>141</v>
      </c>
      <c r="AU239" s="215" t="s">
        <v>93</v>
      </c>
      <c r="AY239" s="17" t="s">
        <v>138</v>
      </c>
      <c r="BE239" s="216">
        <f t="shared" si="44"/>
        <v>0</v>
      </c>
      <c r="BF239" s="216">
        <f t="shared" si="45"/>
        <v>0</v>
      </c>
      <c r="BG239" s="216">
        <f t="shared" si="46"/>
        <v>0</v>
      </c>
      <c r="BH239" s="216">
        <f t="shared" si="47"/>
        <v>0</v>
      </c>
      <c r="BI239" s="216">
        <f t="shared" si="48"/>
        <v>0</v>
      </c>
      <c r="BJ239" s="17" t="s">
        <v>91</v>
      </c>
      <c r="BK239" s="216">
        <f t="shared" si="49"/>
        <v>0</v>
      </c>
      <c r="BL239" s="17" t="s">
        <v>219</v>
      </c>
      <c r="BM239" s="215" t="s">
        <v>713</v>
      </c>
    </row>
    <row r="240" spans="1:65" s="2" customFormat="1" ht="36" customHeight="1">
      <c r="A240" s="35"/>
      <c r="B240" s="36"/>
      <c r="C240" s="204" t="s">
        <v>714</v>
      </c>
      <c r="D240" s="204" t="s">
        <v>141</v>
      </c>
      <c r="E240" s="205" t="s">
        <v>715</v>
      </c>
      <c r="F240" s="206" t="s">
        <v>716</v>
      </c>
      <c r="G240" s="207" t="s">
        <v>203</v>
      </c>
      <c r="H240" s="208">
        <v>2.844</v>
      </c>
      <c r="I240" s="209"/>
      <c r="J240" s="210">
        <f t="shared" si="40"/>
        <v>0</v>
      </c>
      <c r="K240" s="206" t="s">
        <v>145</v>
      </c>
      <c r="L240" s="40"/>
      <c r="M240" s="211" t="s">
        <v>1</v>
      </c>
      <c r="N240" s="212" t="s">
        <v>48</v>
      </c>
      <c r="O240" s="72"/>
      <c r="P240" s="213">
        <f t="shared" si="41"/>
        <v>0</v>
      </c>
      <c r="Q240" s="213">
        <v>0</v>
      </c>
      <c r="R240" s="213">
        <f t="shared" si="42"/>
        <v>0</v>
      </c>
      <c r="S240" s="213">
        <v>0</v>
      </c>
      <c r="T240" s="214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219</v>
      </c>
      <c r="AT240" s="215" t="s">
        <v>141</v>
      </c>
      <c r="AU240" s="215" t="s">
        <v>93</v>
      </c>
      <c r="AY240" s="17" t="s">
        <v>138</v>
      </c>
      <c r="BE240" s="216">
        <f t="shared" si="44"/>
        <v>0</v>
      </c>
      <c r="BF240" s="216">
        <f t="shared" si="45"/>
        <v>0</v>
      </c>
      <c r="BG240" s="216">
        <f t="shared" si="46"/>
        <v>0</v>
      </c>
      <c r="BH240" s="216">
        <f t="shared" si="47"/>
        <v>0</v>
      </c>
      <c r="BI240" s="216">
        <f t="shared" si="48"/>
        <v>0</v>
      </c>
      <c r="BJ240" s="17" t="s">
        <v>91</v>
      </c>
      <c r="BK240" s="216">
        <f t="shared" si="49"/>
        <v>0</v>
      </c>
      <c r="BL240" s="17" t="s">
        <v>219</v>
      </c>
      <c r="BM240" s="215" t="s">
        <v>717</v>
      </c>
    </row>
    <row r="241" spans="1:65" s="2" customFormat="1" ht="48" customHeight="1">
      <c r="A241" s="35"/>
      <c r="B241" s="36"/>
      <c r="C241" s="204" t="s">
        <v>718</v>
      </c>
      <c r="D241" s="204" t="s">
        <v>141</v>
      </c>
      <c r="E241" s="205" t="s">
        <v>719</v>
      </c>
      <c r="F241" s="206" t="s">
        <v>720</v>
      </c>
      <c r="G241" s="207" t="s">
        <v>203</v>
      </c>
      <c r="H241" s="208">
        <v>2.844</v>
      </c>
      <c r="I241" s="209"/>
      <c r="J241" s="210">
        <f t="shared" si="40"/>
        <v>0</v>
      </c>
      <c r="K241" s="206" t="s">
        <v>145</v>
      </c>
      <c r="L241" s="40"/>
      <c r="M241" s="211" t="s">
        <v>1</v>
      </c>
      <c r="N241" s="212" t="s">
        <v>48</v>
      </c>
      <c r="O241" s="72"/>
      <c r="P241" s="213">
        <f t="shared" si="41"/>
        <v>0</v>
      </c>
      <c r="Q241" s="213">
        <v>0</v>
      </c>
      <c r="R241" s="213">
        <f t="shared" si="42"/>
        <v>0</v>
      </c>
      <c r="S241" s="213">
        <v>0</v>
      </c>
      <c r="T241" s="214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219</v>
      </c>
      <c r="AT241" s="215" t="s">
        <v>141</v>
      </c>
      <c r="AU241" s="215" t="s">
        <v>93</v>
      </c>
      <c r="AY241" s="17" t="s">
        <v>138</v>
      </c>
      <c r="BE241" s="216">
        <f t="shared" si="44"/>
        <v>0</v>
      </c>
      <c r="BF241" s="216">
        <f t="shared" si="45"/>
        <v>0</v>
      </c>
      <c r="BG241" s="216">
        <f t="shared" si="46"/>
        <v>0</v>
      </c>
      <c r="BH241" s="216">
        <f t="shared" si="47"/>
        <v>0</v>
      </c>
      <c r="BI241" s="216">
        <f t="shared" si="48"/>
        <v>0</v>
      </c>
      <c r="BJ241" s="17" t="s">
        <v>91</v>
      </c>
      <c r="BK241" s="216">
        <f t="shared" si="49"/>
        <v>0</v>
      </c>
      <c r="BL241" s="17" t="s">
        <v>219</v>
      </c>
      <c r="BM241" s="215" t="s">
        <v>721</v>
      </c>
    </row>
    <row r="242" spans="2:63" s="12" customFormat="1" ht="22.9" customHeight="1">
      <c r="B242" s="188"/>
      <c r="C242" s="189"/>
      <c r="D242" s="190" t="s">
        <v>82</v>
      </c>
      <c r="E242" s="202" t="s">
        <v>412</v>
      </c>
      <c r="F242" s="202" t="s">
        <v>413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SUM(P243:P245)</f>
        <v>0</v>
      </c>
      <c r="Q242" s="196"/>
      <c r="R242" s="197">
        <f>SUM(R243:R245)</f>
        <v>0.02250469</v>
      </c>
      <c r="S242" s="196"/>
      <c r="T242" s="198">
        <f>SUM(T243:T245)</f>
        <v>0</v>
      </c>
      <c r="AR242" s="199" t="s">
        <v>93</v>
      </c>
      <c r="AT242" s="200" t="s">
        <v>82</v>
      </c>
      <c r="AU242" s="200" t="s">
        <v>91</v>
      </c>
      <c r="AY242" s="199" t="s">
        <v>138</v>
      </c>
      <c r="BK242" s="201">
        <f>SUM(BK243:BK245)</f>
        <v>0</v>
      </c>
    </row>
    <row r="243" spans="1:65" s="2" customFormat="1" ht="24" customHeight="1">
      <c r="A243" s="35"/>
      <c r="B243" s="36"/>
      <c r="C243" s="204" t="s">
        <v>722</v>
      </c>
      <c r="D243" s="204" t="s">
        <v>141</v>
      </c>
      <c r="E243" s="205" t="s">
        <v>415</v>
      </c>
      <c r="F243" s="206" t="s">
        <v>416</v>
      </c>
      <c r="G243" s="207" t="s">
        <v>191</v>
      </c>
      <c r="H243" s="208">
        <v>523</v>
      </c>
      <c r="I243" s="209"/>
      <c r="J243" s="210">
        <f>ROUND(I243*H243,2)</f>
        <v>0</v>
      </c>
      <c r="K243" s="206" t="s">
        <v>145</v>
      </c>
      <c r="L243" s="40"/>
      <c r="M243" s="211" t="s">
        <v>1</v>
      </c>
      <c r="N243" s="212" t="s">
        <v>48</v>
      </c>
      <c r="O243" s="72"/>
      <c r="P243" s="213">
        <f>O243*H243</f>
        <v>0</v>
      </c>
      <c r="Q243" s="213">
        <v>2.091E-05</v>
      </c>
      <c r="R243" s="213">
        <f>Q243*H243</f>
        <v>0.01093593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219</v>
      </c>
      <c r="AT243" s="215" t="s">
        <v>141</v>
      </c>
      <c r="AU243" s="215" t="s">
        <v>93</v>
      </c>
      <c r="AY243" s="17" t="s">
        <v>138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91</v>
      </c>
      <c r="BK243" s="216">
        <f>ROUND(I243*H243,2)</f>
        <v>0</v>
      </c>
      <c r="BL243" s="17" t="s">
        <v>219</v>
      </c>
      <c r="BM243" s="215" t="s">
        <v>723</v>
      </c>
    </row>
    <row r="244" spans="2:51" s="13" customFormat="1" ht="11.25">
      <c r="B244" s="217"/>
      <c r="C244" s="218"/>
      <c r="D244" s="219" t="s">
        <v>148</v>
      </c>
      <c r="E244" s="220" t="s">
        <v>1</v>
      </c>
      <c r="F244" s="221" t="s">
        <v>724</v>
      </c>
      <c r="G244" s="218"/>
      <c r="H244" s="222">
        <v>523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148</v>
      </c>
      <c r="AU244" s="228" t="s">
        <v>93</v>
      </c>
      <c r="AV244" s="13" t="s">
        <v>93</v>
      </c>
      <c r="AW244" s="13" t="s">
        <v>38</v>
      </c>
      <c r="AX244" s="13" t="s">
        <v>91</v>
      </c>
      <c r="AY244" s="228" t="s">
        <v>138</v>
      </c>
    </row>
    <row r="245" spans="1:65" s="2" customFormat="1" ht="24" customHeight="1">
      <c r="A245" s="35"/>
      <c r="B245" s="36"/>
      <c r="C245" s="204" t="s">
        <v>725</v>
      </c>
      <c r="D245" s="204" t="s">
        <v>141</v>
      </c>
      <c r="E245" s="205" t="s">
        <v>726</v>
      </c>
      <c r="F245" s="206" t="s">
        <v>727</v>
      </c>
      <c r="G245" s="207" t="s">
        <v>191</v>
      </c>
      <c r="H245" s="208">
        <v>523</v>
      </c>
      <c r="I245" s="209"/>
      <c r="J245" s="210">
        <f>ROUND(I245*H245,2)</f>
        <v>0</v>
      </c>
      <c r="K245" s="206" t="s">
        <v>145</v>
      </c>
      <c r="L245" s="40"/>
      <c r="M245" s="211" t="s">
        <v>1</v>
      </c>
      <c r="N245" s="212" t="s">
        <v>48</v>
      </c>
      <c r="O245" s="72"/>
      <c r="P245" s="213">
        <f>O245*H245</f>
        <v>0</v>
      </c>
      <c r="Q245" s="213">
        <v>2.212E-05</v>
      </c>
      <c r="R245" s="213">
        <f>Q245*H245</f>
        <v>0.01156876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219</v>
      </c>
      <c r="AT245" s="215" t="s">
        <v>141</v>
      </c>
      <c r="AU245" s="215" t="s">
        <v>93</v>
      </c>
      <c r="AY245" s="17" t="s">
        <v>138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91</v>
      </c>
      <c r="BK245" s="216">
        <f>ROUND(I245*H245,2)</f>
        <v>0</v>
      </c>
      <c r="BL245" s="17" t="s">
        <v>219</v>
      </c>
      <c r="BM245" s="215" t="s">
        <v>728</v>
      </c>
    </row>
    <row r="246" spans="2:63" s="12" customFormat="1" ht="22.9" customHeight="1">
      <c r="B246" s="188"/>
      <c r="C246" s="189"/>
      <c r="D246" s="190" t="s">
        <v>82</v>
      </c>
      <c r="E246" s="202" t="s">
        <v>729</v>
      </c>
      <c r="F246" s="202" t="s">
        <v>730</v>
      </c>
      <c r="G246" s="189"/>
      <c r="H246" s="189"/>
      <c r="I246" s="192"/>
      <c r="J246" s="203">
        <f>BK246</f>
        <v>0</v>
      </c>
      <c r="K246" s="189"/>
      <c r="L246" s="194"/>
      <c r="M246" s="195"/>
      <c r="N246" s="196"/>
      <c r="O246" s="196"/>
      <c r="P246" s="197">
        <f>P247</f>
        <v>0</v>
      </c>
      <c r="Q246" s="196"/>
      <c r="R246" s="197">
        <f>R247</f>
        <v>0.02584</v>
      </c>
      <c r="S246" s="196"/>
      <c r="T246" s="198">
        <f>T247</f>
        <v>0</v>
      </c>
      <c r="AR246" s="199" t="s">
        <v>93</v>
      </c>
      <c r="AT246" s="200" t="s">
        <v>82</v>
      </c>
      <c r="AU246" s="200" t="s">
        <v>91</v>
      </c>
      <c r="AY246" s="199" t="s">
        <v>138</v>
      </c>
      <c r="BK246" s="201">
        <f>BK247</f>
        <v>0</v>
      </c>
    </row>
    <row r="247" spans="1:65" s="2" customFormat="1" ht="36" customHeight="1">
      <c r="A247" s="35"/>
      <c r="B247" s="36"/>
      <c r="C247" s="204" t="s">
        <v>731</v>
      </c>
      <c r="D247" s="204" t="s">
        <v>141</v>
      </c>
      <c r="E247" s="205" t="s">
        <v>732</v>
      </c>
      <c r="F247" s="206" t="s">
        <v>733</v>
      </c>
      <c r="G247" s="207" t="s">
        <v>144</v>
      </c>
      <c r="H247" s="208">
        <v>100</v>
      </c>
      <c r="I247" s="209"/>
      <c r="J247" s="210">
        <f>ROUND(I247*H247,2)</f>
        <v>0</v>
      </c>
      <c r="K247" s="206" t="s">
        <v>145</v>
      </c>
      <c r="L247" s="40"/>
      <c r="M247" s="251" t="s">
        <v>1</v>
      </c>
      <c r="N247" s="252" t="s">
        <v>48</v>
      </c>
      <c r="O247" s="253"/>
      <c r="P247" s="254">
        <f>O247*H247</f>
        <v>0</v>
      </c>
      <c r="Q247" s="254">
        <v>0.0002584</v>
      </c>
      <c r="R247" s="254">
        <f>Q247*H247</f>
        <v>0.02584</v>
      </c>
      <c r="S247" s="254">
        <v>0</v>
      </c>
      <c r="T247" s="25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219</v>
      </c>
      <c r="AT247" s="215" t="s">
        <v>141</v>
      </c>
      <c r="AU247" s="215" t="s">
        <v>93</v>
      </c>
      <c r="AY247" s="17" t="s">
        <v>138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91</v>
      </c>
      <c r="BK247" s="216">
        <f>ROUND(I247*H247,2)</f>
        <v>0</v>
      </c>
      <c r="BL247" s="17" t="s">
        <v>219</v>
      </c>
      <c r="BM247" s="215" t="s">
        <v>734</v>
      </c>
    </row>
    <row r="248" spans="1:31" s="2" customFormat="1" ht="6.95" customHeight="1">
      <c r="A248" s="35"/>
      <c r="B248" s="55"/>
      <c r="C248" s="56"/>
      <c r="D248" s="56"/>
      <c r="E248" s="56"/>
      <c r="F248" s="56"/>
      <c r="G248" s="56"/>
      <c r="H248" s="56"/>
      <c r="I248" s="153"/>
      <c r="J248" s="56"/>
      <c r="K248" s="56"/>
      <c r="L248" s="40"/>
      <c r="M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</row>
  </sheetData>
  <sheetProtection algorithmName="SHA-512" hashValue="hfa0LC7o/EQo/iHkThid4c4bPedAILw3tTH0vBZcWtyy3pTEVkiQ3Uo0MQy89c6P8pl0zJJKU5AvJ+ulATfxBQ==" saltValue="ecIYvyhDJg9jgTNk0St4YZSGRR6lYW45FfIQOs91teg4uG7txWvcgCqBWTNxz6LUVgGidqWxFkgr9sSXMJPO0g==" spinCount="100000" sheet="1" objects="1" scenarios="1" formatColumns="0" formatRows="0" autoFilter="0"/>
  <autoFilter ref="C129:K24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93</v>
      </c>
    </row>
    <row r="4" spans="2:46" s="1" customFormat="1" ht="24.95" customHeight="1">
      <c r="B4" s="20"/>
      <c r="D4" s="113" t="s">
        <v>103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25.5" customHeight="1">
      <c r="B7" s="20"/>
      <c r="E7" s="310" t="str">
        <f>'Rekapitulace stavby'!K6</f>
        <v>Realizace úspor energie - Hornické muzeum v Krásně, Cínová 408, Krásno - VYTÁPĚNÍ</v>
      </c>
      <c r="F7" s="311"/>
      <c r="G7" s="311"/>
      <c r="H7" s="311"/>
      <c r="I7" s="109"/>
      <c r="L7" s="20"/>
    </row>
    <row r="8" spans="1:31" s="2" customFormat="1" ht="12" customHeight="1">
      <c r="A8" s="35"/>
      <c r="B8" s="40"/>
      <c r="C8" s="35"/>
      <c r="D8" s="115" t="s">
        <v>104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735</v>
      </c>
      <c r="F9" s="313"/>
      <c r="G9" s="313"/>
      <c r="H9" s="31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28. 1. 2019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37</v>
      </c>
      <c r="F21" s="35"/>
      <c r="G21" s="35"/>
      <c r="H21" s="35"/>
      <c r="I21" s="118" t="s">
        <v>33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6" t="s">
        <v>1</v>
      </c>
      <c r="F27" s="316"/>
      <c r="G27" s="316"/>
      <c r="H27" s="31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ROUND((SUM(BE123:BE189)),2)</f>
        <v>0</v>
      </c>
      <c r="G33" s="35"/>
      <c r="H33" s="35"/>
      <c r="I33" s="132">
        <v>0.21</v>
      </c>
      <c r="J33" s="131">
        <f>ROUND(((SUM(BE123:BE189))*I33),2)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ROUND((SUM(BF123:BF189)),2)</f>
        <v>0</v>
      </c>
      <c r="G34" s="35"/>
      <c r="H34" s="35"/>
      <c r="I34" s="132">
        <v>0.15</v>
      </c>
      <c r="J34" s="131">
        <f>ROUND(((SUM(BF123:BF189))*I34),2)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ROUND((SUM(BG123:BG189)),2)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ROUND((SUM(BH123:BH189)),2)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ROUND((SUM(BI123:BI189)),2)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5" customHeight="1">
      <c r="A85" s="35"/>
      <c r="B85" s="36"/>
      <c r="C85" s="37"/>
      <c r="D85" s="37"/>
      <c r="E85" s="317" t="str">
        <f>E7</f>
        <v>Realizace úspor energie - Hornické muzeum v Krásně, Cínová 408, Krásno - VYTÁPĚNÍ</v>
      </c>
      <c r="F85" s="318"/>
      <c r="G85" s="318"/>
      <c r="H85" s="31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9" t="str">
        <f>E9</f>
        <v>SIP - Silnoproud</v>
      </c>
      <c r="F87" s="319"/>
      <c r="G87" s="319"/>
      <c r="H87" s="31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Krásno</v>
      </c>
      <c r="G89" s="37"/>
      <c r="H89" s="37"/>
      <c r="I89" s="118" t="s">
        <v>24</v>
      </c>
      <c r="J89" s="67" t="str">
        <f>IF(J12="","",J12)</f>
        <v>28. 1. 2019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7.95" customHeight="1">
      <c r="A91" s="35"/>
      <c r="B91" s="36"/>
      <c r="C91" s="29" t="s">
        <v>30</v>
      </c>
      <c r="D91" s="37"/>
      <c r="E91" s="37"/>
      <c r="F91" s="27" t="str">
        <f>E15</f>
        <v>Muzeum Sokolov</v>
      </c>
      <c r="G91" s="37"/>
      <c r="H91" s="37"/>
      <c r="I91" s="118" t="s">
        <v>36</v>
      </c>
      <c r="J91" s="33" t="str">
        <f>E21</f>
        <v>Jurica a.s. - Ateliér Sokolov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Eva Marková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107</v>
      </c>
      <c r="D94" s="158"/>
      <c r="E94" s="158"/>
      <c r="F94" s="158"/>
      <c r="G94" s="158"/>
      <c r="H94" s="158"/>
      <c r="I94" s="159"/>
      <c r="J94" s="160" t="s">
        <v>108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5" customHeight="1">
      <c r="B97" s="162"/>
      <c r="C97" s="163"/>
      <c r="D97" s="164" t="s">
        <v>111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112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113</v>
      </c>
      <c r="E99" s="172"/>
      <c r="F99" s="172"/>
      <c r="G99" s="172"/>
      <c r="H99" s="172"/>
      <c r="I99" s="173"/>
      <c r="J99" s="174">
        <f>J130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114</v>
      </c>
      <c r="E100" s="172"/>
      <c r="F100" s="172"/>
      <c r="G100" s="172"/>
      <c r="H100" s="172"/>
      <c r="I100" s="173"/>
      <c r="J100" s="174">
        <f>J133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115</v>
      </c>
      <c r="E101" s="172"/>
      <c r="F101" s="172"/>
      <c r="G101" s="172"/>
      <c r="H101" s="172"/>
      <c r="I101" s="173"/>
      <c r="J101" s="174">
        <f>J139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116</v>
      </c>
      <c r="E102" s="165"/>
      <c r="F102" s="165"/>
      <c r="G102" s="165"/>
      <c r="H102" s="165"/>
      <c r="I102" s="166"/>
      <c r="J102" s="167">
        <f>J141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736</v>
      </c>
      <c r="E103" s="172"/>
      <c r="F103" s="172"/>
      <c r="G103" s="172"/>
      <c r="H103" s="172"/>
      <c r="I103" s="173"/>
      <c r="J103" s="174">
        <f>J142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3" t="s">
        <v>123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5.5" customHeight="1">
      <c r="A113" s="35"/>
      <c r="B113" s="36"/>
      <c r="C113" s="37"/>
      <c r="D113" s="37"/>
      <c r="E113" s="317" t="str">
        <f>E7</f>
        <v>Realizace úspor energie - Hornické muzeum v Krásně, Cínová 408, Krásno - VYTÁPĚNÍ</v>
      </c>
      <c r="F113" s="318"/>
      <c r="G113" s="318"/>
      <c r="H113" s="318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104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9" t="str">
        <f>E9</f>
        <v>SIP - Silnoproud</v>
      </c>
      <c r="F115" s="319"/>
      <c r="G115" s="319"/>
      <c r="H115" s="319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22</v>
      </c>
      <c r="D117" s="37"/>
      <c r="E117" s="37"/>
      <c r="F117" s="27" t="str">
        <f>F12</f>
        <v>Krásno</v>
      </c>
      <c r="G117" s="37"/>
      <c r="H117" s="37"/>
      <c r="I117" s="118" t="s">
        <v>24</v>
      </c>
      <c r="J117" s="67" t="str">
        <f>IF(J12="","",J12)</f>
        <v>28. 1. 2019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7.95" customHeight="1">
      <c r="A119" s="35"/>
      <c r="B119" s="36"/>
      <c r="C119" s="29" t="s">
        <v>30</v>
      </c>
      <c r="D119" s="37"/>
      <c r="E119" s="37"/>
      <c r="F119" s="27" t="str">
        <f>E15</f>
        <v>Muzeum Sokolov</v>
      </c>
      <c r="G119" s="37"/>
      <c r="H119" s="37"/>
      <c r="I119" s="118" t="s">
        <v>36</v>
      </c>
      <c r="J119" s="33" t="str">
        <f>E21</f>
        <v>Jurica a.s. - Ateliér Sokolov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29" t="s">
        <v>34</v>
      </c>
      <c r="D120" s="37"/>
      <c r="E120" s="37"/>
      <c r="F120" s="27" t="str">
        <f>IF(E18="","",E18)</f>
        <v>Vyplň údaj</v>
      </c>
      <c r="G120" s="37"/>
      <c r="H120" s="37"/>
      <c r="I120" s="118" t="s">
        <v>39</v>
      </c>
      <c r="J120" s="33" t="str">
        <f>E24</f>
        <v>Eva Marková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124</v>
      </c>
      <c r="D122" s="179" t="s">
        <v>68</v>
      </c>
      <c r="E122" s="179" t="s">
        <v>64</v>
      </c>
      <c r="F122" s="179" t="s">
        <v>65</v>
      </c>
      <c r="G122" s="179" t="s">
        <v>125</v>
      </c>
      <c r="H122" s="179" t="s">
        <v>126</v>
      </c>
      <c r="I122" s="180" t="s">
        <v>127</v>
      </c>
      <c r="J122" s="179" t="s">
        <v>108</v>
      </c>
      <c r="K122" s="181" t="s">
        <v>128</v>
      </c>
      <c r="L122" s="182"/>
      <c r="M122" s="76" t="s">
        <v>1</v>
      </c>
      <c r="N122" s="77" t="s">
        <v>47</v>
      </c>
      <c r="O122" s="77" t="s">
        <v>129</v>
      </c>
      <c r="P122" s="77" t="s">
        <v>130</v>
      </c>
      <c r="Q122" s="77" t="s">
        <v>131</v>
      </c>
      <c r="R122" s="77" t="s">
        <v>132</v>
      </c>
      <c r="S122" s="77" t="s">
        <v>133</v>
      </c>
      <c r="T122" s="78" t="s">
        <v>134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135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P124+P141</f>
        <v>0</v>
      </c>
      <c r="Q123" s="80"/>
      <c r="R123" s="185">
        <f>R124+R141</f>
        <v>0.75627</v>
      </c>
      <c r="S123" s="80"/>
      <c r="T123" s="186">
        <f>T124+T141</f>
        <v>0.193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82</v>
      </c>
      <c r="AU123" s="17" t="s">
        <v>110</v>
      </c>
      <c r="BK123" s="187">
        <f>BK124+BK141</f>
        <v>0</v>
      </c>
    </row>
    <row r="124" spans="2:63" s="12" customFormat="1" ht="25.9" customHeight="1">
      <c r="B124" s="188"/>
      <c r="C124" s="189"/>
      <c r="D124" s="190" t="s">
        <v>82</v>
      </c>
      <c r="E124" s="191" t="s">
        <v>136</v>
      </c>
      <c r="F124" s="191" t="s">
        <v>137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P125+P130+P133+P139</f>
        <v>0</v>
      </c>
      <c r="Q124" s="196"/>
      <c r="R124" s="197">
        <f>R125+R130+R133+R139</f>
        <v>0.6504099999999999</v>
      </c>
      <c r="S124" s="196"/>
      <c r="T124" s="198">
        <f>T125+T130+T133+T139</f>
        <v>0.193</v>
      </c>
      <c r="AR124" s="199" t="s">
        <v>91</v>
      </c>
      <c r="AT124" s="200" t="s">
        <v>82</v>
      </c>
      <c r="AU124" s="200" t="s">
        <v>83</v>
      </c>
      <c r="AY124" s="199" t="s">
        <v>138</v>
      </c>
      <c r="BK124" s="201">
        <f>BK125+BK130+BK133+BK139</f>
        <v>0</v>
      </c>
    </row>
    <row r="125" spans="2:63" s="12" customFormat="1" ht="22.9" customHeight="1">
      <c r="B125" s="188"/>
      <c r="C125" s="189"/>
      <c r="D125" s="190" t="s">
        <v>82</v>
      </c>
      <c r="E125" s="202" t="s">
        <v>139</v>
      </c>
      <c r="F125" s="202" t="s">
        <v>140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SUM(P126:P129)</f>
        <v>0</v>
      </c>
      <c r="Q125" s="196"/>
      <c r="R125" s="197">
        <f>SUM(R126:R129)</f>
        <v>0.6504099999999999</v>
      </c>
      <c r="S125" s="196"/>
      <c r="T125" s="198">
        <f>SUM(T126:T129)</f>
        <v>0</v>
      </c>
      <c r="AR125" s="199" t="s">
        <v>91</v>
      </c>
      <c r="AT125" s="200" t="s">
        <v>82</v>
      </c>
      <c r="AU125" s="200" t="s">
        <v>91</v>
      </c>
      <c r="AY125" s="199" t="s">
        <v>138</v>
      </c>
      <c r="BK125" s="201">
        <f>SUM(BK126:BK129)</f>
        <v>0</v>
      </c>
    </row>
    <row r="126" spans="1:65" s="2" customFormat="1" ht="16.5" customHeight="1">
      <c r="A126" s="35"/>
      <c r="B126" s="36"/>
      <c r="C126" s="204" t="s">
        <v>91</v>
      </c>
      <c r="D126" s="204" t="s">
        <v>141</v>
      </c>
      <c r="E126" s="205" t="s">
        <v>142</v>
      </c>
      <c r="F126" s="206" t="s">
        <v>143</v>
      </c>
      <c r="G126" s="207" t="s">
        <v>144</v>
      </c>
      <c r="H126" s="208">
        <v>4.825</v>
      </c>
      <c r="I126" s="209"/>
      <c r="J126" s="210">
        <f>ROUND(I126*H126,2)</f>
        <v>0</v>
      </c>
      <c r="K126" s="206" t="s">
        <v>145</v>
      </c>
      <c r="L126" s="40"/>
      <c r="M126" s="211" t="s">
        <v>1</v>
      </c>
      <c r="N126" s="212" t="s">
        <v>48</v>
      </c>
      <c r="O126" s="72"/>
      <c r="P126" s="213">
        <f>O126*H126</f>
        <v>0</v>
      </c>
      <c r="Q126" s="213">
        <v>0.04</v>
      </c>
      <c r="R126" s="213">
        <f>Q126*H126</f>
        <v>0.193</v>
      </c>
      <c r="S126" s="213">
        <v>0</v>
      </c>
      <c r="T126" s="21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146</v>
      </c>
      <c r="AT126" s="215" t="s">
        <v>141</v>
      </c>
      <c r="AU126" s="215" t="s">
        <v>93</v>
      </c>
      <c r="AY126" s="17" t="s">
        <v>138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91</v>
      </c>
      <c r="BK126" s="216">
        <f>ROUND(I126*H126,2)</f>
        <v>0</v>
      </c>
      <c r="BL126" s="17" t="s">
        <v>146</v>
      </c>
      <c r="BM126" s="215" t="s">
        <v>737</v>
      </c>
    </row>
    <row r="127" spans="2:51" s="13" customFormat="1" ht="11.25">
      <c r="B127" s="217"/>
      <c r="C127" s="218"/>
      <c r="D127" s="219" t="s">
        <v>148</v>
      </c>
      <c r="E127" s="220" t="s">
        <v>1</v>
      </c>
      <c r="F127" s="221" t="s">
        <v>738</v>
      </c>
      <c r="G127" s="218"/>
      <c r="H127" s="222">
        <v>4.825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148</v>
      </c>
      <c r="AU127" s="228" t="s">
        <v>93</v>
      </c>
      <c r="AV127" s="13" t="s">
        <v>93</v>
      </c>
      <c r="AW127" s="13" t="s">
        <v>38</v>
      </c>
      <c r="AX127" s="13" t="s">
        <v>91</v>
      </c>
      <c r="AY127" s="228" t="s">
        <v>138</v>
      </c>
    </row>
    <row r="128" spans="1:65" s="2" customFormat="1" ht="24" customHeight="1">
      <c r="A128" s="35"/>
      <c r="B128" s="36"/>
      <c r="C128" s="204" t="s">
        <v>93</v>
      </c>
      <c r="D128" s="204" t="s">
        <v>141</v>
      </c>
      <c r="E128" s="205" t="s">
        <v>150</v>
      </c>
      <c r="F128" s="206" t="s">
        <v>151</v>
      </c>
      <c r="G128" s="207" t="s">
        <v>144</v>
      </c>
      <c r="H128" s="208">
        <v>9.65</v>
      </c>
      <c r="I128" s="209"/>
      <c r="J128" s="210">
        <f>ROUND(I128*H128,2)</f>
        <v>0</v>
      </c>
      <c r="K128" s="206" t="s">
        <v>145</v>
      </c>
      <c r="L128" s="40"/>
      <c r="M128" s="211" t="s">
        <v>1</v>
      </c>
      <c r="N128" s="212" t="s">
        <v>48</v>
      </c>
      <c r="O128" s="72"/>
      <c r="P128" s="213">
        <f>O128*H128</f>
        <v>0</v>
      </c>
      <c r="Q128" s="213">
        <v>0.0474</v>
      </c>
      <c r="R128" s="213">
        <f>Q128*H128</f>
        <v>0.45741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146</v>
      </c>
      <c r="AT128" s="215" t="s">
        <v>141</v>
      </c>
      <c r="AU128" s="215" t="s">
        <v>93</v>
      </c>
      <c r="AY128" s="17" t="s">
        <v>138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91</v>
      </c>
      <c r="BK128" s="216">
        <f>ROUND(I128*H128,2)</f>
        <v>0</v>
      </c>
      <c r="BL128" s="17" t="s">
        <v>146</v>
      </c>
      <c r="BM128" s="215" t="s">
        <v>739</v>
      </c>
    </row>
    <row r="129" spans="2:51" s="13" customFormat="1" ht="11.25">
      <c r="B129" s="217"/>
      <c r="C129" s="218"/>
      <c r="D129" s="219" t="s">
        <v>148</v>
      </c>
      <c r="E129" s="220" t="s">
        <v>1</v>
      </c>
      <c r="F129" s="221" t="s">
        <v>740</v>
      </c>
      <c r="G129" s="218"/>
      <c r="H129" s="222">
        <v>9.65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148</v>
      </c>
      <c r="AU129" s="228" t="s">
        <v>93</v>
      </c>
      <c r="AV129" s="13" t="s">
        <v>93</v>
      </c>
      <c r="AW129" s="13" t="s">
        <v>38</v>
      </c>
      <c r="AX129" s="13" t="s">
        <v>91</v>
      </c>
      <c r="AY129" s="228" t="s">
        <v>138</v>
      </c>
    </row>
    <row r="130" spans="2:63" s="12" customFormat="1" ht="22.9" customHeight="1">
      <c r="B130" s="188"/>
      <c r="C130" s="189"/>
      <c r="D130" s="190" t="s">
        <v>82</v>
      </c>
      <c r="E130" s="202" t="s">
        <v>154</v>
      </c>
      <c r="F130" s="202" t="s">
        <v>155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SUM(P131:P132)</f>
        <v>0</v>
      </c>
      <c r="Q130" s="196"/>
      <c r="R130" s="197">
        <f>SUM(R131:R132)</f>
        <v>0</v>
      </c>
      <c r="S130" s="196"/>
      <c r="T130" s="198">
        <f>SUM(T131:T132)</f>
        <v>0.193</v>
      </c>
      <c r="AR130" s="199" t="s">
        <v>91</v>
      </c>
      <c r="AT130" s="200" t="s">
        <v>82</v>
      </c>
      <c r="AU130" s="200" t="s">
        <v>91</v>
      </c>
      <c r="AY130" s="199" t="s">
        <v>138</v>
      </c>
      <c r="BK130" s="201">
        <f>SUM(BK131:BK132)</f>
        <v>0</v>
      </c>
    </row>
    <row r="131" spans="1:65" s="2" customFormat="1" ht="24" customHeight="1">
      <c r="A131" s="35"/>
      <c r="B131" s="36"/>
      <c r="C131" s="204" t="s">
        <v>156</v>
      </c>
      <c r="D131" s="204" t="s">
        <v>141</v>
      </c>
      <c r="E131" s="205" t="s">
        <v>741</v>
      </c>
      <c r="F131" s="206" t="s">
        <v>742</v>
      </c>
      <c r="G131" s="207" t="s">
        <v>191</v>
      </c>
      <c r="H131" s="208">
        <v>96.5</v>
      </c>
      <c r="I131" s="209"/>
      <c r="J131" s="210">
        <f>ROUND(I131*H131,2)</f>
        <v>0</v>
      </c>
      <c r="K131" s="206" t="s">
        <v>145</v>
      </c>
      <c r="L131" s="40"/>
      <c r="M131" s="211" t="s">
        <v>1</v>
      </c>
      <c r="N131" s="212" t="s">
        <v>48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0.002</v>
      </c>
      <c r="T131" s="214">
        <f>S131*H131</f>
        <v>0.193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146</v>
      </c>
      <c r="AT131" s="215" t="s">
        <v>141</v>
      </c>
      <c r="AU131" s="215" t="s">
        <v>93</v>
      </c>
      <c r="AY131" s="17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91</v>
      </c>
      <c r="BK131" s="216">
        <f>ROUND(I131*H131,2)</f>
        <v>0</v>
      </c>
      <c r="BL131" s="17" t="s">
        <v>146</v>
      </c>
      <c r="BM131" s="215" t="s">
        <v>743</v>
      </c>
    </row>
    <row r="132" spans="2:51" s="13" customFormat="1" ht="11.25">
      <c r="B132" s="217"/>
      <c r="C132" s="218"/>
      <c r="D132" s="219" t="s">
        <v>148</v>
      </c>
      <c r="E132" s="220" t="s">
        <v>1</v>
      </c>
      <c r="F132" s="221" t="s">
        <v>744</v>
      </c>
      <c r="G132" s="218"/>
      <c r="H132" s="222">
        <v>96.5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148</v>
      </c>
      <c r="AU132" s="228" t="s">
        <v>93</v>
      </c>
      <c r="AV132" s="13" t="s">
        <v>93</v>
      </c>
      <c r="AW132" s="13" t="s">
        <v>38</v>
      </c>
      <c r="AX132" s="13" t="s">
        <v>91</v>
      </c>
      <c r="AY132" s="228" t="s">
        <v>138</v>
      </c>
    </row>
    <row r="133" spans="2:63" s="12" customFormat="1" ht="22.9" customHeight="1">
      <c r="B133" s="188"/>
      <c r="C133" s="189"/>
      <c r="D133" s="190" t="s">
        <v>82</v>
      </c>
      <c r="E133" s="202" t="s">
        <v>198</v>
      </c>
      <c r="F133" s="202" t="s">
        <v>199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SUM(P134:P138)</f>
        <v>0</v>
      </c>
      <c r="Q133" s="196"/>
      <c r="R133" s="197">
        <f>SUM(R134:R138)</f>
        <v>0</v>
      </c>
      <c r="S133" s="196"/>
      <c r="T133" s="198">
        <f>SUM(T134:T138)</f>
        <v>0</v>
      </c>
      <c r="AR133" s="199" t="s">
        <v>91</v>
      </c>
      <c r="AT133" s="200" t="s">
        <v>82</v>
      </c>
      <c r="AU133" s="200" t="s">
        <v>91</v>
      </c>
      <c r="AY133" s="199" t="s">
        <v>138</v>
      </c>
      <c r="BK133" s="201">
        <f>SUM(BK134:BK138)</f>
        <v>0</v>
      </c>
    </row>
    <row r="134" spans="1:65" s="2" customFormat="1" ht="36" customHeight="1">
      <c r="A134" s="35"/>
      <c r="B134" s="36"/>
      <c r="C134" s="204" t="s">
        <v>146</v>
      </c>
      <c r="D134" s="204" t="s">
        <v>141</v>
      </c>
      <c r="E134" s="205" t="s">
        <v>201</v>
      </c>
      <c r="F134" s="206" t="s">
        <v>202</v>
      </c>
      <c r="G134" s="207" t="s">
        <v>203</v>
      </c>
      <c r="H134" s="208">
        <v>0.193</v>
      </c>
      <c r="I134" s="209"/>
      <c r="J134" s="210">
        <f>ROUND(I134*H134,2)</f>
        <v>0</v>
      </c>
      <c r="K134" s="206" t="s">
        <v>145</v>
      </c>
      <c r="L134" s="40"/>
      <c r="M134" s="211" t="s">
        <v>1</v>
      </c>
      <c r="N134" s="212" t="s">
        <v>48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146</v>
      </c>
      <c r="AT134" s="215" t="s">
        <v>141</v>
      </c>
      <c r="AU134" s="215" t="s">
        <v>93</v>
      </c>
      <c r="AY134" s="17" t="s">
        <v>138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91</v>
      </c>
      <c r="BK134" s="216">
        <f>ROUND(I134*H134,2)</f>
        <v>0</v>
      </c>
      <c r="BL134" s="17" t="s">
        <v>146</v>
      </c>
      <c r="BM134" s="215" t="s">
        <v>745</v>
      </c>
    </row>
    <row r="135" spans="1:65" s="2" customFormat="1" ht="24" customHeight="1">
      <c r="A135" s="35"/>
      <c r="B135" s="36"/>
      <c r="C135" s="204" t="s">
        <v>167</v>
      </c>
      <c r="D135" s="204" t="s">
        <v>141</v>
      </c>
      <c r="E135" s="205" t="s">
        <v>206</v>
      </c>
      <c r="F135" s="206" t="s">
        <v>207</v>
      </c>
      <c r="G135" s="207" t="s">
        <v>203</v>
      </c>
      <c r="H135" s="208">
        <v>0.193</v>
      </c>
      <c r="I135" s="209"/>
      <c r="J135" s="210">
        <f>ROUND(I135*H135,2)</f>
        <v>0</v>
      </c>
      <c r="K135" s="206" t="s">
        <v>145</v>
      </c>
      <c r="L135" s="40"/>
      <c r="M135" s="211" t="s">
        <v>1</v>
      </c>
      <c r="N135" s="212" t="s">
        <v>48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146</v>
      </c>
      <c r="AT135" s="215" t="s">
        <v>141</v>
      </c>
      <c r="AU135" s="215" t="s">
        <v>93</v>
      </c>
      <c r="AY135" s="17" t="s">
        <v>138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91</v>
      </c>
      <c r="BK135" s="216">
        <f>ROUND(I135*H135,2)</f>
        <v>0</v>
      </c>
      <c r="BL135" s="17" t="s">
        <v>146</v>
      </c>
      <c r="BM135" s="215" t="s">
        <v>746</v>
      </c>
    </row>
    <row r="136" spans="1:65" s="2" customFormat="1" ht="36" customHeight="1">
      <c r="A136" s="35"/>
      <c r="B136" s="36"/>
      <c r="C136" s="204" t="s">
        <v>139</v>
      </c>
      <c r="D136" s="204" t="s">
        <v>141</v>
      </c>
      <c r="E136" s="205" t="s">
        <v>210</v>
      </c>
      <c r="F136" s="206" t="s">
        <v>211</v>
      </c>
      <c r="G136" s="207" t="s">
        <v>203</v>
      </c>
      <c r="H136" s="208">
        <v>5.79</v>
      </c>
      <c r="I136" s="209"/>
      <c r="J136" s="210">
        <f>ROUND(I136*H136,2)</f>
        <v>0</v>
      </c>
      <c r="K136" s="206" t="s">
        <v>145</v>
      </c>
      <c r="L136" s="40"/>
      <c r="M136" s="211" t="s">
        <v>1</v>
      </c>
      <c r="N136" s="212" t="s">
        <v>48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146</v>
      </c>
      <c r="AT136" s="215" t="s">
        <v>141</v>
      </c>
      <c r="AU136" s="215" t="s">
        <v>93</v>
      </c>
      <c r="AY136" s="17" t="s">
        <v>138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91</v>
      </c>
      <c r="BK136" s="216">
        <f>ROUND(I136*H136,2)</f>
        <v>0</v>
      </c>
      <c r="BL136" s="17" t="s">
        <v>146</v>
      </c>
      <c r="BM136" s="215" t="s">
        <v>747</v>
      </c>
    </row>
    <row r="137" spans="2:51" s="13" customFormat="1" ht="11.25">
      <c r="B137" s="217"/>
      <c r="C137" s="218"/>
      <c r="D137" s="219" t="s">
        <v>148</v>
      </c>
      <c r="E137" s="218"/>
      <c r="F137" s="221" t="s">
        <v>748</v>
      </c>
      <c r="G137" s="218"/>
      <c r="H137" s="222">
        <v>5.79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148</v>
      </c>
      <c r="AU137" s="228" t="s">
        <v>93</v>
      </c>
      <c r="AV137" s="13" t="s">
        <v>93</v>
      </c>
      <c r="AW137" s="13" t="s">
        <v>4</v>
      </c>
      <c r="AX137" s="13" t="s">
        <v>91</v>
      </c>
      <c r="AY137" s="228" t="s">
        <v>138</v>
      </c>
    </row>
    <row r="138" spans="1:65" s="2" customFormat="1" ht="36" customHeight="1">
      <c r="A138" s="35"/>
      <c r="B138" s="36"/>
      <c r="C138" s="204" t="s">
        <v>176</v>
      </c>
      <c r="D138" s="204" t="s">
        <v>141</v>
      </c>
      <c r="E138" s="205" t="s">
        <v>214</v>
      </c>
      <c r="F138" s="206" t="s">
        <v>215</v>
      </c>
      <c r="G138" s="207" t="s">
        <v>203</v>
      </c>
      <c r="H138" s="208">
        <v>0.193</v>
      </c>
      <c r="I138" s="209"/>
      <c r="J138" s="210">
        <f>ROUND(I138*H138,2)</f>
        <v>0</v>
      </c>
      <c r="K138" s="206" t="s">
        <v>145</v>
      </c>
      <c r="L138" s="40"/>
      <c r="M138" s="211" t="s">
        <v>1</v>
      </c>
      <c r="N138" s="212" t="s">
        <v>48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146</v>
      </c>
      <c r="AT138" s="215" t="s">
        <v>141</v>
      </c>
      <c r="AU138" s="215" t="s">
        <v>93</v>
      </c>
      <c r="AY138" s="17" t="s">
        <v>138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91</v>
      </c>
      <c r="BK138" s="216">
        <f>ROUND(I138*H138,2)</f>
        <v>0</v>
      </c>
      <c r="BL138" s="17" t="s">
        <v>146</v>
      </c>
      <c r="BM138" s="215" t="s">
        <v>749</v>
      </c>
    </row>
    <row r="139" spans="2:63" s="12" customFormat="1" ht="22.9" customHeight="1">
      <c r="B139" s="188"/>
      <c r="C139" s="189"/>
      <c r="D139" s="190" t="s">
        <v>82</v>
      </c>
      <c r="E139" s="202" t="s">
        <v>217</v>
      </c>
      <c r="F139" s="202" t="s">
        <v>218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P140</f>
        <v>0</v>
      </c>
      <c r="Q139" s="196"/>
      <c r="R139" s="197">
        <f>R140</f>
        <v>0</v>
      </c>
      <c r="S139" s="196"/>
      <c r="T139" s="198">
        <f>T140</f>
        <v>0</v>
      </c>
      <c r="AR139" s="199" t="s">
        <v>91</v>
      </c>
      <c r="AT139" s="200" t="s">
        <v>82</v>
      </c>
      <c r="AU139" s="200" t="s">
        <v>91</v>
      </c>
      <c r="AY139" s="199" t="s">
        <v>138</v>
      </c>
      <c r="BK139" s="201">
        <f>BK140</f>
        <v>0</v>
      </c>
    </row>
    <row r="140" spans="1:65" s="2" customFormat="1" ht="48" customHeight="1">
      <c r="A140" s="35"/>
      <c r="B140" s="36"/>
      <c r="C140" s="204" t="s">
        <v>180</v>
      </c>
      <c r="D140" s="204" t="s">
        <v>141</v>
      </c>
      <c r="E140" s="205" t="s">
        <v>220</v>
      </c>
      <c r="F140" s="206" t="s">
        <v>221</v>
      </c>
      <c r="G140" s="207" t="s">
        <v>203</v>
      </c>
      <c r="H140" s="208">
        <v>0.65</v>
      </c>
      <c r="I140" s="209"/>
      <c r="J140" s="210">
        <f>ROUND(I140*H140,2)</f>
        <v>0</v>
      </c>
      <c r="K140" s="206" t="s">
        <v>145</v>
      </c>
      <c r="L140" s="40"/>
      <c r="M140" s="211" t="s">
        <v>1</v>
      </c>
      <c r="N140" s="212" t="s">
        <v>48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146</v>
      </c>
      <c r="AT140" s="215" t="s">
        <v>141</v>
      </c>
      <c r="AU140" s="215" t="s">
        <v>93</v>
      </c>
      <c r="AY140" s="17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91</v>
      </c>
      <c r="BK140" s="216">
        <f>ROUND(I140*H140,2)</f>
        <v>0</v>
      </c>
      <c r="BL140" s="17" t="s">
        <v>146</v>
      </c>
      <c r="BM140" s="215" t="s">
        <v>750</v>
      </c>
    </row>
    <row r="141" spans="2:63" s="12" customFormat="1" ht="25.9" customHeight="1">
      <c r="B141" s="188"/>
      <c r="C141" s="189"/>
      <c r="D141" s="190" t="s">
        <v>82</v>
      </c>
      <c r="E141" s="191" t="s">
        <v>223</v>
      </c>
      <c r="F141" s="191" t="s">
        <v>224</v>
      </c>
      <c r="G141" s="189"/>
      <c r="H141" s="189"/>
      <c r="I141" s="192"/>
      <c r="J141" s="193">
        <f>BK141</f>
        <v>0</v>
      </c>
      <c r="K141" s="189"/>
      <c r="L141" s="194"/>
      <c r="M141" s="195"/>
      <c r="N141" s="196"/>
      <c r="O141" s="196"/>
      <c r="P141" s="197">
        <f>P142</f>
        <v>0</v>
      </c>
      <c r="Q141" s="196"/>
      <c r="R141" s="197">
        <f>R142</f>
        <v>0.10586000000000001</v>
      </c>
      <c r="S141" s="196"/>
      <c r="T141" s="198">
        <f>T142</f>
        <v>0</v>
      </c>
      <c r="AR141" s="199" t="s">
        <v>93</v>
      </c>
      <c r="AT141" s="200" t="s">
        <v>82</v>
      </c>
      <c r="AU141" s="200" t="s">
        <v>83</v>
      </c>
      <c r="AY141" s="199" t="s">
        <v>138</v>
      </c>
      <c r="BK141" s="201">
        <f>BK142</f>
        <v>0</v>
      </c>
    </row>
    <row r="142" spans="2:63" s="12" customFormat="1" ht="22.9" customHeight="1">
      <c r="B142" s="188"/>
      <c r="C142" s="189"/>
      <c r="D142" s="190" t="s">
        <v>82</v>
      </c>
      <c r="E142" s="202" t="s">
        <v>751</v>
      </c>
      <c r="F142" s="202" t="s">
        <v>752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SUM(P143:P189)</f>
        <v>0</v>
      </c>
      <c r="Q142" s="196"/>
      <c r="R142" s="197">
        <f>SUM(R143:R189)</f>
        <v>0.10586000000000001</v>
      </c>
      <c r="S142" s="196"/>
      <c r="T142" s="198">
        <f>SUM(T143:T189)</f>
        <v>0</v>
      </c>
      <c r="AR142" s="199" t="s">
        <v>93</v>
      </c>
      <c r="AT142" s="200" t="s">
        <v>82</v>
      </c>
      <c r="AU142" s="200" t="s">
        <v>91</v>
      </c>
      <c r="AY142" s="199" t="s">
        <v>138</v>
      </c>
      <c r="BK142" s="201">
        <f>SUM(BK143:BK189)</f>
        <v>0</v>
      </c>
    </row>
    <row r="143" spans="1:65" s="2" customFormat="1" ht="36" customHeight="1">
      <c r="A143" s="35"/>
      <c r="B143" s="36"/>
      <c r="C143" s="204" t="s">
        <v>154</v>
      </c>
      <c r="D143" s="204" t="s">
        <v>141</v>
      </c>
      <c r="E143" s="205" t="s">
        <v>753</v>
      </c>
      <c r="F143" s="206" t="s">
        <v>754</v>
      </c>
      <c r="G143" s="207" t="s">
        <v>191</v>
      </c>
      <c r="H143" s="208">
        <v>55</v>
      </c>
      <c r="I143" s="209"/>
      <c r="J143" s="210">
        <f>ROUND(I143*H143,2)</f>
        <v>0</v>
      </c>
      <c r="K143" s="206" t="s">
        <v>145</v>
      </c>
      <c r="L143" s="40"/>
      <c r="M143" s="211" t="s">
        <v>1</v>
      </c>
      <c r="N143" s="212" t="s">
        <v>48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219</v>
      </c>
      <c r="AT143" s="215" t="s">
        <v>141</v>
      </c>
      <c r="AU143" s="215" t="s">
        <v>93</v>
      </c>
      <c r="AY143" s="17" t="s">
        <v>138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91</v>
      </c>
      <c r="BK143" s="216">
        <f>ROUND(I143*H143,2)</f>
        <v>0</v>
      </c>
      <c r="BL143" s="17" t="s">
        <v>219</v>
      </c>
      <c r="BM143" s="215" t="s">
        <v>755</v>
      </c>
    </row>
    <row r="144" spans="2:51" s="13" customFormat="1" ht="11.25">
      <c r="B144" s="217"/>
      <c r="C144" s="218"/>
      <c r="D144" s="219" t="s">
        <v>148</v>
      </c>
      <c r="E144" s="220" t="s">
        <v>1</v>
      </c>
      <c r="F144" s="221" t="s">
        <v>756</v>
      </c>
      <c r="G144" s="218"/>
      <c r="H144" s="222">
        <v>55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148</v>
      </c>
      <c r="AU144" s="228" t="s">
        <v>93</v>
      </c>
      <c r="AV144" s="13" t="s">
        <v>93</v>
      </c>
      <c r="AW144" s="13" t="s">
        <v>38</v>
      </c>
      <c r="AX144" s="13" t="s">
        <v>91</v>
      </c>
      <c r="AY144" s="228" t="s">
        <v>138</v>
      </c>
    </row>
    <row r="145" spans="1:65" s="2" customFormat="1" ht="16.5" customHeight="1">
      <c r="A145" s="35"/>
      <c r="B145" s="36"/>
      <c r="C145" s="229" t="s">
        <v>188</v>
      </c>
      <c r="D145" s="229" t="s">
        <v>233</v>
      </c>
      <c r="E145" s="230" t="s">
        <v>757</v>
      </c>
      <c r="F145" s="231" t="s">
        <v>758</v>
      </c>
      <c r="G145" s="232" t="s">
        <v>164</v>
      </c>
      <c r="H145" s="233">
        <v>20</v>
      </c>
      <c r="I145" s="234"/>
      <c r="J145" s="235">
        <f aca="true" t="shared" si="0" ref="J145:J155">ROUND(I145*H145,2)</f>
        <v>0</v>
      </c>
      <c r="K145" s="231" t="s">
        <v>759</v>
      </c>
      <c r="L145" s="236"/>
      <c r="M145" s="237" t="s">
        <v>1</v>
      </c>
      <c r="N145" s="238" t="s">
        <v>48</v>
      </c>
      <c r="O145" s="72"/>
      <c r="P145" s="213">
        <f aca="true" t="shared" si="1" ref="P145:P155">O145*H145</f>
        <v>0</v>
      </c>
      <c r="Q145" s="213">
        <v>0.0001</v>
      </c>
      <c r="R145" s="213">
        <f aca="true" t="shared" si="2" ref="R145:R155">Q145*H145</f>
        <v>0.002</v>
      </c>
      <c r="S145" s="213">
        <v>0</v>
      </c>
      <c r="T145" s="214">
        <f aca="true" t="shared" si="3" ref="T145:T155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5" t="s">
        <v>236</v>
      </c>
      <c r="AT145" s="215" t="s">
        <v>233</v>
      </c>
      <c r="AU145" s="215" t="s">
        <v>93</v>
      </c>
      <c r="AY145" s="17" t="s">
        <v>138</v>
      </c>
      <c r="BE145" s="216">
        <f aca="true" t="shared" si="4" ref="BE145:BE155">IF(N145="základní",J145,0)</f>
        <v>0</v>
      </c>
      <c r="BF145" s="216">
        <f aca="true" t="shared" si="5" ref="BF145:BF155">IF(N145="snížená",J145,0)</f>
        <v>0</v>
      </c>
      <c r="BG145" s="216">
        <f aca="true" t="shared" si="6" ref="BG145:BG155">IF(N145="zákl. přenesená",J145,0)</f>
        <v>0</v>
      </c>
      <c r="BH145" s="216">
        <f aca="true" t="shared" si="7" ref="BH145:BH155">IF(N145="sníž. přenesená",J145,0)</f>
        <v>0</v>
      </c>
      <c r="BI145" s="216">
        <f aca="true" t="shared" si="8" ref="BI145:BI155">IF(N145="nulová",J145,0)</f>
        <v>0</v>
      </c>
      <c r="BJ145" s="17" t="s">
        <v>91</v>
      </c>
      <c r="BK145" s="216">
        <f aca="true" t="shared" si="9" ref="BK145:BK155">ROUND(I145*H145,2)</f>
        <v>0</v>
      </c>
      <c r="BL145" s="17" t="s">
        <v>219</v>
      </c>
      <c r="BM145" s="215" t="s">
        <v>760</v>
      </c>
    </row>
    <row r="146" spans="1:65" s="2" customFormat="1" ht="16.5" customHeight="1">
      <c r="A146" s="35"/>
      <c r="B146" s="36"/>
      <c r="C146" s="229" t="s">
        <v>193</v>
      </c>
      <c r="D146" s="229" t="s">
        <v>233</v>
      </c>
      <c r="E146" s="230" t="s">
        <v>761</v>
      </c>
      <c r="F146" s="231" t="s">
        <v>762</v>
      </c>
      <c r="G146" s="232" t="s">
        <v>164</v>
      </c>
      <c r="H146" s="233">
        <v>35</v>
      </c>
      <c r="I146" s="234"/>
      <c r="J146" s="235">
        <f t="shared" si="0"/>
        <v>0</v>
      </c>
      <c r="K146" s="231" t="s">
        <v>759</v>
      </c>
      <c r="L146" s="236"/>
      <c r="M146" s="237" t="s">
        <v>1</v>
      </c>
      <c r="N146" s="238" t="s">
        <v>48</v>
      </c>
      <c r="O146" s="72"/>
      <c r="P146" s="213">
        <f t="shared" si="1"/>
        <v>0</v>
      </c>
      <c r="Q146" s="213">
        <v>0.0001</v>
      </c>
      <c r="R146" s="213">
        <f t="shared" si="2"/>
        <v>0.0035</v>
      </c>
      <c r="S146" s="213">
        <v>0</v>
      </c>
      <c r="T146" s="21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236</v>
      </c>
      <c r="AT146" s="215" t="s">
        <v>233</v>
      </c>
      <c r="AU146" s="215" t="s">
        <v>93</v>
      </c>
      <c r="AY146" s="17" t="s">
        <v>138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7" t="s">
        <v>91</v>
      </c>
      <c r="BK146" s="216">
        <f t="shared" si="9"/>
        <v>0</v>
      </c>
      <c r="BL146" s="17" t="s">
        <v>219</v>
      </c>
      <c r="BM146" s="215" t="s">
        <v>763</v>
      </c>
    </row>
    <row r="147" spans="1:65" s="2" customFormat="1" ht="36" customHeight="1">
      <c r="A147" s="35"/>
      <c r="B147" s="36"/>
      <c r="C147" s="204" t="s">
        <v>200</v>
      </c>
      <c r="D147" s="204" t="s">
        <v>141</v>
      </c>
      <c r="E147" s="205" t="s">
        <v>764</v>
      </c>
      <c r="F147" s="206" t="s">
        <v>765</v>
      </c>
      <c r="G147" s="207" t="s">
        <v>191</v>
      </c>
      <c r="H147" s="208">
        <v>20</v>
      </c>
      <c r="I147" s="209"/>
      <c r="J147" s="210">
        <f t="shared" si="0"/>
        <v>0</v>
      </c>
      <c r="K147" s="206" t="s">
        <v>145</v>
      </c>
      <c r="L147" s="40"/>
      <c r="M147" s="211" t="s">
        <v>1</v>
      </c>
      <c r="N147" s="212" t="s">
        <v>48</v>
      </c>
      <c r="O147" s="72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219</v>
      </c>
      <c r="AT147" s="215" t="s">
        <v>141</v>
      </c>
      <c r="AU147" s="215" t="s">
        <v>93</v>
      </c>
      <c r="AY147" s="17" t="s">
        <v>138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7" t="s">
        <v>91</v>
      </c>
      <c r="BK147" s="216">
        <f t="shared" si="9"/>
        <v>0</v>
      </c>
      <c r="BL147" s="17" t="s">
        <v>219</v>
      </c>
      <c r="BM147" s="215" t="s">
        <v>766</v>
      </c>
    </row>
    <row r="148" spans="1:65" s="2" customFormat="1" ht="16.5" customHeight="1">
      <c r="A148" s="35"/>
      <c r="B148" s="36"/>
      <c r="C148" s="229" t="s">
        <v>205</v>
      </c>
      <c r="D148" s="229" t="s">
        <v>233</v>
      </c>
      <c r="E148" s="230" t="s">
        <v>767</v>
      </c>
      <c r="F148" s="231" t="s">
        <v>768</v>
      </c>
      <c r="G148" s="232" t="s">
        <v>191</v>
      </c>
      <c r="H148" s="233">
        <v>20</v>
      </c>
      <c r="I148" s="234"/>
      <c r="J148" s="235">
        <f t="shared" si="0"/>
        <v>0</v>
      </c>
      <c r="K148" s="231" t="s">
        <v>145</v>
      </c>
      <c r="L148" s="236"/>
      <c r="M148" s="237" t="s">
        <v>1</v>
      </c>
      <c r="N148" s="238" t="s">
        <v>48</v>
      </c>
      <c r="O148" s="72"/>
      <c r="P148" s="213">
        <f t="shared" si="1"/>
        <v>0</v>
      </c>
      <c r="Q148" s="213">
        <v>5E-05</v>
      </c>
      <c r="R148" s="213">
        <f t="shared" si="2"/>
        <v>0.001</v>
      </c>
      <c r="S148" s="213">
        <v>0</v>
      </c>
      <c r="T148" s="21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236</v>
      </c>
      <c r="AT148" s="215" t="s">
        <v>233</v>
      </c>
      <c r="AU148" s="215" t="s">
        <v>93</v>
      </c>
      <c r="AY148" s="17" t="s">
        <v>138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7" t="s">
        <v>91</v>
      </c>
      <c r="BK148" s="216">
        <f t="shared" si="9"/>
        <v>0</v>
      </c>
      <c r="BL148" s="17" t="s">
        <v>219</v>
      </c>
      <c r="BM148" s="215" t="s">
        <v>769</v>
      </c>
    </row>
    <row r="149" spans="1:65" s="2" customFormat="1" ht="36" customHeight="1">
      <c r="A149" s="35"/>
      <c r="B149" s="36"/>
      <c r="C149" s="204" t="s">
        <v>209</v>
      </c>
      <c r="D149" s="204" t="s">
        <v>141</v>
      </c>
      <c r="E149" s="205" t="s">
        <v>770</v>
      </c>
      <c r="F149" s="206" t="s">
        <v>771</v>
      </c>
      <c r="G149" s="207" t="s">
        <v>191</v>
      </c>
      <c r="H149" s="208">
        <v>60</v>
      </c>
      <c r="I149" s="209"/>
      <c r="J149" s="210">
        <f t="shared" si="0"/>
        <v>0</v>
      </c>
      <c r="K149" s="206" t="s">
        <v>145</v>
      </c>
      <c r="L149" s="40"/>
      <c r="M149" s="211" t="s">
        <v>1</v>
      </c>
      <c r="N149" s="212" t="s">
        <v>48</v>
      </c>
      <c r="O149" s="72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219</v>
      </c>
      <c r="AT149" s="215" t="s">
        <v>141</v>
      </c>
      <c r="AU149" s="215" t="s">
        <v>93</v>
      </c>
      <c r="AY149" s="17" t="s">
        <v>138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7" t="s">
        <v>91</v>
      </c>
      <c r="BK149" s="216">
        <f t="shared" si="9"/>
        <v>0</v>
      </c>
      <c r="BL149" s="17" t="s">
        <v>219</v>
      </c>
      <c r="BM149" s="215" t="s">
        <v>772</v>
      </c>
    </row>
    <row r="150" spans="1:65" s="2" customFormat="1" ht="16.5" customHeight="1">
      <c r="A150" s="35"/>
      <c r="B150" s="36"/>
      <c r="C150" s="229" t="s">
        <v>8</v>
      </c>
      <c r="D150" s="229" t="s">
        <v>233</v>
      </c>
      <c r="E150" s="230" t="s">
        <v>773</v>
      </c>
      <c r="F150" s="231" t="s">
        <v>774</v>
      </c>
      <c r="G150" s="232" t="s">
        <v>191</v>
      </c>
      <c r="H150" s="233">
        <v>60</v>
      </c>
      <c r="I150" s="234"/>
      <c r="J150" s="235">
        <f t="shared" si="0"/>
        <v>0</v>
      </c>
      <c r="K150" s="231" t="s">
        <v>145</v>
      </c>
      <c r="L150" s="236"/>
      <c r="M150" s="237" t="s">
        <v>1</v>
      </c>
      <c r="N150" s="238" t="s">
        <v>48</v>
      </c>
      <c r="O150" s="72"/>
      <c r="P150" s="213">
        <f t="shared" si="1"/>
        <v>0</v>
      </c>
      <c r="Q150" s="213">
        <v>0.00012</v>
      </c>
      <c r="R150" s="213">
        <f t="shared" si="2"/>
        <v>0.0072</v>
      </c>
      <c r="S150" s="213">
        <v>0</v>
      </c>
      <c r="T150" s="21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236</v>
      </c>
      <c r="AT150" s="215" t="s">
        <v>233</v>
      </c>
      <c r="AU150" s="215" t="s">
        <v>93</v>
      </c>
      <c r="AY150" s="17" t="s">
        <v>138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7" t="s">
        <v>91</v>
      </c>
      <c r="BK150" s="216">
        <f t="shared" si="9"/>
        <v>0</v>
      </c>
      <c r="BL150" s="17" t="s">
        <v>219</v>
      </c>
      <c r="BM150" s="215" t="s">
        <v>775</v>
      </c>
    </row>
    <row r="151" spans="1:65" s="2" customFormat="1" ht="36" customHeight="1">
      <c r="A151" s="35"/>
      <c r="B151" s="36"/>
      <c r="C151" s="204" t="s">
        <v>219</v>
      </c>
      <c r="D151" s="204" t="s">
        <v>141</v>
      </c>
      <c r="E151" s="205" t="s">
        <v>776</v>
      </c>
      <c r="F151" s="206" t="s">
        <v>777</v>
      </c>
      <c r="G151" s="207" t="s">
        <v>191</v>
      </c>
      <c r="H151" s="208">
        <v>20</v>
      </c>
      <c r="I151" s="209"/>
      <c r="J151" s="210">
        <f t="shared" si="0"/>
        <v>0</v>
      </c>
      <c r="K151" s="206" t="s">
        <v>145</v>
      </c>
      <c r="L151" s="40"/>
      <c r="M151" s="211" t="s">
        <v>1</v>
      </c>
      <c r="N151" s="212" t="s">
        <v>48</v>
      </c>
      <c r="O151" s="72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219</v>
      </c>
      <c r="AT151" s="215" t="s">
        <v>141</v>
      </c>
      <c r="AU151" s="215" t="s">
        <v>93</v>
      </c>
      <c r="AY151" s="17" t="s">
        <v>138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7" t="s">
        <v>91</v>
      </c>
      <c r="BK151" s="216">
        <f t="shared" si="9"/>
        <v>0</v>
      </c>
      <c r="BL151" s="17" t="s">
        <v>219</v>
      </c>
      <c r="BM151" s="215" t="s">
        <v>778</v>
      </c>
    </row>
    <row r="152" spans="1:65" s="2" customFormat="1" ht="16.5" customHeight="1">
      <c r="A152" s="35"/>
      <c r="B152" s="36"/>
      <c r="C152" s="229" t="s">
        <v>227</v>
      </c>
      <c r="D152" s="229" t="s">
        <v>233</v>
      </c>
      <c r="E152" s="230" t="s">
        <v>779</v>
      </c>
      <c r="F152" s="231" t="s">
        <v>780</v>
      </c>
      <c r="G152" s="232" t="s">
        <v>191</v>
      </c>
      <c r="H152" s="233">
        <v>20</v>
      </c>
      <c r="I152" s="234"/>
      <c r="J152" s="235">
        <f t="shared" si="0"/>
        <v>0</v>
      </c>
      <c r="K152" s="231" t="s">
        <v>145</v>
      </c>
      <c r="L152" s="236"/>
      <c r="M152" s="237" t="s">
        <v>1</v>
      </c>
      <c r="N152" s="238" t="s">
        <v>48</v>
      </c>
      <c r="O152" s="72"/>
      <c r="P152" s="213">
        <f t="shared" si="1"/>
        <v>0</v>
      </c>
      <c r="Q152" s="213">
        <v>0.00017</v>
      </c>
      <c r="R152" s="213">
        <f t="shared" si="2"/>
        <v>0.0034000000000000002</v>
      </c>
      <c r="S152" s="213">
        <v>0</v>
      </c>
      <c r="T152" s="21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236</v>
      </c>
      <c r="AT152" s="215" t="s">
        <v>233</v>
      </c>
      <c r="AU152" s="215" t="s">
        <v>93</v>
      </c>
      <c r="AY152" s="17" t="s">
        <v>138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7" t="s">
        <v>91</v>
      </c>
      <c r="BK152" s="216">
        <f t="shared" si="9"/>
        <v>0</v>
      </c>
      <c r="BL152" s="17" t="s">
        <v>219</v>
      </c>
      <c r="BM152" s="215" t="s">
        <v>781</v>
      </c>
    </row>
    <row r="153" spans="1:65" s="2" customFormat="1" ht="36" customHeight="1">
      <c r="A153" s="35"/>
      <c r="B153" s="36"/>
      <c r="C153" s="204" t="s">
        <v>232</v>
      </c>
      <c r="D153" s="204" t="s">
        <v>141</v>
      </c>
      <c r="E153" s="205" t="s">
        <v>782</v>
      </c>
      <c r="F153" s="206" t="s">
        <v>783</v>
      </c>
      <c r="G153" s="207" t="s">
        <v>191</v>
      </c>
      <c r="H153" s="208">
        <v>35</v>
      </c>
      <c r="I153" s="209"/>
      <c r="J153" s="210">
        <f t="shared" si="0"/>
        <v>0</v>
      </c>
      <c r="K153" s="206" t="s">
        <v>145</v>
      </c>
      <c r="L153" s="40"/>
      <c r="M153" s="211" t="s">
        <v>1</v>
      </c>
      <c r="N153" s="212" t="s">
        <v>48</v>
      </c>
      <c r="O153" s="72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219</v>
      </c>
      <c r="AT153" s="215" t="s">
        <v>141</v>
      </c>
      <c r="AU153" s="215" t="s">
        <v>93</v>
      </c>
      <c r="AY153" s="17" t="s">
        <v>138</v>
      </c>
      <c r="BE153" s="216">
        <f t="shared" si="4"/>
        <v>0</v>
      </c>
      <c r="BF153" s="216">
        <f t="shared" si="5"/>
        <v>0</v>
      </c>
      <c r="BG153" s="216">
        <f t="shared" si="6"/>
        <v>0</v>
      </c>
      <c r="BH153" s="216">
        <f t="shared" si="7"/>
        <v>0</v>
      </c>
      <c r="BI153" s="216">
        <f t="shared" si="8"/>
        <v>0</v>
      </c>
      <c r="BJ153" s="17" t="s">
        <v>91</v>
      </c>
      <c r="BK153" s="216">
        <f t="shared" si="9"/>
        <v>0</v>
      </c>
      <c r="BL153" s="17" t="s">
        <v>219</v>
      </c>
      <c r="BM153" s="215" t="s">
        <v>784</v>
      </c>
    </row>
    <row r="154" spans="1:65" s="2" customFormat="1" ht="16.5" customHeight="1">
      <c r="A154" s="35"/>
      <c r="B154" s="36"/>
      <c r="C154" s="229" t="s">
        <v>238</v>
      </c>
      <c r="D154" s="229" t="s">
        <v>233</v>
      </c>
      <c r="E154" s="230" t="s">
        <v>785</v>
      </c>
      <c r="F154" s="231" t="s">
        <v>786</v>
      </c>
      <c r="G154" s="232" t="s">
        <v>191</v>
      </c>
      <c r="H154" s="233">
        <v>35</v>
      </c>
      <c r="I154" s="234"/>
      <c r="J154" s="235">
        <f t="shared" si="0"/>
        <v>0</v>
      </c>
      <c r="K154" s="231" t="s">
        <v>145</v>
      </c>
      <c r="L154" s="236"/>
      <c r="M154" s="237" t="s">
        <v>1</v>
      </c>
      <c r="N154" s="238" t="s">
        <v>48</v>
      </c>
      <c r="O154" s="72"/>
      <c r="P154" s="213">
        <f t="shared" si="1"/>
        <v>0</v>
      </c>
      <c r="Q154" s="213">
        <v>0.00063</v>
      </c>
      <c r="R154" s="213">
        <f t="shared" si="2"/>
        <v>0.02205</v>
      </c>
      <c r="S154" s="213">
        <v>0</v>
      </c>
      <c r="T154" s="21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236</v>
      </c>
      <c r="AT154" s="215" t="s">
        <v>233</v>
      </c>
      <c r="AU154" s="215" t="s">
        <v>93</v>
      </c>
      <c r="AY154" s="17" t="s">
        <v>138</v>
      </c>
      <c r="BE154" s="216">
        <f t="shared" si="4"/>
        <v>0</v>
      </c>
      <c r="BF154" s="216">
        <f t="shared" si="5"/>
        <v>0</v>
      </c>
      <c r="BG154" s="216">
        <f t="shared" si="6"/>
        <v>0</v>
      </c>
      <c r="BH154" s="216">
        <f t="shared" si="7"/>
        <v>0</v>
      </c>
      <c r="BI154" s="216">
        <f t="shared" si="8"/>
        <v>0</v>
      </c>
      <c r="BJ154" s="17" t="s">
        <v>91</v>
      </c>
      <c r="BK154" s="216">
        <f t="shared" si="9"/>
        <v>0</v>
      </c>
      <c r="BL154" s="17" t="s">
        <v>219</v>
      </c>
      <c r="BM154" s="215" t="s">
        <v>787</v>
      </c>
    </row>
    <row r="155" spans="1:65" s="2" customFormat="1" ht="36" customHeight="1">
      <c r="A155" s="35"/>
      <c r="B155" s="36"/>
      <c r="C155" s="204" t="s">
        <v>242</v>
      </c>
      <c r="D155" s="204" t="s">
        <v>141</v>
      </c>
      <c r="E155" s="205" t="s">
        <v>788</v>
      </c>
      <c r="F155" s="206" t="s">
        <v>789</v>
      </c>
      <c r="G155" s="207" t="s">
        <v>191</v>
      </c>
      <c r="H155" s="208">
        <v>13</v>
      </c>
      <c r="I155" s="209"/>
      <c r="J155" s="210">
        <f t="shared" si="0"/>
        <v>0</v>
      </c>
      <c r="K155" s="206" t="s">
        <v>145</v>
      </c>
      <c r="L155" s="40"/>
      <c r="M155" s="211" t="s">
        <v>1</v>
      </c>
      <c r="N155" s="212" t="s">
        <v>48</v>
      </c>
      <c r="O155" s="72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219</v>
      </c>
      <c r="AT155" s="215" t="s">
        <v>141</v>
      </c>
      <c r="AU155" s="215" t="s">
        <v>93</v>
      </c>
      <c r="AY155" s="17" t="s">
        <v>138</v>
      </c>
      <c r="BE155" s="216">
        <f t="shared" si="4"/>
        <v>0</v>
      </c>
      <c r="BF155" s="216">
        <f t="shared" si="5"/>
        <v>0</v>
      </c>
      <c r="BG155" s="216">
        <f t="shared" si="6"/>
        <v>0</v>
      </c>
      <c r="BH155" s="216">
        <f t="shared" si="7"/>
        <v>0</v>
      </c>
      <c r="BI155" s="216">
        <f t="shared" si="8"/>
        <v>0</v>
      </c>
      <c r="BJ155" s="17" t="s">
        <v>91</v>
      </c>
      <c r="BK155" s="216">
        <f t="shared" si="9"/>
        <v>0</v>
      </c>
      <c r="BL155" s="17" t="s">
        <v>219</v>
      </c>
      <c r="BM155" s="215" t="s">
        <v>790</v>
      </c>
    </row>
    <row r="156" spans="2:51" s="13" customFormat="1" ht="11.25">
      <c r="B156" s="217"/>
      <c r="C156" s="218"/>
      <c r="D156" s="219" t="s">
        <v>148</v>
      </c>
      <c r="E156" s="220" t="s">
        <v>1</v>
      </c>
      <c r="F156" s="221" t="s">
        <v>791</v>
      </c>
      <c r="G156" s="218"/>
      <c r="H156" s="222">
        <v>13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148</v>
      </c>
      <c r="AU156" s="228" t="s">
        <v>93</v>
      </c>
      <c r="AV156" s="13" t="s">
        <v>93</v>
      </c>
      <c r="AW156" s="13" t="s">
        <v>38</v>
      </c>
      <c r="AX156" s="13" t="s">
        <v>91</v>
      </c>
      <c r="AY156" s="228" t="s">
        <v>138</v>
      </c>
    </row>
    <row r="157" spans="1:65" s="2" customFormat="1" ht="16.5" customHeight="1">
      <c r="A157" s="35"/>
      <c r="B157" s="36"/>
      <c r="C157" s="229" t="s">
        <v>7</v>
      </c>
      <c r="D157" s="229" t="s">
        <v>233</v>
      </c>
      <c r="E157" s="230" t="s">
        <v>792</v>
      </c>
      <c r="F157" s="231" t="s">
        <v>793</v>
      </c>
      <c r="G157" s="232" t="s">
        <v>191</v>
      </c>
      <c r="H157" s="233">
        <v>13</v>
      </c>
      <c r="I157" s="234"/>
      <c r="J157" s="235">
        <f>ROUND(I157*H157,2)</f>
        <v>0</v>
      </c>
      <c r="K157" s="231" t="s">
        <v>145</v>
      </c>
      <c r="L157" s="236"/>
      <c r="M157" s="237" t="s">
        <v>1</v>
      </c>
      <c r="N157" s="238" t="s">
        <v>48</v>
      </c>
      <c r="O157" s="72"/>
      <c r="P157" s="213">
        <f>O157*H157</f>
        <v>0</v>
      </c>
      <c r="Q157" s="213">
        <v>0.0009</v>
      </c>
      <c r="R157" s="213">
        <f>Q157*H157</f>
        <v>0.0117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236</v>
      </c>
      <c r="AT157" s="215" t="s">
        <v>233</v>
      </c>
      <c r="AU157" s="215" t="s">
        <v>93</v>
      </c>
      <c r="AY157" s="17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91</v>
      </c>
      <c r="BK157" s="216">
        <f>ROUND(I157*H157,2)</f>
        <v>0</v>
      </c>
      <c r="BL157" s="17" t="s">
        <v>219</v>
      </c>
      <c r="BM157" s="215" t="s">
        <v>794</v>
      </c>
    </row>
    <row r="158" spans="1:65" s="2" customFormat="1" ht="36" customHeight="1">
      <c r="A158" s="35"/>
      <c r="B158" s="36"/>
      <c r="C158" s="204" t="s">
        <v>252</v>
      </c>
      <c r="D158" s="204" t="s">
        <v>141</v>
      </c>
      <c r="E158" s="205" t="s">
        <v>795</v>
      </c>
      <c r="F158" s="206" t="s">
        <v>796</v>
      </c>
      <c r="G158" s="207" t="s">
        <v>191</v>
      </c>
      <c r="H158" s="208">
        <v>55</v>
      </c>
      <c r="I158" s="209"/>
      <c r="J158" s="210">
        <f>ROUND(I158*H158,2)</f>
        <v>0</v>
      </c>
      <c r="K158" s="206" t="s">
        <v>145</v>
      </c>
      <c r="L158" s="40"/>
      <c r="M158" s="211" t="s">
        <v>1</v>
      </c>
      <c r="N158" s="212" t="s">
        <v>48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219</v>
      </c>
      <c r="AT158" s="215" t="s">
        <v>141</v>
      </c>
      <c r="AU158" s="215" t="s">
        <v>93</v>
      </c>
      <c r="AY158" s="17" t="s">
        <v>138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91</v>
      </c>
      <c r="BK158" s="216">
        <f>ROUND(I158*H158,2)</f>
        <v>0</v>
      </c>
      <c r="BL158" s="17" t="s">
        <v>219</v>
      </c>
      <c r="BM158" s="215" t="s">
        <v>797</v>
      </c>
    </row>
    <row r="159" spans="2:51" s="13" customFormat="1" ht="11.25">
      <c r="B159" s="217"/>
      <c r="C159" s="218"/>
      <c r="D159" s="219" t="s">
        <v>148</v>
      </c>
      <c r="E159" s="220" t="s">
        <v>1</v>
      </c>
      <c r="F159" s="221" t="s">
        <v>798</v>
      </c>
      <c r="G159" s="218"/>
      <c r="H159" s="222">
        <v>55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148</v>
      </c>
      <c r="AU159" s="228" t="s">
        <v>93</v>
      </c>
      <c r="AV159" s="13" t="s">
        <v>93</v>
      </c>
      <c r="AW159" s="13" t="s">
        <v>38</v>
      </c>
      <c r="AX159" s="13" t="s">
        <v>91</v>
      </c>
      <c r="AY159" s="228" t="s">
        <v>138</v>
      </c>
    </row>
    <row r="160" spans="1:65" s="2" customFormat="1" ht="16.5" customHeight="1">
      <c r="A160" s="35"/>
      <c r="B160" s="36"/>
      <c r="C160" s="229" t="s">
        <v>258</v>
      </c>
      <c r="D160" s="229" t="s">
        <v>233</v>
      </c>
      <c r="E160" s="230" t="s">
        <v>799</v>
      </c>
      <c r="F160" s="231" t="s">
        <v>800</v>
      </c>
      <c r="G160" s="232" t="s">
        <v>191</v>
      </c>
      <c r="H160" s="233">
        <v>30</v>
      </c>
      <c r="I160" s="234"/>
      <c r="J160" s="235">
        <f aca="true" t="shared" si="10" ref="J160:J176">ROUND(I160*H160,2)</f>
        <v>0</v>
      </c>
      <c r="K160" s="231" t="s">
        <v>145</v>
      </c>
      <c r="L160" s="236"/>
      <c r="M160" s="237" t="s">
        <v>1</v>
      </c>
      <c r="N160" s="238" t="s">
        <v>48</v>
      </c>
      <c r="O160" s="72"/>
      <c r="P160" s="213">
        <f aca="true" t="shared" si="11" ref="P160:P176">O160*H160</f>
        <v>0</v>
      </c>
      <c r="Q160" s="213">
        <v>0.00016</v>
      </c>
      <c r="R160" s="213">
        <f aca="true" t="shared" si="12" ref="R160:R176">Q160*H160</f>
        <v>0.0048000000000000004</v>
      </c>
      <c r="S160" s="213">
        <v>0</v>
      </c>
      <c r="T160" s="214">
        <f aca="true" t="shared" si="13" ref="T160:T176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236</v>
      </c>
      <c r="AT160" s="215" t="s">
        <v>233</v>
      </c>
      <c r="AU160" s="215" t="s">
        <v>93</v>
      </c>
      <c r="AY160" s="17" t="s">
        <v>138</v>
      </c>
      <c r="BE160" s="216">
        <f aca="true" t="shared" si="14" ref="BE160:BE176">IF(N160="základní",J160,0)</f>
        <v>0</v>
      </c>
      <c r="BF160" s="216">
        <f aca="true" t="shared" si="15" ref="BF160:BF176">IF(N160="snížená",J160,0)</f>
        <v>0</v>
      </c>
      <c r="BG160" s="216">
        <f aca="true" t="shared" si="16" ref="BG160:BG176">IF(N160="zákl. přenesená",J160,0)</f>
        <v>0</v>
      </c>
      <c r="BH160" s="216">
        <f aca="true" t="shared" si="17" ref="BH160:BH176">IF(N160="sníž. přenesená",J160,0)</f>
        <v>0</v>
      </c>
      <c r="BI160" s="216">
        <f aca="true" t="shared" si="18" ref="BI160:BI176">IF(N160="nulová",J160,0)</f>
        <v>0</v>
      </c>
      <c r="BJ160" s="17" t="s">
        <v>91</v>
      </c>
      <c r="BK160" s="216">
        <f aca="true" t="shared" si="19" ref="BK160:BK176">ROUND(I160*H160,2)</f>
        <v>0</v>
      </c>
      <c r="BL160" s="17" t="s">
        <v>219</v>
      </c>
      <c r="BM160" s="215" t="s">
        <v>801</v>
      </c>
    </row>
    <row r="161" spans="1:65" s="2" customFormat="1" ht="16.5" customHeight="1">
      <c r="A161" s="35"/>
      <c r="B161" s="36"/>
      <c r="C161" s="229" t="s">
        <v>263</v>
      </c>
      <c r="D161" s="229" t="s">
        <v>233</v>
      </c>
      <c r="E161" s="230" t="s">
        <v>802</v>
      </c>
      <c r="F161" s="231" t="s">
        <v>803</v>
      </c>
      <c r="G161" s="232" t="s">
        <v>191</v>
      </c>
      <c r="H161" s="233">
        <v>25</v>
      </c>
      <c r="I161" s="234"/>
      <c r="J161" s="235">
        <f t="shared" si="10"/>
        <v>0</v>
      </c>
      <c r="K161" s="231" t="s">
        <v>145</v>
      </c>
      <c r="L161" s="236"/>
      <c r="M161" s="237" t="s">
        <v>1</v>
      </c>
      <c r="N161" s="238" t="s">
        <v>48</v>
      </c>
      <c r="O161" s="72"/>
      <c r="P161" s="213">
        <f t="shared" si="11"/>
        <v>0</v>
      </c>
      <c r="Q161" s="213">
        <v>0.00025</v>
      </c>
      <c r="R161" s="213">
        <f t="shared" si="12"/>
        <v>0.00625</v>
      </c>
      <c r="S161" s="213">
        <v>0</v>
      </c>
      <c r="T161" s="214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236</v>
      </c>
      <c r="AT161" s="215" t="s">
        <v>233</v>
      </c>
      <c r="AU161" s="215" t="s">
        <v>93</v>
      </c>
      <c r="AY161" s="17" t="s">
        <v>138</v>
      </c>
      <c r="BE161" s="216">
        <f t="shared" si="14"/>
        <v>0</v>
      </c>
      <c r="BF161" s="216">
        <f t="shared" si="15"/>
        <v>0</v>
      </c>
      <c r="BG161" s="216">
        <f t="shared" si="16"/>
        <v>0</v>
      </c>
      <c r="BH161" s="216">
        <f t="shared" si="17"/>
        <v>0</v>
      </c>
      <c r="BI161" s="216">
        <f t="shared" si="18"/>
        <v>0</v>
      </c>
      <c r="BJ161" s="17" t="s">
        <v>91</v>
      </c>
      <c r="BK161" s="216">
        <f t="shared" si="19"/>
        <v>0</v>
      </c>
      <c r="BL161" s="17" t="s">
        <v>219</v>
      </c>
      <c r="BM161" s="215" t="s">
        <v>804</v>
      </c>
    </row>
    <row r="162" spans="1:65" s="2" customFormat="1" ht="36" customHeight="1">
      <c r="A162" s="35"/>
      <c r="B162" s="36"/>
      <c r="C162" s="204" t="s">
        <v>268</v>
      </c>
      <c r="D162" s="204" t="s">
        <v>141</v>
      </c>
      <c r="E162" s="205" t="s">
        <v>805</v>
      </c>
      <c r="F162" s="206" t="s">
        <v>806</v>
      </c>
      <c r="G162" s="207" t="s">
        <v>164</v>
      </c>
      <c r="H162" s="208">
        <v>3</v>
      </c>
      <c r="I162" s="209"/>
      <c r="J162" s="210">
        <f t="shared" si="10"/>
        <v>0</v>
      </c>
      <c r="K162" s="206" t="s">
        <v>145</v>
      </c>
      <c r="L162" s="40"/>
      <c r="M162" s="211" t="s">
        <v>1</v>
      </c>
      <c r="N162" s="212" t="s">
        <v>48</v>
      </c>
      <c r="O162" s="72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219</v>
      </c>
      <c r="AT162" s="215" t="s">
        <v>141</v>
      </c>
      <c r="AU162" s="215" t="s">
        <v>93</v>
      </c>
      <c r="AY162" s="17" t="s">
        <v>138</v>
      </c>
      <c r="BE162" s="216">
        <f t="shared" si="14"/>
        <v>0</v>
      </c>
      <c r="BF162" s="216">
        <f t="shared" si="15"/>
        <v>0</v>
      </c>
      <c r="BG162" s="216">
        <f t="shared" si="16"/>
        <v>0</v>
      </c>
      <c r="BH162" s="216">
        <f t="shared" si="17"/>
        <v>0</v>
      </c>
      <c r="BI162" s="216">
        <f t="shared" si="18"/>
        <v>0</v>
      </c>
      <c r="BJ162" s="17" t="s">
        <v>91</v>
      </c>
      <c r="BK162" s="216">
        <f t="shared" si="19"/>
        <v>0</v>
      </c>
      <c r="BL162" s="17" t="s">
        <v>219</v>
      </c>
      <c r="BM162" s="215" t="s">
        <v>807</v>
      </c>
    </row>
    <row r="163" spans="1:65" s="2" customFormat="1" ht="16.5" customHeight="1">
      <c r="A163" s="35"/>
      <c r="B163" s="36"/>
      <c r="C163" s="229" t="s">
        <v>273</v>
      </c>
      <c r="D163" s="229" t="s">
        <v>233</v>
      </c>
      <c r="E163" s="230" t="s">
        <v>808</v>
      </c>
      <c r="F163" s="231" t="s">
        <v>809</v>
      </c>
      <c r="G163" s="232" t="s">
        <v>164</v>
      </c>
      <c r="H163" s="233">
        <v>1</v>
      </c>
      <c r="I163" s="234"/>
      <c r="J163" s="235">
        <f t="shared" si="10"/>
        <v>0</v>
      </c>
      <c r="K163" s="231" t="s">
        <v>759</v>
      </c>
      <c r="L163" s="236"/>
      <c r="M163" s="237" t="s">
        <v>1</v>
      </c>
      <c r="N163" s="238" t="s">
        <v>48</v>
      </c>
      <c r="O163" s="72"/>
      <c r="P163" s="213">
        <f t="shared" si="11"/>
        <v>0</v>
      </c>
      <c r="Q163" s="213">
        <v>0.01</v>
      </c>
      <c r="R163" s="213">
        <f t="shared" si="12"/>
        <v>0.01</v>
      </c>
      <c r="S163" s="213">
        <v>0</v>
      </c>
      <c r="T163" s="214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236</v>
      </c>
      <c r="AT163" s="215" t="s">
        <v>233</v>
      </c>
      <c r="AU163" s="215" t="s">
        <v>93</v>
      </c>
      <c r="AY163" s="17" t="s">
        <v>138</v>
      </c>
      <c r="BE163" s="216">
        <f t="shared" si="14"/>
        <v>0</v>
      </c>
      <c r="BF163" s="216">
        <f t="shared" si="15"/>
        <v>0</v>
      </c>
      <c r="BG163" s="216">
        <f t="shared" si="16"/>
        <v>0</v>
      </c>
      <c r="BH163" s="216">
        <f t="shared" si="17"/>
        <v>0</v>
      </c>
      <c r="BI163" s="216">
        <f t="shared" si="18"/>
        <v>0</v>
      </c>
      <c r="BJ163" s="17" t="s">
        <v>91</v>
      </c>
      <c r="BK163" s="216">
        <f t="shared" si="19"/>
        <v>0</v>
      </c>
      <c r="BL163" s="17" t="s">
        <v>219</v>
      </c>
      <c r="BM163" s="215" t="s">
        <v>810</v>
      </c>
    </row>
    <row r="164" spans="1:65" s="2" customFormat="1" ht="24" customHeight="1">
      <c r="A164" s="35"/>
      <c r="B164" s="36"/>
      <c r="C164" s="229" t="s">
        <v>277</v>
      </c>
      <c r="D164" s="229" t="s">
        <v>233</v>
      </c>
      <c r="E164" s="230" t="s">
        <v>811</v>
      </c>
      <c r="F164" s="231" t="s">
        <v>812</v>
      </c>
      <c r="G164" s="232" t="s">
        <v>164</v>
      </c>
      <c r="H164" s="233">
        <v>1</v>
      </c>
      <c r="I164" s="234"/>
      <c r="J164" s="235">
        <f t="shared" si="10"/>
        <v>0</v>
      </c>
      <c r="K164" s="231" t="s">
        <v>759</v>
      </c>
      <c r="L164" s="236"/>
      <c r="M164" s="237" t="s">
        <v>1</v>
      </c>
      <c r="N164" s="238" t="s">
        <v>48</v>
      </c>
      <c r="O164" s="72"/>
      <c r="P164" s="213">
        <f t="shared" si="11"/>
        <v>0</v>
      </c>
      <c r="Q164" s="213">
        <v>0.01</v>
      </c>
      <c r="R164" s="213">
        <f t="shared" si="12"/>
        <v>0.01</v>
      </c>
      <c r="S164" s="213">
        <v>0</v>
      </c>
      <c r="T164" s="214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236</v>
      </c>
      <c r="AT164" s="215" t="s">
        <v>233</v>
      </c>
      <c r="AU164" s="215" t="s">
        <v>93</v>
      </c>
      <c r="AY164" s="17" t="s">
        <v>138</v>
      </c>
      <c r="BE164" s="216">
        <f t="shared" si="14"/>
        <v>0</v>
      </c>
      <c r="BF164" s="216">
        <f t="shared" si="15"/>
        <v>0</v>
      </c>
      <c r="BG164" s="216">
        <f t="shared" si="16"/>
        <v>0</v>
      </c>
      <c r="BH164" s="216">
        <f t="shared" si="17"/>
        <v>0</v>
      </c>
      <c r="BI164" s="216">
        <f t="shared" si="18"/>
        <v>0</v>
      </c>
      <c r="BJ164" s="17" t="s">
        <v>91</v>
      </c>
      <c r="BK164" s="216">
        <f t="shared" si="19"/>
        <v>0</v>
      </c>
      <c r="BL164" s="17" t="s">
        <v>219</v>
      </c>
      <c r="BM164" s="215" t="s">
        <v>813</v>
      </c>
    </row>
    <row r="165" spans="1:65" s="2" customFormat="1" ht="16.5" customHeight="1">
      <c r="A165" s="35"/>
      <c r="B165" s="36"/>
      <c r="C165" s="229" t="s">
        <v>283</v>
      </c>
      <c r="D165" s="229" t="s">
        <v>233</v>
      </c>
      <c r="E165" s="230" t="s">
        <v>814</v>
      </c>
      <c r="F165" s="231" t="s">
        <v>815</v>
      </c>
      <c r="G165" s="232" t="s">
        <v>164</v>
      </c>
      <c r="H165" s="233">
        <v>1</v>
      </c>
      <c r="I165" s="234"/>
      <c r="J165" s="235">
        <f t="shared" si="10"/>
        <v>0</v>
      </c>
      <c r="K165" s="231" t="s">
        <v>759</v>
      </c>
      <c r="L165" s="236"/>
      <c r="M165" s="237" t="s">
        <v>1</v>
      </c>
      <c r="N165" s="238" t="s">
        <v>48</v>
      </c>
      <c r="O165" s="72"/>
      <c r="P165" s="213">
        <f t="shared" si="11"/>
        <v>0</v>
      </c>
      <c r="Q165" s="213">
        <v>0.01</v>
      </c>
      <c r="R165" s="213">
        <f t="shared" si="12"/>
        <v>0.01</v>
      </c>
      <c r="S165" s="213">
        <v>0</v>
      </c>
      <c r="T165" s="214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236</v>
      </c>
      <c r="AT165" s="215" t="s">
        <v>233</v>
      </c>
      <c r="AU165" s="215" t="s">
        <v>93</v>
      </c>
      <c r="AY165" s="17" t="s">
        <v>138</v>
      </c>
      <c r="BE165" s="216">
        <f t="shared" si="14"/>
        <v>0</v>
      </c>
      <c r="BF165" s="216">
        <f t="shared" si="15"/>
        <v>0</v>
      </c>
      <c r="BG165" s="216">
        <f t="shared" si="16"/>
        <v>0</v>
      </c>
      <c r="BH165" s="216">
        <f t="shared" si="17"/>
        <v>0</v>
      </c>
      <c r="BI165" s="216">
        <f t="shared" si="18"/>
        <v>0</v>
      </c>
      <c r="BJ165" s="17" t="s">
        <v>91</v>
      </c>
      <c r="BK165" s="216">
        <f t="shared" si="19"/>
        <v>0</v>
      </c>
      <c r="BL165" s="17" t="s">
        <v>219</v>
      </c>
      <c r="BM165" s="215" t="s">
        <v>816</v>
      </c>
    </row>
    <row r="166" spans="1:65" s="2" customFormat="1" ht="36" customHeight="1">
      <c r="A166" s="35"/>
      <c r="B166" s="36"/>
      <c r="C166" s="204" t="s">
        <v>287</v>
      </c>
      <c r="D166" s="204" t="s">
        <v>141</v>
      </c>
      <c r="E166" s="205" t="s">
        <v>817</v>
      </c>
      <c r="F166" s="206" t="s">
        <v>818</v>
      </c>
      <c r="G166" s="207" t="s">
        <v>164</v>
      </c>
      <c r="H166" s="208">
        <v>3</v>
      </c>
      <c r="I166" s="209"/>
      <c r="J166" s="210">
        <f t="shared" si="10"/>
        <v>0</v>
      </c>
      <c r="K166" s="206" t="s">
        <v>145</v>
      </c>
      <c r="L166" s="40"/>
      <c r="M166" s="211" t="s">
        <v>1</v>
      </c>
      <c r="N166" s="212" t="s">
        <v>48</v>
      </c>
      <c r="O166" s="72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219</v>
      </c>
      <c r="AT166" s="215" t="s">
        <v>141</v>
      </c>
      <c r="AU166" s="215" t="s">
        <v>93</v>
      </c>
      <c r="AY166" s="17" t="s">
        <v>138</v>
      </c>
      <c r="BE166" s="216">
        <f t="shared" si="14"/>
        <v>0</v>
      </c>
      <c r="BF166" s="216">
        <f t="shared" si="15"/>
        <v>0</v>
      </c>
      <c r="BG166" s="216">
        <f t="shared" si="16"/>
        <v>0</v>
      </c>
      <c r="BH166" s="216">
        <f t="shared" si="17"/>
        <v>0</v>
      </c>
      <c r="BI166" s="216">
        <f t="shared" si="18"/>
        <v>0</v>
      </c>
      <c r="BJ166" s="17" t="s">
        <v>91</v>
      </c>
      <c r="BK166" s="216">
        <f t="shared" si="19"/>
        <v>0</v>
      </c>
      <c r="BL166" s="17" t="s">
        <v>219</v>
      </c>
      <c r="BM166" s="215" t="s">
        <v>819</v>
      </c>
    </row>
    <row r="167" spans="1:65" s="2" customFormat="1" ht="24" customHeight="1">
      <c r="A167" s="35"/>
      <c r="B167" s="36"/>
      <c r="C167" s="229" t="s">
        <v>292</v>
      </c>
      <c r="D167" s="229" t="s">
        <v>233</v>
      </c>
      <c r="E167" s="230" t="s">
        <v>820</v>
      </c>
      <c r="F167" s="231" t="s">
        <v>821</v>
      </c>
      <c r="G167" s="232" t="s">
        <v>164</v>
      </c>
      <c r="H167" s="233">
        <v>2</v>
      </c>
      <c r="I167" s="234"/>
      <c r="J167" s="235">
        <f t="shared" si="10"/>
        <v>0</v>
      </c>
      <c r="K167" s="231" t="s">
        <v>759</v>
      </c>
      <c r="L167" s="236"/>
      <c r="M167" s="237" t="s">
        <v>1</v>
      </c>
      <c r="N167" s="238" t="s">
        <v>48</v>
      </c>
      <c r="O167" s="72"/>
      <c r="P167" s="213">
        <f t="shared" si="11"/>
        <v>0</v>
      </c>
      <c r="Q167" s="213">
        <v>0.00028</v>
      </c>
      <c r="R167" s="213">
        <f t="shared" si="12"/>
        <v>0.00056</v>
      </c>
      <c r="S167" s="213">
        <v>0</v>
      </c>
      <c r="T167" s="214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236</v>
      </c>
      <c r="AT167" s="215" t="s">
        <v>233</v>
      </c>
      <c r="AU167" s="215" t="s">
        <v>93</v>
      </c>
      <c r="AY167" s="17" t="s">
        <v>138</v>
      </c>
      <c r="BE167" s="216">
        <f t="shared" si="14"/>
        <v>0</v>
      </c>
      <c r="BF167" s="216">
        <f t="shared" si="15"/>
        <v>0</v>
      </c>
      <c r="BG167" s="216">
        <f t="shared" si="16"/>
        <v>0</v>
      </c>
      <c r="BH167" s="216">
        <f t="shared" si="17"/>
        <v>0</v>
      </c>
      <c r="BI167" s="216">
        <f t="shared" si="18"/>
        <v>0</v>
      </c>
      <c r="BJ167" s="17" t="s">
        <v>91</v>
      </c>
      <c r="BK167" s="216">
        <f t="shared" si="19"/>
        <v>0</v>
      </c>
      <c r="BL167" s="17" t="s">
        <v>219</v>
      </c>
      <c r="BM167" s="215" t="s">
        <v>822</v>
      </c>
    </row>
    <row r="168" spans="1:65" s="2" customFormat="1" ht="16.5" customHeight="1">
      <c r="A168" s="35"/>
      <c r="B168" s="36"/>
      <c r="C168" s="229" t="s">
        <v>296</v>
      </c>
      <c r="D168" s="229" t="s">
        <v>233</v>
      </c>
      <c r="E168" s="230" t="s">
        <v>823</v>
      </c>
      <c r="F168" s="231" t="s">
        <v>824</v>
      </c>
      <c r="G168" s="232" t="s">
        <v>164</v>
      </c>
      <c r="H168" s="233">
        <v>1</v>
      </c>
      <c r="I168" s="234"/>
      <c r="J168" s="235">
        <f t="shared" si="10"/>
        <v>0</v>
      </c>
      <c r="K168" s="231" t="s">
        <v>759</v>
      </c>
      <c r="L168" s="236"/>
      <c r="M168" s="237" t="s">
        <v>1</v>
      </c>
      <c r="N168" s="238" t="s">
        <v>48</v>
      </c>
      <c r="O168" s="72"/>
      <c r="P168" s="213">
        <f t="shared" si="11"/>
        <v>0</v>
      </c>
      <c r="Q168" s="213">
        <v>0.00028</v>
      </c>
      <c r="R168" s="213">
        <f t="shared" si="12"/>
        <v>0.00028</v>
      </c>
      <c r="S168" s="213">
        <v>0</v>
      </c>
      <c r="T168" s="214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236</v>
      </c>
      <c r="AT168" s="215" t="s">
        <v>233</v>
      </c>
      <c r="AU168" s="215" t="s">
        <v>93</v>
      </c>
      <c r="AY168" s="17" t="s">
        <v>138</v>
      </c>
      <c r="BE168" s="216">
        <f t="shared" si="14"/>
        <v>0</v>
      </c>
      <c r="BF168" s="216">
        <f t="shared" si="15"/>
        <v>0</v>
      </c>
      <c r="BG168" s="216">
        <f t="shared" si="16"/>
        <v>0</v>
      </c>
      <c r="BH168" s="216">
        <f t="shared" si="17"/>
        <v>0</v>
      </c>
      <c r="BI168" s="216">
        <f t="shared" si="18"/>
        <v>0</v>
      </c>
      <c r="BJ168" s="17" t="s">
        <v>91</v>
      </c>
      <c r="BK168" s="216">
        <f t="shared" si="19"/>
        <v>0</v>
      </c>
      <c r="BL168" s="17" t="s">
        <v>219</v>
      </c>
      <c r="BM168" s="215" t="s">
        <v>825</v>
      </c>
    </row>
    <row r="169" spans="1:65" s="2" customFormat="1" ht="24" customHeight="1">
      <c r="A169" s="35"/>
      <c r="B169" s="36"/>
      <c r="C169" s="204" t="s">
        <v>236</v>
      </c>
      <c r="D169" s="204" t="s">
        <v>141</v>
      </c>
      <c r="E169" s="205" t="s">
        <v>826</v>
      </c>
      <c r="F169" s="206" t="s">
        <v>827</v>
      </c>
      <c r="G169" s="207" t="s">
        <v>164</v>
      </c>
      <c r="H169" s="208">
        <v>1</v>
      </c>
      <c r="I169" s="209"/>
      <c r="J169" s="210">
        <f t="shared" si="10"/>
        <v>0</v>
      </c>
      <c r="K169" s="206" t="s">
        <v>145</v>
      </c>
      <c r="L169" s="40"/>
      <c r="M169" s="211" t="s">
        <v>1</v>
      </c>
      <c r="N169" s="212" t="s">
        <v>48</v>
      </c>
      <c r="O169" s="72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219</v>
      </c>
      <c r="AT169" s="215" t="s">
        <v>141</v>
      </c>
      <c r="AU169" s="215" t="s">
        <v>93</v>
      </c>
      <c r="AY169" s="17" t="s">
        <v>138</v>
      </c>
      <c r="BE169" s="216">
        <f t="shared" si="14"/>
        <v>0</v>
      </c>
      <c r="BF169" s="216">
        <f t="shared" si="15"/>
        <v>0</v>
      </c>
      <c r="BG169" s="216">
        <f t="shared" si="16"/>
        <v>0</v>
      </c>
      <c r="BH169" s="216">
        <f t="shared" si="17"/>
        <v>0</v>
      </c>
      <c r="BI169" s="216">
        <f t="shared" si="18"/>
        <v>0</v>
      </c>
      <c r="BJ169" s="17" t="s">
        <v>91</v>
      </c>
      <c r="BK169" s="216">
        <f t="shared" si="19"/>
        <v>0</v>
      </c>
      <c r="BL169" s="17" t="s">
        <v>219</v>
      </c>
      <c r="BM169" s="215" t="s">
        <v>828</v>
      </c>
    </row>
    <row r="170" spans="1:65" s="2" customFormat="1" ht="16.5" customHeight="1">
      <c r="A170" s="35"/>
      <c r="B170" s="36"/>
      <c r="C170" s="229" t="s">
        <v>305</v>
      </c>
      <c r="D170" s="229" t="s">
        <v>233</v>
      </c>
      <c r="E170" s="230" t="s">
        <v>829</v>
      </c>
      <c r="F170" s="231" t="s">
        <v>830</v>
      </c>
      <c r="G170" s="232" t="s">
        <v>164</v>
      </c>
      <c r="H170" s="233">
        <v>1</v>
      </c>
      <c r="I170" s="234"/>
      <c r="J170" s="235">
        <f t="shared" si="10"/>
        <v>0</v>
      </c>
      <c r="K170" s="231" t="s">
        <v>145</v>
      </c>
      <c r="L170" s="236"/>
      <c r="M170" s="237" t="s">
        <v>1</v>
      </c>
      <c r="N170" s="238" t="s">
        <v>48</v>
      </c>
      <c r="O170" s="72"/>
      <c r="P170" s="213">
        <f t="shared" si="11"/>
        <v>0</v>
      </c>
      <c r="Q170" s="213">
        <v>0.0004</v>
      </c>
      <c r="R170" s="213">
        <f t="shared" si="12"/>
        <v>0.0004</v>
      </c>
      <c r="S170" s="213">
        <v>0</v>
      </c>
      <c r="T170" s="214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236</v>
      </c>
      <c r="AT170" s="215" t="s">
        <v>233</v>
      </c>
      <c r="AU170" s="215" t="s">
        <v>93</v>
      </c>
      <c r="AY170" s="17" t="s">
        <v>138</v>
      </c>
      <c r="BE170" s="216">
        <f t="shared" si="14"/>
        <v>0</v>
      </c>
      <c r="BF170" s="216">
        <f t="shared" si="15"/>
        <v>0</v>
      </c>
      <c r="BG170" s="216">
        <f t="shared" si="16"/>
        <v>0</v>
      </c>
      <c r="BH170" s="216">
        <f t="shared" si="17"/>
        <v>0</v>
      </c>
      <c r="BI170" s="216">
        <f t="shared" si="18"/>
        <v>0</v>
      </c>
      <c r="BJ170" s="17" t="s">
        <v>91</v>
      </c>
      <c r="BK170" s="216">
        <f t="shared" si="19"/>
        <v>0</v>
      </c>
      <c r="BL170" s="17" t="s">
        <v>219</v>
      </c>
      <c r="BM170" s="215" t="s">
        <v>831</v>
      </c>
    </row>
    <row r="171" spans="1:65" s="2" customFormat="1" ht="24" customHeight="1">
      <c r="A171" s="35"/>
      <c r="B171" s="36"/>
      <c r="C171" s="204" t="s">
        <v>312</v>
      </c>
      <c r="D171" s="204" t="s">
        <v>141</v>
      </c>
      <c r="E171" s="205" t="s">
        <v>832</v>
      </c>
      <c r="F171" s="206" t="s">
        <v>833</v>
      </c>
      <c r="G171" s="207" t="s">
        <v>164</v>
      </c>
      <c r="H171" s="208">
        <v>6</v>
      </c>
      <c r="I171" s="209"/>
      <c r="J171" s="210">
        <f t="shared" si="10"/>
        <v>0</v>
      </c>
      <c r="K171" s="206" t="s">
        <v>145</v>
      </c>
      <c r="L171" s="40"/>
      <c r="M171" s="211" t="s">
        <v>1</v>
      </c>
      <c r="N171" s="212" t="s">
        <v>48</v>
      </c>
      <c r="O171" s="72"/>
      <c r="P171" s="213">
        <f t="shared" si="11"/>
        <v>0</v>
      </c>
      <c r="Q171" s="213">
        <v>0</v>
      </c>
      <c r="R171" s="213">
        <f t="shared" si="12"/>
        <v>0</v>
      </c>
      <c r="S171" s="213">
        <v>0</v>
      </c>
      <c r="T171" s="214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219</v>
      </c>
      <c r="AT171" s="215" t="s">
        <v>141</v>
      </c>
      <c r="AU171" s="215" t="s">
        <v>93</v>
      </c>
      <c r="AY171" s="17" t="s">
        <v>138</v>
      </c>
      <c r="BE171" s="216">
        <f t="shared" si="14"/>
        <v>0</v>
      </c>
      <c r="BF171" s="216">
        <f t="shared" si="15"/>
        <v>0</v>
      </c>
      <c r="BG171" s="216">
        <f t="shared" si="16"/>
        <v>0</v>
      </c>
      <c r="BH171" s="216">
        <f t="shared" si="17"/>
        <v>0</v>
      </c>
      <c r="BI171" s="216">
        <f t="shared" si="18"/>
        <v>0</v>
      </c>
      <c r="BJ171" s="17" t="s">
        <v>91</v>
      </c>
      <c r="BK171" s="216">
        <f t="shared" si="19"/>
        <v>0</v>
      </c>
      <c r="BL171" s="17" t="s">
        <v>219</v>
      </c>
      <c r="BM171" s="215" t="s">
        <v>834</v>
      </c>
    </row>
    <row r="172" spans="1:65" s="2" customFormat="1" ht="16.5" customHeight="1">
      <c r="A172" s="35"/>
      <c r="B172" s="36"/>
      <c r="C172" s="229" t="s">
        <v>318</v>
      </c>
      <c r="D172" s="229" t="s">
        <v>233</v>
      </c>
      <c r="E172" s="230" t="s">
        <v>835</v>
      </c>
      <c r="F172" s="231" t="s">
        <v>836</v>
      </c>
      <c r="G172" s="232" t="s">
        <v>164</v>
      </c>
      <c r="H172" s="233">
        <v>6</v>
      </c>
      <c r="I172" s="234"/>
      <c r="J172" s="235">
        <f t="shared" si="10"/>
        <v>0</v>
      </c>
      <c r="K172" s="231" t="s">
        <v>759</v>
      </c>
      <c r="L172" s="236"/>
      <c r="M172" s="237" t="s">
        <v>1</v>
      </c>
      <c r="N172" s="238" t="s">
        <v>48</v>
      </c>
      <c r="O172" s="72"/>
      <c r="P172" s="213">
        <f t="shared" si="11"/>
        <v>0</v>
      </c>
      <c r="Q172" s="213">
        <v>0.00028</v>
      </c>
      <c r="R172" s="213">
        <f t="shared" si="12"/>
        <v>0.0016799999999999999</v>
      </c>
      <c r="S172" s="213">
        <v>0</v>
      </c>
      <c r="T172" s="214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236</v>
      </c>
      <c r="AT172" s="215" t="s">
        <v>233</v>
      </c>
      <c r="AU172" s="215" t="s">
        <v>93</v>
      </c>
      <c r="AY172" s="17" t="s">
        <v>138</v>
      </c>
      <c r="BE172" s="216">
        <f t="shared" si="14"/>
        <v>0</v>
      </c>
      <c r="BF172" s="216">
        <f t="shared" si="15"/>
        <v>0</v>
      </c>
      <c r="BG172" s="216">
        <f t="shared" si="16"/>
        <v>0</v>
      </c>
      <c r="BH172" s="216">
        <f t="shared" si="17"/>
        <v>0</v>
      </c>
      <c r="BI172" s="216">
        <f t="shared" si="18"/>
        <v>0</v>
      </c>
      <c r="BJ172" s="17" t="s">
        <v>91</v>
      </c>
      <c r="BK172" s="216">
        <f t="shared" si="19"/>
        <v>0</v>
      </c>
      <c r="BL172" s="17" t="s">
        <v>219</v>
      </c>
      <c r="BM172" s="215" t="s">
        <v>837</v>
      </c>
    </row>
    <row r="173" spans="1:65" s="2" customFormat="1" ht="24" customHeight="1">
      <c r="A173" s="35"/>
      <c r="B173" s="36"/>
      <c r="C173" s="204" t="s">
        <v>323</v>
      </c>
      <c r="D173" s="204" t="s">
        <v>141</v>
      </c>
      <c r="E173" s="205" t="s">
        <v>838</v>
      </c>
      <c r="F173" s="206" t="s">
        <v>839</v>
      </c>
      <c r="G173" s="207" t="s">
        <v>164</v>
      </c>
      <c r="H173" s="208">
        <v>2</v>
      </c>
      <c r="I173" s="209"/>
      <c r="J173" s="210">
        <f t="shared" si="10"/>
        <v>0</v>
      </c>
      <c r="K173" s="206" t="s">
        <v>145</v>
      </c>
      <c r="L173" s="40"/>
      <c r="M173" s="211" t="s">
        <v>1</v>
      </c>
      <c r="N173" s="212" t="s">
        <v>48</v>
      </c>
      <c r="O173" s="72"/>
      <c r="P173" s="213">
        <f t="shared" si="11"/>
        <v>0</v>
      </c>
      <c r="Q173" s="213">
        <v>0</v>
      </c>
      <c r="R173" s="213">
        <f t="shared" si="12"/>
        <v>0</v>
      </c>
      <c r="S173" s="213">
        <v>0</v>
      </c>
      <c r="T173" s="214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219</v>
      </c>
      <c r="AT173" s="215" t="s">
        <v>141</v>
      </c>
      <c r="AU173" s="215" t="s">
        <v>93</v>
      </c>
      <c r="AY173" s="17" t="s">
        <v>138</v>
      </c>
      <c r="BE173" s="216">
        <f t="shared" si="14"/>
        <v>0</v>
      </c>
      <c r="BF173" s="216">
        <f t="shared" si="15"/>
        <v>0</v>
      </c>
      <c r="BG173" s="216">
        <f t="shared" si="16"/>
        <v>0</v>
      </c>
      <c r="BH173" s="216">
        <f t="shared" si="17"/>
        <v>0</v>
      </c>
      <c r="BI173" s="216">
        <f t="shared" si="18"/>
        <v>0</v>
      </c>
      <c r="BJ173" s="17" t="s">
        <v>91</v>
      </c>
      <c r="BK173" s="216">
        <f t="shared" si="19"/>
        <v>0</v>
      </c>
      <c r="BL173" s="17" t="s">
        <v>219</v>
      </c>
      <c r="BM173" s="215" t="s">
        <v>840</v>
      </c>
    </row>
    <row r="174" spans="1:65" s="2" customFormat="1" ht="16.5" customHeight="1">
      <c r="A174" s="35"/>
      <c r="B174" s="36"/>
      <c r="C174" s="229" t="s">
        <v>328</v>
      </c>
      <c r="D174" s="229" t="s">
        <v>233</v>
      </c>
      <c r="E174" s="230" t="s">
        <v>841</v>
      </c>
      <c r="F174" s="231" t="s">
        <v>842</v>
      </c>
      <c r="G174" s="232" t="s">
        <v>164</v>
      </c>
      <c r="H174" s="233">
        <v>2</v>
      </c>
      <c r="I174" s="234"/>
      <c r="J174" s="235">
        <f t="shared" si="10"/>
        <v>0</v>
      </c>
      <c r="K174" s="231" t="s">
        <v>145</v>
      </c>
      <c r="L174" s="236"/>
      <c r="M174" s="237" t="s">
        <v>1</v>
      </c>
      <c r="N174" s="238" t="s">
        <v>48</v>
      </c>
      <c r="O174" s="72"/>
      <c r="P174" s="213">
        <f t="shared" si="11"/>
        <v>0</v>
      </c>
      <c r="Q174" s="213">
        <v>0.0004</v>
      </c>
      <c r="R174" s="213">
        <f t="shared" si="12"/>
        <v>0.0008</v>
      </c>
      <c r="S174" s="213">
        <v>0</v>
      </c>
      <c r="T174" s="21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236</v>
      </c>
      <c r="AT174" s="215" t="s">
        <v>233</v>
      </c>
      <c r="AU174" s="215" t="s">
        <v>93</v>
      </c>
      <c r="AY174" s="17" t="s">
        <v>138</v>
      </c>
      <c r="BE174" s="216">
        <f t="shared" si="14"/>
        <v>0</v>
      </c>
      <c r="BF174" s="216">
        <f t="shared" si="15"/>
        <v>0</v>
      </c>
      <c r="BG174" s="216">
        <f t="shared" si="16"/>
        <v>0</v>
      </c>
      <c r="BH174" s="216">
        <f t="shared" si="17"/>
        <v>0</v>
      </c>
      <c r="BI174" s="216">
        <f t="shared" si="18"/>
        <v>0</v>
      </c>
      <c r="BJ174" s="17" t="s">
        <v>91</v>
      </c>
      <c r="BK174" s="216">
        <f t="shared" si="19"/>
        <v>0</v>
      </c>
      <c r="BL174" s="17" t="s">
        <v>219</v>
      </c>
      <c r="BM174" s="215" t="s">
        <v>843</v>
      </c>
    </row>
    <row r="175" spans="1:65" s="2" customFormat="1" ht="24" customHeight="1">
      <c r="A175" s="35"/>
      <c r="B175" s="36"/>
      <c r="C175" s="204" t="s">
        <v>333</v>
      </c>
      <c r="D175" s="204" t="s">
        <v>141</v>
      </c>
      <c r="E175" s="205" t="s">
        <v>844</v>
      </c>
      <c r="F175" s="206" t="s">
        <v>845</v>
      </c>
      <c r="G175" s="207" t="s">
        <v>164</v>
      </c>
      <c r="H175" s="208">
        <v>1</v>
      </c>
      <c r="I175" s="209"/>
      <c r="J175" s="210">
        <f t="shared" si="10"/>
        <v>0</v>
      </c>
      <c r="K175" s="206" t="s">
        <v>145</v>
      </c>
      <c r="L175" s="40"/>
      <c r="M175" s="211" t="s">
        <v>1</v>
      </c>
      <c r="N175" s="212" t="s">
        <v>48</v>
      </c>
      <c r="O175" s="72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219</v>
      </c>
      <c r="AT175" s="215" t="s">
        <v>141</v>
      </c>
      <c r="AU175" s="215" t="s">
        <v>93</v>
      </c>
      <c r="AY175" s="17" t="s">
        <v>138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7" t="s">
        <v>91</v>
      </c>
      <c r="BK175" s="216">
        <f t="shared" si="19"/>
        <v>0</v>
      </c>
      <c r="BL175" s="17" t="s">
        <v>219</v>
      </c>
      <c r="BM175" s="215" t="s">
        <v>846</v>
      </c>
    </row>
    <row r="176" spans="1:65" s="2" customFormat="1" ht="24" customHeight="1">
      <c r="A176" s="35"/>
      <c r="B176" s="36"/>
      <c r="C176" s="229" t="s">
        <v>338</v>
      </c>
      <c r="D176" s="229" t="s">
        <v>233</v>
      </c>
      <c r="E176" s="230" t="s">
        <v>847</v>
      </c>
      <c r="F176" s="231" t="s">
        <v>848</v>
      </c>
      <c r="G176" s="232" t="s">
        <v>164</v>
      </c>
      <c r="H176" s="233">
        <v>1</v>
      </c>
      <c r="I176" s="234"/>
      <c r="J176" s="235">
        <f t="shared" si="10"/>
        <v>0</v>
      </c>
      <c r="K176" s="231" t="s">
        <v>759</v>
      </c>
      <c r="L176" s="236"/>
      <c r="M176" s="237" t="s">
        <v>1</v>
      </c>
      <c r="N176" s="238" t="s">
        <v>48</v>
      </c>
      <c r="O176" s="72"/>
      <c r="P176" s="213">
        <f t="shared" si="11"/>
        <v>0</v>
      </c>
      <c r="Q176" s="213">
        <v>0.00024</v>
      </c>
      <c r="R176" s="213">
        <f t="shared" si="12"/>
        <v>0.00024</v>
      </c>
      <c r="S176" s="213">
        <v>0</v>
      </c>
      <c r="T176" s="21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236</v>
      </c>
      <c r="AT176" s="215" t="s">
        <v>233</v>
      </c>
      <c r="AU176" s="215" t="s">
        <v>93</v>
      </c>
      <c r="AY176" s="17" t="s">
        <v>138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7" t="s">
        <v>91</v>
      </c>
      <c r="BK176" s="216">
        <f t="shared" si="19"/>
        <v>0</v>
      </c>
      <c r="BL176" s="17" t="s">
        <v>219</v>
      </c>
      <c r="BM176" s="215" t="s">
        <v>849</v>
      </c>
    </row>
    <row r="177" spans="1:47" s="2" customFormat="1" ht="19.5">
      <c r="A177" s="35"/>
      <c r="B177" s="36"/>
      <c r="C177" s="37"/>
      <c r="D177" s="219" t="s">
        <v>850</v>
      </c>
      <c r="E177" s="37"/>
      <c r="F177" s="266" t="s">
        <v>851</v>
      </c>
      <c r="G177" s="37"/>
      <c r="H177" s="37"/>
      <c r="I177" s="116"/>
      <c r="J177" s="37"/>
      <c r="K177" s="37"/>
      <c r="L177" s="40"/>
      <c r="M177" s="267"/>
      <c r="N177" s="268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850</v>
      </c>
      <c r="AU177" s="17" t="s">
        <v>93</v>
      </c>
    </row>
    <row r="178" spans="1:65" s="2" customFormat="1" ht="24" customHeight="1">
      <c r="A178" s="35"/>
      <c r="B178" s="36"/>
      <c r="C178" s="204" t="s">
        <v>342</v>
      </c>
      <c r="D178" s="204" t="s">
        <v>141</v>
      </c>
      <c r="E178" s="205" t="s">
        <v>852</v>
      </c>
      <c r="F178" s="206" t="s">
        <v>853</v>
      </c>
      <c r="G178" s="207" t="s">
        <v>164</v>
      </c>
      <c r="H178" s="208">
        <v>2</v>
      </c>
      <c r="I178" s="209"/>
      <c r="J178" s="210">
        <f aca="true" t="shared" si="20" ref="J178:J189">ROUND(I178*H178,2)</f>
        <v>0</v>
      </c>
      <c r="K178" s="206" t="s">
        <v>145</v>
      </c>
      <c r="L178" s="40"/>
      <c r="M178" s="211" t="s">
        <v>1</v>
      </c>
      <c r="N178" s="212" t="s">
        <v>48</v>
      </c>
      <c r="O178" s="72"/>
      <c r="P178" s="213">
        <f aca="true" t="shared" si="21" ref="P178:P189">O178*H178</f>
        <v>0</v>
      </c>
      <c r="Q178" s="213">
        <v>0</v>
      </c>
      <c r="R178" s="213">
        <f aca="true" t="shared" si="22" ref="R178:R189">Q178*H178</f>
        <v>0</v>
      </c>
      <c r="S178" s="213">
        <v>0</v>
      </c>
      <c r="T178" s="214">
        <f aca="true" t="shared" si="23" ref="T178:T189"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219</v>
      </c>
      <c r="AT178" s="215" t="s">
        <v>141</v>
      </c>
      <c r="AU178" s="215" t="s">
        <v>93</v>
      </c>
      <c r="AY178" s="17" t="s">
        <v>138</v>
      </c>
      <c r="BE178" s="216">
        <f aca="true" t="shared" si="24" ref="BE178:BE189">IF(N178="základní",J178,0)</f>
        <v>0</v>
      </c>
      <c r="BF178" s="216">
        <f aca="true" t="shared" si="25" ref="BF178:BF189">IF(N178="snížená",J178,0)</f>
        <v>0</v>
      </c>
      <c r="BG178" s="216">
        <f aca="true" t="shared" si="26" ref="BG178:BG189">IF(N178="zákl. přenesená",J178,0)</f>
        <v>0</v>
      </c>
      <c r="BH178" s="216">
        <f aca="true" t="shared" si="27" ref="BH178:BH189">IF(N178="sníž. přenesená",J178,0)</f>
        <v>0</v>
      </c>
      <c r="BI178" s="216">
        <f aca="true" t="shared" si="28" ref="BI178:BI189">IF(N178="nulová",J178,0)</f>
        <v>0</v>
      </c>
      <c r="BJ178" s="17" t="s">
        <v>91</v>
      </c>
      <c r="BK178" s="216">
        <f aca="true" t="shared" si="29" ref="BK178:BK189">ROUND(I178*H178,2)</f>
        <v>0</v>
      </c>
      <c r="BL178" s="17" t="s">
        <v>219</v>
      </c>
      <c r="BM178" s="215" t="s">
        <v>854</v>
      </c>
    </row>
    <row r="179" spans="1:65" s="2" customFormat="1" ht="16.5" customHeight="1">
      <c r="A179" s="35"/>
      <c r="B179" s="36"/>
      <c r="C179" s="229" t="s">
        <v>346</v>
      </c>
      <c r="D179" s="229" t="s">
        <v>233</v>
      </c>
      <c r="E179" s="230" t="s">
        <v>855</v>
      </c>
      <c r="F179" s="231" t="s">
        <v>856</v>
      </c>
      <c r="G179" s="232" t="s">
        <v>164</v>
      </c>
      <c r="H179" s="233">
        <v>2</v>
      </c>
      <c r="I179" s="234"/>
      <c r="J179" s="235">
        <f t="shared" si="20"/>
        <v>0</v>
      </c>
      <c r="K179" s="231" t="s">
        <v>759</v>
      </c>
      <c r="L179" s="236"/>
      <c r="M179" s="237" t="s">
        <v>1</v>
      </c>
      <c r="N179" s="238" t="s">
        <v>48</v>
      </c>
      <c r="O179" s="72"/>
      <c r="P179" s="213">
        <f t="shared" si="21"/>
        <v>0</v>
      </c>
      <c r="Q179" s="213">
        <v>0.0025</v>
      </c>
      <c r="R179" s="213">
        <f t="shared" si="22"/>
        <v>0.005</v>
      </c>
      <c r="S179" s="213">
        <v>0</v>
      </c>
      <c r="T179" s="214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236</v>
      </c>
      <c r="AT179" s="215" t="s">
        <v>233</v>
      </c>
      <c r="AU179" s="215" t="s">
        <v>93</v>
      </c>
      <c r="AY179" s="17" t="s">
        <v>138</v>
      </c>
      <c r="BE179" s="216">
        <f t="shared" si="24"/>
        <v>0</v>
      </c>
      <c r="BF179" s="216">
        <f t="shared" si="25"/>
        <v>0</v>
      </c>
      <c r="BG179" s="216">
        <f t="shared" si="26"/>
        <v>0</v>
      </c>
      <c r="BH179" s="216">
        <f t="shared" si="27"/>
        <v>0</v>
      </c>
      <c r="BI179" s="216">
        <f t="shared" si="28"/>
        <v>0</v>
      </c>
      <c r="BJ179" s="17" t="s">
        <v>91</v>
      </c>
      <c r="BK179" s="216">
        <f t="shared" si="29"/>
        <v>0</v>
      </c>
      <c r="BL179" s="17" t="s">
        <v>219</v>
      </c>
      <c r="BM179" s="215" t="s">
        <v>857</v>
      </c>
    </row>
    <row r="180" spans="1:65" s="2" customFormat="1" ht="16.5" customHeight="1">
      <c r="A180" s="35"/>
      <c r="B180" s="36"/>
      <c r="C180" s="229" t="s">
        <v>350</v>
      </c>
      <c r="D180" s="229" t="s">
        <v>233</v>
      </c>
      <c r="E180" s="230" t="s">
        <v>858</v>
      </c>
      <c r="F180" s="231" t="s">
        <v>859</v>
      </c>
      <c r="G180" s="232" t="s">
        <v>164</v>
      </c>
      <c r="H180" s="233">
        <v>2</v>
      </c>
      <c r="I180" s="234"/>
      <c r="J180" s="235">
        <f t="shared" si="20"/>
        <v>0</v>
      </c>
      <c r="K180" s="231" t="s">
        <v>759</v>
      </c>
      <c r="L180" s="236"/>
      <c r="M180" s="237" t="s">
        <v>1</v>
      </c>
      <c r="N180" s="238" t="s">
        <v>48</v>
      </c>
      <c r="O180" s="72"/>
      <c r="P180" s="213">
        <f t="shared" si="21"/>
        <v>0</v>
      </c>
      <c r="Q180" s="213">
        <v>0.0025</v>
      </c>
      <c r="R180" s="213">
        <f t="shared" si="22"/>
        <v>0.005</v>
      </c>
      <c r="S180" s="213">
        <v>0</v>
      </c>
      <c r="T180" s="214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236</v>
      </c>
      <c r="AT180" s="215" t="s">
        <v>233</v>
      </c>
      <c r="AU180" s="215" t="s">
        <v>93</v>
      </c>
      <c r="AY180" s="17" t="s">
        <v>138</v>
      </c>
      <c r="BE180" s="216">
        <f t="shared" si="24"/>
        <v>0</v>
      </c>
      <c r="BF180" s="216">
        <f t="shared" si="25"/>
        <v>0</v>
      </c>
      <c r="BG180" s="216">
        <f t="shared" si="26"/>
        <v>0</v>
      </c>
      <c r="BH180" s="216">
        <f t="shared" si="27"/>
        <v>0</v>
      </c>
      <c r="BI180" s="216">
        <f t="shared" si="28"/>
        <v>0</v>
      </c>
      <c r="BJ180" s="17" t="s">
        <v>91</v>
      </c>
      <c r="BK180" s="216">
        <f t="shared" si="29"/>
        <v>0</v>
      </c>
      <c r="BL180" s="17" t="s">
        <v>219</v>
      </c>
      <c r="BM180" s="215" t="s">
        <v>860</v>
      </c>
    </row>
    <row r="181" spans="1:65" s="2" customFormat="1" ht="36" customHeight="1">
      <c r="A181" s="35"/>
      <c r="B181" s="36"/>
      <c r="C181" s="204" t="s">
        <v>354</v>
      </c>
      <c r="D181" s="204" t="s">
        <v>141</v>
      </c>
      <c r="E181" s="205" t="s">
        <v>861</v>
      </c>
      <c r="F181" s="206" t="s">
        <v>862</v>
      </c>
      <c r="G181" s="207" t="s">
        <v>164</v>
      </c>
      <c r="H181" s="208">
        <v>1</v>
      </c>
      <c r="I181" s="209"/>
      <c r="J181" s="210">
        <f t="shared" si="20"/>
        <v>0</v>
      </c>
      <c r="K181" s="206" t="s">
        <v>145</v>
      </c>
      <c r="L181" s="40"/>
      <c r="M181" s="211" t="s">
        <v>1</v>
      </c>
      <c r="N181" s="212" t="s">
        <v>48</v>
      </c>
      <c r="O181" s="72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219</v>
      </c>
      <c r="AT181" s="215" t="s">
        <v>141</v>
      </c>
      <c r="AU181" s="215" t="s">
        <v>93</v>
      </c>
      <c r="AY181" s="17" t="s">
        <v>138</v>
      </c>
      <c r="BE181" s="216">
        <f t="shared" si="24"/>
        <v>0</v>
      </c>
      <c r="BF181" s="216">
        <f t="shared" si="25"/>
        <v>0</v>
      </c>
      <c r="BG181" s="216">
        <f t="shared" si="26"/>
        <v>0</v>
      </c>
      <c r="BH181" s="216">
        <f t="shared" si="27"/>
        <v>0</v>
      </c>
      <c r="BI181" s="216">
        <f t="shared" si="28"/>
        <v>0</v>
      </c>
      <c r="BJ181" s="17" t="s">
        <v>91</v>
      </c>
      <c r="BK181" s="216">
        <f t="shared" si="29"/>
        <v>0</v>
      </c>
      <c r="BL181" s="17" t="s">
        <v>219</v>
      </c>
      <c r="BM181" s="215" t="s">
        <v>863</v>
      </c>
    </row>
    <row r="182" spans="1:65" s="2" customFormat="1" ht="16.5" customHeight="1">
      <c r="A182" s="35"/>
      <c r="B182" s="36"/>
      <c r="C182" s="204" t="s">
        <v>358</v>
      </c>
      <c r="D182" s="204" t="s">
        <v>141</v>
      </c>
      <c r="E182" s="205" t="s">
        <v>864</v>
      </c>
      <c r="F182" s="206" t="s">
        <v>865</v>
      </c>
      <c r="G182" s="207" t="s">
        <v>271</v>
      </c>
      <c r="H182" s="208">
        <v>1</v>
      </c>
      <c r="I182" s="209"/>
      <c r="J182" s="210">
        <f t="shared" si="20"/>
        <v>0</v>
      </c>
      <c r="K182" s="206" t="s">
        <v>759</v>
      </c>
      <c r="L182" s="40"/>
      <c r="M182" s="211" t="s">
        <v>1</v>
      </c>
      <c r="N182" s="212" t="s">
        <v>48</v>
      </c>
      <c r="O182" s="72"/>
      <c r="P182" s="213">
        <f t="shared" si="21"/>
        <v>0</v>
      </c>
      <c r="Q182" s="213">
        <v>0</v>
      </c>
      <c r="R182" s="213">
        <f t="shared" si="22"/>
        <v>0</v>
      </c>
      <c r="S182" s="213">
        <v>0</v>
      </c>
      <c r="T182" s="214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219</v>
      </c>
      <c r="AT182" s="215" t="s">
        <v>141</v>
      </c>
      <c r="AU182" s="215" t="s">
        <v>93</v>
      </c>
      <c r="AY182" s="17" t="s">
        <v>138</v>
      </c>
      <c r="BE182" s="216">
        <f t="shared" si="24"/>
        <v>0</v>
      </c>
      <c r="BF182" s="216">
        <f t="shared" si="25"/>
        <v>0</v>
      </c>
      <c r="BG182" s="216">
        <f t="shared" si="26"/>
        <v>0</v>
      </c>
      <c r="BH182" s="216">
        <f t="shared" si="27"/>
        <v>0</v>
      </c>
      <c r="BI182" s="216">
        <f t="shared" si="28"/>
        <v>0</v>
      </c>
      <c r="BJ182" s="17" t="s">
        <v>91</v>
      </c>
      <c r="BK182" s="216">
        <f t="shared" si="29"/>
        <v>0</v>
      </c>
      <c r="BL182" s="17" t="s">
        <v>219</v>
      </c>
      <c r="BM182" s="215" t="s">
        <v>866</v>
      </c>
    </row>
    <row r="183" spans="1:65" s="2" customFormat="1" ht="16.5" customHeight="1">
      <c r="A183" s="35"/>
      <c r="B183" s="36"/>
      <c r="C183" s="229" t="s">
        <v>362</v>
      </c>
      <c r="D183" s="229" t="s">
        <v>233</v>
      </c>
      <c r="E183" s="230" t="s">
        <v>867</v>
      </c>
      <c r="F183" s="231" t="s">
        <v>868</v>
      </c>
      <c r="G183" s="232" t="s">
        <v>164</v>
      </c>
      <c r="H183" s="233">
        <v>4</v>
      </c>
      <c r="I183" s="234"/>
      <c r="J183" s="235">
        <f t="shared" si="20"/>
        <v>0</v>
      </c>
      <c r="K183" s="231" t="s">
        <v>759</v>
      </c>
      <c r="L183" s="236"/>
      <c r="M183" s="237" t="s">
        <v>1</v>
      </c>
      <c r="N183" s="238" t="s">
        <v>48</v>
      </c>
      <c r="O183" s="72"/>
      <c r="P183" s="213">
        <f t="shared" si="21"/>
        <v>0</v>
      </c>
      <c r="Q183" s="213">
        <v>0</v>
      </c>
      <c r="R183" s="213">
        <f t="shared" si="22"/>
        <v>0</v>
      </c>
      <c r="S183" s="213">
        <v>0</v>
      </c>
      <c r="T183" s="214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236</v>
      </c>
      <c r="AT183" s="215" t="s">
        <v>233</v>
      </c>
      <c r="AU183" s="215" t="s">
        <v>93</v>
      </c>
      <c r="AY183" s="17" t="s">
        <v>138</v>
      </c>
      <c r="BE183" s="216">
        <f t="shared" si="24"/>
        <v>0</v>
      </c>
      <c r="BF183" s="216">
        <f t="shared" si="25"/>
        <v>0</v>
      </c>
      <c r="BG183" s="216">
        <f t="shared" si="26"/>
        <v>0</v>
      </c>
      <c r="BH183" s="216">
        <f t="shared" si="27"/>
        <v>0</v>
      </c>
      <c r="BI183" s="216">
        <f t="shared" si="28"/>
        <v>0</v>
      </c>
      <c r="BJ183" s="17" t="s">
        <v>91</v>
      </c>
      <c r="BK183" s="216">
        <f t="shared" si="29"/>
        <v>0</v>
      </c>
      <c r="BL183" s="17" t="s">
        <v>219</v>
      </c>
      <c r="BM183" s="215" t="s">
        <v>869</v>
      </c>
    </row>
    <row r="184" spans="1:65" s="2" customFormat="1" ht="16.5" customHeight="1">
      <c r="A184" s="35"/>
      <c r="B184" s="36"/>
      <c r="C184" s="229" t="s">
        <v>366</v>
      </c>
      <c r="D184" s="229" t="s">
        <v>233</v>
      </c>
      <c r="E184" s="230" t="s">
        <v>870</v>
      </c>
      <c r="F184" s="231" t="s">
        <v>871</v>
      </c>
      <c r="G184" s="232" t="s">
        <v>164</v>
      </c>
      <c r="H184" s="233">
        <v>1</v>
      </c>
      <c r="I184" s="234"/>
      <c r="J184" s="235">
        <f t="shared" si="20"/>
        <v>0</v>
      </c>
      <c r="K184" s="231" t="s">
        <v>759</v>
      </c>
      <c r="L184" s="236"/>
      <c r="M184" s="237" t="s">
        <v>1</v>
      </c>
      <c r="N184" s="238" t="s">
        <v>48</v>
      </c>
      <c r="O184" s="72"/>
      <c r="P184" s="213">
        <f t="shared" si="21"/>
        <v>0</v>
      </c>
      <c r="Q184" s="213">
        <v>0</v>
      </c>
      <c r="R184" s="213">
        <f t="shared" si="22"/>
        <v>0</v>
      </c>
      <c r="S184" s="213">
        <v>0</v>
      </c>
      <c r="T184" s="214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236</v>
      </c>
      <c r="AT184" s="215" t="s">
        <v>233</v>
      </c>
      <c r="AU184" s="215" t="s">
        <v>93</v>
      </c>
      <c r="AY184" s="17" t="s">
        <v>138</v>
      </c>
      <c r="BE184" s="216">
        <f t="shared" si="24"/>
        <v>0</v>
      </c>
      <c r="BF184" s="216">
        <f t="shared" si="25"/>
        <v>0</v>
      </c>
      <c r="BG184" s="216">
        <f t="shared" si="26"/>
        <v>0</v>
      </c>
      <c r="BH184" s="216">
        <f t="shared" si="27"/>
        <v>0</v>
      </c>
      <c r="BI184" s="216">
        <f t="shared" si="28"/>
        <v>0</v>
      </c>
      <c r="BJ184" s="17" t="s">
        <v>91</v>
      </c>
      <c r="BK184" s="216">
        <f t="shared" si="29"/>
        <v>0</v>
      </c>
      <c r="BL184" s="17" t="s">
        <v>219</v>
      </c>
      <c r="BM184" s="215" t="s">
        <v>872</v>
      </c>
    </row>
    <row r="185" spans="1:65" s="2" customFormat="1" ht="16.5" customHeight="1">
      <c r="A185" s="35"/>
      <c r="B185" s="36"/>
      <c r="C185" s="229" t="s">
        <v>370</v>
      </c>
      <c r="D185" s="229" t="s">
        <v>233</v>
      </c>
      <c r="E185" s="230" t="s">
        <v>873</v>
      </c>
      <c r="F185" s="231" t="s">
        <v>874</v>
      </c>
      <c r="G185" s="232" t="s">
        <v>164</v>
      </c>
      <c r="H185" s="233">
        <v>1</v>
      </c>
      <c r="I185" s="234"/>
      <c r="J185" s="235">
        <f t="shared" si="20"/>
        <v>0</v>
      </c>
      <c r="K185" s="231" t="s">
        <v>759</v>
      </c>
      <c r="L185" s="236"/>
      <c r="M185" s="237" t="s">
        <v>1</v>
      </c>
      <c r="N185" s="238" t="s">
        <v>48</v>
      </c>
      <c r="O185" s="72"/>
      <c r="P185" s="213">
        <f t="shared" si="21"/>
        <v>0</v>
      </c>
      <c r="Q185" s="213">
        <v>0</v>
      </c>
      <c r="R185" s="213">
        <f t="shared" si="22"/>
        <v>0</v>
      </c>
      <c r="S185" s="213">
        <v>0</v>
      </c>
      <c r="T185" s="214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236</v>
      </c>
      <c r="AT185" s="215" t="s">
        <v>233</v>
      </c>
      <c r="AU185" s="215" t="s">
        <v>93</v>
      </c>
      <c r="AY185" s="17" t="s">
        <v>138</v>
      </c>
      <c r="BE185" s="216">
        <f t="shared" si="24"/>
        <v>0</v>
      </c>
      <c r="BF185" s="216">
        <f t="shared" si="25"/>
        <v>0</v>
      </c>
      <c r="BG185" s="216">
        <f t="shared" si="26"/>
        <v>0</v>
      </c>
      <c r="BH185" s="216">
        <f t="shared" si="27"/>
        <v>0</v>
      </c>
      <c r="BI185" s="216">
        <f t="shared" si="28"/>
        <v>0</v>
      </c>
      <c r="BJ185" s="17" t="s">
        <v>91</v>
      </c>
      <c r="BK185" s="216">
        <f t="shared" si="29"/>
        <v>0</v>
      </c>
      <c r="BL185" s="17" t="s">
        <v>219</v>
      </c>
      <c r="BM185" s="215" t="s">
        <v>875</v>
      </c>
    </row>
    <row r="186" spans="1:65" s="2" customFormat="1" ht="16.5" customHeight="1">
      <c r="A186" s="35"/>
      <c r="B186" s="36"/>
      <c r="C186" s="229" t="s">
        <v>374</v>
      </c>
      <c r="D186" s="229" t="s">
        <v>233</v>
      </c>
      <c r="E186" s="230" t="s">
        <v>876</v>
      </c>
      <c r="F186" s="231" t="s">
        <v>877</v>
      </c>
      <c r="G186" s="232" t="s">
        <v>271</v>
      </c>
      <c r="H186" s="233">
        <v>1</v>
      </c>
      <c r="I186" s="234"/>
      <c r="J186" s="235">
        <f t="shared" si="20"/>
        <v>0</v>
      </c>
      <c r="K186" s="231" t="s">
        <v>759</v>
      </c>
      <c r="L186" s="236"/>
      <c r="M186" s="237" t="s">
        <v>1</v>
      </c>
      <c r="N186" s="238" t="s">
        <v>48</v>
      </c>
      <c r="O186" s="72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236</v>
      </c>
      <c r="AT186" s="215" t="s">
        <v>233</v>
      </c>
      <c r="AU186" s="215" t="s">
        <v>93</v>
      </c>
      <c r="AY186" s="17" t="s">
        <v>138</v>
      </c>
      <c r="BE186" s="216">
        <f t="shared" si="24"/>
        <v>0</v>
      </c>
      <c r="BF186" s="216">
        <f t="shared" si="25"/>
        <v>0</v>
      </c>
      <c r="BG186" s="216">
        <f t="shared" si="26"/>
        <v>0</v>
      </c>
      <c r="BH186" s="216">
        <f t="shared" si="27"/>
        <v>0</v>
      </c>
      <c r="BI186" s="216">
        <f t="shared" si="28"/>
        <v>0</v>
      </c>
      <c r="BJ186" s="17" t="s">
        <v>91</v>
      </c>
      <c r="BK186" s="216">
        <f t="shared" si="29"/>
        <v>0</v>
      </c>
      <c r="BL186" s="17" t="s">
        <v>219</v>
      </c>
      <c r="BM186" s="215" t="s">
        <v>878</v>
      </c>
    </row>
    <row r="187" spans="1:65" s="2" customFormat="1" ht="24" customHeight="1">
      <c r="A187" s="35"/>
      <c r="B187" s="36"/>
      <c r="C187" s="229" t="s">
        <v>378</v>
      </c>
      <c r="D187" s="229" t="s">
        <v>233</v>
      </c>
      <c r="E187" s="230" t="s">
        <v>879</v>
      </c>
      <c r="F187" s="231" t="s">
        <v>880</v>
      </c>
      <c r="G187" s="232" t="s">
        <v>271</v>
      </c>
      <c r="H187" s="233">
        <v>1</v>
      </c>
      <c r="I187" s="234"/>
      <c r="J187" s="235">
        <f t="shared" si="20"/>
        <v>0</v>
      </c>
      <c r="K187" s="231" t="s">
        <v>759</v>
      </c>
      <c r="L187" s="236"/>
      <c r="M187" s="237" t="s">
        <v>1</v>
      </c>
      <c r="N187" s="238" t="s">
        <v>48</v>
      </c>
      <c r="O187" s="72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236</v>
      </c>
      <c r="AT187" s="215" t="s">
        <v>233</v>
      </c>
      <c r="AU187" s="215" t="s">
        <v>93</v>
      </c>
      <c r="AY187" s="17" t="s">
        <v>138</v>
      </c>
      <c r="BE187" s="216">
        <f t="shared" si="24"/>
        <v>0</v>
      </c>
      <c r="BF187" s="216">
        <f t="shared" si="25"/>
        <v>0</v>
      </c>
      <c r="BG187" s="216">
        <f t="shared" si="26"/>
        <v>0</v>
      </c>
      <c r="BH187" s="216">
        <f t="shared" si="27"/>
        <v>0</v>
      </c>
      <c r="BI187" s="216">
        <f t="shared" si="28"/>
        <v>0</v>
      </c>
      <c r="BJ187" s="17" t="s">
        <v>91</v>
      </c>
      <c r="BK187" s="216">
        <f t="shared" si="29"/>
        <v>0</v>
      </c>
      <c r="BL187" s="17" t="s">
        <v>219</v>
      </c>
      <c r="BM187" s="215" t="s">
        <v>881</v>
      </c>
    </row>
    <row r="188" spans="1:65" s="2" customFormat="1" ht="36" customHeight="1">
      <c r="A188" s="35"/>
      <c r="B188" s="36"/>
      <c r="C188" s="204" t="s">
        <v>382</v>
      </c>
      <c r="D188" s="204" t="s">
        <v>141</v>
      </c>
      <c r="E188" s="205" t="s">
        <v>882</v>
      </c>
      <c r="F188" s="206" t="s">
        <v>883</v>
      </c>
      <c r="G188" s="207" t="s">
        <v>203</v>
      </c>
      <c r="H188" s="208">
        <v>0.106</v>
      </c>
      <c r="I188" s="209"/>
      <c r="J188" s="210">
        <f t="shared" si="20"/>
        <v>0</v>
      </c>
      <c r="K188" s="206" t="s">
        <v>145</v>
      </c>
      <c r="L188" s="40"/>
      <c r="M188" s="211" t="s">
        <v>1</v>
      </c>
      <c r="N188" s="212" t="s">
        <v>48</v>
      </c>
      <c r="O188" s="72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219</v>
      </c>
      <c r="AT188" s="215" t="s">
        <v>141</v>
      </c>
      <c r="AU188" s="215" t="s">
        <v>93</v>
      </c>
      <c r="AY188" s="17" t="s">
        <v>138</v>
      </c>
      <c r="BE188" s="216">
        <f t="shared" si="24"/>
        <v>0</v>
      </c>
      <c r="BF188" s="216">
        <f t="shared" si="25"/>
        <v>0</v>
      </c>
      <c r="BG188" s="216">
        <f t="shared" si="26"/>
        <v>0</v>
      </c>
      <c r="BH188" s="216">
        <f t="shared" si="27"/>
        <v>0</v>
      </c>
      <c r="BI188" s="216">
        <f t="shared" si="28"/>
        <v>0</v>
      </c>
      <c r="BJ188" s="17" t="s">
        <v>91</v>
      </c>
      <c r="BK188" s="216">
        <f t="shared" si="29"/>
        <v>0</v>
      </c>
      <c r="BL188" s="17" t="s">
        <v>219</v>
      </c>
      <c r="BM188" s="215" t="s">
        <v>884</v>
      </c>
    </row>
    <row r="189" spans="1:65" s="2" customFormat="1" ht="48" customHeight="1">
      <c r="A189" s="35"/>
      <c r="B189" s="36"/>
      <c r="C189" s="204" t="s">
        <v>386</v>
      </c>
      <c r="D189" s="204" t="s">
        <v>141</v>
      </c>
      <c r="E189" s="205" t="s">
        <v>885</v>
      </c>
      <c r="F189" s="206" t="s">
        <v>886</v>
      </c>
      <c r="G189" s="207" t="s">
        <v>203</v>
      </c>
      <c r="H189" s="208">
        <v>0.106</v>
      </c>
      <c r="I189" s="209"/>
      <c r="J189" s="210">
        <f t="shared" si="20"/>
        <v>0</v>
      </c>
      <c r="K189" s="206" t="s">
        <v>145</v>
      </c>
      <c r="L189" s="40"/>
      <c r="M189" s="251" t="s">
        <v>1</v>
      </c>
      <c r="N189" s="252" t="s">
        <v>48</v>
      </c>
      <c r="O189" s="253"/>
      <c r="P189" s="254">
        <f t="shared" si="21"/>
        <v>0</v>
      </c>
      <c r="Q189" s="254">
        <v>0</v>
      </c>
      <c r="R189" s="254">
        <f t="shared" si="22"/>
        <v>0</v>
      </c>
      <c r="S189" s="254">
        <v>0</v>
      </c>
      <c r="T189" s="255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219</v>
      </c>
      <c r="AT189" s="215" t="s">
        <v>141</v>
      </c>
      <c r="AU189" s="215" t="s">
        <v>93</v>
      </c>
      <c r="AY189" s="17" t="s">
        <v>138</v>
      </c>
      <c r="BE189" s="216">
        <f t="shared" si="24"/>
        <v>0</v>
      </c>
      <c r="BF189" s="216">
        <f t="shared" si="25"/>
        <v>0</v>
      </c>
      <c r="BG189" s="216">
        <f t="shared" si="26"/>
        <v>0</v>
      </c>
      <c r="BH189" s="216">
        <f t="shared" si="27"/>
        <v>0</v>
      </c>
      <c r="BI189" s="216">
        <f t="shared" si="28"/>
        <v>0</v>
      </c>
      <c r="BJ189" s="17" t="s">
        <v>91</v>
      </c>
      <c r="BK189" s="216">
        <f t="shared" si="29"/>
        <v>0</v>
      </c>
      <c r="BL189" s="17" t="s">
        <v>219</v>
      </c>
      <c r="BM189" s="215" t="s">
        <v>887</v>
      </c>
    </row>
    <row r="190" spans="1:31" s="2" customFormat="1" ht="6.95" customHeight="1">
      <c r="A190" s="35"/>
      <c r="B190" s="55"/>
      <c r="C190" s="56"/>
      <c r="D190" s="56"/>
      <c r="E190" s="56"/>
      <c r="F190" s="56"/>
      <c r="G190" s="56"/>
      <c r="H190" s="56"/>
      <c r="I190" s="153"/>
      <c r="J190" s="56"/>
      <c r="K190" s="56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ujURStPhiFFKeRhljNEsQPfUxQ7/ZtlWqd5h+KpRn8DTX9G0Wy8JeFf9Y50fkX8uGw86bXGk1TLqrSepaWNjpA==" saltValue="CWk0yHCfoVkQmJFxnWuPudpUOrlkUTEwUpJ+EmuLsZrEiCpR7PPd09kLnZTDf4QGnb36aAcrszBLp6rquVktgw==" spinCount="100000" sheet="1" objects="1" scenarios="1" formatColumns="0" formatRows="0" autoFilter="0"/>
  <autoFilter ref="C122:K18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93</v>
      </c>
    </row>
    <row r="4" spans="2:46" s="1" customFormat="1" ht="24.95" customHeight="1">
      <c r="B4" s="20"/>
      <c r="D4" s="113" t="s">
        <v>103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25.5" customHeight="1">
      <c r="B7" s="20"/>
      <c r="E7" s="310" t="str">
        <f>'Rekapitulace stavby'!K6</f>
        <v>Realizace úspor energie - Hornické muzeum v Krásně, Cínová 408, Krásno - VYTÁPĚNÍ</v>
      </c>
      <c r="F7" s="311"/>
      <c r="G7" s="311"/>
      <c r="H7" s="311"/>
      <c r="I7" s="109"/>
      <c r="L7" s="20"/>
    </row>
    <row r="8" spans="1:31" s="2" customFormat="1" ht="12" customHeight="1">
      <c r="A8" s="35"/>
      <c r="B8" s="40"/>
      <c r="C8" s="35"/>
      <c r="D8" s="115" t="s">
        <v>104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888</v>
      </c>
      <c r="F9" s="313"/>
      <c r="G9" s="313"/>
      <c r="H9" s="31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28. 1. 2019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37</v>
      </c>
      <c r="F21" s="35"/>
      <c r="G21" s="35"/>
      <c r="H21" s="35"/>
      <c r="I21" s="118" t="s">
        <v>33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6" t="s">
        <v>1</v>
      </c>
      <c r="F27" s="316"/>
      <c r="G27" s="316"/>
      <c r="H27" s="31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ROUND((SUM(BE121:BE130)),2)</f>
        <v>0</v>
      </c>
      <c r="G33" s="35"/>
      <c r="H33" s="35"/>
      <c r="I33" s="132">
        <v>0.21</v>
      </c>
      <c r="J33" s="131">
        <f>ROUND(((SUM(BE121:BE130))*I33),2)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ROUND((SUM(BF121:BF130)),2)</f>
        <v>0</v>
      </c>
      <c r="G34" s="35"/>
      <c r="H34" s="35"/>
      <c r="I34" s="132">
        <v>0.15</v>
      </c>
      <c r="J34" s="131">
        <f>ROUND(((SUM(BF121:BF130))*I34),2)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ROUND((SUM(BG121:BG130)),2)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ROUND((SUM(BH121:BH130)),2)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ROUND((SUM(BI121:BI130)),2)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5" customHeight="1">
      <c r="A85" s="35"/>
      <c r="B85" s="36"/>
      <c r="C85" s="37"/>
      <c r="D85" s="37"/>
      <c r="E85" s="317" t="str">
        <f>E7</f>
        <v>Realizace úspor energie - Hornické muzeum v Krásně, Cínová 408, Krásno - VYTÁPĚNÍ</v>
      </c>
      <c r="F85" s="318"/>
      <c r="G85" s="318"/>
      <c r="H85" s="31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9" t="str">
        <f>E9</f>
        <v>VRN - Vedlejší rozpočtové náklady</v>
      </c>
      <c r="F87" s="319"/>
      <c r="G87" s="319"/>
      <c r="H87" s="31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Krásno</v>
      </c>
      <c r="G89" s="37"/>
      <c r="H89" s="37"/>
      <c r="I89" s="118" t="s">
        <v>24</v>
      </c>
      <c r="J89" s="67" t="str">
        <f>IF(J12="","",J12)</f>
        <v>28. 1. 2019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7.95" customHeight="1">
      <c r="A91" s="35"/>
      <c r="B91" s="36"/>
      <c r="C91" s="29" t="s">
        <v>30</v>
      </c>
      <c r="D91" s="37"/>
      <c r="E91" s="37"/>
      <c r="F91" s="27" t="str">
        <f>E15</f>
        <v>Muzeum Sokolov</v>
      </c>
      <c r="G91" s="37"/>
      <c r="H91" s="37"/>
      <c r="I91" s="118" t="s">
        <v>36</v>
      </c>
      <c r="J91" s="33" t="str">
        <f>E21</f>
        <v>Jurica a.s. - Ateliér Sokolov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Eva Marková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107</v>
      </c>
      <c r="D94" s="158"/>
      <c r="E94" s="158"/>
      <c r="F94" s="158"/>
      <c r="G94" s="158"/>
      <c r="H94" s="158"/>
      <c r="I94" s="159"/>
      <c r="J94" s="160" t="s">
        <v>108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116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5" customHeight="1">
      <c r="B97" s="162"/>
      <c r="C97" s="163"/>
      <c r="D97" s="164" t="s">
        <v>888</v>
      </c>
      <c r="E97" s="165"/>
      <c r="F97" s="165"/>
      <c r="G97" s="165"/>
      <c r="H97" s="165"/>
      <c r="I97" s="166"/>
      <c r="J97" s="167">
        <f>J122</f>
        <v>0</v>
      </c>
      <c r="K97" s="163"/>
      <c r="L97" s="168"/>
    </row>
    <row r="98" spans="2:12" s="10" customFormat="1" ht="19.9" customHeight="1">
      <c r="B98" s="169"/>
      <c r="C98" s="170"/>
      <c r="D98" s="171" t="s">
        <v>889</v>
      </c>
      <c r="E98" s="172"/>
      <c r="F98" s="172"/>
      <c r="G98" s="172"/>
      <c r="H98" s="172"/>
      <c r="I98" s="173"/>
      <c r="J98" s="174">
        <f>J123</f>
        <v>0</v>
      </c>
      <c r="K98" s="170"/>
      <c r="L98" s="175"/>
    </row>
    <row r="99" spans="2:12" s="10" customFormat="1" ht="19.9" customHeight="1">
      <c r="B99" s="169"/>
      <c r="C99" s="170"/>
      <c r="D99" s="171" t="s">
        <v>890</v>
      </c>
      <c r="E99" s="172"/>
      <c r="F99" s="172"/>
      <c r="G99" s="172"/>
      <c r="H99" s="172"/>
      <c r="I99" s="173"/>
      <c r="J99" s="174">
        <f>J125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891</v>
      </c>
      <c r="E100" s="172"/>
      <c r="F100" s="172"/>
      <c r="G100" s="172"/>
      <c r="H100" s="172"/>
      <c r="I100" s="173"/>
      <c r="J100" s="174">
        <f>J127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892</v>
      </c>
      <c r="E101" s="172"/>
      <c r="F101" s="172"/>
      <c r="G101" s="172"/>
      <c r="H101" s="172"/>
      <c r="I101" s="173"/>
      <c r="J101" s="174">
        <f>J129</f>
        <v>0</v>
      </c>
      <c r="K101" s="170"/>
      <c r="L101" s="175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6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153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156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3" t="s">
        <v>123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.5" customHeight="1">
      <c r="A111" s="35"/>
      <c r="B111" s="36"/>
      <c r="C111" s="37"/>
      <c r="D111" s="37"/>
      <c r="E111" s="317" t="str">
        <f>E7</f>
        <v>Realizace úspor energie - Hornické muzeum v Krásně, Cínová 408, Krásno - VYTÁPĚNÍ</v>
      </c>
      <c r="F111" s="318"/>
      <c r="G111" s="318"/>
      <c r="H111" s="318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104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89" t="str">
        <f>E9</f>
        <v>VRN - Vedlejší rozpočtové náklady</v>
      </c>
      <c r="F113" s="319"/>
      <c r="G113" s="319"/>
      <c r="H113" s="319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22</v>
      </c>
      <c r="D115" s="37"/>
      <c r="E115" s="37"/>
      <c r="F115" s="27" t="str">
        <f>F12</f>
        <v>Krásno</v>
      </c>
      <c r="G115" s="37"/>
      <c r="H115" s="37"/>
      <c r="I115" s="118" t="s">
        <v>24</v>
      </c>
      <c r="J115" s="67" t="str">
        <f>IF(J12="","",J12)</f>
        <v>28. 1. 2019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7.95" customHeight="1">
      <c r="A117" s="35"/>
      <c r="B117" s="36"/>
      <c r="C117" s="29" t="s">
        <v>30</v>
      </c>
      <c r="D117" s="37"/>
      <c r="E117" s="37"/>
      <c r="F117" s="27" t="str">
        <f>E15</f>
        <v>Muzeum Sokolov</v>
      </c>
      <c r="G117" s="37"/>
      <c r="H117" s="37"/>
      <c r="I117" s="118" t="s">
        <v>36</v>
      </c>
      <c r="J117" s="33" t="str">
        <f>E21</f>
        <v>Jurica a.s. - Ateliér Sokolov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29" t="s">
        <v>34</v>
      </c>
      <c r="D118" s="37"/>
      <c r="E118" s="37"/>
      <c r="F118" s="27" t="str">
        <f>IF(E18="","",E18)</f>
        <v>Vyplň údaj</v>
      </c>
      <c r="G118" s="37"/>
      <c r="H118" s="37"/>
      <c r="I118" s="118" t="s">
        <v>39</v>
      </c>
      <c r="J118" s="33" t="str">
        <f>E24</f>
        <v>Eva Marková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76"/>
      <c r="B120" s="177"/>
      <c r="C120" s="178" t="s">
        <v>124</v>
      </c>
      <c r="D120" s="179" t="s">
        <v>68</v>
      </c>
      <c r="E120" s="179" t="s">
        <v>64</v>
      </c>
      <c r="F120" s="179" t="s">
        <v>65</v>
      </c>
      <c r="G120" s="179" t="s">
        <v>125</v>
      </c>
      <c r="H120" s="179" t="s">
        <v>126</v>
      </c>
      <c r="I120" s="180" t="s">
        <v>127</v>
      </c>
      <c r="J120" s="179" t="s">
        <v>108</v>
      </c>
      <c r="K120" s="181" t="s">
        <v>128</v>
      </c>
      <c r="L120" s="182"/>
      <c r="M120" s="76" t="s">
        <v>1</v>
      </c>
      <c r="N120" s="77" t="s">
        <v>47</v>
      </c>
      <c r="O120" s="77" t="s">
        <v>129</v>
      </c>
      <c r="P120" s="77" t="s">
        <v>130</v>
      </c>
      <c r="Q120" s="77" t="s">
        <v>131</v>
      </c>
      <c r="R120" s="77" t="s">
        <v>132</v>
      </c>
      <c r="S120" s="77" t="s">
        <v>133</v>
      </c>
      <c r="T120" s="78" t="s">
        <v>134</v>
      </c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</row>
    <row r="121" spans="1:63" s="2" customFormat="1" ht="22.9" customHeight="1">
      <c r="A121" s="35"/>
      <c r="B121" s="36"/>
      <c r="C121" s="83" t="s">
        <v>135</v>
      </c>
      <c r="D121" s="37"/>
      <c r="E121" s="37"/>
      <c r="F121" s="37"/>
      <c r="G121" s="37"/>
      <c r="H121" s="37"/>
      <c r="I121" s="116"/>
      <c r="J121" s="183">
        <f>BK121</f>
        <v>0</v>
      </c>
      <c r="K121" s="37"/>
      <c r="L121" s="40"/>
      <c r="M121" s="79"/>
      <c r="N121" s="184"/>
      <c r="O121" s="80"/>
      <c r="P121" s="185">
        <f>P122</f>
        <v>0</v>
      </c>
      <c r="Q121" s="80"/>
      <c r="R121" s="185">
        <f>R122</f>
        <v>0</v>
      </c>
      <c r="S121" s="80"/>
      <c r="T121" s="186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82</v>
      </c>
      <c r="AU121" s="17" t="s">
        <v>110</v>
      </c>
      <c r="BK121" s="187">
        <f>BK122</f>
        <v>0</v>
      </c>
    </row>
    <row r="122" spans="2:63" s="12" customFormat="1" ht="25.9" customHeight="1">
      <c r="B122" s="188"/>
      <c r="C122" s="189"/>
      <c r="D122" s="190" t="s">
        <v>82</v>
      </c>
      <c r="E122" s="191" t="s">
        <v>100</v>
      </c>
      <c r="F122" s="191" t="s">
        <v>101</v>
      </c>
      <c r="G122" s="189"/>
      <c r="H122" s="189"/>
      <c r="I122" s="192"/>
      <c r="J122" s="193">
        <f>BK122</f>
        <v>0</v>
      </c>
      <c r="K122" s="189"/>
      <c r="L122" s="194"/>
      <c r="M122" s="195"/>
      <c r="N122" s="196"/>
      <c r="O122" s="196"/>
      <c r="P122" s="197">
        <f>P123+P125+P127+P129</f>
        <v>0</v>
      </c>
      <c r="Q122" s="196"/>
      <c r="R122" s="197">
        <f>R123+R125+R127+R129</f>
        <v>0</v>
      </c>
      <c r="S122" s="196"/>
      <c r="T122" s="198">
        <f>T123+T125+T127+T129</f>
        <v>0</v>
      </c>
      <c r="AR122" s="199" t="s">
        <v>167</v>
      </c>
      <c r="AT122" s="200" t="s">
        <v>82</v>
      </c>
      <c r="AU122" s="200" t="s">
        <v>83</v>
      </c>
      <c r="AY122" s="199" t="s">
        <v>138</v>
      </c>
      <c r="BK122" s="201">
        <f>BK123+BK125+BK127+BK129</f>
        <v>0</v>
      </c>
    </row>
    <row r="123" spans="2:63" s="12" customFormat="1" ht="22.9" customHeight="1">
      <c r="B123" s="188"/>
      <c r="C123" s="189"/>
      <c r="D123" s="190" t="s">
        <v>82</v>
      </c>
      <c r="E123" s="202" t="s">
        <v>893</v>
      </c>
      <c r="F123" s="202" t="s">
        <v>894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P124</f>
        <v>0</v>
      </c>
      <c r="Q123" s="196"/>
      <c r="R123" s="197">
        <f>R124</f>
        <v>0</v>
      </c>
      <c r="S123" s="196"/>
      <c r="T123" s="198">
        <f>T124</f>
        <v>0</v>
      </c>
      <c r="AR123" s="199" t="s">
        <v>167</v>
      </c>
      <c r="AT123" s="200" t="s">
        <v>82</v>
      </c>
      <c r="AU123" s="200" t="s">
        <v>91</v>
      </c>
      <c r="AY123" s="199" t="s">
        <v>138</v>
      </c>
      <c r="BK123" s="201">
        <f>BK124</f>
        <v>0</v>
      </c>
    </row>
    <row r="124" spans="1:65" s="2" customFormat="1" ht="16.5" customHeight="1">
      <c r="A124" s="35"/>
      <c r="B124" s="36"/>
      <c r="C124" s="204" t="s">
        <v>91</v>
      </c>
      <c r="D124" s="204" t="s">
        <v>141</v>
      </c>
      <c r="E124" s="205" t="s">
        <v>895</v>
      </c>
      <c r="F124" s="206" t="s">
        <v>896</v>
      </c>
      <c r="G124" s="207" t="s">
        <v>271</v>
      </c>
      <c r="H124" s="208">
        <v>1</v>
      </c>
      <c r="I124" s="209"/>
      <c r="J124" s="210">
        <f>ROUND(I124*H124,2)</f>
        <v>0</v>
      </c>
      <c r="K124" s="206" t="s">
        <v>145</v>
      </c>
      <c r="L124" s="40"/>
      <c r="M124" s="211" t="s">
        <v>1</v>
      </c>
      <c r="N124" s="212" t="s">
        <v>48</v>
      </c>
      <c r="O124" s="7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5" t="s">
        <v>897</v>
      </c>
      <c r="AT124" s="215" t="s">
        <v>141</v>
      </c>
      <c r="AU124" s="215" t="s">
        <v>93</v>
      </c>
      <c r="AY124" s="17" t="s">
        <v>138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91</v>
      </c>
      <c r="BK124" s="216">
        <f>ROUND(I124*H124,2)</f>
        <v>0</v>
      </c>
      <c r="BL124" s="17" t="s">
        <v>897</v>
      </c>
      <c r="BM124" s="215" t="s">
        <v>898</v>
      </c>
    </row>
    <row r="125" spans="2:63" s="12" customFormat="1" ht="22.9" customHeight="1">
      <c r="B125" s="188"/>
      <c r="C125" s="189"/>
      <c r="D125" s="190" t="s">
        <v>82</v>
      </c>
      <c r="E125" s="202" t="s">
        <v>899</v>
      </c>
      <c r="F125" s="202" t="s">
        <v>900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P126</f>
        <v>0</v>
      </c>
      <c r="Q125" s="196"/>
      <c r="R125" s="197">
        <f>R126</f>
        <v>0</v>
      </c>
      <c r="S125" s="196"/>
      <c r="T125" s="198">
        <f>T126</f>
        <v>0</v>
      </c>
      <c r="AR125" s="199" t="s">
        <v>167</v>
      </c>
      <c r="AT125" s="200" t="s">
        <v>82</v>
      </c>
      <c r="AU125" s="200" t="s">
        <v>91</v>
      </c>
      <c r="AY125" s="199" t="s">
        <v>138</v>
      </c>
      <c r="BK125" s="201">
        <f>BK126</f>
        <v>0</v>
      </c>
    </row>
    <row r="126" spans="1:65" s="2" customFormat="1" ht="16.5" customHeight="1">
      <c r="A126" s="35"/>
      <c r="B126" s="36"/>
      <c r="C126" s="204" t="s">
        <v>93</v>
      </c>
      <c r="D126" s="204" t="s">
        <v>141</v>
      </c>
      <c r="E126" s="205" t="s">
        <v>901</v>
      </c>
      <c r="F126" s="206" t="s">
        <v>900</v>
      </c>
      <c r="G126" s="207" t="s">
        <v>248</v>
      </c>
      <c r="H126" s="239"/>
      <c r="I126" s="209"/>
      <c r="J126" s="210">
        <f>ROUND(I126*H126,2)</f>
        <v>0</v>
      </c>
      <c r="K126" s="206" t="s">
        <v>145</v>
      </c>
      <c r="L126" s="40"/>
      <c r="M126" s="211" t="s">
        <v>1</v>
      </c>
      <c r="N126" s="212" t="s">
        <v>48</v>
      </c>
      <c r="O126" s="7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897</v>
      </c>
      <c r="AT126" s="215" t="s">
        <v>141</v>
      </c>
      <c r="AU126" s="215" t="s">
        <v>93</v>
      </c>
      <c r="AY126" s="17" t="s">
        <v>138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91</v>
      </c>
      <c r="BK126" s="216">
        <f>ROUND(I126*H126,2)</f>
        <v>0</v>
      </c>
      <c r="BL126" s="17" t="s">
        <v>897</v>
      </c>
      <c r="BM126" s="215" t="s">
        <v>902</v>
      </c>
    </row>
    <row r="127" spans="2:63" s="12" customFormat="1" ht="22.9" customHeight="1">
      <c r="B127" s="188"/>
      <c r="C127" s="189"/>
      <c r="D127" s="190" t="s">
        <v>82</v>
      </c>
      <c r="E127" s="202" t="s">
        <v>903</v>
      </c>
      <c r="F127" s="202" t="s">
        <v>904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P128</f>
        <v>0</v>
      </c>
      <c r="Q127" s="196"/>
      <c r="R127" s="197">
        <f>R128</f>
        <v>0</v>
      </c>
      <c r="S127" s="196"/>
      <c r="T127" s="198">
        <f>T128</f>
        <v>0</v>
      </c>
      <c r="AR127" s="199" t="s">
        <v>167</v>
      </c>
      <c r="AT127" s="200" t="s">
        <v>82</v>
      </c>
      <c r="AU127" s="200" t="s">
        <v>91</v>
      </c>
      <c r="AY127" s="199" t="s">
        <v>138</v>
      </c>
      <c r="BK127" s="201">
        <f>BK128</f>
        <v>0</v>
      </c>
    </row>
    <row r="128" spans="1:65" s="2" customFormat="1" ht="16.5" customHeight="1">
      <c r="A128" s="35"/>
      <c r="B128" s="36"/>
      <c r="C128" s="204" t="s">
        <v>156</v>
      </c>
      <c r="D128" s="204" t="s">
        <v>141</v>
      </c>
      <c r="E128" s="205" t="s">
        <v>905</v>
      </c>
      <c r="F128" s="206" t="s">
        <v>906</v>
      </c>
      <c r="G128" s="207" t="s">
        <v>271</v>
      </c>
      <c r="H128" s="208">
        <v>1</v>
      </c>
      <c r="I128" s="209"/>
      <c r="J128" s="210">
        <f>ROUND(I128*H128,2)</f>
        <v>0</v>
      </c>
      <c r="K128" s="206" t="s">
        <v>145</v>
      </c>
      <c r="L128" s="40"/>
      <c r="M128" s="211" t="s">
        <v>1</v>
      </c>
      <c r="N128" s="212" t="s">
        <v>48</v>
      </c>
      <c r="O128" s="7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897</v>
      </c>
      <c r="AT128" s="215" t="s">
        <v>141</v>
      </c>
      <c r="AU128" s="215" t="s">
        <v>93</v>
      </c>
      <c r="AY128" s="17" t="s">
        <v>138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91</v>
      </c>
      <c r="BK128" s="216">
        <f>ROUND(I128*H128,2)</f>
        <v>0</v>
      </c>
      <c r="BL128" s="17" t="s">
        <v>897</v>
      </c>
      <c r="BM128" s="215" t="s">
        <v>907</v>
      </c>
    </row>
    <row r="129" spans="2:63" s="12" customFormat="1" ht="22.9" customHeight="1">
      <c r="B129" s="188"/>
      <c r="C129" s="189"/>
      <c r="D129" s="190" t="s">
        <v>82</v>
      </c>
      <c r="E129" s="202" t="s">
        <v>908</v>
      </c>
      <c r="F129" s="202" t="s">
        <v>909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P130</f>
        <v>0</v>
      </c>
      <c r="Q129" s="196"/>
      <c r="R129" s="197">
        <f>R130</f>
        <v>0</v>
      </c>
      <c r="S129" s="196"/>
      <c r="T129" s="198">
        <f>T130</f>
        <v>0</v>
      </c>
      <c r="AR129" s="199" t="s">
        <v>167</v>
      </c>
      <c r="AT129" s="200" t="s">
        <v>82</v>
      </c>
      <c r="AU129" s="200" t="s">
        <v>91</v>
      </c>
      <c r="AY129" s="199" t="s">
        <v>138</v>
      </c>
      <c r="BK129" s="201">
        <f>BK130</f>
        <v>0</v>
      </c>
    </row>
    <row r="130" spans="1:65" s="2" customFormat="1" ht="16.5" customHeight="1">
      <c r="A130" s="35"/>
      <c r="B130" s="36"/>
      <c r="C130" s="204" t="s">
        <v>167</v>
      </c>
      <c r="D130" s="204" t="s">
        <v>141</v>
      </c>
      <c r="E130" s="205" t="s">
        <v>910</v>
      </c>
      <c r="F130" s="206" t="s">
        <v>911</v>
      </c>
      <c r="G130" s="207" t="s">
        <v>248</v>
      </c>
      <c r="H130" s="239"/>
      <c r="I130" s="209"/>
      <c r="J130" s="210">
        <f>ROUND(I130*H130,2)</f>
        <v>0</v>
      </c>
      <c r="K130" s="206" t="s">
        <v>145</v>
      </c>
      <c r="L130" s="40"/>
      <c r="M130" s="251" t="s">
        <v>1</v>
      </c>
      <c r="N130" s="252" t="s">
        <v>48</v>
      </c>
      <c r="O130" s="253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897</v>
      </c>
      <c r="AT130" s="215" t="s">
        <v>141</v>
      </c>
      <c r="AU130" s="215" t="s">
        <v>93</v>
      </c>
      <c r="AY130" s="17" t="s">
        <v>138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91</v>
      </c>
      <c r="BK130" s="216">
        <f>ROUND(I130*H130,2)</f>
        <v>0</v>
      </c>
      <c r="BL130" s="17" t="s">
        <v>897</v>
      </c>
      <c r="BM130" s="215" t="s">
        <v>912</v>
      </c>
    </row>
    <row r="131" spans="1:31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153"/>
      <c r="J131" s="56"/>
      <c r="K131" s="56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/coaVDw/N0+nlrz1cdpIX7ftJ+YqrA/9KiDa+CkahY1CK8LTaoZ+BDC6u8gHrc2c6+ElFLXVBNQCilPAvA+xpw==" saltValue="s4iepOZyu06+WiWyUqqNuusCqGvxJb5W4P7AlsM12qQY9Me/7NbinIA2wS2wk88BVPVu7z/wu0rAeyNZLyqNjQ==" spinCount="100000" sheet="1" objects="1" scenarios="1" formatColumns="0" formatRows="0" autoFilter="0"/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kalivoda</cp:lastModifiedBy>
  <dcterms:created xsi:type="dcterms:W3CDTF">2019-09-06T09:35:26Z</dcterms:created>
  <dcterms:modified xsi:type="dcterms:W3CDTF">2019-09-11T05:47:23Z</dcterms:modified>
  <cp:category/>
  <cp:version/>
  <cp:contentType/>
  <cp:contentStatus/>
</cp:coreProperties>
</file>