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10335" windowHeight="4710" activeTab="2"/>
  </bookViews>
  <sheets>
    <sheet name="ŽB KONSTRUKCE" sheetId="25" r:id="rId1"/>
    <sheet name="OCEL.PRVKY" sheetId="23" r:id="rId2"/>
    <sheet name="MIKROPILOTY" sheetId="24" r:id="rId3"/>
    <sheet name="Profily" sheetId="21" r:id="rId4"/>
  </sheets>
  <definedNames>
    <definedName name="_xlnm.Print_Area" localSheetId="2">MIKROPILOTY!$A$1:$J$65</definedName>
    <definedName name="_xlnm.Print_Area" localSheetId="1">OCEL.PRVKY!$A$1:$J$53</definedName>
    <definedName name="_xlnm.Print_Area" localSheetId="0">'ŽB KONSTRUKCE'!$A$1:$L$223</definedName>
  </definedNames>
  <calcPr calcId="125725"/>
</workbook>
</file>

<file path=xl/calcChain.xml><?xml version="1.0" encoding="utf-8"?>
<calcChain xmlns="http://schemas.openxmlformats.org/spreadsheetml/2006/main">
  <c r="J41" i="24"/>
  <c r="J43" s="1"/>
  <c r="H41"/>
  <c r="G60"/>
  <c r="G57"/>
  <c r="D60"/>
  <c r="D57"/>
  <c r="J60"/>
  <c r="H60"/>
  <c r="J59"/>
  <c r="H59"/>
  <c r="J57"/>
  <c r="H57"/>
  <c r="J56"/>
  <c r="H56"/>
  <c r="D24"/>
  <c r="G24" s="1"/>
  <c r="D25"/>
  <c r="G25" s="1"/>
  <c r="D26"/>
  <c r="G26" s="1"/>
  <c r="D27"/>
  <c r="G27" s="1"/>
  <c r="D28"/>
  <c r="G28" s="1"/>
  <c r="D29"/>
  <c r="G29" s="1"/>
  <c r="D23"/>
  <c r="G23" s="1"/>
  <c r="H221" i="25"/>
  <c r="F221"/>
  <c r="H220"/>
  <c r="F220"/>
  <c r="I219"/>
  <c r="H219"/>
  <c r="F219"/>
  <c r="E28" i="23"/>
  <c r="G28"/>
  <c r="H28"/>
  <c r="E29"/>
  <c r="G29"/>
  <c r="H29"/>
  <c r="F161" i="25"/>
  <c r="H161" s="1"/>
  <c r="H162" s="1"/>
  <c r="I161"/>
  <c r="H176"/>
  <c r="I175"/>
  <c r="H175"/>
  <c r="F175"/>
  <c r="H169"/>
  <c r="I168"/>
  <c r="H168"/>
  <c r="F168"/>
  <c r="H43" i="24" l="1"/>
  <c r="E57"/>
  <c r="I57" s="1"/>
  <c r="E56"/>
  <c r="I56" s="1"/>
  <c r="E60"/>
  <c r="I60" s="1"/>
  <c r="E59"/>
  <c r="I59" s="1"/>
  <c r="J63"/>
  <c r="H63"/>
  <c r="G31"/>
  <c r="H222" i="25"/>
  <c r="H44" i="23"/>
  <c r="H41"/>
  <c r="H40"/>
  <c r="H39"/>
  <c r="H38"/>
  <c r="H35"/>
  <c r="H144" i="25"/>
  <c r="F144"/>
  <c r="H154"/>
  <c r="F154"/>
  <c r="F153"/>
  <c r="H153" s="1"/>
  <c r="I152"/>
  <c r="H152"/>
  <c r="H155" s="1"/>
  <c r="F152"/>
  <c r="H145"/>
  <c r="F145"/>
  <c r="H143"/>
  <c r="F143"/>
  <c r="I142"/>
  <c r="H142"/>
  <c r="F142"/>
  <c r="F135"/>
  <c r="H135" s="1"/>
  <c r="H134"/>
  <c r="F134"/>
  <c r="I133"/>
  <c r="F133"/>
  <c r="H133" s="1"/>
  <c r="F126"/>
  <c r="H126" s="1"/>
  <c r="F125"/>
  <c r="H125" s="1"/>
  <c r="I124"/>
  <c r="F124"/>
  <c r="H124" s="1"/>
  <c r="H117"/>
  <c r="F117"/>
  <c r="I116"/>
  <c r="H116"/>
  <c r="F116"/>
  <c r="F212"/>
  <c r="H212" s="1"/>
  <c r="F211"/>
  <c r="H211" s="1"/>
  <c r="I210"/>
  <c r="H210"/>
  <c r="F210"/>
  <c r="F203"/>
  <c r="H203" s="1"/>
  <c r="F202"/>
  <c r="H202" s="1"/>
  <c r="F201"/>
  <c r="H201" s="1"/>
  <c r="I200"/>
  <c r="F200"/>
  <c r="H200" s="1"/>
  <c r="H192"/>
  <c r="H118" l="1"/>
  <c r="H136"/>
  <c r="H213"/>
  <c r="H146"/>
  <c r="H127"/>
  <c r="H204"/>
  <c r="G11" i="23"/>
  <c r="G10"/>
  <c r="H190" i="25" l="1"/>
  <c r="H98"/>
  <c r="F186"/>
  <c r="H186" s="1"/>
  <c r="F187"/>
  <c r="H187" s="1"/>
  <c r="F188"/>
  <c r="H188" s="1"/>
  <c r="H191"/>
  <c r="F191"/>
  <c r="F193"/>
  <c r="H193" s="1"/>
  <c r="F189"/>
  <c r="H189" s="1"/>
  <c r="H185"/>
  <c r="H184"/>
  <c r="I183"/>
  <c r="H183"/>
  <c r="F183"/>
  <c r="H95"/>
  <c r="H56"/>
  <c r="F56"/>
  <c r="F109"/>
  <c r="H109" s="1"/>
  <c r="H108"/>
  <c r="F108"/>
  <c r="F107"/>
  <c r="H107" s="1"/>
  <c r="I106"/>
  <c r="F106"/>
  <c r="H106" s="1"/>
  <c r="F97"/>
  <c r="H97" s="1"/>
  <c r="H96"/>
  <c r="F96"/>
  <c r="F99"/>
  <c r="H99" s="1"/>
  <c r="I94"/>
  <c r="F94"/>
  <c r="H94" s="1"/>
  <c r="H87"/>
  <c r="F87"/>
  <c r="F86"/>
  <c r="H86" s="1"/>
  <c r="I85"/>
  <c r="F85"/>
  <c r="H85" s="1"/>
  <c r="F77"/>
  <c r="H77" s="1"/>
  <c r="F78"/>
  <c r="H78" s="1"/>
  <c r="F76"/>
  <c r="H76" s="1"/>
  <c r="I75"/>
  <c r="F75"/>
  <c r="H75" s="1"/>
  <c r="F68"/>
  <c r="H68" s="1"/>
  <c r="F67"/>
  <c r="H67" s="1"/>
  <c r="I66"/>
  <c r="H66"/>
  <c r="F66"/>
  <c r="F55"/>
  <c r="H55" s="1"/>
  <c r="H59"/>
  <c r="F58"/>
  <c r="H58" s="1"/>
  <c r="F57"/>
  <c r="H57" s="1"/>
  <c r="I54"/>
  <c r="H54"/>
  <c r="F54"/>
  <c r="F47"/>
  <c r="H47" s="1"/>
  <c r="F46"/>
  <c r="H46" s="1"/>
  <c r="F45"/>
  <c r="H45" s="1"/>
  <c r="I44"/>
  <c r="F44"/>
  <c r="H44" s="1"/>
  <c r="F15"/>
  <c r="H15" s="1"/>
  <c r="F36"/>
  <c r="H36" s="1"/>
  <c r="F35"/>
  <c r="H35" s="1"/>
  <c r="H27"/>
  <c r="F26"/>
  <c r="H26" s="1"/>
  <c r="F37"/>
  <c r="H37" s="1"/>
  <c r="I34"/>
  <c r="F34"/>
  <c r="H34" s="1"/>
  <c r="F25"/>
  <c r="H25" s="1"/>
  <c r="I24"/>
  <c r="F24"/>
  <c r="H24" s="1"/>
  <c r="I14"/>
  <c r="I5"/>
  <c r="F16"/>
  <c r="H16" s="1"/>
  <c r="F14"/>
  <c r="H14" s="1"/>
  <c r="F7"/>
  <c r="H7" s="1"/>
  <c r="F5"/>
  <c r="H5" s="1"/>
  <c r="F6"/>
  <c r="H6" s="1"/>
  <c r="D10" i="23"/>
  <c r="J10"/>
  <c r="H10"/>
  <c r="D11"/>
  <c r="J6"/>
  <c r="H6"/>
  <c r="G6"/>
  <c r="I6" s="1"/>
  <c r="H194" i="25" l="1"/>
  <c r="H88"/>
  <c r="H110"/>
  <c r="H100"/>
  <c r="H69"/>
  <c r="H79"/>
  <c r="H48"/>
  <c r="H60"/>
  <c r="H38"/>
  <c r="H28"/>
  <c r="H18"/>
  <c r="H8"/>
  <c r="I10" i="23"/>
  <c r="F13" i="24" l="1"/>
  <c r="F27" s="1"/>
  <c r="F14"/>
  <c r="F28" s="1"/>
  <c r="F15"/>
  <c r="F29" s="1"/>
  <c r="F12"/>
  <c r="F26" s="1"/>
  <c r="F11"/>
  <c r="F25" s="1"/>
  <c r="F10"/>
  <c r="F24" s="1"/>
  <c r="F9"/>
  <c r="F23" s="1"/>
  <c r="I41" l="1"/>
  <c r="I63"/>
  <c r="F31"/>
  <c r="D41" s="1"/>
  <c r="J11" i="23"/>
  <c r="H11"/>
  <c r="G7"/>
  <c r="I7" s="1"/>
  <c r="H7"/>
  <c r="J7"/>
  <c r="G8"/>
  <c r="I8" s="1"/>
  <c r="H8"/>
  <c r="J8"/>
  <c r="H25"/>
  <c r="H26"/>
  <c r="H27"/>
  <c r="H24"/>
  <c r="E25"/>
  <c r="G25"/>
  <c r="E26"/>
  <c r="G26"/>
  <c r="E27"/>
  <c r="G27"/>
  <c r="G24"/>
  <c r="E24"/>
  <c r="B279" i="21"/>
  <c r="A279"/>
  <c r="B278"/>
  <c r="A278"/>
  <c r="B277"/>
  <c r="A277"/>
  <c r="B276"/>
  <c r="A276"/>
  <c r="B275"/>
  <c r="A275"/>
  <c r="B274"/>
  <c r="A274"/>
  <c r="B273"/>
  <c r="A273"/>
  <c r="B272"/>
  <c r="A272"/>
  <c r="B271"/>
  <c r="A271"/>
  <c r="B270"/>
  <c r="A270"/>
  <c r="B269"/>
  <c r="A269"/>
  <c r="B268"/>
  <c r="A268"/>
  <c r="B267"/>
  <c r="A267"/>
  <c r="B266"/>
  <c r="A266"/>
  <c r="B265"/>
  <c r="A265"/>
  <c r="B264"/>
  <c r="A264"/>
  <c r="B263"/>
  <c r="A263"/>
  <c r="B262"/>
  <c r="A262"/>
  <c r="B261"/>
  <c r="A261"/>
  <c r="B260"/>
  <c r="A260"/>
  <c r="B259"/>
  <c r="A259"/>
  <c r="B258"/>
  <c r="A258"/>
  <c r="B257"/>
  <c r="A257"/>
  <c r="B256"/>
  <c r="A256"/>
  <c r="B255"/>
  <c r="A255"/>
  <c r="B254"/>
  <c r="A254"/>
  <c r="B253"/>
  <c r="A253"/>
  <c r="B252"/>
  <c r="A252"/>
  <c r="B251"/>
  <c r="A251"/>
  <c r="B250"/>
  <c r="A250"/>
  <c r="B249"/>
  <c r="A249"/>
  <c r="B248"/>
  <c r="A248"/>
  <c r="B247"/>
  <c r="A247"/>
  <c r="B246"/>
  <c r="A246"/>
  <c r="B245"/>
  <c r="A245"/>
  <c r="B244"/>
  <c r="A244"/>
  <c r="B243"/>
  <c r="A243"/>
  <c r="B242"/>
  <c r="A242"/>
  <c r="B241"/>
  <c r="A241"/>
  <c r="B240"/>
  <c r="A240"/>
  <c r="B239"/>
  <c r="A239"/>
  <c r="B238"/>
  <c r="A238"/>
  <c r="B237"/>
  <c r="A237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B205"/>
  <c r="A205"/>
  <c r="B204"/>
  <c r="A204"/>
  <c r="B203"/>
  <c r="A203"/>
  <c r="B202"/>
  <c r="A202"/>
  <c r="B201"/>
  <c r="A201"/>
  <c r="B200"/>
  <c r="A200"/>
  <c r="B199"/>
  <c r="A199"/>
  <c r="B198"/>
  <c r="A198"/>
  <c r="B197"/>
  <c r="A197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7"/>
  <c r="A187"/>
  <c r="B186"/>
  <c r="A186"/>
  <c r="B185"/>
  <c r="A185"/>
  <c r="B184"/>
  <c r="A184"/>
  <c r="B183"/>
  <c r="A183"/>
  <c r="B182"/>
  <c r="A182"/>
  <c r="K180"/>
  <c r="B180"/>
  <c r="K179"/>
  <c r="B179"/>
  <c r="K178"/>
  <c r="B178"/>
  <c r="K177"/>
  <c r="B177"/>
  <c r="K176"/>
  <c r="B176"/>
  <c r="K175"/>
  <c r="B175"/>
  <c r="K174"/>
  <c r="B174"/>
  <c r="K173"/>
  <c r="B173"/>
  <c r="K172"/>
  <c r="B172"/>
  <c r="K171"/>
  <c r="B171"/>
  <c r="K170"/>
  <c r="B170"/>
  <c r="K169"/>
  <c r="B169"/>
  <c r="K168"/>
  <c r="B168"/>
  <c r="K167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W149"/>
  <c r="V149"/>
  <c r="U149"/>
  <c r="S149"/>
  <c r="Q149"/>
  <c r="T149"/>
  <c r="N149"/>
  <c r="L149"/>
  <c r="K149"/>
  <c r="AA149"/>
  <c r="J149"/>
  <c r="I149"/>
  <c r="P149"/>
  <c r="B149"/>
  <c r="W148"/>
  <c r="V148"/>
  <c r="U148"/>
  <c r="S148"/>
  <c r="Q148"/>
  <c r="R148"/>
  <c r="P148"/>
  <c r="N148"/>
  <c r="L148"/>
  <c r="K148"/>
  <c r="AC148"/>
  <c r="J148"/>
  <c r="I148"/>
  <c r="B148"/>
  <c r="W147"/>
  <c r="V147"/>
  <c r="U147"/>
  <c r="S147"/>
  <c r="Q147"/>
  <c r="T147"/>
  <c r="N147"/>
  <c r="L147"/>
  <c r="K147"/>
  <c r="AA147"/>
  <c r="J147"/>
  <c r="I147"/>
  <c r="P147"/>
  <c r="B147"/>
  <c r="W146"/>
  <c r="V146"/>
  <c r="U146"/>
  <c r="S146"/>
  <c r="Q146"/>
  <c r="R146"/>
  <c r="P146"/>
  <c r="N146"/>
  <c r="L146"/>
  <c r="K146"/>
  <c r="AC146"/>
  <c r="J146"/>
  <c r="I146"/>
  <c r="B146"/>
  <c r="W145"/>
  <c r="V145"/>
  <c r="U145"/>
  <c r="S145"/>
  <c r="Q145"/>
  <c r="T145"/>
  <c r="N145"/>
  <c r="L145"/>
  <c r="K145"/>
  <c r="AA145"/>
  <c r="J145"/>
  <c r="I145"/>
  <c r="P145"/>
  <c r="B145"/>
  <c r="W144"/>
  <c r="V144"/>
  <c r="U144"/>
  <c r="S144"/>
  <c r="Q144"/>
  <c r="R144"/>
  <c r="P144"/>
  <c r="N144"/>
  <c r="L144"/>
  <c r="K144"/>
  <c r="AC144"/>
  <c r="J144"/>
  <c r="I144"/>
  <c r="B144"/>
  <c r="W143"/>
  <c r="V143"/>
  <c r="U143"/>
  <c r="S143"/>
  <c r="Q143"/>
  <c r="T143"/>
  <c r="N143"/>
  <c r="L143"/>
  <c r="K143"/>
  <c r="AA143"/>
  <c r="J143"/>
  <c r="I143"/>
  <c r="P143"/>
  <c r="B143"/>
  <c r="W142"/>
  <c r="V142"/>
  <c r="U142"/>
  <c r="S142"/>
  <c r="Q142"/>
  <c r="R142"/>
  <c r="P142"/>
  <c r="N142"/>
  <c r="L142"/>
  <c r="K142"/>
  <c r="AC142"/>
  <c r="J142"/>
  <c r="I142"/>
  <c r="B142"/>
  <c r="W141"/>
  <c r="V141"/>
  <c r="U141"/>
  <c r="S141"/>
  <c r="Q141"/>
  <c r="T141"/>
  <c r="N141"/>
  <c r="L141"/>
  <c r="K141"/>
  <c r="AA141"/>
  <c r="J141"/>
  <c r="I141"/>
  <c r="P141"/>
  <c r="B141"/>
  <c r="W140"/>
  <c r="V140"/>
  <c r="U140"/>
  <c r="S140"/>
  <c r="Q140"/>
  <c r="R140"/>
  <c r="P140"/>
  <c r="N140"/>
  <c r="L140"/>
  <c r="K140"/>
  <c r="AC140"/>
  <c r="J140"/>
  <c r="I140"/>
  <c r="B140"/>
  <c r="W139"/>
  <c r="V139"/>
  <c r="U139"/>
  <c r="S139"/>
  <c r="Q139"/>
  <c r="T139"/>
  <c r="N139"/>
  <c r="L139"/>
  <c r="K139"/>
  <c r="AA139"/>
  <c r="J139"/>
  <c r="I139"/>
  <c r="P139"/>
  <c r="B139"/>
  <c r="W138"/>
  <c r="V138"/>
  <c r="U138"/>
  <c r="S138"/>
  <c r="Q138"/>
  <c r="R138"/>
  <c r="P138"/>
  <c r="N138"/>
  <c r="L138"/>
  <c r="K138"/>
  <c r="AC138"/>
  <c r="J138"/>
  <c r="I138"/>
  <c r="B138"/>
  <c r="W137"/>
  <c r="V137"/>
  <c r="U137"/>
  <c r="S137"/>
  <c r="Q137"/>
  <c r="T137"/>
  <c r="N137"/>
  <c r="L137"/>
  <c r="K137"/>
  <c r="AA137"/>
  <c r="J137"/>
  <c r="I137"/>
  <c r="P137"/>
  <c r="B137"/>
  <c r="W136"/>
  <c r="V136"/>
  <c r="U136"/>
  <c r="S136"/>
  <c r="Q136"/>
  <c r="R136"/>
  <c r="P136"/>
  <c r="N136"/>
  <c r="L136"/>
  <c r="K136"/>
  <c r="AC136"/>
  <c r="J136"/>
  <c r="I136"/>
  <c r="B136"/>
  <c r="W135"/>
  <c r="K135"/>
  <c r="AC135"/>
  <c r="J135"/>
  <c r="D135"/>
  <c r="L135"/>
  <c r="AB134"/>
  <c r="W134"/>
  <c r="U134"/>
  <c r="Q134"/>
  <c r="K134"/>
  <c r="AF134"/>
  <c r="J134"/>
  <c r="D134"/>
  <c r="S134"/>
  <c r="V134"/>
  <c r="W133"/>
  <c r="K133"/>
  <c r="J133"/>
  <c r="D133"/>
  <c r="AC133"/>
  <c r="W132"/>
  <c r="K132"/>
  <c r="J132"/>
  <c r="D132"/>
  <c r="Q132"/>
  <c r="W131"/>
  <c r="K131"/>
  <c r="AC131"/>
  <c r="J131"/>
  <c r="D131"/>
  <c r="L131"/>
  <c r="AB130"/>
  <c r="W130"/>
  <c r="U130"/>
  <c r="Q130"/>
  <c r="K130"/>
  <c r="AF130"/>
  <c r="J130"/>
  <c r="D130"/>
  <c r="S130"/>
  <c r="V130"/>
  <c r="W129"/>
  <c r="K129"/>
  <c r="J129"/>
  <c r="D129"/>
  <c r="AC129"/>
  <c r="W128"/>
  <c r="K128"/>
  <c r="J128"/>
  <c r="D128"/>
  <c r="Q128"/>
  <c r="W127"/>
  <c r="K127"/>
  <c r="AC127"/>
  <c r="J127"/>
  <c r="D127"/>
  <c r="L127"/>
  <c r="AB126"/>
  <c r="W126"/>
  <c r="U126"/>
  <c r="Q126"/>
  <c r="K126"/>
  <c r="AF126"/>
  <c r="J126"/>
  <c r="D126"/>
  <c r="S126"/>
  <c r="V126"/>
  <c r="AE125"/>
  <c r="AA125"/>
  <c r="W125"/>
  <c r="V125"/>
  <c r="U125"/>
  <c r="T125"/>
  <c r="S125"/>
  <c r="R125"/>
  <c r="Q125"/>
  <c r="P125"/>
  <c r="N125"/>
  <c r="L125"/>
  <c r="K125"/>
  <c r="AC125"/>
  <c r="AF125"/>
  <c r="J125"/>
  <c r="I125"/>
  <c r="B125"/>
  <c r="W124"/>
  <c r="C124"/>
  <c r="V124"/>
  <c r="W123"/>
  <c r="U123"/>
  <c r="S123"/>
  <c r="Q123"/>
  <c r="I123"/>
  <c r="P123"/>
  <c r="C123"/>
  <c r="K123"/>
  <c r="AF123"/>
  <c r="V123"/>
  <c r="B123"/>
  <c r="W122"/>
  <c r="N122"/>
  <c r="J122"/>
  <c r="C122"/>
  <c r="V122"/>
  <c r="W121"/>
  <c r="C121"/>
  <c r="U121"/>
  <c r="W120"/>
  <c r="C120"/>
  <c r="V120"/>
  <c r="W119"/>
  <c r="S119"/>
  <c r="Q119"/>
  <c r="I119"/>
  <c r="P119"/>
  <c r="C119"/>
  <c r="K119"/>
  <c r="AF119"/>
  <c r="B119"/>
  <c r="W118"/>
  <c r="J118"/>
  <c r="C118"/>
  <c r="V118"/>
  <c r="W117"/>
  <c r="U117"/>
  <c r="S117"/>
  <c r="K117"/>
  <c r="AF117"/>
  <c r="I117"/>
  <c r="P117"/>
  <c r="C117"/>
  <c r="Q117"/>
  <c r="V117"/>
  <c r="B117"/>
  <c r="W116"/>
  <c r="C116"/>
  <c r="V116"/>
  <c r="W115"/>
  <c r="Q115"/>
  <c r="T115"/>
  <c r="I115"/>
  <c r="P115"/>
  <c r="C115"/>
  <c r="U115"/>
  <c r="B115"/>
  <c r="W114"/>
  <c r="C114"/>
  <c r="V114"/>
  <c r="W113"/>
  <c r="C113"/>
  <c r="S113"/>
  <c r="W112"/>
  <c r="D112"/>
  <c r="V112"/>
  <c r="C112"/>
  <c r="J112"/>
  <c r="W111"/>
  <c r="D111"/>
  <c r="V111"/>
  <c r="C111"/>
  <c r="J111"/>
  <c r="W110"/>
  <c r="D110"/>
  <c r="V110"/>
  <c r="C110"/>
  <c r="J110"/>
  <c r="W109"/>
  <c r="D109"/>
  <c r="V109"/>
  <c r="C109"/>
  <c r="J109"/>
  <c r="W108"/>
  <c r="D108"/>
  <c r="V108"/>
  <c r="C108"/>
  <c r="J108"/>
  <c r="W107"/>
  <c r="D107"/>
  <c r="V107"/>
  <c r="C107"/>
  <c r="J107"/>
  <c r="W106"/>
  <c r="D106"/>
  <c r="V106"/>
  <c r="C106"/>
  <c r="J106"/>
  <c r="W105"/>
  <c r="D105"/>
  <c r="V105"/>
  <c r="C105"/>
  <c r="J105"/>
  <c r="W104"/>
  <c r="D104"/>
  <c r="V104"/>
  <c r="C104"/>
  <c r="J104"/>
  <c r="W103"/>
  <c r="D103"/>
  <c r="V103"/>
  <c r="C103"/>
  <c r="J103"/>
  <c r="W102"/>
  <c r="D102"/>
  <c r="V102"/>
  <c r="C102"/>
  <c r="J102"/>
  <c r="AE101"/>
  <c r="AA101"/>
  <c r="W101"/>
  <c r="V101"/>
  <c r="U101"/>
  <c r="T101"/>
  <c r="S101"/>
  <c r="R101"/>
  <c r="Q101"/>
  <c r="P101"/>
  <c r="N101"/>
  <c r="L101"/>
  <c r="K101"/>
  <c r="AC101"/>
  <c r="AF101"/>
  <c r="J101"/>
  <c r="I101"/>
  <c r="B101"/>
  <c r="W100"/>
  <c r="C100"/>
  <c r="W99"/>
  <c r="S99"/>
  <c r="K99"/>
  <c r="C99"/>
  <c r="Q99"/>
  <c r="R99"/>
  <c r="V99"/>
  <c r="W98"/>
  <c r="C98"/>
  <c r="N98"/>
  <c r="W97"/>
  <c r="U97"/>
  <c r="I97"/>
  <c r="P97"/>
  <c r="C97"/>
  <c r="Q97"/>
  <c r="T97"/>
  <c r="B97"/>
  <c r="W96"/>
  <c r="C96"/>
  <c r="W95"/>
  <c r="U95"/>
  <c r="I95"/>
  <c r="P95"/>
  <c r="C95"/>
  <c r="Q95"/>
  <c r="B95"/>
  <c r="W94"/>
  <c r="V94"/>
  <c r="J94"/>
  <c r="C94"/>
  <c r="N94"/>
  <c r="W93"/>
  <c r="U93"/>
  <c r="S93"/>
  <c r="K93"/>
  <c r="AF93"/>
  <c r="I93"/>
  <c r="P93"/>
  <c r="C93"/>
  <c r="Q93"/>
  <c r="V93"/>
  <c r="B93"/>
  <c r="W92"/>
  <c r="C92"/>
  <c r="W91"/>
  <c r="U91"/>
  <c r="S91"/>
  <c r="K91"/>
  <c r="I91"/>
  <c r="P91"/>
  <c r="C91"/>
  <c r="Q91"/>
  <c r="R91"/>
  <c r="V91"/>
  <c r="B91"/>
  <c r="W90"/>
  <c r="N90"/>
  <c r="C90"/>
  <c r="J90"/>
  <c r="W89"/>
  <c r="C89"/>
  <c r="U89"/>
  <c r="W88"/>
  <c r="J88"/>
  <c r="D88"/>
  <c r="C88"/>
  <c r="K88"/>
  <c r="AF88"/>
  <c r="W87"/>
  <c r="J87"/>
  <c r="D87"/>
  <c r="C87"/>
  <c r="K87"/>
  <c r="W86"/>
  <c r="D86"/>
  <c r="C86"/>
  <c r="J86"/>
  <c r="W85"/>
  <c r="D85"/>
  <c r="C85"/>
  <c r="K85"/>
  <c r="AD85"/>
  <c r="W84"/>
  <c r="J84"/>
  <c r="D84"/>
  <c r="C84"/>
  <c r="K84"/>
  <c r="AF84"/>
  <c r="W83"/>
  <c r="J83"/>
  <c r="D83"/>
  <c r="C83"/>
  <c r="K83"/>
  <c r="W82"/>
  <c r="K82"/>
  <c r="AC82"/>
  <c r="J82"/>
  <c r="D82"/>
  <c r="L82"/>
  <c r="AB81"/>
  <c r="W81"/>
  <c r="Q81"/>
  <c r="K81"/>
  <c r="AF81"/>
  <c r="J81"/>
  <c r="D81"/>
  <c r="U81"/>
  <c r="W80"/>
  <c r="K80"/>
  <c r="J80"/>
  <c r="D80"/>
  <c r="W79"/>
  <c r="K79"/>
  <c r="J79"/>
  <c r="D79"/>
  <c r="S79"/>
  <c r="W78"/>
  <c r="K78"/>
  <c r="AC78"/>
  <c r="J78"/>
  <c r="D78"/>
  <c r="L78"/>
  <c r="W77"/>
  <c r="V77"/>
  <c r="U77"/>
  <c r="S77"/>
  <c r="Q77"/>
  <c r="N77"/>
  <c r="L77"/>
  <c r="M77"/>
  <c r="K77"/>
  <c r="J77"/>
  <c r="I77"/>
  <c r="AD76"/>
  <c r="W76"/>
  <c r="V76"/>
  <c r="U76"/>
  <c r="S76"/>
  <c r="Q76"/>
  <c r="N76"/>
  <c r="L76"/>
  <c r="M76"/>
  <c r="K76"/>
  <c r="J76"/>
  <c r="I76"/>
  <c r="W75"/>
  <c r="V75"/>
  <c r="U75"/>
  <c r="S75"/>
  <c r="Q75"/>
  <c r="N75"/>
  <c r="M75"/>
  <c r="L75"/>
  <c r="K75"/>
  <c r="J75"/>
  <c r="I75"/>
  <c r="W74"/>
  <c r="V74"/>
  <c r="U74"/>
  <c r="S74"/>
  <c r="Q74"/>
  <c r="N74"/>
  <c r="M74"/>
  <c r="L74"/>
  <c r="K74"/>
  <c r="AD74"/>
  <c r="J74"/>
  <c r="I74"/>
  <c r="W73"/>
  <c r="C73"/>
  <c r="U73"/>
  <c r="W72"/>
  <c r="C72"/>
  <c r="W71"/>
  <c r="S71"/>
  <c r="K71"/>
  <c r="I71"/>
  <c r="P71"/>
  <c r="C71"/>
  <c r="Q71"/>
  <c r="V71"/>
  <c r="B71"/>
  <c r="W70"/>
  <c r="C70"/>
  <c r="W69"/>
  <c r="U69"/>
  <c r="S69"/>
  <c r="K69"/>
  <c r="I69"/>
  <c r="P69"/>
  <c r="C69"/>
  <c r="Q69"/>
  <c r="R69"/>
  <c r="V69"/>
  <c r="B69"/>
  <c r="W68"/>
  <c r="C68"/>
  <c r="V68"/>
  <c r="W67"/>
  <c r="U67"/>
  <c r="Q67"/>
  <c r="R67"/>
  <c r="C67"/>
  <c r="K67"/>
  <c r="V67"/>
  <c r="W66"/>
  <c r="C66"/>
  <c r="W65"/>
  <c r="S65"/>
  <c r="K65"/>
  <c r="C65"/>
  <c r="Q65"/>
  <c r="V65"/>
  <c r="W64"/>
  <c r="C64"/>
  <c r="V64"/>
  <c r="W63"/>
  <c r="U63"/>
  <c r="S63"/>
  <c r="Q63"/>
  <c r="I63"/>
  <c r="P63"/>
  <c r="C63"/>
  <c r="K63"/>
  <c r="V63"/>
  <c r="B63"/>
  <c r="W62"/>
  <c r="C62"/>
  <c r="W61"/>
  <c r="U61"/>
  <c r="S61"/>
  <c r="K61"/>
  <c r="I61"/>
  <c r="P61"/>
  <c r="C61"/>
  <c r="Q61"/>
  <c r="R61"/>
  <c r="V61"/>
  <c r="B61"/>
  <c r="W60"/>
  <c r="C60"/>
  <c r="V60"/>
  <c r="W59"/>
  <c r="U59"/>
  <c r="Q59"/>
  <c r="R59"/>
  <c r="C59"/>
  <c r="K59"/>
  <c r="V59"/>
  <c r="W58"/>
  <c r="C58"/>
  <c r="W57"/>
  <c r="S57"/>
  <c r="Q57"/>
  <c r="T57"/>
  <c r="I57"/>
  <c r="P57"/>
  <c r="C57"/>
  <c r="U57"/>
  <c r="V57"/>
  <c r="B57"/>
  <c r="W56"/>
  <c r="C56"/>
  <c r="U56"/>
  <c r="W55"/>
  <c r="V55"/>
  <c r="U55"/>
  <c r="S55"/>
  <c r="Q55"/>
  <c r="T55"/>
  <c r="N55"/>
  <c r="M55"/>
  <c r="L55"/>
  <c r="K55"/>
  <c r="AE55"/>
  <c r="J55"/>
  <c r="I55"/>
  <c r="P55"/>
  <c r="W54"/>
  <c r="C54"/>
  <c r="Q54"/>
  <c r="W53"/>
  <c r="C53"/>
  <c r="U53"/>
  <c r="W52"/>
  <c r="S52"/>
  <c r="Q52"/>
  <c r="T52"/>
  <c r="I52"/>
  <c r="P52"/>
  <c r="C52"/>
  <c r="U52"/>
  <c r="V52"/>
  <c r="B52"/>
  <c r="W51"/>
  <c r="C51"/>
  <c r="U51"/>
  <c r="W50"/>
  <c r="Q50"/>
  <c r="T50"/>
  <c r="I50"/>
  <c r="P50"/>
  <c r="C50"/>
  <c r="U50"/>
  <c r="B50"/>
  <c r="W49"/>
  <c r="C49"/>
  <c r="U49"/>
  <c r="W48"/>
  <c r="S48"/>
  <c r="C48"/>
  <c r="U48"/>
  <c r="V48"/>
  <c r="W47"/>
  <c r="C47"/>
  <c r="U47"/>
  <c r="W46"/>
  <c r="V46"/>
  <c r="U46"/>
  <c r="S46"/>
  <c r="Q46"/>
  <c r="T46"/>
  <c r="N46"/>
  <c r="M46"/>
  <c r="L46"/>
  <c r="K46"/>
  <c r="AE46"/>
  <c r="J46"/>
  <c r="I46"/>
  <c r="P46"/>
  <c r="W45"/>
  <c r="V45"/>
  <c r="U45"/>
  <c r="S45"/>
  <c r="Q45"/>
  <c r="T45"/>
  <c r="N45"/>
  <c r="M45"/>
  <c r="L45"/>
  <c r="K45"/>
  <c r="AE45"/>
  <c r="J45"/>
  <c r="I45"/>
  <c r="P45"/>
  <c r="W44"/>
  <c r="V44"/>
  <c r="U44"/>
  <c r="S44"/>
  <c r="Q44"/>
  <c r="T44"/>
  <c r="N44"/>
  <c r="M44"/>
  <c r="L44"/>
  <c r="K44"/>
  <c r="AE44"/>
  <c r="J44"/>
  <c r="I44"/>
  <c r="P44"/>
  <c r="W43"/>
  <c r="V43"/>
  <c r="U43"/>
  <c r="S43"/>
  <c r="Q43"/>
  <c r="N43"/>
  <c r="M43"/>
  <c r="L43"/>
  <c r="K43"/>
  <c r="AE43"/>
  <c r="J43"/>
  <c r="I43"/>
  <c r="T43"/>
  <c r="W42"/>
  <c r="C42"/>
  <c r="Q42"/>
  <c r="W41"/>
  <c r="C41"/>
  <c r="U41"/>
  <c r="W40"/>
  <c r="S40"/>
  <c r="Q40"/>
  <c r="T40"/>
  <c r="I40"/>
  <c r="P40"/>
  <c r="C40"/>
  <c r="U40"/>
  <c r="V40"/>
  <c r="B40"/>
  <c r="W39"/>
  <c r="C39"/>
  <c r="U39"/>
  <c r="W38"/>
  <c r="Q38"/>
  <c r="T38"/>
  <c r="I38"/>
  <c r="P38"/>
  <c r="C38"/>
  <c r="U38"/>
  <c r="B38"/>
  <c r="W37"/>
  <c r="C37"/>
  <c r="U37"/>
  <c r="W36"/>
  <c r="C36"/>
  <c r="S36"/>
  <c r="W35"/>
  <c r="C35"/>
  <c r="U35"/>
  <c r="W34"/>
  <c r="C34"/>
  <c r="Q34"/>
  <c r="W33"/>
  <c r="C33"/>
  <c r="J33"/>
  <c r="W32"/>
  <c r="S32"/>
  <c r="Q32"/>
  <c r="T32"/>
  <c r="I32"/>
  <c r="P32"/>
  <c r="C32"/>
  <c r="U32"/>
  <c r="V32"/>
  <c r="B32"/>
  <c r="W31"/>
  <c r="C31"/>
  <c r="U31"/>
  <c r="W30"/>
  <c r="Q30"/>
  <c r="T30"/>
  <c r="I30"/>
  <c r="P30"/>
  <c r="C30"/>
  <c r="U30"/>
  <c r="B30"/>
  <c r="W29"/>
  <c r="C29"/>
  <c r="U29"/>
  <c r="W28"/>
  <c r="C28"/>
  <c r="S28"/>
  <c r="W27"/>
  <c r="C27"/>
  <c r="U27"/>
  <c r="W26"/>
  <c r="C26"/>
  <c r="Q26"/>
  <c r="AC25"/>
  <c r="W25"/>
  <c r="V25"/>
  <c r="U25"/>
  <c r="S25"/>
  <c r="Q25"/>
  <c r="T25"/>
  <c r="N25"/>
  <c r="L25"/>
  <c r="K25"/>
  <c r="AF25"/>
  <c r="J25"/>
  <c r="I25"/>
  <c r="P25"/>
  <c r="AF24"/>
  <c r="AE24"/>
  <c r="AD24"/>
  <c r="AC24"/>
  <c r="AB24"/>
  <c r="AA24"/>
  <c r="W24"/>
  <c r="T24"/>
  <c r="R24"/>
  <c r="O24"/>
  <c r="J24"/>
  <c r="C24"/>
  <c r="M24"/>
  <c r="B24"/>
  <c r="AF23"/>
  <c r="AE23"/>
  <c r="AD23"/>
  <c r="AC23"/>
  <c r="AB23"/>
  <c r="AA23"/>
  <c r="W23"/>
  <c r="T23"/>
  <c r="R23"/>
  <c r="O23"/>
  <c r="C23"/>
  <c r="J23" s="1"/>
  <c r="B23"/>
  <c r="AF22"/>
  <c r="AE22"/>
  <c r="AD22"/>
  <c r="AC22"/>
  <c r="AB22"/>
  <c r="AA22"/>
  <c r="W22"/>
  <c r="T22"/>
  <c r="R22"/>
  <c r="O22"/>
  <c r="J22"/>
  <c r="C22"/>
  <c r="M22"/>
  <c r="B22"/>
  <c r="AF21"/>
  <c r="AE21"/>
  <c r="AD21"/>
  <c r="AC21"/>
  <c r="AB21"/>
  <c r="AA21"/>
  <c r="W21"/>
  <c r="T21"/>
  <c r="R21"/>
  <c r="O21"/>
  <c r="C21"/>
  <c r="J21" s="1"/>
  <c r="B21"/>
  <c r="AF20"/>
  <c r="AE20"/>
  <c r="AD20"/>
  <c r="AC20"/>
  <c r="AB20"/>
  <c r="AA20"/>
  <c r="W20"/>
  <c r="T20"/>
  <c r="R20"/>
  <c r="O20"/>
  <c r="J20"/>
  <c r="C20"/>
  <c r="M20"/>
  <c r="B20"/>
  <c r="AF19"/>
  <c r="AE19"/>
  <c r="AD19"/>
  <c r="AC19"/>
  <c r="AB19"/>
  <c r="AA19"/>
  <c r="W19"/>
  <c r="T19"/>
  <c r="R19"/>
  <c r="O19"/>
  <c r="C19"/>
  <c r="J19" s="1"/>
  <c r="B19"/>
  <c r="AF18"/>
  <c r="AE18"/>
  <c r="AD18"/>
  <c r="AC18"/>
  <c r="AB18"/>
  <c r="AA18"/>
  <c r="W18"/>
  <c r="T18"/>
  <c r="R18"/>
  <c r="O18"/>
  <c r="J18"/>
  <c r="C18"/>
  <c r="M18"/>
  <c r="B18"/>
  <c r="AF17"/>
  <c r="AE17"/>
  <c r="AD17"/>
  <c r="AC17"/>
  <c r="AB17"/>
  <c r="AA17"/>
  <c r="W17"/>
  <c r="T17"/>
  <c r="R17"/>
  <c r="O17"/>
  <c r="C17"/>
  <c r="J17" s="1"/>
  <c r="B17"/>
  <c r="AF16"/>
  <c r="AE16"/>
  <c r="AD16"/>
  <c r="AC16"/>
  <c r="AB16"/>
  <c r="AA16"/>
  <c r="W16"/>
  <c r="T16"/>
  <c r="R16"/>
  <c r="O16"/>
  <c r="J16"/>
  <c r="C16"/>
  <c r="M16"/>
  <c r="B16"/>
  <c r="AF15"/>
  <c r="AE15"/>
  <c r="AD15"/>
  <c r="AC15"/>
  <c r="AB15"/>
  <c r="AA15"/>
  <c r="W15"/>
  <c r="T15"/>
  <c r="R15"/>
  <c r="O15"/>
  <c r="C15"/>
  <c r="J15" s="1"/>
  <c r="B15"/>
  <c r="AF14"/>
  <c r="AE14"/>
  <c r="AD14"/>
  <c r="AC14"/>
  <c r="AB14"/>
  <c r="AA14"/>
  <c r="W14"/>
  <c r="T14"/>
  <c r="R14"/>
  <c r="O14"/>
  <c r="J14"/>
  <c r="C14"/>
  <c r="M14"/>
  <c r="B14"/>
  <c r="AF13"/>
  <c r="AE13"/>
  <c r="AD13"/>
  <c r="AC13"/>
  <c r="AB13"/>
  <c r="AA13"/>
  <c r="W13"/>
  <c r="T13"/>
  <c r="R13"/>
  <c r="O13"/>
  <c r="C13"/>
  <c r="J13" s="1"/>
  <c r="B13"/>
  <c r="AF12"/>
  <c r="AE12"/>
  <c r="AD12"/>
  <c r="AC12"/>
  <c r="AB12"/>
  <c r="AA12"/>
  <c r="W12"/>
  <c r="T12"/>
  <c r="R12"/>
  <c r="O12"/>
  <c r="J12"/>
  <c r="C12"/>
  <c r="M12"/>
  <c r="B12"/>
  <c r="AF11"/>
  <c r="AE11"/>
  <c r="AD11"/>
  <c r="AC11"/>
  <c r="AB11"/>
  <c r="AA11"/>
  <c r="W11"/>
  <c r="T11"/>
  <c r="R11"/>
  <c r="O11"/>
  <c r="C11"/>
  <c r="J11" s="1"/>
  <c r="B11"/>
  <c r="AF10"/>
  <c r="AE10"/>
  <c r="AD10"/>
  <c r="AC10"/>
  <c r="AB10"/>
  <c r="AA10"/>
  <c r="W10"/>
  <c r="T10"/>
  <c r="R10"/>
  <c r="O10"/>
  <c r="J10"/>
  <c r="C10"/>
  <c r="M10"/>
  <c r="B10"/>
  <c r="AF9"/>
  <c r="AE9"/>
  <c r="AD9"/>
  <c r="AC9"/>
  <c r="AB9"/>
  <c r="AA9"/>
  <c r="W9"/>
  <c r="T9"/>
  <c r="R9"/>
  <c r="O9"/>
  <c r="C9"/>
  <c r="J9" s="1"/>
  <c r="B9"/>
  <c r="AF8"/>
  <c r="AE8"/>
  <c r="AD8"/>
  <c r="AC8"/>
  <c r="AB8"/>
  <c r="AA8"/>
  <c r="W8"/>
  <c r="T8"/>
  <c r="R8"/>
  <c r="O8"/>
  <c r="J8"/>
  <c r="C8"/>
  <c r="M8"/>
  <c r="B8"/>
  <c r="AF7"/>
  <c r="AE7"/>
  <c r="AD7"/>
  <c r="AC7"/>
  <c r="AB7"/>
  <c r="AA7"/>
  <c r="W7"/>
  <c r="T7"/>
  <c r="R7"/>
  <c r="O7"/>
  <c r="C7"/>
  <c r="J7" s="1"/>
  <c r="B7"/>
  <c r="AF6"/>
  <c r="AE6"/>
  <c r="AD6"/>
  <c r="AC6"/>
  <c r="AB6"/>
  <c r="AA6"/>
  <c r="W6"/>
  <c r="T6"/>
  <c r="R6"/>
  <c r="O6"/>
  <c r="J6"/>
  <c r="C6"/>
  <c r="M6"/>
  <c r="B6"/>
  <c r="AF5"/>
  <c r="AE5"/>
  <c r="AD5"/>
  <c r="AC5"/>
  <c r="AB5"/>
  <c r="AA5"/>
  <c r="W5"/>
  <c r="T5"/>
  <c r="R5"/>
  <c r="O5"/>
  <c r="M5"/>
  <c r="J5"/>
  <c r="B5"/>
  <c r="U58"/>
  <c r="S58"/>
  <c r="Q58"/>
  <c r="K58"/>
  <c r="I58"/>
  <c r="AE61"/>
  <c r="AC61"/>
  <c r="AA61"/>
  <c r="U62"/>
  <c r="S62"/>
  <c r="Q62"/>
  <c r="K62"/>
  <c r="I62"/>
  <c r="T63"/>
  <c r="R63"/>
  <c r="AE65"/>
  <c r="AC65"/>
  <c r="AA65"/>
  <c r="U66"/>
  <c r="S66"/>
  <c r="Q66"/>
  <c r="K66"/>
  <c r="I66"/>
  <c r="AE69"/>
  <c r="AC69"/>
  <c r="AA69"/>
  <c r="U70"/>
  <c r="S70"/>
  <c r="Q70"/>
  <c r="K70"/>
  <c r="I70"/>
  <c r="U72"/>
  <c r="S72"/>
  <c r="Q72"/>
  <c r="K72"/>
  <c r="I72"/>
  <c r="V72"/>
  <c r="N72"/>
  <c r="J72"/>
  <c r="J27"/>
  <c r="L27"/>
  <c r="N27"/>
  <c r="V27"/>
  <c r="J29"/>
  <c r="L29"/>
  <c r="N29"/>
  <c r="V29"/>
  <c r="J31"/>
  <c r="L31"/>
  <c r="N31"/>
  <c r="V31"/>
  <c r="N33"/>
  <c r="V33"/>
  <c r="J35"/>
  <c r="L35"/>
  <c r="N35"/>
  <c r="V35"/>
  <c r="J37"/>
  <c r="L37"/>
  <c r="N37"/>
  <c r="V37"/>
  <c r="J39"/>
  <c r="L39"/>
  <c r="N39"/>
  <c r="V39"/>
  <c r="J41"/>
  <c r="N41"/>
  <c r="V41"/>
  <c r="O43"/>
  <c r="AB43"/>
  <c r="AD43"/>
  <c r="AF43"/>
  <c r="O44"/>
  <c r="AB44"/>
  <c r="AF44"/>
  <c r="O45"/>
  <c r="AB45"/>
  <c r="AD45"/>
  <c r="AF45"/>
  <c r="O46"/>
  <c r="AB46"/>
  <c r="AF46"/>
  <c r="J47"/>
  <c r="L47"/>
  <c r="N47"/>
  <c r="V47"/>
  <c r="J49"/>
  <c r="L49"/>
  <c r="N49"/>
  <c r="V49"/>
  <c r="J51"/>
  <c r="L51"/>
  <c r="N51"/>
  <c r="V51"/>
  <c r="J53"/>
  <c r="N53"/>
  <c r="V53"/>
  <c r="O55"/>
  <c r="AB55"/>
  <c r="AD55"/>
  <c r="AF55"/>
  <c r="J56"/>
  <c r="L56"/>
  <c r="N56"/>
  <c r="V56"/>
  <c r="L58"/>
  <c r="J60"/>
  <c r="N60"/>
  <c r="AD61"/>
  <c r="L62"/>
  <c r="J64"/>
  <c r="N64"/>
  <c r="AD65"/>
  <c r="L66"/>
  <c r="J68"/>
  <c r="N68"/>
  <c r="AD69"/>
  <c r="L70"/>
  <c r="AE59"/>
  <c r="U60"/>
  <c r="S60"/>
  <c r="Q60"/>
  <c r="K60"/>
  <c r="I60"/>
  <c r="T61"/>
  <c r="AA63"/>
  <c r="U64"/>
  <c r="S64"/>
  <c r="Q64"/>
  <c r="K64"/>
  <c r="I64"/>
  <c r="AE67"/>
  <c r="U68"/>
  <c r="S68"/>
  <c r="Q68"/>
  <c r="K68"/>
  <c r="I68"/>
  <c r="T69"/>
  <c r="AE71"/>
  <c r="AC71"/>
  <c r="AA71"/>
  <c r="AF71"/>
  <c r="AB71"/>
  <c r="M25"/>
  <c r="AB25"/>
  <c r="AD25"/>
  <c r="J26"/>
  <c r="N26"/>
  <c r="I27"/>
  <c r="K27"/>
  <c r="Q27"/>
  <c r="S27"/>
  <c r="J28"/>
  <c r="L28"/>
  <c r="N28"/>
  <c r="I29"/>
  <c r="K29"/>
  <c r="Q29"/>
  <c r="S29"/>
  <c r="J30"/>
  <c r="L30"/>
  <c r="N30"/>
  <c r="R30"/>
  <c r="I31"/>
  <c r="K31"/>
  <c r="Q31"/>
  <c r="S31"/>
  <c r="J32"/>
  <c r="L32"/>
  <c r="N32"/>
  <c r="R32"/>
  <c r="I33"/>
  <c r="Q33"/>
  <c r="S33"/>
  <c r="J34"/>
  <c r="N34"/>
  <c r="I35"/>
  <c r="K35"/>
  <c r="Q35"/>
  <c r="S35"/>
  <c r="J36"/>
  <c r="L36"/>
  <c r="N36"/>
  <c r="I37"/>
  <c r="K37"/>
  <c r="Q37"/>
  <c r="S37"/>
  <c r="J38"/>
  <c r="L38"/>
  <c r="N38"/>
  <c r="R38"/>
  <c r="I39"/>
  <c r="K39"/>
  <c r="Q39"/>
  <c r="S39"/>
  <c r="J40"/>
  <c r="L40"/>
  <c r="N40"/>
  <c r="R40"/>
  <c r="I41"/>
  <c r="K41"/>
  <c r="Q41"/>
  <c r="S41"/>
  <c r="J42"/>
  <c r="L42"/>
  <c r="N42"/>
  <c r="B43"/>
  <c r="R43"/>
  <c r="AA43"/>
  <c r="AC43"/>
  <c r="B44"/>
  <c r="R44"/>
  <c r="AA44"/>
  <c r="AC44"/>
  <c r="B45"/>
  <c r="R45"/>
  <c r="AA45"/>
  <c r="AC45"/>
  <c r="B46"/>
  <c r="R46"/>
  <c r="AA46"/>
  <c r="AC46"/>
  <c r="I47"/>
  <c r="K47"/>
  <c r="Q47"/>
  <c r="S47"/>
  <c r="J48"/>
  <c r="L48"/>
  <c r="N48"/>
  <c r="I49"/>
  <c r="K49"/>
  <c r="Q49"/>
  <c r="S49"/>
  <c r="J50"/>
  <c r="L50"/>
  <c r="N50"/>
  <c r="R50"/>
  <c r="I51"/>
  <c r="K51"/>
  <c r="Q51"/>
  <c r="S51"/>
  <c r="J52"/>
  <c r="L52"/>
  <c r="N52"/>
  <c r="R52"/>
  <c r="I53"/>
  <c r="K53"/>
  <c r="Q53"/>
  <c r="S53"/>
  <c r="J54"/>
  <c r="L54"/>
  <c r="N54"/>
  <c r="B55"/>
  <c r="R55"/>
  <c r="AA55"/>
  <c r="AC55"/>
  <c r="I56"/>
  <c r="K56"/>
  <c r="Q56"/>
  <c r="S56"/>
  <c r="J57"/>
  <c r="L57"/>
  <c r="N57"/>
  <c r="R57"/>
  <c r="J58"/>
  <c r="N58"/>
  <c r="V58"/>
  <c r="L60"/>
  <c r="AB61"/>
  <c r="AF61"/>
  <c r="J62"/>
  <c r="N62"/>
  <c r="V62"/>
  <c r="AD63"/>
  <c r="L64"/>
  <c r="AB65"/>
  <c r="AF65"/>
  <c r="J66"/>
  <c r="N66"/>
  <c r="V66"/>
  <c r="L68"/>
  <c r="AB69"/>
  <c r="AF69"/>
  <c r="J70"/>
  <c r="N70"/>
  <c r="V70"/>
  <c r="AD71"/>
  <c r="L72"/>
  <c r="T74"/>
  <c r="R74"/>
  <c r="P75"/>
  <c r="B75"/>
  <c r="AE75"/>
  <c r="AC75"/>
  <c r="AA75"/>
  <c r="T76"/>
  <c r="R76"/>
  <c r="P77"/>
  <c r="B77"/>
  <c r="AE77"/>
  <c r="AC77"/>
  <c r="AA77"/>
  <c r="M78"/>
  <c r="AE79"/>
  <c r="AC79"/>
  <c r="AA79"/>
  <c r="U80"/>
  <c r="S80"/>
  <c r="Q80"/>
  <c r="I80"/>
  <c r="R81"/>
  <c r="M82"/>
  <c r="U83"/>
  <c r="S83"/>
  <c r="Q83"/>
  <c r="I83"/>
  <c r="U84"/>
  <c r="S84"/>
  <c r="Q84"/>
  <c r="I84"/>
  <c r="U85"/>
  <c r="S85"/>
  <c r="Q85"/>
  <c r="I85"/>
  <c r="U86"/>
  <c r="S86"/>
  <c r="Q86"/>
  <c r="I86"/>
  <c r="U87"/>
  <c r="S87"/>
  <c r="Q87"/>
  <c r="I87"/>
  <c r="U88"/>
  <c r="S88"/>
  <c r="Q88"/>
  <c r="I88"/>
  <c r="AE91"/>
  <c r="AC91"/>
  <c r="AA91"/>
  <c r="U92"/>
  <c r="S92"/>
  <c r="Q92"/>
  <c r="K92"/>
  <c r="I92"/>
  <c r="T93"/>
  <c r="R93"/>
  <c r="U96"/>
  <c r="S96"/>
  <c r="Q96"/>
  <c r="K96"/>
  <c r="I96"/>
  <c r="R97"/>
  <c r="AE99"/>
  <c r="AC99"/>
  <c r="AA99"/>
  <c r="U100"/>
  <c r="S100"/>
  <c r="Q100"/>
  <c r="K100"/>
  <c r="I100"/>
  <c r="O101"/>
  <c r="M101"/>
  <c r="O75"/>
  <c r="AB75"/>
  <c r="AF75"/>
  <c r="O77"/>
  <c r="AB77"/>
  <c r="AF77"/>
  <c r="AD79"/>
  <c r="AF80"/>
  <c r="N80"/>
  <c r="V80"/>
  <c r="AA80"/>
  <c r="AE80"/>
  <c r="L83"/>
  <c r="AC83"/>
  <c r="L84"/>
  <c r="AC84"/>
  <c r="L85"/>
  <c r="AC85"/>
  <c r="L86"/>
  <c r="L87"/>
  <c r="AC87"/>
  <c r="L88"/>
  <c r="AC88"/>
  <c r="AD91"/>
  <c r="L92"/>
  <c r="L96"/>
  <c r="AD99"/>
  <c r="L100"/>
  <c r="P74"/>
  <c r="B74"/>
  <c r="AE74"/>
  <c r="AC74"/>
  <c r="AA74"/>
  <c r="T75"/>
  <c r="R75"/>
  <c r="P76"/>
  <c r="B76"/>
  <c r="AE76"/>
  <c r="AC76"/>
  <c r="AA76"/>
  <c r="T77"/>
  <c r="R77"/>
  <c r="U78"/>
  <c r="S78"/>
  <c r="Q78"/>
  <c r="I78"/>
  <c r="AE81"/>
  <c r="AC81"/>
  <c r="AA81"/>
  <c r="U82"/>
  <c r="S82"/>
  <c r="Q82"/>
  <c r="I82"/>
  <c r="AF83"/>
  <c r="AD83"/>
  <c r="AB83"/>
  <c r="AD84"/>
  <c r="AB84"/>
  <c r="AF85"/>
  <c r="AB85"/>
  <c r="AF87"/>
  <c r="AD87"/>
  <c r="AB87"/>
  <c r="AD88"/>
  <c r="AB88"/>
  <c r="U90"/>
  <c r="S90"/>
  <c r="Q90"/>
  <c r="K90"/>
  <c r="I90"/>
  <c r="T91"/>
  <c r="AE93"/>
  <c r="AC93"/>
  <c r="AA93"/>
  <c r="U94"/>
  <c r="S94"/>
  <c r="Q94"/>
  <c r="K94"/>
  <c r="I94"/>
  <c r="T95"/>
  <c r="R95"/>
  <c r="U98"/>
  <c r="S98"/>
  <c r="Q98"/>
  <c r="K98"/>
  <c r="I98"/>
  <c r="J59"/>
  <c r="L59"/>
  <c r="N59"/>
  <c r="J61"/>
  <c r="L61"/>
  <c r="N61"/>
  <c r="J63"/>
  <c r="L63"/>
  <c r="N63"/>
  <c r="J65"/>
  <c r="L65"/>
  <c r="N65"/>
  <c r="J67"/>
  <c r="L67"/>
  <c r="N67"/>
  <c r="J69"/>
  <c r="L69"/>
  <c r="N69"/>
  <c r="J71"/>
  <c r="L71"/>
  <c r="N71"/>
  <c r="U71"/>
  <c r="O74"/>
  <c r="AB74"/>
  <c r="AF74"/>
  <c r="AD75"/>
  <c r="O76"/>
  <c r="AB76"/>
  <c r="AF76"/>
  <c r="AD77"/>
  <c r="AF78"/>
  <c r="N78"/>
  <c r="V78"/>
  <c r="AA78"/>
  <c r="AE78"/>
  <c r="AB79"/>
  <c r="AF79"/>
  <c r="L80"/>
  <c r="AC80"/>
  <c r="AD81"/>
  <c r="AF82"/>
  <c r="N82"/>
  <c r="V82"/>
  <c r="AA82"/>
  <c r="AE82"/>
  <c r="N83"/>
  <c r="V83"/>
  <c r="AA83"/>
  <c r="AE83"/>
  <c r="N84"/>
  <c r="V84"/>
  <c r="AA84"/>
  <c r="AE84"/>
  <c r="N85"/>
  <c r="V85"/>
  <c r="AA85"/>
  <c r="AE85"/>
  <c r="N86"/>
  <c r="V86"/>
  <c r="N87"/>
  <c r="V87"/>
  <c r="AA87"/>
  <c r="AE87"/>
  <c r="N88"/>
  <c r="V88"/>
  <c r="AA88"/>
  <c r="AE88"/>
  <c r="L90"/>
  <c r="AB91"/>
  <c r="AF91"/>
  <c r="J92"/>
  <c r="N92"/>
  <c r="V92"/>
  <c r="AD93"/>
  <c r="L94"/>
  <c r="J96"/>
  <c r="N96"/>
  <c r="V96"/>
  <c r="L98"/>
  <c r="AB99"/>
  <c r="AF99"/>
  <c r="J100"/>
  <c r="N100"/>
  <c r="V100"/>
  <c r="AE117"/>
  <c r="AC117"/>
  <c r="AA117"/>
  <c r="U118"/>
  <c r="S118"/>
  <c r="Q118"/>
  <c r="K118"/>
  <c r="I118"/>
  <c r="T119"/>
  <c r="R119"/>
  <c r="U122"/>
  <c r="S122"/>
  <c r="Q122"/>
  <c r="K122"/>
  <c r="I122"/>
  <c r="T123"/>
  <c r="R123"/>
  <c r="AE126"/>
  <c r="AC126"/>
  <c r="AA126"/>
  <c r="U127"/>
  <c r="S127"/>
  <c r="Q127"/>
  <c r="I127"/>
  <c r="O127"/>
  <c r="R128"/>
  <c r="AE130"/>
  <c r="AC130"/>
  <c r="AA130"/>
  <c r="U131"/>
  <c r="S131"/>
  <c r="Q131"/>
  <c r="I131"/>
  <c r="R132"/>
  <c r="AE134"/>
  <c r="AC134"/>
  <c r="AA134"/>
  <c r="U135"/>
  <c r="S135"/>
  <c r="Q135"/>
  <c r="I135"/>
  <c r="O137"/>
  <c r="M137"/>
  <c r="O139"/>
  <c r="M139"/>
  <c r="O141"/>
  <c r="M141"/>
  <c r="O143"/>
  <c r="M143"/>
  <c r="O145"/>
  <c r="M145"/>
  <c r="O147"/>
  <c r="M147"/>
  <c r="O149"/>
  <c r="M149"/>
  <c r="J73"/>
  <c r="L73"/>
  <c r="N73"/>
  <c r="AB78"/>
  <c r="AD78"/>
  <c r="L79"/>
  <c r="N79"/>
  <c r="AB80"/>
  <c r="AD80"/>
  <c r="L81"/>
  <c r="N81"/>
  <c r="AB82"/>
  <c r="AD82"/>
  <c r="J89"/>
  <c r="L89"/>
  <c r="N89"/>
  <c r="J91"/>
  <c r="L91"/>
  <c r="N91"/>
  <c r="J93"/>
  <c r="L93"/>
  <c r="N93"/>
  <c r="J95"/>
  <c r="L95"/>
  <c r="N95"/>
  <c r="J97"/>
  <c r="L97"/>
  <c r="N97"/>
  <c r="J99"/>
  <c r="L99"/>
  <c r="N99"/>
  <c r="AB101"/>
  <c r="AD101"/>
  <c r="I102"/>
  <c r="Q102"/>
  <c r="S102"/>
  <c r="U102"/>
  <c r="I103"/>
  <c r="Q103"/>
  <c r="S103"/>
  <c r="U103"/>
  <c r="I104"/>
  <c r="Q104"/>
  <c r="S104"/>
  <c r="U104"/>
  <c r="I105"/>
  <c r="Q105"/>
  <c r="S105"/>
  <c r="U105"/>
  <c r="I106"/>
  <c r="Q106"/>
  <c r="S106"/>
  <c r="U106"/>
  <c r="I107"/>
  <c r="Q107"/>
  <c r="S107"/>
  <c r="U107"/>
  <c r="I108"/>
  <c r="Q108"/>
  <c r="S108"/>
  <c r="U108"/>
  <c r="I109"/>
  <c r="Q109"/>
  <c r="T109"/>
  <c r="S109"/>
  <c r="U109"/>
  <c r="I110"/>
  <c r="Q110"/>
  <c r="S110"/>
  <c r="U110"/>
  <c r="I111"/>
  <c r="Q111"/>
  <c r="T111"/>
  <c r="S111"/>
  <c r="U111"/>
  <c r="I112"/>
  <c r="Q112"/>
  <c r="S112"/>
  <c r="U112"/>
  <c r="J113"/>
  <c r="L113"/>
  <c r="N113"/>
  <c r="I114"/>
  <c r="K114"/>
  <c r="Q114"/>
  <c r="T114"/>
  <c r="S114"/>
  <c r="U114"/>
  <c r="J115"/>
  <c r="L115"/>
  <c r="N115"/>
  <c r="R115"/>
  <c r="I116"/>
  <c r="P116"/>
  <c r="K116"/>
  <c r="Q116"/>
  <c r="S116"/>
  <c r="U116"/>
  <c r="AD117"/>
  <c r="L118"/>
  <c r="O118"/>
  <c r="AB119"/>
  <c r="J120"/>
  <c r="N120"/>
  <c r="L122"/>
  <c r="AB123"/>
  <c r="J124"/>
  <c r="N124"/>
  <c r="AD126"/>
  <c r="AF127"/>
  <c r="N127"/>
  <c r="V127"/>
  <c r="AA127"/>
  <c r="AE127"/>
  <c r="AB128"/>
  <c r="L129"/>
  <c r="AD130"/>
  <c r="AF131"/>
  <c r="N131"/>
  <c r="V131"/>
  <c r="AA131"/>
  <c r="AE131"/>
  <c r="AB132"/>
  <c r="L133"/>
  <c r="O133"/>
  <c r="AD134"/>
  <c r="AF135"/>
  <c r="N135"/>
  <c r="V135"/>
  <c r="AA135"/>
  <c r="AE135"/>
  <c r="T117"/>
  <c r="R117"/>
  <c r="AE119"/>
  <c r="AC119"/>
  <c r="AA119"/>
  <c r="U120"/>
  <c r="S120"/>
  <c r="Q120"/>
  <c r="K120"/>
  <c r="I120"/>
  <c r="B120"/>
  <c r="AE123"/>
  <c r="AC123"/>
  <c r="AA123"/>
  <c r="U124"/>
  <c r="S124"/>
  <c r="Q124"/>
  <c r="K124"/>
  <c r="I124"/>
  <c r="B124"/>
  <c r="O125"/>
  <c r="M125"/>
  <c r="R126"/>
  <c r="M127"/>
  <c r="AE128"/>
  <c r="AC128"/>
  <c r="AA128"/>
  <c r="U129"/>
  <c r="S129"/>
  <c r="Q129"/>
  <c r="I129"/>
  <c r="R130"/>
  <c r="O131"/>
  <c r="M131"/>
  <c r="AE132"/>
  <c r="AC132"/>
  <c r="AA132"/>
  <c r="U133"/>
  <c r="S133"/>
  <c r="Q133"/>
  <c r="I133"/>
  <c r="B133"/>
  <c r="R134"/>
  <c r="O135"/>
  <c r="M135"/>
  <c r="O136"/>
  <c r="M136"/>
  <c r="O138"/>
  <c r="M138"/>
  <c r="O140"/>
  <c r="M140"/>
  <c r="O142"/>
  <c r="M142"/>
  <c r="O144"/>
  <c r="M144"/>
  <c r="O146"/>
  <c r="M146"/>
  <c r="O148"/>
  <c r="M148"/>
  <c r="L102"/>
  <c r="N102"/>
  <c r="L103"/>
  <c r="N103"/>
  <c r="L104"/>
  <c r="N104"/>
  <c r="L105"/>
  <c r="N105"/>
  <c r="L106"/>
  <c r="N106"/>
  <c r="L107"/>
  <c r="N107"/>
  <c r="L108"/>
  <c r="N108"/>
  <c r="L109"/>
  <c r="N109"/>
  <c r="L110"/>
  <c r="N110"/>
  <c r="L111"/>
  <c r="N111"/>
  <c r="L112"/>
  <c r="N112"/>
  <c r="J114"/>
  <c r="L114"/>
  <c r="N114"/>
  <c r="J116"/>
  <c r="L116"/>
  <c r="N116"/>
  <c r="AD119"/>
  <c r="L120"/>
  <c r="O120"/>
  <c r="AD123"/>
  <c r="L124"/>
  <c r="AD128"/>
  <c r="AF129"/>
  <c r="N129"/>
  <c r="V129"/>
  <c r="AA129"/>
  <c r="AE129"/>
  <c r="AD132"/>
  <c r="AF133"/>
  <c r="N133"/>
  <c r="V133"/>
  <c r="AA133"/>
  <c r="AE133"/>
  <c r="J117"/>
  <c r="L117"/>
  <c r="M117"/>
  <c r="N117"/>
  <c r="J119"/>
  <c r="L119"/>
  <c r="N119"/>
  <c r="J121"/>
  <c r="L121"/>
  <c r="N121"/>
  <c r="J123"/>
  <c r="L123"/>
  <c r="N123"/>
  <c r="AB125"/>
  <c r="AD125"/>
  <c r="L126"/>
  <c r="N126"/>
  <c r="AB127"/>
  <c r="AD127"/>
  <c r="L128"/>
  <c r="N128"/>
  <c r="AB129"/>
  <c r="AD129"/>
  <c r="L130"/>
  <c r="N130"/>
  <c r="AB131"/>
  <c r="AD131"/>
  <c r="L132"/>
  <c r="N132"/>
  <c r="AB133"/>
  <c r="AD133"/>
  <c r="L134"/>
  <c r="N134"/>
  <c r="AB135"/>
  <c r="AD135"/>
  <c r="AB136"/>
  <c r="AD136"/>
  <c r="AB137"/>
  <c r="AD137"/>
  <c r="AB138"/>
  <c r="AD138"/>
  <c r="AB139"/>
  <c r="AD139"/>
  <c r="AB140"/>
  <c r="AD140"/>
  <c r="AB141"/>
  <c r="AD141"/>
  <c r="AB142"/>
  <c r="AD142"/>
  <c r="AB143"/>
  <c r="AD143"/>
  <c r="AB144"/>
  <c r="AD144"/>
  <c r="AB145"/>
  <c r="AD145"/>
  <c r="AB146"/>
  <c r="AD146"/>
  <c r="AB147"/>
  <c r="AD147"/>
  <c r="AB148"/>
  <c r="AD148"/>
  <c r="AB149"/>
  <c r="AD149"/>
  <c r="M132"/>
  <c r="M121"/>
  <c r="O117"/>
  <c r="O124"/>
  <c r="M124"/>
  <c r="M120"/>
  <c r="O114"/>
  <c r="M114"/>
  <c r="P133"/>
  <c r="R129"/>
  <c r="T129"/>
  <c r="P124"/>
  <c r="T124"/>
  <c r="R124"/>
  <c r="P120"/>
  <c r="T120"/>
  <c r="R120"/>
  <c r="M133"/>
  <c r="O129"/>
  <c r="M129"/>
  <c r="M118"/>
  <c r="T116"/>
  <c r="R116"/>
  <c r="B116"/>
  <c r="O115"/>
  <c r="M115"/>
  <c r="R114"/>
  <c r="P114"/>
  <c r="B114"/>
  <c r="M113"/>
  <c r="T112"/>
  <c r="R112"/>
  <c r="R111"/>
  <c r="T110"/>
  <c r="R110"/>
  <c r="R109"/>
  <c r="T108"/>
  <c r="R108"/>
  <c r="T107"/>
  <c r="R107"/>
  <c r="T106"/>
  <c r="R106"/>
  <c r="T105"/>
  <c r="R105"/>
  <c r="T104"/>
  <c r="R104"/>
  <c r="T103"/>
  <c r="R103"/>
  <c r="T102"/>
  <c r="R102"/>
  <c r="O97"/>
  <c r="M97"/>
  <c r="O93"/>
  <c r="M93"/>
  <c r="M89"/>
  <c r="T135"/>
  <c r="R135"/>
  <c r="B131"/>
  <c r="P131"/>
  <c r="T127"/>
  <c r="R127"/>
  <c r="B122"/>
  <c r="P122"/>
  <c r="R122"/>
  <c r="T122"/>
  <c r="B118"/>
  <c r="P118"/>
  <c r="R118"/>
  <c r="T118"/>
  <c r="O94"/>
  <c r="M94"/>
  <c r="O80"/>
  <c r="M80"/>
  <c r="M69"/>
  <c r="O69"/>
  <c r="M65"/>
  <c r="M61"/>
  <c r="O61"/>
  <c r="AF98"/>
  <c r="AD98"/>
  <c r="AB98"/>
  <c r="AC98"/>
  <c r="AE98"/>
  <c r="AA98"/>
  <c r="AF94"/>
  <c r="AD94"/>
  <c r="AB94"/>
  <c r="AC94"/>
  <c r="AE94"/>
  <c r="AA94"/>
  <c r="AF90"/>
  <c r="AD90"/>
  <c r="AB90"/>
  <c r="AC90"/>
  <c r="AE90"/>
  <c r="AA90"/>
  <c r="R82"/>
  <c r="T82"/>
  <c r="B78"/>
  <c r="P78"/>
  <c r="O88"/>
  <c r="M88"/>
  <c r="O87"/>
  <c r="M87"/>
  <c r="O86"/>
  <c r="M86"/>
  <c r="O85"/>
  <c r="M85"/>
  <c r="O84"/>
  <c r="M84"/>
  <c r="O83"/>
  <c r="M83"/>
  <c r="AF100"/>
  <c r="AD100"/>
  <c r="AB100"/>
  <c r="AE100"/>
  <c r="AA100"/>
  <c r="AC100"/>
  <c r="AF96"/>
  <c r="AD96"/>
  <c r="AB96"/>
  <c r="AE96"/>
  <c r="AA96"/>
  <c r="AC96"/>
  <c r="AF92"/>
  <c r="AD92"/>
  <c r="AB92"/>
  <c r="AE92"/>
  <c r="AA92"/>
  <c r="AC92"/>
  <c r="R88"/>
  <c r="T88"/>
  <c r="R87"/>
  <c r="T87"/>
  <c r="R86"/>
  <c r="T86"/>
  <c r="R85"/>
  <c r="T85"/>
  <c r="R84"/>
  <c r="T84"/>
  <c r="R83"/>
  <c r="T83"/>
  <c r="T80"/>
  <c r="R80"/>
  <c r="O72"/>
  <c r="M72"/>
  <c r="O64"/>
  <c r="M64"/>
  <c r="O57"/>
  <c r="M57"/>
  <c r="AF56"/>
  <c r="AD56"/>
  <c r="AB56"/>
  <c r="AE56"/>
  <c r="AC56"/>
  <c r="AA56"/>
  <c r="M54"/>
  <c r="AF53"/>
  <c r="AD53"/>
  <c r="AB53"/>
  <c r="AE53"/>
  <c r="AC53"/>
  <c r="AA53"/>
  <c r="O52"/>
  <c r="M52"/>
  <c r="AF51"/>
  <c r="AD51"/>
  <c r="AB51"/>
  <c r="AE51"/>
  <c r="AC51"/>
  <c r="AA51"/>
  <c r="O50"/>
  <c r="M50"/>
  <c r="AF49"/>
  <c r="AD49"/>
  <c r="AB49"/>
  <c r="AE49"/>
  <c r="AC49"/>
  <c r="AA49"/>
  <c r="M48"/>
  <c r="AF47"/>
  <c r="AD47"/>
  <c r="AB47"/>
  <c r="AE47"/>
  <c r="AC47"/>
  <c r="AA47"/>
  <c r="M42"/>
  <c r="AF41"/>
  <c r="AD41"/>
  <c r="AB41"/>
  <c r="AE41"/>
  <c r="AC41"/>
  <c r="AA41"/>
  <c r="O40"/>
  <c r="M40"/>
  <c r="AF39"/>
  <c r="AD39"/>
  <c r="AB39"/>
  <c r="AE39"/>
  <c r="AC39"/>
  <c r="AA39"/>
  <c r="O38"/>
  <c r="M38"/>
  <c r="AF37"/>
  <c r="AD37"/>
  <c r="AB37"/>
  <c r="AE37"/>
  <c r="AC37"/>
  <c r="AA37"/>
  <c r="M36"/>
  <c r="AF35"/>
  <c r="AD35"/>
  <c r="AB35"/>
  <c r="AE35"/>
  <c r="AC35"/>
  <c r="AA35"/>
  <c r="O32"/>
  <c r="M32"/>
  <c r="AF31"/>
  <c r="AD31"/>
  <c r="AB31"/>
  <c r="AE31"/>
  <c r="AC31"/>
  <c r="AA31"/>
  <c r="O30"/>
  <c r="M30"/>
  <c r="AF29"/>
  <c r="AD29"/>
  <c r="AB29"/>
  <c r="AE29"/>
  <c r="AC29"/>
  <c r="AA29"/>
  <c r="M28"/>
  <c r="AF27"/>
  <c r="AD27"/>
  <c r="AB27"/>
  <c r="AE27"/>
  <c r="AC27"/>
  <c r="AA27"/>
  <c r="B68"/>
  <c r="P68"/>
  <c r="T68"/>
  <c r="R68"/>
  <c r="B64"/>
  <c r="P64"/>
  <c r="T64"/>
  <c r="R64"/>
  <c r="B60"/>
  <c r="P60"/>
  <c r="T60"/>
  <c r="R60"/>
  <c r="O70"/>
  <c r="M70"/>
  <c r="O62"/>
  <c r="M62"/>
  <c r="O49"/>
  <c r="M49"/>
  <c r="O37"/>
  <c r="M37"/>
  <c r="O29"/>
  <c r="M29"/>
  <c r="AF72"/>
  <c r="AD72"/>
  <c r="AB72"/>
  <c r="AE72"/>
  <c r="AA72"/>
  <c r="AC72"/>
  <c r="B70"/>
  <c r="P70"/>
  <c r="R70"/>
  <c r="T70"/>
  <c r="B66"/>
  <c r="P66"/>
  <c r="R66"/>
  <c r="T66"/>
  <c r="B62"/>
  <c r="P62"/>
  <c r="R62"/>
  <c r="T62"/>
  <c r="B58"/>
  <c r="P58"/>
  <c r="R58"/>
  <c r="T58"/>
  <c r="M134"/>
  <c r="M130"/>
  <c r="M128"/>
  <c r="M126"/>
  <c r="O123"/>
  <c r="M123"/>
  <c r="O119"/>
  <c r="M119"/>
  <c r="O116"/>
  <c r="M116"/>
  <c r="O112"/>
  <c r="M112"/>
  <c r="O111"/>
  <c r="M111"/>
  <c r="O110"/>
  <c r="M110"/>
  <c r="O109"/>
  <c r="M109"/>
  <c r="O108"/>
  <c r="M108"/>
  <c r="O107"/>
  <c r="M107"/>
  <c r="O106"/>
  <c r="M106"/>
  <c r="O105"/>
  <c r="M105"/>
  <c r="O104"/>
  <c r="M104"/>
  <c r="O103"/>
  <c r="M103"/>
  <c r="O102"/>
  <c r="M102"/>
  <c r="R133"/>
  <c r="T133"/>
  <c r="B129"/>
  <c r="P129"/>
  <c r="AF124"/>
  <c r="AD124"/>
  <c r="AB124"/>
  <c r="AC124"/>
  <c r="AE124"/>
  <c r="AA124"/>
  <c r="AF120"/>
  <c r="AD120"/>
  <c r="AB120"/>
  <c r="AC120"/>
  <c r="AE120"/>
  <c r="AA120"/>
  <c r="O122"/>
  <c r="M122"/>
  <c r="AF116"/>
  <c r="AD116"/>
  <c r="AC116"/>
  <c r="AA116"/>
  <c r="AE116"/>
  <c r="AB116"/>
  <c r="AE114"/>
  <c r="AC114"/>
  <c r="AA114"/>
  <c r="AF114"/>
  <c r="AD114"/>
  <c r="AB114"/>
  <c r="P112"/>
  <c r="B112"/>
  <c r="P111"/>
  <c r="B111"/>
  <c r="P110"/>
  <c r="B110"/>
  <c r="P109"/>
  <c r="B109"/>
  <c r="P108"/>
  <c r="B108"/>
  <c r="P107"/>
  <c r="B107"/>
  <c r="P106"/>
  <c r="B106"/>
  <c r="P105"/>
  <c r="B105"/>
  <c r="P104"/>
  <c r="B104"/>
  <c r="P103"/>
  <c r="B103"/>
  <c r="P102"/>
  <c r="B102"/>
  <c r="M99"/>
  <c r="M95"/>
  <c r="O95"/>
  <c r="M91"/>
  <c r="O91"/>
  <c r="M81"/>
  <c r="M79"/>
  <c r="M73"/>
  <c r="B135"/>
  <c r="P135"/>
  <c r="T131"/>
  <c r="R131"/>
  <c r="B127"/>
  <c r="P127"/>
  <c r="AF122"/>
  <c r="AD122"/>
  <c r="AB122"/>
  <c r="AE122"/>
  <c r="AA122"/>
  <c r="AC122"/>
  <c r="AF118"/>
  <c r="AD118"/>
  <c r="AB118"/>
  <c r="AE118"/>
  <c r="AA118"/>
  <c r="AC118"/>
  <c r="O98"/>
  <c r="M98"/>
  <c r="O90"/>
  <c r="M90"/>
  <c r="O71"/>
  <c r="M71"/>
  <c r="M67"/>
  <c r="O63"/>
  <c r="M63"/>
  <c r="M59"/>
  <c r="B98"/>
  <c r="P98"/>
  <c r="T98"/>
  <c r="R98"/>
  <c r="B94"/>
  <c r="P94"/>
  <c r="T94"/>
  <c r="R94"/>
  <c r="B90"/>
  <c r="P90"/>
  <c r="T90"/>
  <c r="R90"/>
  <c r="B82"/>
  <c r="P82"/>
  <c r="R78"/>
  <c r="T78"/>
  <c r="O100"/>
  <c r="M100"/>
  <c r="O96"/>
  <c r="M96"/>
  <c r="O92"/>
  <c r="M92"/>
  <c r="B100"/>
  <c r="P100"/>
  <c r="R100"/>
  <c r="T100"/>
  <c r="B96"/>
  <c r="P96"/>
  <c r="R96"/>
  <c r="T96"/>
  <c r="B92"/>
  <c r="P92"/>
  <c r="R92"/>
  <c r="T92"/>
  <c r="P88"/>
  <c r="B88"/>
  <c r="P87"/>
  <c r="B87"/>
  <c r="P86"/>
  <c r="B86"/>
  <c r="P85"/>
  <c r="B85"/>
  <c r="P84"/>
  <c r="B84"/>
  <c r="P83"/>
  <c r="B83"/>
  <c r="B80"/>
  <c r="P80"/>
  <c r="O68"/>
  <c r="M68"/>
  <c r="O60"/>
  <c r="M60"/>
  <c r="T56"/>
  <c r="R56"/>
  <c r="B56"/>
  <c r="P56"/>
  <c r="T53"/>
  <c r="R53"/>
  <c r="B53"/>
  <c r="P53"/>
  <c r="T51"/>
  <c r="R51"/>
  <c r="B51"/>
  <c r="P51"/>
  <c r="T49"/>
  <c r="R49"/>
  <c r="B49"/>
  <c r="P49"/>
  <c r="T47"/>
  <c r="R47"/>
  <c r="B47"/>
  <c r="P47"/>
  <c r="T41"/>
  <c r="R41"/>
  <c r="B41"/>
  <c r="P41"/>
  <c r="T39"/>
  <c r="R39"/>
  <c r="B39"/>
  <c r="P39"/>
  <c r="T37"/>
  <c r="R37"/>
  <c r="B37"/>
  <c r="P37"/>
  <c r="T35"/>
  <c r="R35"/>
  <c r="B35"/>
  <c r="P35"/>
  <c r="T33"/>
  <c r="R33"/>
  <c r="B33"/>
  <c r="P33"/>
  <c r="T31"/>
  <c r="R31"/>
  <c r="B31"/>
  <c r="P31"/>
  <c r="T29"/>
  <c r="R29"/>
  <c r="B29"/>
  <c r="P29"/>
  <c r="T27"/>
  <c r="R27"/>
  <c r="B27"/>
  <c r="P27"/>
  <c r="AF68"/>
  <c r="AD68"/>
  <c r="AB68"/>
  <c r="AC68"/>
  <c r="AE68"/>
  <c r="AA68"/>
  <c r="AF64"/>
  <c r="AD64"/>
  <c r="AB64"/>
  <c r="AC64"/>
  <c r="AE64"/>
  <c r="AA64"/>
  <c r="AF60"/>
  <c r="AD60"/>
  <c r="AB60"/>
  <c r="AC60"/>
  <c r="AE60"/>
  <c r="AA60"/>
  <c r="O66"/>
  <c r="M66"/>
  <c r="O58"/>
  <c r="M58"/>
  <c r="O56"/>
  <c r="M56"/>
  <c r="O51"/>
  <c r="M51"/>
  <c r="O47"/>
  <c r="M47"/>
  <c r="O39"/>
  <c r="M39"/>
  <c r="O35"/>
  <c r="M35"/>
  <c r="O31"/>
  <c r="M31"/>
  <c r="O27"/>
  <c r="M27"/>
  <c r="B72"/>
  <c r="P72"/>
  <c r="R72"/>
  <c r="T72"/>
  <c r="AF70"/>
  <c r="AD70"/>
  <c r="AB70"/>
  <c r="AE70"/>
  <c r="AA70"/>
  <c r="AC70"/>
  <c r="AF66"/>
  <c r="AD66"/>
  <c r="AB66"/>
  <c r="AE66"/>
  <c r="AA66"/>
  <c r="AC66"/>
  <c r="AF62"/>
  <c r="AD62"/>
  <c r="AB62"/>
  <c r="AE62"/>
  <c r="AA62"/>
  <c r="AC62"/>
  <c r="AF58"/>
  <c r="AD58"/>
  <c r="AB58"/>
  <c r="AE58"/>
  <c r="AA58"/>
  <c r="AC58"/>
  <c r="O78"/>
  <c r="R42"/>
  <c r="R54"/>
  <c r="AF67"/>
  <c r="AA67"/>
  <c r="AC67"/>
  <c r="AB67"/>
  <c r="AD67"/>
  <c r="R71"/>
  <c r="T71"/>
  <c r="R34"/>
  <c r="O82"/>
  <c r="R26"/>
  <c r="AF59"/>
  <c r="AA59"/>
  <c r="AB59"/>
  <c r="AC59"/>
  <c r="AD59"/>
  <c r="AB63"/>
  <c r="AE63"/>
  <c r="AF63"/>
  <c r="AC63"/>
  <c r="T65"/>
  <c r="R65"/>
  <c r="L34"/>
  <c r="K33"/>
  <c r="L26"/>
  <c r="L53"/>
  <c r="AD46"/>
  <c r="AD44"/>
  <c r="L41"/>
  <c r="L33"/>
  <c r="R25"/>
  <c r="AE25"/>
  <c r="I28"/>
  <c r="Q28"/>
  <c r="V30"/>
  <c r="S30"/>
  <c r="K32"/>
  <c r="I36"/>
  <c r="Q36"/>
  <c r="V38"/>
  <c r="S38"/>
  <c r="K40"/>
  <c r="I48"/>
  <c r="Q48"/>
  <c r="V50"/>
  <c r="S50"/>
  <c r="K52"/>
  <c r="K57"/>
  <c r="I59"/>
  <c r="S59"/>
  <c r="I65"/>
  <c r="U65"/>
  <c r="I67"/>
  <c r="S67"/>
  <c r="S73"/>
  <c r="Q79"/>
  <c r="I81"/>
  <c r="S81"/>
  <c r="J85"/>
  <c r="S89"/>
  <c r="V90"/>
  <c r="AB93"/>
  <c r="V95"/>
  <c r="K95"/>
  <c r="V97"/>
  <c r="K97"/>
  <c r="J98"/>
  <c r="I99"/>
  <c r="U99"/>
  <c r="K103"/>
  <c r="K105"/>
  <c r="K107"/>
  <c r="K109"/>
  <c r="K111"/>
  <c r="I113"/>
  <c r="O113"/>
  <c r="Q113"/>
  <c r="V115"/>
  <c r="S115"/>
  <c r="AB117"/>
  <c r="N118"/>
  <c r="V119"/>
  <c r="U119"/>
  <c r="S121"/>
  <c r="AF136"/>
  <c r="T136"/>
  <c r="AA136"/>
  <c r="R137"/>
  <c r="AE137"/>
  <c r="AF138"/>
  <c r="T138"/>
  <c r="AA138"/>
  <c r="R139"/>
  <c r="AE139"/>
  <c r="AF140"/>
  <c r="T140"/>
  <c r="AA140"/>
  <c r="R141"/>
  <c r="AE141"/>
  <c r="AF142"/>
  <c r="T142"/>
  <c r="AA142"/>
  <c r="R143"/>
  <c r="AE143"/>
  <c r="AF144"/>
  <c r="T144"/>
  <c r="AA144"/>
  <c r="R145"/>
  <c r="AE145"/>
  <c r="AF146"/>
  <c r="T146"/>
  <c r="AA146"/>
  <c r="R147"/>
  <c r="AE147"/>
  <c r="AF148"/>
  <c r="T148"/>
  <c r="AA148"/>
  <c r="R149"/>
  <c r="AE149"/>
  <c r="O25"/>
  <c r="K26"/>
  <c r="U26"/>
  <c r="K34"/>
  <c r="U34"/>
  <c r="K42"/>
  <c r="U42"/>
  <c r="K54"/>
  <c r="U54"/>
  <c r="Q73"/>
  <c r="Q89"/>
  <c r="Q121"/>
  <c r="AF128"/>
  <c r="U128"/>
  <c r="AF132"/>
  <c r="U132"/>
  <c r="AC137"/>
  <c r="AC139"/>
  <c r="AC141"/>
  <c r="AC143"/>
  <c r="AC145"/>
  <c r="AC147"/>
  <c r="AC149"/>
  <c r="B25"/>
  <c r="AA25"/>
  <c r="V26"/>
  <c r="S26"/>
  <c r="K28"/>
  <c r="U28"/>
  <c r="U33"/>
  <c r="V34"/>
  <c r="S34"/>
  <c r="K36"/>
  <c r="U36"/>
  <c r="V42"/>
  <c r="S42"/>
  <c r="K48"/>
  <c r="V54"/>
  <c r="S54"/>
  <c r="V73"/>
  <c r="K73"/>
  <c r="V79"/>
  <c r="U79"/>
  <c r="K86"/>
  <c r="V89"/>
  <c r="K89"/>
  <c r="S95"/>
  <c r="S97"/>
  <c r="V98"/>
  <c r="K102"/>
  <c r="K104"/>
  <c r="K106"/>
  <c r="K108"/>
  <c r="K110"/>
  <c r="K112"/>
  <c r="K113"/>
  <c r="U113"/>
  <c r="V121"/>
  <c r="K121"/>
  <c r="I126"/>
  <c r="V128"/>
  <c r="S128"/>
  <c r="I130"/>
  <c r="V132"/>
  <c r="S132"/>
  <c r="I134"/>
  <c r="AE136"/>
  <c r="AF137"/>
  <c r="AE138"/>
  <c r="AF139"/>
  <c r="AE140"/>
  <c r="AF141"/>
  <c r="AE142"/>
  <c r="AF143"/>
  <c r="AE144"/>
  <c r="AF145"/>
  <c r="AE146"/>
  <c r="AF147"/>
  <c r="AE148"/>
  <c r="AF149"/>
  <c r="I26"/>
  <c r="V28"/>
  <c r="K30"/>
  <c r="I34"/>
  <c r="V36"/>
  <c r="K38"/>
  <c r="I42"/>
  <c r="T42"/>
  <c r="P43"/>
  <c r="K50"/>
  <c r="I54"/>
  <c r="I73"/>
  <c r="I79"/>
  <c r="V81"/>
  <c r="I89"/>
  <c r="V113"/>
  <c r="K115"/>
  <c r="I121"/>
  <c r="I128"/>
  <c r="I132"/>
  <c r="AF50"/>
  <c r="AA50"/>
  <c r="AD50"/>
  <c r="AE50"/>
  <c r="AC50"/>
  <c r="AB50"/>
  <c r="B26"/>
  <c r="P26"/>
  <c r="B128"/>
  <c r="P128"/>
  <c r="O128"/>
  <c r="T128"/>
  <c r="P134"/>
  <c r="B134"/>
  <c r="T134"/>
  <c r="O134"/>
  <c r="AF110"/>
  <c r="AC110"/>
  <c r="AE110"/>
  <c r="AB110"/>
  <c r="AD110"/>
  <c r="AA110"/>
  <c r="AF102"/>
  <c r="AC102"/>
  <c r="AE102"/>
  <c r="AB102"/>
  <c r="AD102"/>
  <c r="AA102"/>
  <c r="AB89"/>
  <c r="AF89"/>
  <c r="AC89"/>
  <c r="AD89"/>
  <c r="AA89"/>
  <c r="AE89"/>
  <c r="AF115"/>
  <c r="AA115"/>
  <c r="AE115"/>
  <c r="AD115"/>
  <c r="AC115"/>
  <c r="AB115"/>
  <c r="B79"/>
  <c r="P79"/>
  <c r="O79"/>
  <c r="B34"/>
  <c r="P34"/>
  <c r="P126"/>
  <c r="B126"/>
  <c r="O126"/>
  <c r="T126"/>
  <c r="AF113"/>
  <c r="AA113"/>
  <c r="AB113"/>
  <c r="AE113"/>
  <c r="AC113"/>
  <c r="AD113"/>
  <c r="AF106"/>
  <c r="AD106"/>
  <c r="AA106"/>
  <c r="AC106"/>
  <c r="AE106"/>
  <c r="AB106"/>
  <c r="AB86"/>
  <c r="AC86"/>
  <c r="AD86"/>
  <c r="AF86"/>
  <c r="AE86"/>
  <c r="AA86"/>
  <c r="AE28"/>
  <c r="AD28"/>
  <c r="AB28"/>
  <c r="AC28"/>
  <c r="AF28"/>
  <c r="AA28"/>
  <c r="R121"/>
  <c r="T121"/>
  <c r="AB54"/>
  <c r="AA54"/>
  <c r="AE54"/>
  <c r="AD54"/>
  <c r="AC54"/>
  <c r="AF54"/>
  <c r="AB34"/>
  <c r="AA34"/>
  <c r="AE34"/>
  <c r="AD34"/>
  <c r="AC34"/>
  <c r="AF34"/>
  <c r="T113"/>
  <c r="R113"/>
  <c r="AC107"/>
  <c r="AB107"/>
  <c r="AF107"/>
  <c r="AA107"/>
  <c r="AE107"/>
  <c r="AD107"/>
  <c r="P99"/>
  <c r="B99"/>
  <c r="T99"/>
  <c r="O99"/>
  <c r="AE95"/>
  <c r="AA95"/>
  <c r="AB95"/>
  <c r="AC95"/>
  <c r="AD95"/>
  <c r="AF95"/>
  <c r="R79"/>
  <c r="T79"/>
  <c r="AD57"/>
  <c r="AB57"/>
  <c r="AC57"/>
  <c r="AE57"/>
  <c r="AF57"/>
  <c r="AA57"/>
  <c r="T48"/>
  <c r="R48"/>
  <c r="AB33"/>
  <c r="AD33"/>
  <c r="AA33"/>
  <c r="AF33"/>
  <c r="AC33"/>
  <c r="AE33"/>
  <c r="T34"/>
  <c r="AF108"/>
  <c r="AA108"/>
  <c r="AC108"/>
  <c r="AE108"/>
  <c r="AB108"/>
  <c r="AD108"/>
  <c r="AB73"/>
  <c r="AF73"/>
  <c r="AA73"/>
  <c r="AC73"/>
  <c r="AE73"/>
  <c r="AD73"/>
  <c r="AE48"/>
  <c r="AD48"/>
  <c r="AB48"/>
  <c r="AC48"/>
  <c r="AF48"/>
  <c r="AA48"/>
  <c r="AE36"/>
  <c r="AD36"/>
  <c r="AB36"/>
  <c r="AC36"/>
  <c r="AF36"/>
  <c r="AA36"/>
  <c r="AC109"/>
  <c r="AB109"/>
  <c r="AA109"/>
  <c r="AE109"/>
  <c r="AD109"/>
  <c r="AF109"/>
  <c r="P81"/>
  <c r="B81"/>
  <c r="O81"/>
  <c r="T81"/>
  <c r="T67"/>
  <c r="P67"/>
  <c r="B67"/>
  <c r="O67"/>
  <c r="T59"/>
  <c r="P59"/>
  <c r="B59"/>
  <c r="O59"/>
  <c r="AF32"/>
  <c r="AC32"/>
  <c r="AE32"/>
  <c r="AD32"/>
  <c r="AB32"/>
  <c r="AA32"/>
  <c r="P28"/>
  <c r="B28"/>
  <c r="O28"/>
  <c r="M41"/>
  <c r="O41"/>
  <c r="O26"/>
  <c r="M26"/>
  <c r="B89"/>
  <c r="P89"/>
  <c r="O89"/>
  <c r="R73"/>
  <c r="T73"/>
  <c r="AB42"/>
  <c r="AA42"/>
  <c r="AE42"/>
  <c r="AD42"/>
  <c r="AC42"/>
  <c r="AF42"/>
  <c r="AB26"/>
  <c r="AA26"/>
  <c r="AE26"/>
  <c r="AF26"/>
  <c r="AD26"/>
  <c r="AC26"/>
  <c r="AC111"/>
  <c r="AB111"/>
  <c r="AE111"/>
  <c r="AD111"/>
  <c r="AF111"/>
  <c r="AA111"/>
  <c r="AC103"/>
  <c r="AB103"/>
  <c r="AE103"/>
  <c r="AD103"/>
  <c r="AF103"/>
  <c r="AA103"/>
  <c r="AB97"/>
  <c r="AF97"/>
  <c r="AC97"/>
  <c r="AA97"/>
  <c r="AE97"/>
  <c r="AD97"/>
  <c r="AF40"/>
  <c r="AC40"/>
  <c r="AE40"/>
  <c r="AB40"/>
  <c r="AD40"/>
  <c r="AA40"/>
  <c r="P36"/>
  <c r="B36"/>
  <c r="O36"/>
  <c r="T28"/>
  <c r="R28"/>
  <c r="M33"/>
  <c r="O33"/>
  <c r="M53"/>
  <c r="O53"/>
  <c r="B121"/>
  <c r="P121"/>
  <c r="O121"/>
  <c r="B54"/>
  <c r="P54"/>
  <c r="O54"/>
  <c r="AF38"/>
  <c r="AA38"/>
  <c r="AD38"/>
  <c r="AE38"/>
  <c r="AC38"/>
  <c r="AB38"/>
  <c r="B132"/>
  <c r="P132"/>
  <c r="T132"/>
  <c r="O132"/>
  <c r="B73"/>
  <c r="P73"/>
  <c r="O73"/>
  <c r="B42"/>
  <c r="P42"/>
  <c r="O42"/>
  <c r="AF30"/>
  <c r="AA30"/>
  <c r="AD30"/>
  <c r="AB30"/>
  <c r="AE30"/>
  <c r="AC30"/>
  <c r="P130"/>
  <c r="B130"/>
  <c r="O130"/>
  <c r="T130"/>
  <c r="AB121"/>
  <c r="AF121"/>
  <c r="AA121"/>
  <c r="AC121"/>
  <c r="AE121"/>
  <c r="AD121"/>
  <c r="AF112"/>
  <c r="AE112"/>
  <c r="AB112"/>
  <c r="AD112"/>
  <c r="AA112"/>
  <c r="AC112"/>
  <c r="AF104"/>
  <c r="AE104"/>
  <c r="AB104"/>
  <c r="AD104"/>
  <c r="AA104"/>
  <c r="AC104"/>
  <c r="T89"/>
  <c r="R89"/>
  <c r="P113"/>
  <c r="B113"/>
  <c r="AC105"/>
  <c r="AB105"/>
  <c r="AD105"/>
  <c r="AF105"/>
  <c r="AA105"/>
  <c r="AE105"/>
  <c r="P65"/>
  <c r="B65"/>
  <c r="O65"/>
  <c r="AF52"/>
  <c r="AC52"/>
  <c r="AE52"/>
  <c r="AB52"/>
  <c r="AD52"/>
  <c r="AA52"/>
  <c r="P48"/>
  <c r="B48"/>
  <c r="O48"/>
  <c r="T36"/>
  <c r="R36"/>
  <c r="O34"/>
  <c r="M34"/>
  <c r="T26"/>
  <c r="T54"/>
  <c r="I43" i="24" l="1"/>
  <c r="G30" i="23"/>
  <c r="H30"/>
  <c r="E30"/>
  <c r="I11"/>
  <c r="I14" s="1"/>
  <c r="M7" i="21"/>
  <c r="M9"/>
  <c r="M11"/>
  <c r="M13"/>
  <c r="M15"/>
  <c r="M17"/>
  <c r="M19"/>
  <c r="M21"/>
  <c r="M23"/>
  <c r="J14" i="23"/>
  <c r="H14"/>
</calcChain>
</file>

<file path=xl/sharedStrings.xml><?xml version="1.0" encoding="utf-8"?>
<sst xmlns="http://schemas.openxmlformats.org/spreadsheetml/2006/main" count="1035" uniqueCount="362">
  <si>
    <t>HMOTNOST</t>
  </si>
  <si>
    <t>-</t>
  </si>
  <si>
    <t xml:space="preserve"> </t>
  </si>
  <si>
    <t>ZNAČKA OCELI</t>
  </si>
  <si>
    <t>NÁZEV  PRVKU</t>
  </si>
  <si>
    <t>POČET</t>
  </si>
  <si>
    <t>[ks]</t>
  </si>
  <si>
    <t>[kg]</t>
  </si>
  <si>
    <r>
      <t>[kg/m'] (kg/m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)</t>
    </r>
  </si>
  <si>
    <t>CELKEM [kg]:</t>
  </si>
  <si>
    <t>S235 (Fe 360)</t>
  </si>
  <si>
    <t>č.p.</t>
  </si>
  <si>
    <r>
      <t>[m] (m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)</t>
    </r>
  </si>
  <si>
    <t>HEB100</t>
  </si>
  <si>
    <t>IPE180</t>
  </si>
  <si>
    <t>IPE100</t>
  </si>
  <si>
    <t>IPE140</t>
  </si>
  <si>
    <t>HEB140</t>
  </si>
  <si>
    <t>IPE120</t>
  </si>
  <si>
    <t>UPE240</t>
  </si>
  <si>
    <t>A</t>
  </si>
  <si>
    <t>G</t>
  </si>
  <si>
    <t>Profil</t>
  </si>
  <si>
    <t>mm</t>
  </si>
  <si>
    <t>kg/m</t>
  </si>
  <si>
    <t>IPE80</t>
  </si>
  <si>
    <t>IPE160</t>
  </si>
  <si>
    <t>IPE200</t>
  </si>
  <si>
    <t>IPE220</t>
  </si>
  <si>
    <t>IPE240</t>
  </si>
  <si>
    <t>IPE270</t>
  </si>
  <si>
    <t>IPE300</t>
  </si>
  <si>
    <t>IPE330</t>
  </si>
  <si>
    <t>IPE360</t>
  </si>
  <si>
    <t>IPE400</t>
  </si>
  <si>
    <t>IPE450</t>
  </si>
  <si>
    <t>IPE500</t>
  </si>
  <si>
    <t>IPE550</t>
  </si>
  <si>
    <t>IPE600</t>
  </si>
  <si>
    <t>HEB120</t>
  </si>
  <si>
    <t>HEB160</t>
  </si>
  <si>
    <t>HEB180</t>
  </si>
  <si>
    <t>HEB200</t>
  </si>
  <si>
    <t>HEB220</t>
  </si>
  <si>
    <t>HEB240</t>
  </si>
  <si>
    <t>HEB260</t>
  </si>
  <si>
    <t>HEB280</t>
  </si>
  <si>
    <t>HEB300</t>
  </si>
  <si>
    <t>HEB320</t>
  </si>
  <si>
    <t>HEB340</t>
  </si>
  <si>
    <t>HEB360</t>
  </si>
  <si>
    <t>HEB400</t>
  </si>
  <si>
    <t>HEB450</t>
  </si>
  <si>
    <t>HEB500</t>
  </si>
  <si>
    <t>HEB550</t>
  </si>
  <si>
    <t>HEB600</t>
  </si>
  <si>
    <t>HEB650</t>
  </si>
  <si>
    <t>HEB700</t>
  </si>
  <si>
    <t>HEB800</t>
  </si>
  <si>
    <t>HEB900</t>
  </si>
  <si>
    <t>HEB1000</t>
  </si>
  <si>
    <t>h</t>
  </si>
  <si>
    <t>b</t>
  </si>
  <si>
    <r>
      <t>t</t>
    </r>
    <r>
      <rPr>
        <b/>
        <vertAlign val="subscript"/>
        <sz val="10"/>
        <rFont val="Garamond"/>
        <family val="1"/>
      </rPr>
      <t>w</t>
    </r>
  </si>
  <si>
    <r>
      <t>t</t>
    </r>
    <r>
      <rPr>
        <b/>
        <vertAlign val="subscript"/>
        <sz val="10"/>
        <rFont val="Garamond"/>
        <family val="1"/>
      </rPr>
      <t>f</t>
    </r>
  </si>
  <si>
    <t>r</t>
  </si>
  <si>
    <r>
      <t>r</t>
    </r>
    <r>
      <rPr>
        <b/>
        <vertAlign val="subscript"/>
        <sz val="10"/>
        <rFont val="Garamond"/>
        <family val="1"/>
      </rPr>
      <t>2</t>
    </r>
  </si>
  <si>
    <r>
      <t>h</t>
    </r>
    <r>
      <rPr>
        <b/>
        <vertAlign val="subscript"/>
        <sz val="10"/>
        <rFont val="Garamond"/>
        <family val="1"/>
      </rPr>
      <t>i</t>
    </r>
  </si>
  <si>
    <t>d</t>
  </si>
  <si>
    <r>
      <t>I</t>
    </r>
    <r>
      <rPr>
        <b/>
        <vertAlign val="subscript"/>
        <sz val="10"/>
        <rFont val="Garamond"/>
        <family val="1"/>
      </rPr>
      <t>y</t>
    </r>
  </si>
  <si>
    <r>
      <t>W</t>
    </r>
    <r>
      <rPr>
        <b/>
        <vertAlign val="subscript"/>
        <sz val="10"/>
        <rFont val="Garamond"/>
        <family val="1"/>
      </rPr>
      <t>y</t>
    </r>
  </si>
  <si>
    <r>
      <t>W</t>
    </r>
    <r>
      <rPr>
        <b/>
        <vertAlign val="subscript"/>
        <sz val="10"/>
        <rFont val="Garamond"/>
        <family val="1"/>
      </rPr>
      <t>pl.y</t>
    </r>
  </si>
  <si>
    <r>
      <t>i</t>
    </r>
    <r>
      <rPr>
        <b/>
        <vertAlign val="subscript"/>
        <sz val="10"/>
        <rFont val="Garamond"/>
        <family val="1"/>
      </rPr>
      <t>y</t>
    </r>
  </si>
  <si>
    <r>
      <t>A</t>
    </r>
    <r>
      <rPr>
        <b/>
        <vertAlign val="subscript"/>
        <sz val="10"/>
        <rFont val="Garamond"/>
        <family val="1"/>
      </rPr>
      <t>vz</t>
    </r>
  </si>
  <si>
    <r>
      <t>I</t>
    </r>
    <r>
      <rPr>
        <b/>
        <vertAlign val="subscript"/>
        <sz val="10"/>
        <rFont val="Garamond"/>
        <family val="1"/>
      </rPr>
      <t>z</t>
    </r>
  </si>
  <si>
    <r>
      <t>W</t>
    </r>
    <r>
      <rPr>
        <b/>
        <vertAlign val="subscript"/>
        <sz val="10"/>
        <rFont val="Garamond"/>
        <family val="1"/>
      </rPr>
      <t>z</t>
    </r>
  </si>
  <si>
    <r>
      <t>W</t>
    </r>
    <r>
      <rPr>
        <b/>
        <vertAlign val="subscript"/>
        <sz val="10"/>
        <rFont val="Garamond"/>
        <family val="1"/>
      </rPr>
      <t>pl.z</t>
    </r>
  </si>
  <si>
    <r>
      <t>i</t>
    </r>
    <r>
      <rPr>
        <b/>
        <vertAlign val="subscript"/>
        <sz val="10"/>
        <rFont val="Garamond"/>
        <family val="1"/>
      </rPr>
      <t>z</t>
    </r>
  </si>
  <si>
    <r>
      <t>I</t>
    </r>
    <r>
      <rPr>
        <b/>
        <vertAlign val="subscript"/>
        <sz val="10"/>
        <rFont val="Garamond"/>
        <family val="1"/>
      </rPr>
      <t>t</t>
    </r>
  </si>
  <si>
    <r>
      <t>I</t>
    </r>
    <r>
      <rPr>
        <b/>
        <vertAlign val="subscript"/>
        <sz val="10"/>
        <rFont val="Garamond"/>
        <family val="1"/>
      </rPr>
      <t>w</t>
    </r>
  </si>
  <si>
    <r>
      <t>s</t>
    </r>
    <r>
      <rPr>
        <b/>
        <vertAlign val="subscript"/>
        <sz val="10"/>
        <rFont val="Garamond"/>
        <family val="1"/>
      </rPr>
      <t>s</t>
    </r>
  </si>
  <si>
    <r>
      <t>y</t>
    </r>
    <r>
      <rPr>
        <b/>
        <vertAlign val="subscript"/>
        <sz val="10"/>
        <rFont val="Garamond"/>
        <family val="1"/>
      </rPr>
      <t>s</t>
    </r>
  </si>
  <si>
    <r>
      <t>y</t>
    </r>
    <r>
      <rPr>
        <b/>
        <vertAlign val="subscript"/>
        <sz val="10"/>
        <rFont val="Garamond"/>
        <family val="1"/>
      </rPr>
      <t>m</t>
    </r>
  </si>
  <si>
    <t>Klasifikace</t>
  </si>
  <si>
    <r>
      <t>mm</t>
    </r>
    <r>
      <rPr>
        <vertAlign val="superscript"/>
        <sz val="10"/>
        <rFont val="Garamond"/>
        <family val="1"/>
      </rPr>
      <t>2</t>
    </r>
  </si>
  <si>
    <r>
      <t>mm</t>
    </r>
    <r>
      <rPr>
        <vertAlign val="superscript"/>
        <sz val="10"/>
        <rFont val="Garamond"/>
        <family val="1"/>
      </rPr>
      <t>4</t>
    </r>
  </si>
  <si>
    <r>
      <t>mm</t>
    </r>
    <r>
      <rPr>
        <vertAlign val="superscript"/>
        <sz val="10"/>
        <rFont val="Garamond"/>
        <family val="1"/>
      </rPr>
      <t>3</t>
    </r>
  </si>
  <si>
    <r>
      <t>mm</t>
    </r>
    <r>
      <rPr>
        <vertAlign val="superscript"/>
        <sz val="10"/>
        <rFont val="Garamond"/>
        <family val="1"/>
      </rPr>
      <t>6</t>
    </r>
  </si>
  <si>
    <t>Ohyb</t>
  </si>
  <si>
    <t>Tlak</t>
  </si>
  <si>
    <t>Násobitel</t>
  </si>
  <si>
    <r>
      <t>10</t>
    </r>
    <r>
      <rPr>
        <vertAlign val="superscript"/>
        <sz val="10"/>
        <rFont val="Garamond"/>
        <family val="1"/>
      </rPr>
      <t>3</t>
    </r>
  </si>
  <si>
    <r>
      <t>10</t>
    </r>
    <r>
      <rPr>
        <vertAlign val="superscript"/>
        <sz val="10"/>
        <rFont val="Garamond"/>
        <family val="1"/>
      </rPr>
      <t>6</t>
    </r>
  </si>
  <si>
    <r>
      <t>10</t>
    </r>
    <r>
      <rPr>
        <vertAlign val="superscript"/>
        <sz val="10"/>
        <rFont val="Garamond"/>
        <family val="1"/>
      </rPr>
      <t>9</t>
    </r>
  </si>
  <si>
    <t>S</t>
  </si>
  <si>
    <t>IPE A80</t>
  </si>
  <si>
    <t>IPE A100</t>
  </si>
  <si>
    <t>IPE A120</t>
  </si>
  <si>
    <t>IPE A140</t>
  </si>
  <si>
    <t>IPE A160</t>
  </si>
  <si>
    <t>IPE A180</t>
  </si>
  <si>
    <t>IPE A200</t>
  </si>
  <si>
    <t>IPE A220</t>
  </si>
  <si>
    <t>IPE A240</t>
  </si>
  <si>
    <t>IPE A270</t>
  </si>
  <si>
    <t>IPE A300</t>
  </si>
  <si>
    <t>IPE A330</t>
  </si>
  <si>
    <t>IPE A360</t>
  </si>
  <si>
    <t>IPE A400</t>
  </si>
  <si>
    <t>IPE A450</t>
  </si>
  <si>
    <t>IPE A500</t>
  </si>
  <si>
    <t>IPE A550</t>
  </si>
  <si>
    <t>IPE A600</t>
  </si>
  <si>
    <t>IPE O180</t>
  </si>
  <si>
    <t>IPE O200</t>
  </si>
  <si>
    <t>IPE O220</t>
  </si>
  <si>
    <t>IPE O 240</t>
  </si>
  <si>
    <t>IPE O270</t>
  </si>
  <si>
    <t>IPE O300</t>
  </si>
  <si>
    <t>IPE O330</t>
  </si>
  <si>
    <t>IPE O360</t>
  </si>
  <si>
    <t>IPE O400</t>
  </si>
  <si>
    <t>IPE O450</t>
  </si>
  <si>
    <t>IPE O500</t>
  </si>
  <si>
    <t>IPE O550</t>
  </si>
  <si>
    <t>IPE O600</t>
  </si>
  <si>
    <t>IPE 750x137</t>
  </si>
  <si>
    <t>IPE 750x147</t>
  </si>
  <si>
    <t>IPE 750x173</t>
  </si>
  <si>
    <t>IPE 750x196</t>
  </si>
  <si>
    <t>HEA100</t>
  </si>
  <si>
    <t>HEA120</t>
  </si>
  <si>
    <t>HEA140</t>
  </si>
  <si>
    <t>HEA160</t>
  </si>
  <si>
    <t>HEA180</t>
  </si>
  <si>
    <t>HEA200</t>
  </si>
  <si>
    <t>HEA220</t>
  </si>
  <si>
    <t>HEA240</t>
  </si>
  <si>
    <t>HEA260</t>
  </si>
  <si>
    <t>HEA280</t>
  </si>
  <si>
    <t>HEA300</t>
  </si>
  <si>
    <t>HEA320</t>
  </si>
  <si>
    <t>HEA340</t>
  </si>
  <si>
    <t>HEA360</t>
  </si>
  <si>
    <t>HEA400</t>
  </si>
  <si>
    <t>HEA450</t>
  </si>
  <si>
    <t>HEA500</t>
  </si>
  <si>
    <t>HEA550</t>
  </si>
  <si>
    <t>HEA600</t>
  </si>
  <si>
    <t>HEA650</t>
  </si>
  <si>
    <t>HEA700</t>
  </si>
  <si>
    <t>HEA800</t>
  </si>
  <si>
    <t>HEA900</t>
  </si>
  <si>
    <t>HEA1000</t>
  </si>
  <si>
    <t>HEM100</t>
  </si>
  <si>
    <t>HEM120</t>
  </si>
  <si>
    <t>HEM140</t>
  </si>
  <si>
    <t>HEM160</t>
  </si>
  <si>
    <t>HEM180</t>
  </si>
  <si>
    <t>HEM200</t>
  </si>
  <si>
    <t>HEM220</t>
  </si>
  <si>
    <t>HEM240</t>
  </si>
  <si>
    <t>HEM260</t>
  </si>
  <si>
    <t>HEM280</t>
  </si>
  <si>
    <t>HEM300</t>
  </si>
  <si>
    <t>HEM320</t>
  </si>
  <si>
    <t>HEM340</t>
  </si>
  <si>
    <t>HEM360</t>
  </si>
  <si>
    <t>HEM400</t>
  </si>
  <si>
    <t>HEM450</t>
  </si>
  <si>
    <t>HEM500</t>
  </si>
  <si>
    <t>HEM550</t>
  </si>
  <si>
    <t>HEM600</t>
  </si>
  <si>
    <t>HEM650</t>
  </si>
  <si>
    <t>HEM700</t>
  </si>
  <si>
    <t>HEM800</t>
  </si>
  <si>
    <t>HEM900</t>
  </si>
  <si>
    <t>HEM1000</t>
  </si>
  <si>
    <t>UPE200</t>
  </si>
  <si>
    <t>UPE220</t>
  </si>
  <si>
    <t>UPE270</t>
  </si>
  <si>
    <t>UPE300</t>
  </si>
  <si>
    <t>UAP80</t>
  </si>
  <si>
    <t>UAP100</t>
  </si>
  <si>
    <t>UAP130</t>
  </si>
  <si>
    <t>UAP150</t>
  </si>
  <si>
    <t>UAP175</t>
  </si>
  <si>
    <t>UAP200</t>
  </si>
  <si>
    <t>UAP220</t>
  </si>
  <si>
    <t>UAP250</t>
  </si>
  <si>
    <t>UAP300</t>
  </si>
  <si>
    <t>TYP KONSTRUKCE</t>
  </si>
  <si>
    <t>TYP KONSTRUKCE:</t>
  </si>
  <si>
    <t>2 - PŘEKLADY</t>
  </si>
  <si>
    <t>3 - PRVKY STROPŮ</t>
  </si>
  <si>
    <t>CELKEM - TYP 1</t>
  </si>
  <si>
    <t>CELKEM - TYP 2</t>
  </si>
  <si>
    <t>CELKEM - TYP 3</t>
  </si>
  <si>
    <t>Výkaz ocelových prvků  S101 - stávající objekt</t>
  </si>
  <si>
    <t>TYP 1</t>
  </si>
  <si>
    <t>TYP 2</t>
  </si>
  <si>
    <t>TYP 3</t>
  </si>
  <si>
    <t>DÉLKA / PLOCHA PRVKU</t>
  </si>
  <si>
    <t>POZNÁMKA</t>
  </si>
  <si>
    <r>
      <t>[m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]</t>
    </r>
  </si>
  <si>
    <r>
      <t>[m</t>
    </r>
    <r>
      <rPr>
        <sz val="10"/>
        <rFont val="Arial CE"/>
        <charset val="238"/>
      </rPr>
      <t>]</t>
    </r>
  </si>
  <si>
    <t>POMOCNÝ BETON, PODBETONÁVKY VČETNĚ KARI SÍTÍ 8/100*8/100</t>
  </si>
  <si>
    <t>V objemu cca 18 m3, beton C20/25-XC1, KARI SÍTĚ V MNOŽSTVÍ 150 kg/m3</t>
  </si>
  <si>
    <r>
      <t>[m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]</t>
    </r>
  </si>
  <si>
    <t>OBJEM PRVKU</t>
  </si>
  <si>
    <t>ZÁKLADOVÁ DESKA</t>
  </si>
  <si>
    <t>OBJEM CELKEM</t>
  </si>
  <si>
    <t>STROP</t>
  </si>
  <si>
    <t>CELKEM</t>
  </si>
  <si>
    <t>ŠÍŘKA</t>
  </si>
  <si>
    <t>DÉLKA</t>
  </si>
  <si>
    <t>VÝŠKA</t>
  </si>
  <si>
    <t>OBJEM BETONU C25/30-XC2</t>
  </si>
  <si>
    <t>ŽELEZOBETONOVÉ PATKY</t>
  </si>
  <si>
    <t>č.PATKY</t>
  </si>
  <si>
    <t>VÝZTUŽ            10 505 R</t>
  </si>
  <si>
    <r>
      <t>[kg</t>
    </r>
    <r>
      <rPr>
        <sz val="10"/>
        <rFont val="Arial CE"/>
        <charset val="238"/>
      </rPr>
      <t>]</t>
    </r>
  </si>
  <si>
    <t>BEDNĚNÍ BOKŮ</t>
  </si>
  <si>
    <t>2 - PŘEVÁZKA</t>
  </si>
  <si>
    <t>PODKLADNÍ BETONY C12/15</t>
  </si>
  <si>
    <t>UPN300</t>
  </si>
  <si>
    <t>UPN80</t>
  </si>
  <si>
    <t>UPN100</t>
  </si>
  <si>
    <t>UPN120</t>
  </si>
  <si>
    <t>UPN140</t>
  </si>
  <si>
    <t>UPN160</t>
  </si>
  <si>
    <t>UPN180</t>
  </si>
  <si>
    <t>UPN200</t>
  </si>
  <si>
    <t>UPN220</t>
  </si>
  <si>
    <t>UPN240</t>
  </si>
  <si>
    <t>UPN260</t>
  </si>
  <si>
    <t>UPN280</t>
  </si>
  <si>
    <t>UPN320</t>
  </si>
  <si>
    <t>UPN350</t>
  </si>
  <si>
    <t>UPN380</t>
  </si>
  <si>
    <t>UPN400</t>
  </si>
  <si>
    <t>IPN340</t>
  </si>
  <si>
    <t>IPN80</t>
  </si>
  <si>
    <t>IPN100</t>
  </si>
  <si>
    <t>IPN120</t>
  </si>
  <si>
    <t>IPN140</t>
  </si>
  <si>
    <t>IPN160</t>
  </si>
  <si>
    <t>IPN180</t>
  </si>
  <si>
    <t>IPN200</t>
  </si>
  <si>
    <t>IPN220</t>
  </si>
  <si>
    <t>IPN240</t>
  </si>
  <si>
    <t>IPN260</t>
  </si>
  <si>
    <t>IPN280</t>
  </si>
  <si>
    <t>IPN300</t>
  </si>
  <si>
    <t>IPN320</t>
  </si>
  <si>
    <t>IPN360</t>
  </si>
  <si>
    <t>IPN380</t>
  </si>
  <si>
    <t>IPN400</t>
  </si>
  <si>
    <t>IPN450</t>
  </si>
  <si>
    <t>IPN500</t>
  </si>
  <si>
    <t>IPN550</t>
  </si>
  <si>
    <t>P50</t>
  </si>
  <si>
    <t>m</t>
  </si>
  <si>
    <t>TABULKA MIKROPILOT S0 101</t>
  </si>
  <si>
    <t>Číslo mikropil.</t>
  </si>
  <si>
    <t>Průměr
vrtu</t>
  </si>
  <si>
    <t>Průměr
kořene</t>
  </si>
  <si>
    <t>Čistá hlava
mikropil.</t>
  </si>
  <si>
    <t>Pata
mikropil.</t>
  </si>
  <si>
    <t>Délka 
mikropil.</t>
  </si>
  <si>
    <t>Délka kořene</t>
  </si>
  <si>
    <t>Poznámka</t>
  </si>
  <si>
    <t>[mm]</t>
  </si>
  <si>
    <t>[m]</t>
  </si>
  <si>
    <t>108/16</t>
  </si>
  <si>
    <t>typ trubky</t>
  </si>
  <si>
    <t>M1021-1024</t>
  </si>
  <si>
    <t>M1025-1032</t>
  </si>
  <si>
    <t>skalní podloží</t>
  </si>
  <si>
    <t>M1094-1097</t>
  </si>
  <si>
    <t>M1098-1123</t>
  </si>
  <si>
    <t>POZN. kořen cca 1m do R5</t>
  </si>
  <si>
    <t>ZJS, pod patky</t>
  </si>
  <si>
    <t>PAT.21</t>
  </si>
  <si>
    <t>PAT.23</t>
  </si>
  <si>
    <t>PAT.24</t>
  </si>
  <si>
    <t>PAT.25</t>
  </si>
  <si>
    <t>EPS</t>
  </si>
  <si>
    <t>X</t>
  </si>
  <si>
    <t>Y</t>
  </si>
  <si>
    <t>Z</t>
  </si>
  <si>
    <t>BETON C30/37-XC4,XA1</t>
  </si>
  <si>
    <t>STĚNY</t>
  </si>
  <si>
    <t>ŽELEZOBETONOVÉ ŠACHTY ZD.1, ZD.2</t>
  </si>
  <si>
    <t>PODKLADNÍ BETON</t>
  </si>
  <si>
    <t>ŠACHTA ZD.3</t>
  </si>
  <si>
    <t>BETON C20/25</t>
  </si>
  <si>
    <t>ŽB KANÁL ZD.4</t>
  </si>
  <si>
    <t>ŠACHTA</t>
  </si>
  <si>
    <t>ZÁKLAD VÝTAHU ZD.5</t>
  </si>
  <si>
    <t>KANÁL ZD6.a</t>
  </si>
  <si>
    <t>SO101</t>
  </si>
  <si>
    <t>KANÁL ZD6.c</t>
  </si>
  <si>
    <t>KANÁL ZD6.b</t>
  </si>
  <si>
    <t>KANÁL ZD6.d, ZD6.e</t>
  </si>
  <si>
    <t>KANÁL ZD7.a</t>
  </si>
  <si>
    <t>M1033-1087</t>
  </si>
  <si>
    <t>M1088-1093</t>
  </si>
  <si>
    <t>ZESÍLENÍ</t>
  </si>
  <si>
    <t>KANÁL VÝTAH ZD7.b</t>
  </si>
  <si>
    <t>ZÁKLAD VÝTAHU ZD.12</t>
  </si>
  <si>
    <t>ATIKY</t>
  </si>
  <si>
    <t>SCHODIŠTĚ</t>
  </si>
  <si>
    <t>DALŠÍ</t>
  </si>
  <si>
    <t>LEVÝ DOLNÍ VÝKLENEK</t>
  </si>
  <si>
    <t>PRAVY DOLNÍ VÝKLENEK</t>
  </si>
  <si>
    <t>SO102 ZD8</t>
  </si>
  <si>
    <t>VÝTAH SO102 ZD9</t>
  </si>
  <si>
    <t>NÁDRŽ SO102 ZD10</t>
  </si>
  <si>
    <t>ZÁKLAD POD VÝTAH ZD11</t>
  </si>
  <si>
    <t>REVIZNÍ ŠACHTA 1</t>
  </si>
  <si>
    <t>REVIZNÍ ŠACHTA 2</t>
  </si>
  <si>
    <t>REVIZNÍ ŠACHTA 4</t>
  </si>
  <si>
    <t>REVIZNÍ ŠACHTA 3</t>
  </si>
  <si>
    <t>SO 102</t>
  </si>
  <si>
    <t>OZNAČENÍ</t>
  </si>
  <si>
    <t xml:space="preserve">CELKEM </t>
  </si>
  <si>
    <r>
      <t>[kg/m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]</t>
    </r>
  </si>
  <si>
    <t>m2</t>
  </si>
  <si>
    <t>TĚSNĚNÍ DILATANÍ SPÁRY</t>
  </si>
  <si>
    <t>VNĚJŠÍ DILATAČNÍ PÁS</t>
  </si>
  <si>
    <t>PRUŽNÝ TĚSNÍCÍ PROFIL</t>
  </si>
  <si>
    <t>INJEKTÁŽNÍ HADIČKA</t>
  </si>
  <si>
    <t>PROFIL UKONČENÍ DILATAČNÍ SPÁRY</t>
  </si>
  <si>
    <t>SPÁROVÉ DESKY POLYSTYREN, EPS</t>
  </si>
  <si>
    <t>POLYSTYREN</t>
  </si>
  <si>
    <t>POTENCIONÁLNÍ POUŽITÍ</t>
  </si>
  <si>
    <t>DO STYKŮ KONSTRUKCÍ</t>
  </si>
  <si>
    <t>DESKA D02.K1</t>
  </si>
  <si>
    <t>DESKA D02.K2,3</t>
  </si>
  <si>
    <t>BETONOVÉ PATKY POD SLOUPY</t>
  </si>
  <si>
    <t>M1001-1020</t>
  </si>
  <si>
    <t>ANGLICKÉ DVORKY</t>
  </si>
  <si>
    <t>ocelové převázky základ pod rám</t>
  </si>
  <si>
    <t>ks</t>
  </si>
  <si>
    <t>délka trubky</t>
  </si>
  <si>
    <t>délka kořene</t>
  </si>
  <si>
    <t>mikropiloty</t>
  </si>
  <si>
    <t>ceková délka</t>
  </si>
  <si>
    <t>Výkaz tlakových hlav pro mikropiloty</t>
  </si>
  <si>
    <t>tr.133/11</t>
  </si>
  <si>
    <t>P30</t>
  </si>
  <si>
    <t>P10</t>
  </si>
  <si>
    <t>Pouze pro výpočet délky mikropilot.</t>
  </si>
  <si>
    <t>tlakové hlavy si běžně zařizuje prováděcí firma na mikropiloty, výkaz se může lehce lišit od skutečnosti</t>
  </si>
  <si>
    <t>PAT.26</t>
  </si>
  <si>
    <t>PAT.27</t>
  </si>
  <si>
    <t>tlak. Hlava pro piloty pod rámy</t>
  </si>
  <si>
    <t>tlak hlava běžná pilota</t>
  </si>
  <si>
    <t>trubka piloty</t>
  </si>
  <si>
    <t>tr. 108/16</t>
  </si>
  <si>
    <t>Výkaz trubky mikropiloty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</si>
</sst>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24">
    <font>
      <sz val="10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sz val="12"/>
      <name val="Arial CE"/>
      <family val="2"/>
      <charset val="238"/>
    </font>
    <font>
      <vertAlign val="superscript"/>
      <sz val="10"/>
      <name val="Arial CE"/>
      <charset val="238"/>
    </font>
    <font>
      <b/>
      <sz val="12"/>
      <name val="Garamond"/>
      <family val="1"/>
    </font>
    <font>
      <b/>
      <sz val="10"/>
      <name val="Garamond"/>
      <family val="1"/>
    </font>
    <font>
      <b/>
      <vertAlign val="subscript"/>
      <sz val="10"/>
      <name val="Garamond"/>
      <family val="1"/>
    </font>
    <font>
      <vertAlign val="superscript"/>
      <sz val="10"/>
      <name val="Garamond"/>
      <family val="1"/>
    </font>
    <font>
      <sz val="10"/>
      <name val="Garamond"/>
      <family val="1"/>
    </font>
    <font>
      <b/>
      <sz val="12"/>
      <name val="Arial CE"/>
      <charset val="238"/>
    </font>
    <font>
      <sz val="10"/>
      <color indexed="10"/>
      <name val="Arial CE"/>
      <charset val="238"/>
    </font>
    <font>
      <sz val="10"/>
      <color indexed="18"/>
      <name val="Arial CE"/>
      <charset val="238"/>
    </font>
    <font>
      <sz val="10"/>
      <color indexed="10"/>
      <name val="Arial CE"/>
      <charset val="238"/>
    </font>
    <font>
      <b/>
      <sz val="16"/>
      <color indexed="30"/>
      <name val="Arial CE"/>
      <charset val="238"/>
    </font>
    <font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64"/>
      </right>
      <top style="thick">
        <color indexed="8"/>
      </top>
      <bottom/>
      <diagonal/>
    </border>
    <border>
      <left/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</cellStyleXfs>
  <cellXfs count="40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0" xfId="0" applyNumberFormat="1"/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164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quotePrefix="1" applyNumberFormat="1" applyBorder="1" applyAlignment="1">
      <alignment horizontal="center" vertical="center"/>
    </xf>
    <xf numFmtId="0" fontId="0" fillId="0" borderId="6" xfId="0" quotePrefix="1" applyNumberFormat="1" applyBorder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5" fontId="0" fillId="0" borderId="9" xfId="0" quotePrefix="1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2" fontId="0" fillId="0" borderId="10" xfId="0" quotePrefix="1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5" fontId="0" fillId="0" borderId="12" xfId="0" quotePrefix="1" applyNumberFormat="1" applyBorder="1" applyAlignment="1">
      <alignment horizontal="center" vertical="center"/>
    </xf>
    <xf numFmtId="166" fontId="0" fillId="0" borderId="9" xfId="0" quotePrefix="1" applyNumberFormat="1" applyBorder="1" applyAlignment="1">
      <alignment horizontal="center" vertical="center"/>
    </xf>
    <xf numFmtId="164" fontId="0" fillId="0" borderId="10" xfId="0" quotePrefix="1" applyNumberFormat="1" applyBorder="1" applyAlignment="1">
      <alignment horizontal="center" vertical="center"/>
    </xf>
    <xf numFmtId="0" fontId="0" fillId="0" borderId="10" xfId="0" quotePrefix="1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quotePrefix="1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4" xfId="0" quotePrefix="1" applyNumberFormat="1" applyBorder="1" applyAlignment="1">
      <alignment horizontal="center" vertical="center"/>
    </xf>
    <xf numFmtId="2" fontId="0" fillId="0" borderId="0" xfId="0" quotePrefix="1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5" fontId="0" fillId="0" borderId="6" xfId="0" quotePrefix="1" applyNumberFormat="1" applyBorder="1" applyAlignment="1">
      <alignment horizontal="center" vertical="center"/>
    </xf>
    <xf numFmtId="166" fontId="0" fillId="0" borderId="4" xfId="0" quotePrefix="1" applyNumberFormat="1" applyBorder="1" applyAlignment="1">
      <alignment horizontal="center" vertical="center"/>
    </xf>
    <xf numFmtId="164" fontId="0" fillId="0" borderId="0" xfId="0" quotePrefix="1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0" fillId="0" borderId="4" xfId="0" quotePrefix="1" applyNumberForma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35" xfId="0" applyFon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5" fontId="0" fillId="0" borderId="37" xfId="0" applyNumberFormat="1" applyBorder="1" applyAlignment="1">
      <alignment horizontal="center"/>
    </xf>
    <xf numFmtId="164" fontId="9" fillId="0" borderId="32" xfId="0" applyNumberFormat="1" applyFon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9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165" fontId="0" fillId="0" borderId="10" xfId="0" quotePrefix="1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2" fontId="0" fillId="0" borderId="12" xfId="0" quotePrefix="1" applyNumberFormat="1" applyBorder="1" applyAlignment="1">
      <alignment horizontal="center" vertical="center"/>
    </xf>
    <xf numFmtId="2" fontId="0" fillId="0" borderId="9" xfId="0" quotePrefix="1" applyNumberFormat="1" applyBorder="1" applyAlignment="1">
      <alignment horizontal="center" vertical="center"/>
    </xf>
    <xf numFmtId="164" fontId="0" fillId="0" borderId="9" xfId="0" quotePrefix="1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6" fillId="0" borderId="41" xfId="0" applyFon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0" fillId="0" borderId="37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0" xfId="0" quotePrefix="1" applyNumberFormat="1" applyBorder="1" applyAlignment="1">
      <alignment horizontal="center" vertical="center"/>
    </xf>
    <xf numFmtId="0" fontId="0" fillId="0" borderId="11" xfId="0" quotePrefix="1" applyNumberFormat="1" applyBorder="1" applyAlignment="1">
      <alignment horizontal="center" vertical="center"/>
    </xf>
    <xf numFmtId="0" fontId="0" fillId="0" borderId="43" xfId="0" quotePrefix="1" applyNumberFormat="1" applyBorder="1" applyAlignment="1">
      <alignment horizontal="center" vertical="center"/>
    </xf>
    <xf numFmtId="0" fontId="0" fillId="0" borderId="13" xfId="0" quotePrefix="1" applyNumberForma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1" fontId="0" fillId="0" borderId="43" xfId="0" quotePrefix="1" applyNumberFormat="1" applyBorder="1" applyAlignment="1">
      <alignment horizontal="center" vertical="center"/>
    </xf>
    <xf numFmtId="164" fontId="0" fillId="0" borderId="5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1" fillId="0" borderId="46" xfId="0" applyFont="1" applyBorder="1" applyAlignment="1"/>
    <xf numFmtId="0" fontId="1" fillId="0" borderId="46" xfId="0" applyFont="1" applyBorder="1" applyAlignment="1">
      <alignment horizontal="left"/>
    </xf>
    <xf numFmtId="1" fontId="1" fillId="0" borderId="46" xfId="0" applyNumberFormat="1" applyFont="1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3" fillId="0" borderId="57" xfId="0" applyFont="1" applyBorder="1" applyAlignment="1">
      <alignment horizontal="left"/>
    </xf>
    <xf numFmtId="0" fontId="0" fillId="0" borderId="58" xfId="0" applyBorder="1"/>
    <xf numFmtId="1" fontId="0" fillId="0" borderId="58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2" fontId="0" fillId="0" borderId="58" xfId="0" applyNumberFormat="1" applyBorder="1" applyAlignment="1">
      <alignment horizontal="center"/>
    </xf>
    <xf numFmtId="164" fontId="10" fillId="0" borderId="60" xfId="0" applyNumberFormat="1" applyFont="1" applyBorder="1" applyAlignment="1">
      <alignment horizontal="center"/>
    </xf>
    <xf numFmtId="164" fontId="10" fillId="0" borderId="61" xfId="0" applyNumberFormat="1" applyFont="1" applyBorder="1" applyAlignment="1">
      <alignment horizontal="center"/>
    </xf>
    <xf numFmtId="0" fontId="1" fillId="0" borderId="46" xfId="0" applyFont="1" applyBorder="1"/>
    <xf numFmtId="0" fontId="1" fillId="0" borderId="49" xfId="0" applyFont="1" applyBorder="1"/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1" fontId="0" fillId="0" borderId="64" xfId="0" applyNumberFormat="1" applyBorder="1" applyAlignment="1">
      <alignment horizontal="center" vertical="center" wrapText="1"/>
    </xf>
    <xf numFmtId="2" fontId="0" fillId="0" borderId="64" xfId="0" applyNumberForma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165" fontId="1" fillId="0" borderId="32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horizontal="center" vertical="center"/>
    </xf>
    <xf numFmtId="1" fontId="0" fillId="0" borderId="69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165" fontId="0" fillId="0" borderId="59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165" fontId="0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justify"/>
    </xf>
    <xf numFmtId="165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 vertical="justify"/>
    </xf>
    <xf numFmtId="0" fontId="0" fillId="0" borderId="17" xfId="0" applyBorder="1" applyAlignment="1">
      <alignment horizontal="center"/>
    </xf>
    <xf numFmtId="1" fontId="0" fillId="0" borderId="70" xfId="0" applyNumberFormat="1" applyBorder="1" applyAlignment="1">
      <alignment horizontal="center" vertical="center"/>
    </xf>
    <xf numFmtId="165" fontId="0" fillId="0" borderId="54" xfId="0" applyNumberFormat="1" applyFont="1" applyBorder="1"/>
    <xf numFmtId="165" fontId="1" fillId="0" borderId="39" xfId="0" applyNumberFormat="1" applyFont="1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65" xfId="0" applyBorder="1" applyAlignment="1">
      <alignment horizontal="left" vertical="center"/>
    </xf>
    <xf numFmtId="0" fontId="0" fillId="0" borderId="62" xfId="0" applyBorder="1" applyAlignment="1">
      <alignment horizontal="center" vertical="center" wrapText="1"/>
    </xf>
    <xf numFmtId="1" fontId="0" fillId="0" borderId="62" xfId="0" applyNumberFormat="1" applyBorder="1" applyAlignment="1">
      <alignment horizontal="center" vertical="center" wrapText="1"/>
    </xf>
    <xf numFmtId="0" fontId="0" fillId="0" borderId="46" xfId="0" applyFont="1" applyBorder="1" applyAlignment="1">
      <alignment horizontal="left"/>
    </xf>
    <xf numFmtId="2" fontId="0" fillId="0" borderId="71" xfId="0" applyNumberFormat="1" applyBorder="1" applyAlignment="1">
      <alignment horizontal="center"/>
    </xf>
    <xf numFmtId="0" fontId="0" fillId="0" borderId="72" xfId="0" applyBorder="1" applyAlignment="1">
      <alignment horizontal="center" vertical="justify"/>
    </xf>
    <xf numFmtId="1" fontId="0" fillId="0" borderId="73" xfId="0" applyNumberFormat="1" applyBorder="1" applyAlignment="1">
      <alignment horizontal="center" vertical="center"/>
    </xf>
    <xf numFmtId="165" fontId="0" fillId="0" borderId="74" xfId="0" applyNumberFormat="1" applyFont="1" applyBorder="1" applyAlignment="1">
      <alignment horizontal="center" vertical="center"/>
    </xf>
    <xf numFmtId="165" fontId="1" fillId="0" borderId="75" xfId="0" applyNumberFormat="1" applyFont="1" applyBorder="1" applyAlignment="1">
      <alignment horizontal="center" vertical="center"/>
    </xf>
    <xf numFmtId="165" fontId="1" fillId="0" borderId="32" xfId="0" applyNumberFormat="1" applyFont="1" applyFill="1" applyBorder="1" applyAlignment="1">
      <alignment horizontal="center" vertical="center"/>
    </xf>
    <xf numFmtId="2" fontId="1" fillId="0" borderId="32" xfId="0" applyNumberFormat="1" applyFont="1" applyFill="1" applyBorder="1" applyAlignment="1">
      <alignment horizontal="center" vertical="center"/>
    </xf>
    <xf numFmtId="0" fontId="16" fillId="0" borderId="8" xfId="0" applyFont="1" applyFill="1" applyBorder="1"/>
    <xf numFmtId="0" fontId="16" fillId="0" borderId="10" xfId="0" applyFont="1" applyFill="1" applyBorder="1"/>
    <xf numFmtId="165" fontId="16" fillId="0" borderId="10" xfId="0" applyNumberFormat="1" applyFont="1" applyFill="1" applyBorder="1"/>
    <xf numFmtId="0" fontId="16" fillId="0" borderId="14" xfId="0" applyFont="1" applyFill="1" applyBorder="1"/>
    <xf numFmtId="0" fontId="0" fillId="0" borderId="16" xfId="0" applyBorder="1"/>
    <xf numFmtId="0" fontId="16" fillId="0" borderId="3" xfId="0" applyFont="1" applyFill="1" applyBorder="1"/>
    <xf numFmtId="0" fontId="16" fillId="0" borderId="56" xfId="0" applyFont="1" applyFill="1" applyBorder="1"/>
    <xf numFmtId="0" fontId="16" fillId="0" borderId="53" xfId="0" applyFont="1" applyFill="1" applyBorder="1"/>
    <xf numFmtId="0" fontId="16" fillId="0" borderId="1" xfId="0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5" fontId="20" fillId="0" borderId="54" xfId="0" applyNumberFormat="1" applyFont="1" applyFill="1" applyBorder="1" applyAlignment="1">
      <alignment horizontal="center" vertical="center"/>
    </xf>
    <xf numFmtId="49" fontId="19" fillId="0" borderId="53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/>
    </xf>
    <xf numFmtId="165" fontId="20" fillId="0" borderId="54" xfId="0" applyNumberFormat="1" applyFont="1" applyFill="1" applyBorder="1" applyAlignment="1">
      <alignment horizontal="center"/>
    </xf>
    <xf numFmtId="165" fontId="16" fillId="0" borderId="54" xfId="0" applyNumberFormat="1" applyFont="1" applyFill="1" applyBorder="1" applyAlignment="1">
      <alignment horizontal="center"/>
    </xf>
    <xf numFmtId="49" fontId="19" fillId="0" borderId="66" xfId="0" applyNumberFormat="1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165" fontId="16" fillId="0" borderId="59" xfId="0" applyNumberFormat="1" applyFont="1" applyFill="1" applyBorder="1" applyAlignment="1">
      <alignment horizontal="center" vertical="center"/>
    </xf>
    <xf numFmtId="165" fontId="20" fillId="0" borderId="59" xfId="0" applyNumberFormat="1" applyFont="1" applyFill="1" applyBorder="1" applyAlignment="1">
      <alignment horizontal="center" vertical="center"/>
    </xf>
    <xf numFmtId="165" fontId="16" fillId="0" borderId="59" xfId="0" applyNumberFormat="1" applyFont="1" applyFill="1" applyBorder="1" applyAlignment="1">
      <alignment horizontal="center"/>
    </xf>
    <xf numFmtId="165" fontId="16" fillId="0" borderId="67" xfId="0" applyNumberFormat="1" applyFont="1" applyFill="1" applyBorder="1" applyAlignment="1">
      <alignment horizontal="center"/>
    </xf>
    <xf numFmtId="0" fontId="21" fillId="0" borderId="0" xfId="0" applyFont="1" applyFill="1"/>
    <xf numFmtId="165" fontId="21" fillId="0" borderId="0" xfId="0" applyNumberFormat="1" applyFont="1" applyFill="1"/>
    <xf numFmtId="165" fontId="0" fillId="0" borderId="0" xfId="0" applyNumberFormat="1" applyFill="1"/>
    <xf numFmtId="0" fontId="17" fillId="0" borderId="0" xfId="0" applyFont="1" applyFill="1" applyBorder="1" applyAlignment="1">
      <alignment horizontal="center" vertical="center"/>
    </xf>
    <xf numFmtId="0" fontId="16" fillId="0" borderId="2" xfId="0" applyFont="1" applyFill="1" applyBorder="1"/>
    <xf numFmtId="165" fontId="16" fillId="0" borderId="85" xfId="0" applyNumberFormat="1" applyFont="1" applyFill="1" applyBorder="1" applyAlignment="1">
      <alignment horizontal="center" vertical="center"/>
    </xf>
    <xf numFmtId="165" fontId="16" fillId="0" borderId="85" xfId="0" applyNumberFormat="1" applyFont="1" applyFill="1" applyBorder="1" applyAlignment="1">
      <alignment horizontal="center"/>
    </xf>
    <xf numFmtId="165" fontId="16" fillId="0" borderId="8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19" fillId="0" borderId="53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" fontId="0" fillId="0" borderId="0" xfId="0" applyNumberFormat="1"/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16" fillId="0" borderId="53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/>
    </xf>
    <xf numFmtId="0" fontId="1" fillId="0" borderId="32" xfId="0" applyFont="1" applyBorder="1" applyAlignment="1"/>
    <xf numFmtId="0" fontId="1" fillId="0" borderId="32" xfId="0" applyFont="1" applyBorder="1" applyAlignment="1">
      <alignment horizontal="left"/>
    </xf>
    <xf numFmtId="2" fontId="0" fillId="0" borderId="32" xfId="0" applyNumberFormat="1" applyBorder="1" applyAlignment="1">
      <alignment horizont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0" xfId="0" applyBorder="1"/>
    <xf numFmtId="0" fontId="0" fillId="0" borderId="0" xfId="0" applyBorder="1" applyAlignment="1">
      <alignment vertical="center"/>
    </xf>
    <xf numFmtId="0" fontId="22" fillId="2" borderId="0" xfId="1"/>
    <xf numFmtId="0" fontId="0" fillId="0" borderId="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2" fontId="0" fillId="0" borderId="69" xfId="0" applyNumberFormat="1" applyBorder="1" applyAlignment="1">
      <alignment horizontal="center" vertical="center"/>
    </xf>
    <xf numFmtId="0" fontId="0" fillId="0" borderId="63" xfId="0" applyBorder="1"/>
    <xf numFmtId="0" fontId="0" fillId="0" borderId="64" xfId="0" applyBorder="1"/>
    <xf numFmtId="2" fontId="0" fillId="0" borderId="64" xfId="0" applyNumberFormat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91" xfId="0" applyBorder="1"/>
    <xf numFmtId="0" fontId="0" fillId="0" borderId="53" xfId="0" applyBorder="1"/>
    <xf numFmtId="0" fontId="0" fillId="0" borderId="1" xfId="0" applyBorder="1"/>
    <xf numFmtId="0" fontId="0" fillId="0" borderId="54" xfId="0" applyBorder="1"/>
    <xf numFmtId="0" fontId="0" fillId="0" borderId="66" xfId="0" applyBorder="1"/>
    <xf numFmtId="0" fontId="0" fillId="0" borderId="92" xfId="0" applyBorder="1"/>
    <xf numFmtId="0" fontId="0" fillId="0" borderId="59" xfId="0" applyBorder="1"/>
    <xf numFmtId="2" fontId="0" fillId="0" borderId="59" xfId="0" applyNumberFormat="1" applyBorder="1" applyAlignment="1">
      <alignment horizontal="center"/>
    </xf>
    <xf numFmtId="0" fontId="0" fillId="0" borderId="67" xfId="0" applyBorder="1"/>
    <xf numFmtId="0" fontId="2" fillId="0" borderId="45" xfId="0" applyFont="1" applyBorder="1" applyAlignment="1">
      <alignment horizontal="right"/>
    </xf>
    <xf numFmtId="0" fontId="23" fillId="3" borderId="64" xfId="2" applyBorder="1"/>
    <xf numFmtId="0" fontId="23" fillId="3" borderId="1" xfId="2" applyBorder="1"/>
    <xf numFmtId="0" fontId="0" fillId="0" borderId="8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18" fillId="0" borderId="53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165" fontId="16" fillId="4" borderId="1" xfId="0" applyNumberFormat="1" applyFont="1" applyFill="1" applyBorder="1" applyAlignment="1">
      <alignment horizontal="center" vertical="center"/>
    </xf>
    <xf numFmtId="165" fontId="20" fillId="4" borderId="1" xfId="0" applyNumberFormat="1" applyFont="1" applyFill="1" applyBorder="1" applyAlignment="1">
      <alignment horizontal="center" vertical="center"/>
    </xf>
    <xf numFmtId="165" fontId="16" fillId="4" borderId="1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wrapText="1"/>
    </xf>
    <xf numFmtId="165" fontId="16" fillId="4" borderId="85" xfId="0" applyNumberFormat="1" applyFont="1" applyFill="1" applyBorder="1" applyAlignment="1">
      <alignment horizontal="center"/>
    </xf>
    <xf numFmtId="165" fontId="16" fillId="4" borderId="54" xfId="0" applyNumberFormat="1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 vertical="center" wrapText="1"/>
    </xf>
    <xf numFmtId="49" fontId="18" fillId="4" borderId="53" xfId="0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/>
    </xf>
    <xf numFmtId="49" fontId="19" fillId="4" borderId="53" xfId="0" applyNumberFormat="1" applyFont="1" applyFill="1" applyBorder="1" applyAlignment="1">
      <alignment horizontal="center" vertical="center"/>
    </xf>
    <xf numFmtId="165" fontId="16" fillId="4" borderId="1" xfId="0" applyNumberFormat="1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/>
    </xf>
    <xf numFmtId="165" fontId="16" fillId="4" borderId="85" xfId="0" applyNumberFormat="1" applyFont="1" applyFill="1" applyBorder="1" applyAlignment="1">
      <alignment horizontal="left"/>
    </xf>
    <xf numFmtId="164" fontId="16" fillId="5" borderId="1" xfId="0" applyNumberFormat="1" applyFont="1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0" fillId="6" borderId="53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6" borderId="55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center"/>
    </xf>
    <xf numFmtId="165" fontId="11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11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0" fontId="3" fillId="6" borderId="57" xfId="0" applyFont="1" applyFill="1" applyBorder="1" applyAlignment="1">
      <alignment horizontal="left"/>
    </xf>
    <xf numFmtId="0" fontId="0" fillId="6" borderId="58" xfId="0" applyFill="1" applyBorder="1"/>
    <xf numFmtId="1" fontId="0" fillId="6" borderId="58" xfId="0" applyNumberFormat="1" applyFill="1" applyBorder="1" applyAlignment="1">
      <alignment horizontal="center"/>
    </xf>
    <xf numFmtId="0" fontId="0" fillId="6" borderId="58" xfId="0" applyFill="1" applyBorder="1" applyAlignment="1">
      <alignment horizontal="center"/>
    </xf>
    <xf numFmtId="0" fontId="0" fillId="6" borderId="59" xfId="0" applyFill="1" applyBorder="1" applyAlignment="1">
      <alignment horizontal="center"/>
    </xf>
    <xf numFmtId="2" fontId="0" fillId="6" borderId="58" xfId="0" applyNumberFormat="1" applyFill="1" applyBorder="1" applyAlignment="1">
      <alignment horizontal="center"/>
    </xf>
    <xf numFmtId="164" fontId="10" fillId="6" borderId="60" xfId="0" applyNumberFormat="1" applyFont="1" applyFill="1" applyBorder="1" applyAlignment="1">
      <alignment horizontal="center"/>
    </xf>
    <xf numFmtId="164" fontId="10" fillId="6" borderId="61" xfId="0" applyNumberFormat="1" applyFont="1" applyFill="1" applyBorder="1" applyAlignment="1">
      <alignment horizontal="center"/>
    </xf>
    <xf numFmtId="165" fontId="18" fillId="4" borderId="54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9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6" borderId="80" xfId="0" applyFont="1" applyFill="1" applyBorder="1" applyAlignment="1">
      <alignment horizontal="center" vertical="center"/>
    </xf>
    <xf numFmtId="0" fontId="14" fillId="6" borderId="81" xfId="0" applyFont="1" applyFill="1" applyBorder="1" applyAlignment="1">
      <alignment horizontal="center" vertical="center"/>
    </xf>
    <xf numFmtId="0" fontId="14" fillId="6" borderId="79" xfId="0" applyFont="1" applyFill="1" applyBorder="1" applyAlignment="1">
      <alignment horizontal="center" vertical="center"/>
    </xf>
    <xf numFmtId="165" fontId="18" fillId="0" borderId="69" xfId="0" applyNumberFormat="1" applyFont="1" applyFill="1" applyBorder="1" applyAlignment="1">
      <alignment horizontal="center" vertical="center" wrapText="1"/>
    </xf>
    <xf numFmtId="165" fontId="18" fillId="0" borderId="82" xfId="0" applyNumberFormat="1" applyFont="1" applyFill="1" applyBorder="1" applyAlignment="1">
      <alignment horizontal="center" vertical="center" wrapText="1"/>
    </xf>
    <xf numFmtId="165" fontId="18" fillId="0" borderId="62" xfId="0" applyNumberFormat="1" applyFont="1" applyFill="1" applyBorder="1" applyAlignment="1">
      <alignment horizontal="center" vertical="center" wrapText="1"/>
    </xf>
    <xf numFmtId="165" fontId="19" fillId="0" borderId="70" xfId="0" applyNumberFormat="1" applyFont="1" applyFill="1" applyBorder="1" applyAlignment="1">
      <alignment horizontal="center" vertical="center" wrapText="1"/>
    </xf>
    <xf numFmtId="165" fontId="18" fillId="0" borderId="83" xfId="0" applyNumberFormat="1" applyFont="1" applyFill="1" applyBorder="1" applyAlignment="1">
      <alignment horizontal="center" vertical="center" wrapText="1"/>
    </xf>
    <xf numFmtId="165" fontId="18" fillId="0" borderId="84" xfId="0" applyNumberFormat="1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8" fillId="0" borderId="53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/>
    </xf>
    <xf numFmtId="0" fontId="18" fillId="0" borderId="69" xfId="0" applyFont="1" applyFill="1" applyBorder="1" applyAlignment="1">
      <alignment horizontal="center" vertical="center" wrapText="1"/>
    </xf>
    <xf numFmtId="0" fontId="18" fillId="0" borderId="82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3">
    <cellStyle name="Chybně" xfId="1" builtinId="27"/>
    <cellStyle name="normální" xfId="0" builtinId="0"/>
    <cellStyle name="Správně" xfId="2" builtinId="2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2"/>
  <sheetViews>
    <sheetView view="pageBreakPreview" zoomScale="60" zoomScaleNormal="100" workbookViewId="0">
      <selection activeCell="E10" sqref="E10"/>
    </sheetView>
  </sheetViews>
  <sheetFormatPr defaultRowHeight="12.75"/>
  <cols>
    <col min="1" max="1" width="6.85546875" customWidth="1"/>
    <col min="2" max="2" width="23.5703125" customWidth="1"/>
    <col min="3" max="3" width="7.85546875" customWidth="1"/>
    <col min="4" max="4" width="7.140625" customWidth="1"/>
    <col min="5" max="5" width="12.7109375" customWidth="1"/>
    <col min="8" max="8" width="16.42578125" customWidth="1"/>
    <col min="9" max="9" width="19" customWidth="1"/>
    <col min="10" max="10" width="18.7109375" customWidth="1"/>
  </cols>
  <sheetData>
    <row r="1" spans="1:18" ht="13.5" thickBot="1"/>
    <row r="2" spans="1:18" ht="21" thickBot="1">
      <c r="A2" s="163" t="s">
        <v>293</v>
      </c>
      <c r="B2" s="164"/>
      <c r="C2" s="164"/>
      <c r="D2" s="164"/>
      <c r="E2" s="165"/>
      <c r="F2" s="166"/>
      <c r="G2" s="167"/>
      <c r="H2" s="167"/>
      <c r="I2" s="168"/>
      <c r="J2" s="168"/>
      <c r="K2" s="168"/>
      <c r="L2" s="169"/>
    </row>
    <row r="3" spans="1:18" ht="25.5">
      <c r="A3" s="188" t="s">
        <v>11</v>
      </c>
      <c r="B3" s="189" t="s">
        <v>4</v>
      </c>
      <c r="C3" s="189" t="s">
        <v>288</v>
      </c>
      <c r="D3" s="189" t="s">
        <v>289</v>
      </c>
      <c r="E3" s="189" t="s">
        <v>290</v>
      </c>
      <c r="F3" s="190" t="s">
        <v>209</v>
      </c>
      <c r="G3" s="189" t="s">
        <v>5</v>
      </c>
      <c r="H3" s="190" t="s">
        <v>211</v>
      </c>
      <c r="I3" s="191" t="s">
        <v>294</v>
      </c>
      <c r="J3" s="191"/>
      <c r="K3" s="367" t="s">
        <v>203</v>
      </c>
      <c r="L3" s="368"/>
    </row>
    <row r="4" spans="1:18" ht="14.25">
      <c r="A4" s="200"/>
      <c r="B4" s="201" t="s">
        <v>1</v>
      </c>
      <c r="C4" s="201"/>
      <c r="D4" s="201"/>
      <c r="E4" s="201"/>
      <c r="F4" s="202" t="s">
        <v>208</v>
      </c>
      <c r="G4" s="201" t="s">
        <v>6</v>
      </c>
      <c r="H4" s="202" t="s">
        <v>208</v>
      </c>
      <c r="I4" s="202" t="s">
        <v>208</v>
      </c>
      <c r="J4" s="201"/>
      <c r="K4" s="372" t="s">
        <v>1</v>
      </c>
      <c r="L4" s="373"/>
    </row>
    <row r="5" spans="1:18">
      <c r="A5" s="174"/>
      <c r="B5" s="15" t="s">
        <v>210</v>
      </c>
      <c r="C5" s="374">
        <v>8.93</v>
      </c>
      <c r="D5" s="375"/>
      <c r="E5" s="15">
        <v>0.2</v>
      </c>
      <c r="F5" s="203">
        <f>C5*E5</f>
        <v>1.786</v>
      </c>
      <c r="G5" s="15">
        <v>2</v>
      </c>
      <c r="H5" s="15">
        <f>G5*F5</f>
        <v>3.5720000000000001</v>
      </c>
      <c r="I5" s="17">
        <f>C5*0.1</f>
        <v>0.89300000000000002</v>
      </c>
      <c r="J5" s="15"/>
      <c r="K5" s="15"/>
      <c r="L5" s="175"/>
    </row>
    <row r="6" spans="1:18">
      <c r="A6" s="174"/>
      <c r="B6" s="15" t="s">
        <v>292</v>
      </c>
      <c r="C6" s="15">
        <v>14.92</v>
      </c>
      <c r="D6" s="15">
        <v>0.55000000000000004</v>
      </c>
      <c r="E6" s="15">
        <v>0.2</v>
      </c>
      <c r="F6" s="203">
        <f>C6*D6*E6</f>
        <v>1.6412000000000004</v>
      </c>
      <c r="G6" s="15">
        <v>2</v>
      </c>
      <c r="H6" s="15">
        <f>G6*F6</f>
        <v>3.2824000000000009</v>
      </c>
      <c r="I6" s="17"/>
      <c r="J6" s="15"/>
      <c r="K6" s="15"/>
      <c r="L6" s="175"/>
    </row>
    <row r="7" spans="1:18" ht="13.5" thickBot="1">
      <c r="A7" s="212"/>
      <c r="B7" s="205" t="s">
        <v>212</v>
      </c>
      <c r="C7" s="374">
        <v>8.93</v>
      </c>
      <c r="D7" s="375"/>
      <c r="E7" s="15">
        <v>0.2</v>
      </c>
      <c r="F7" s="206">
        <f>C7*E7</f>
        <v>1.786</v>
      </c>
      <c r="G7" s="205">
        <v>2</v>
      </c>
      <c r="H7" s="205">
        <f>G7*F7</f>
        <v>3.5720000000000001</v>
      </c>
      <c r="I7" s="207"/>
      <c r="J7" s="205"/>
      <c r="K7" s="208"/>
      <c r="L7" s="213"/>
      <c r="R7" s="277"/>
    </row>
    <row r="8" spans="1:18" ht="13.5" thickBot="1">
      <c r="A8" s="195"/>
      <c r="B8" s="196"/>
      <c r="C8" s="196"/>
      <c r="D8" s="196"/>
      <c r="E8" s="196"/>
      <c r="F8" s="198"/>
      <c r="G8" s="211" t="s">
        <v>213</v>
      </c>
      <c r="H8" s="237">
        <f>SUM(H5:H7)</f>
        <v>10.426400000000001</v>
      </c>
      <c r="I8" s="238"/>
      <c r="J8" s="237"/>
      <c r="K8" s="197"/>
      <c r="L8" s="192"/>
    </row>
    <row r="9" spans="1:18">
      <c r="A9" s="193" t="s">
        <v>291</v>
      </c>
      <c r="B9" s="33"/>
      <c r="C9" s="33"/>
      <c r="D9" s="33"/>
      <c r="E9" s="33"/>
      <c r="F9" s="199"/>
      <c r="G9" s="215"/>
      <c r="H9" s="199"/>
      <c r="I9" s="278" t="s">
        <v>296</v>
      </c>
      <c r="J9" s="199"/>
      <c r="K9" s="194"/>
      <c r="L9" s="33"/>
      <c r="M9" s="3"/>
    </row>
    <row r="10" spans="1:18" ht="13.5" thickBot="1">
      <c r="F10" s="8"/>
      <c r="I10" s="4"/>
    </row>
    <row r="11" spans="1:18" ht="21" thickBot="1">
      <c r="A11" s="163" t="s">
        <v>295</v>
      </c>
      <c r="B11" s="164"/>
      <c r="C11" s="164"/>
      <c r="D11" s="164"/>
      <c r="E11" s="165"/>
      <c r="F11" s="166"/>
      <c r="G11" s="167"/>
      <c r="H11" s="167"/>
      <c r="I11" s="168"/>
      <c r="J11" s="168"/>
      <c r="K11" s="168"/>
      <c r="L11" s="169"/>
    </row>
    <row r="12" spans="1:18" ht="25.5">
      <c r="A12" s="188" t="s">
        <v>11</v>
      </c>
      <c r="B12" s="189" t="s">
        <v>4</v>
      </c>
      <c r="C12" s="189" t="s">
        <v>288</v>
      </c>
      <c r="D12" s="189" t="s">
        <v>289</v>
      </c>
      <c r="E12" s="189" t="s">
        <v>290</v>
      </c>
      <c r="F12" s="190" t="s">
        <v>209</v>
      </c>
      <c r="G12" s="189" t="s">
        <v>5</v>
      </c>
      <c r="H12" s="190" t="s">
        <v>211</v>
      </c>
      <c r="I12" s="191" t="s">
        <v>294</v>
      </c>
      <c r="J12" s="191"/>
      <c r="K12" s="367" t="s">
        <v>203</v>
      </c>
      <c r="L12" s="368"/>
    </row>
    <row r="13" spans="1:18" ht="14.25">
      <c r="A13" s="279"/>
      <c r="B13" s="15" t="s">
        <v>1</v>
      </c>
      <c r="C13" s="15"/>
      <c r="D13" s="15"/>
      <c r="E13" s="15"/>
      <c r="F13" s="16" t="s">
        <v>208</v>
      </c>
      <c r="G13" s="15" t="s">
        <v>6</v>
      </c>
      <c r="H13" s="202" t="s">
        <v>208</v>
      </c>
      <c r="I13" s="16" t="s">
        <v>208</v>
      </c>
      <c r="J13" s="15"/>
      <c r="K13" s="369" t="s">
        <v>1</v>
      </c>
      <c r="L13" s="369"/>
    </row>
    <row r="14" spans="1:18">
      <c r="A14" s="279"/>
      <c r="B14" s="15" t="s">
        <v>210</v>
      </c>
      <c r="C14" s="279">
        <v>3.16</v>
      </c>
      <c r="D14" s="279">
        <v>3.05</v>
      </c>
      <c r="E14" s="15">
        <v>0.3</v>
      </c>
      <c r="F14" s="203">
        <f>C14*E14</f>
        <v>0.94799999999999995</v>
      </c>
      <c r="G14" s="15">
        <v>1</v>
      </c>
      <c r="H14" s="15">
        <f>G14*F14</f>
        <v>0.94799999999999995</v>
      </c>
      <c r="I14" s="17">
        <f>C14*0.1</f>
        <v>0.31600000000000006</v>
      </c>
      <c r="J14" s="15"/>
      <c r="K14" s="15"/>
      <c r="L14" s="15"/>
    </row>
    <row r="15" spans="1:18">
      <c r="A15" s="279"/>
      <c r="B15" s="15" t="s">
        <v>292</v>
      </c>
      <c r="C15" s="279">
        <v>3.92</v>
      </c>
      <c r="D15" s="279">
        <v>6.5</v>
      </c>
      <c r="E15" s="15">
        <v>0.3</v>
      </c>
      <c r="F15" s="203">
        <f>C15*D15*E15</f>
        <v>7.6440000000000001</v>
      </c>
      <c r="G15" s="15">
        <v>1</v>
      </c>
      <c r="H15" s="15">
        <f>G15*F15</f>
        <v>7.6440000000000001</v>
      </c>
      <c r="I15" s="17"/>
      <c r="J15" s="15"/>
      <c r="K15" s="15"/>
      <c r="L15" s="15"/>
    </row>
    <row r="16" spans="1:18">
      <c r="A16" s="279"/>
      <c r="B16" s="15" t="s">
        <v>292</v>
      </c>
      <c r="C16" s="15">
        <v>2.2999999999999998</v>
      </c>
      <c r="D16" s="15">
        <v>2.9</v>
      </c>
      <c r="E16" s="15">
        <v>0.2</v>
      </c>
      <c r="F16" s="203">
        <f>C16*D16*E16</f>
        <v>1.3339999999999999</v>
      </c>
      <c r="G16" s="15">
        <v>1</v>
      </c>
      <c r="H16" s="15">
        <f>G16*F16</f>
        <v>1.3339999999999999</v>
      </c>
      <c r="I16" s="17"/>
      <c r="J16" s="15"/>
      <c r="K16" s="15"/>
      <c r="L16" s="15"/>
    </row>
    <row r="17" spans="1:12">
      <c r="A17" s="279"/>
      <c r="B17" s="15"/>
      <c r="C17" s="369"/>
      <c r="D17" s="369"/>
      <c r="E17" s="15"/>
      <c r="F17" s="203"/>
      <c r="G17" s="15"/>
      <c r="H17" s="15"/>
      <c r="I17" s="17"/>
      <c r="J17" s="15"/>
      <c r="K17" s="204"/>
      <c r="L17" s="15"/>
    </row>
    <row r="18" spans="1:12" ht="13.5" thickBot="1">
      <c r="A18" s="195"/>
      <c r="B18" s="196"/>
      <c r="C18" s="196"/>
      <c r="D18" s="196"/>
      <c r="E18" s="196"/>
      <c r="F18" s="198"/>
      <c r="G18" s="211" t="s">
        <v>213</v>
      </c>
      <c r="H18" s="237">
        <f>SUM(H14:H17)</f>
        <v>9.9260000000000002</v>
      </c>
      <c r="I18" s="238"/>
      <c r="J18" s="237"/>
      <c r="K18" s="197"/>
      <c r="L18" s="192"/>
    </row>
    <row r="19" spans="1:12">
      <c r="A19" s="193" t="s">
        <v>291</v>
      </c>
      <c r="B19" s="33"/>
      <c r="C19" s="33"/>
      <c r="D19" s="33"/>
      <c r="E19" s="33"/>
      <c r="F19" s="199"/>
      <c r="G19" s="215"/>
      <c r="H19" s="199"/>
      <c r="I19" s="278" t="s">
        <v>296</v>
      </c>
      <c r="J19" s="199"/>
      <c r="K19" s="194"/>
      <c r="L19" s="33"/>
    </row>
    <row r="20" spans="1:12" ht="13.5" thickBot="1"/>
    <row r="21" spans="1:12" ht="21" thickBot="1">
      <c r="A21" s="163" t="s">
        <v>297</v>
      </c>
      <c r="B21" s="164"/>
      <c r="C21" s="164"/>
      <c r="D21" s="164"/>
      <c r="E21" s="165"/>
      <c r="F21" s="166"/>
      <c r="G21" s="167"/>
      <c r="H21" s="167"/>
      <c r="I21" s="168"/>
      <c r="J21" s="168"/>
      <c r="K21" s="168"/>
      <c r="L21" s="169"/>
    </row>
    <row r="22" spans="1:12" ht="25.5">
      <c r="A22" s="188" t="s">
        <v>11</v>
      </c>
      <c r="B22" s="189" t="s">
        <v>4</v>
      </c>
      <c r="C22" s="189" t="s">
        <v>288</v>
      </c>
      <c r="D22" s="189" t="s">
        <v>289</v>
      </c>
      <c r="E22" s="189" t="s">
        <v>290</v>
      </c>
      <c r="F22" s="190" t="s">
        <v>209</v>
      </c>
      <c r="G22" s="189" t="s">
        <v>5</v>
      </c>
      <c r="H22" s="190" t="s">
        <v>211</v>
      </c>
      <c r="I22" s="191" t="s">
        <v>294</v>
      </c>
      <c r="J22" s="191"/>
      <c r="K22" s="367" t="s">
        <v>203</v>
      </c>
      <c r="L22" s="368"/>
    </row>
    <row r="23" spans="1:12" ht="14.25">
      <c r="A23" s="279"/>
      <c r="B23" s="15" t="s">
        <v>1</v>
      </c>
      <c r="C23" s="15"/>
      <c r="D23" s="15"/>
      <c r="E23" s="15"/>
      <c r="F23" s="16" t="s">
        <v>208</v>
      </c>
      <c r="G23" s="15" t="s">
        <v>6</v>
      </c>
      <c r="H23" s="202" t="s">
        <v>208</v>
      </c>
      <c r="I23" s="16" t="s">
        <v>208</v>
      </c>
      <c r="J23" s="15"/>
      <c r="K23" s="369" t="s">
        <v>1</v>
      </c>
      <c r="L23" s="369"/>
    </row>
    <row r="24" spans="1:12">
      <c r="A24" s="279"/>
      <c r="B24" s="15" t="s">
        <v>210</v>
      </c>
      <c r="C24" s="369">
        <v>20.53</v>
      </c>
      <c r="D24" s="369"/>
      <c r="E24" s="15">
        <v>0.3</v>
      </c>
      <c r="F24" s="203">
        <f>C24*E24</f>
        <v>6.1589999999999998</v>
      </c>
      <c r="G24" s="15">
        <v>1</v>
      </c>
      <c r="H24" s="15">
        <f>G24*F24</f>
        <v>6.1589999999999998</v>
      </c>
      <c r="I24" s="17">
        <f>C24*0.1</f>
        <v>2.0530000000000004</v>
      </c>
      <c r="J24" s="15"/>
      <c r="K24" s="15"/>
      <c r="L24" s="15"/>
    </row>
    <row r="25" spans="1:12">
      <c r="A25" s="279"/>
      <c r="B25" s="15" t="s">
        <v>292</v>
      </c>
      <c r="C25" s="15">
        <v>6.5</v>
      </c>
      <c r="D25" s="15">
        <v>1.28</v>
      </c>
      <c r="E25" s="15">
        <v>0.3</v>
      </c>
      <c r="F25" s="203">
        <f>C25*D25*E25</f>
        <v>2.496</v>
      </c>
      <c r="G25" s="15">
        <v>2</v>
      </c>
      <c r="H25" s="15">
        <f>G25*F25</f>
        <v>4.992</v>
      </c>
      <c r="I25" s="17"/>
      <c r="J25" s="15"/>
      <c r="K25" s="15"/>
      <c r="L25" s="15"/>
    </row>
    <row r="26" spans="1:12">
      <c r="A26" s="279"/>
      <c r="B26" s="15" t="s">
        <v>212</v>
      </c>
      <c r="C26" s="369">
        <v>20.53</v>
      </c>
      <c r="D26" s="369"/>
      <c r="E26" s="15">
        <v>0.22</v>
      </c>
      <c r="F26" s="203">
        <f>C26*E26</f>
        <v>4.5166000000000004</v>
      </c>
      <c r="G26" s="15">
        <v>1</v>
      </c>
      <c r="H26" s="15">
        <f>G26*F26</f>
        <v>4.5166000000000004</v>
      </c>
      <c r="I26" s="17"/>
      <c r="J26" s="15"/>
      <c r="K26" s="15"/>
      <c r="L26" s="15"/>
    </row>
    <row r="27" spans="1:12">
      <c r="A27" s="279"/>
      <c r="B27" s="15" t="s">
        <v>298</v>
      </c>
      <c r="C27" s="369"/>
      <c r="D27" s="369"/>
      <c r="E27" s="15"/>
      <c r="F27" s="203">
        <v>1.296</v>
      </c>
      <c r="G27" s="15">
        <v>1</v>
      </c>
      <c r="H27" s="15">
        <f>F27*G27</f>
        <v>1.296</v>
      </c>
      <c r="I27" s="17"/>
      <c r="J27" s="15"/>
      <c r="K27" s="204"/>
      <c r="L27" s="15"/>
    </row>
    <row r="28" spans="1:12" ht="13.5" thickBot="1">
      <c r="A28" s="195"/>
      <c r="B28" s="196"/>
      <c r="C28" s="196"/>
      <c r="D28" s="196"/>
      <c r="E28" s="196"/>
      <c r="F28" s="198"/>
      <c r="G28" s="211" t="s">
        <v>213</v>
      </c>
      <c r="H28" s="237">
        <f>SUM(H24:H27)</f>
        <v>16.9636</v>
      </c>
      <c r="I28" s="238"/>
      <c r="J28" s="237"/>
      <c r="K28" s="197"/>
      <c r="L28" s="192"/>
    </row>
    <row r="29" spans="1:12">
      <c r="A29" s="193" t="s">
        <v>291</v>
      </c>
      <c r="B29" s="33"/>
      <c r="C29" s="33"/>
      <c r="D29" s="33"/>
      <c r="E29" s="33"/>
      <c r="F29" s="199"/>
      <c r="G29" s="215"/>
      <c r="H29" s="199"/>
      <c r="I29" s="216"/>
      <c r="J29" s="199"/>
      <c r="K29" s="194"/>
      <c r="L29" s="33"/>
    </row>
    <row r="30" spans="1:12" ht="13.5" thickBot="1"/>
    <row r="31" spans="1:12" ht="21" thickBot="1">
      <c r="A31" s="163" t="s">
        <v>299</v>
      </c>
      <c r="B31" s="164"/>
      <c r="C31" s="164"/>
      <c r="D31" s="164"/>
      <c r="E31" s="165"/>
      <c r="F31" s="166"/>
      <c r="G31" s="167"/>
      <c r="H31" s="167"/>
      <c r="I31" s="168"/>
      <c r="J31" s="168"/>
      <c r="K31" s="168"/>
      <c r="L31" s="169"/>
    </row>
    <row r="32" spans="1:12" ht="25.5">
      <c r="A32" s="188" t="s">
        <v>11</v>
      </c>
      <c r="B32" s="189" t="s">
        <v>4</v>
      </c>
      <c r="C32" s="189" t="s">
        <v>288</v>
      </c>
      <c r="D32" s="189" t="s">
        <v>289</v>
      </c>
      <c r="E32" s="189" t="s">
        <v>290</v>
      </c>
      <c r="F32" s="190" t="s">
        <v>209</v>
      </c>
      <c r="G32" s="189" t="s">
        <v>5</v>
      </c>
      <c r="H32" s="190" t="s">
        <v>211</v>
      </c>
      <c r="I32" s="191" t="s">
        <v>294</v>
      </c>
      <c r="J32" s="191"/>
      <c r="K32" s="367" t="s">
        <v>203</v>
      </c>
      <c r="L32" s="368"/>
    </row>
    <row r="33" spans="1:12" ht="14.25">
      <c r="A33" s="200"/>
      <c r="B33" s="201" t="s">
        <v>1</v>
      </c>
      <c r="C33" s="201"/>
      <c r="D33" s="201"/>
      <c r="E33" s="201"/>
      <c r="F33" s="202" t="s">
        <v>208</v>
      </c>
      <c r="G33" s="201" t="s">
        <v>6</v>
      </c>
      <c r="H33" s="202" t="s">
        <v>208</v>
      </c>
      <c r="I33" s="202" t="s">
        <v>208</v>
      </c>
      <c r="J33" s="201"/>
      <c r="K33" s="372" t="s">
        <v>1</v>
      </c>
      <c r="L33" s="373"/>
    </row>
    <row r="34" spans="1:12">
      <c r="A34" s="174"/>
      <c r="B34" s="15" t="s">
        <v>210</v>
      </c>
      <c r="C34" s="374">
        <v>11.78</v>
      </c>
      <c r="D34" s="375"/>
      <c r="E34" s="15">
        <v>0.3</v>
      </c>
      <c r="F34" s="203">
        <f>C34*E34</f>
        <v>3.5339999999999998</v>
      </c>
      <c r="G34" s="15">
        <v>1</v>
      </c>
      <c r="H34" s="15">
        <f>G34*F34</f>
        <v>3.5339999999999998</v>
      </c>
      <c r="I34" s="17">
        <f>C34*0.1</f>
        <v>1.1779999999999999</v>
      </c>
      <c r="J34" s="15"/>
      <c r="K34" s="15"/>
      <c r="L34" s="175"/>
    </row>
    <row r="35" spans="1:12">
      <c r="A35" s="174"/>
      <c r="B35" s="15" t="s">
        <v>292</v>
      </c>
      <c r="C35" s="15">
        <v>3.1</v>
      </c>
      <c r="D35" s="15">
        <v>1.4</v>
      </c>
      <c r="E35" s="15">
        <v>0.6</v>
      </c>
      <c r="F35" s="203">
        <f>C35*D35*E35</f>
        <v>2.6039999999999996</v>
      </c>
      <c r="G35" s="15">
        <v>1</v>
      </c>
      <c r="H35" s="15">
        <f>G35*F35</f>
        <v>2.6039999999999996</v>
      </c>
      <c r="I35" s="17"/>
      <c r="J35" s="15"/>
      <c r="K35" s="15"/>
      <c r="L35" s="175"/>
    </row>
    <row r="36" spans="1:12">
      <c r="A36" s="174"/>
      <c r="B36" s="15" t="s">
        <v>292</v>
      </c>
      <c r="C36" s="15">
        <v>2.75</v>
      </c>
      <c r="D36" s="15">
        <v>1.4</v>
      </c>
      <c r="E36" s="15">
        <v>0.3</v>
      </c>
      <c r="F36" s="203">
        <f>C36*D36*E36</f>
        <v>1.1549999999999998</v>
      </c>
      <c r="G36" s="15">
        <v>2</v>
      </c>
      <c r="H36" s="15">
        <f>G36*F36</f>
        <v>2.3099999999999996</v>
      </c>
      <c r="I36" s="17"/>
      <c r="J36" s="15"/>
      <c r="K36" s="15"/>
      <c r="L36" s="175"/>
    </row>
    <row r="37" spans="1:12">
      <c r="A37" s="174"/>
      <c r="B37" s="15" t="s">
        <v>292</v>
      </c>
      <c r="C37" s="15">
        <v>3.0750000000000002</v>
      </c>
      <c r="D37" s="15">
        <v>1.4</v>
      </c>
      <c r="E37" s="15">
        <v>0.45</v>
      </c>
      <c r="F37" s="203">
        <f>C37*D37*E37</f>
        <v>1.9372499999999999</v>
      </c>
      <c r="G37" s="15">
        <v>1</v>
      </c>
      <c r="H37" s="15">
        <f>G37*F37</f>
        <v>1.9372499999999999</v>
      </c>
      <c r="I37" s="17"/>
      <c r="J37" s="15"/>
      <c r="K37" s="15"/>
      <c r="L37" s="175"/>
    </row>
    <row r="38" spans="1:12" ht="13.5" thickBot="1">
      <c r="A38" s="195"/>
      <c r="B38" s="196"/>
      <c r="C38" s="196"/>
      <c r="D38" s="196"/>
      <c r="E38" s="196"/>
      <c r="F38" s="198"/>
      <c r="G38" s="211" t="s">
        <v>213</v>
      </c>
      <c r="H38" s="237">
        <f>SUM(H34:H37)</f>
        <v>10.385250000000001</v>
      </c>
      <c r="I38" s="238"/>
      <c r="J38" s="237"/>
      <c r="K38" s="197"/>
      <c r="L38" s="192"/>
    </row>
    <row r="39" spans="1:12">
      <c r="A39" s="193" t="s">
        <v>291</v>
      </c>
      <c r="B39" s="33"/>
      <c r="C39" s="33"/>
      <c r="D39" s="33"/>
      <c r="E39" s="33"/>
      <c r="F39" s="199"/>
      <c r="G39" s="215"/>
      <c r="H39" s="199"/>
      <c r="I39" s="278" t="s">
        <v>296</v>
      </c>
      <c r="J39" s="199"/>
      <c r="K39" s="194"/>
      <c r="L39" s="33"/>
    </row>
    <row r="40" spans="1:12" ht="13.5" thickBot="1"/>
    <row r="41" spans="1:12" ht="21" thickBot="1">
      <c r="A41" s="163" t="s">
        <v>310</v>
      </c>
      <c r="B41" s="164"/>
      <c r="C41" s="164"/>
      <c r="D41" s="164"/>
      <c r="E41" s="165"/>
      <c r="F41" s="166"/>
      <c r="G41" s="167"/>
      <c r="H41" s="167"/>
      <c r="I41" s="168"/>
      <c r="J41" s="168"/>
      <c r="K41" s="168"/>
      <c r="L41" s="169"/>
    </row>
    <row r="42" spans="1:12" ht="25.5">
      <c r="A42" s="188" t="s">
        <v>11</v>
      </c>
      <c r="B42" s="189" t="s">
        <v>4</v>
      </c>
      <c r="C42" s="189" t="s">
        <v>288</v>
      </c>
      <c r="D42" s="189" t="s">
        <v>289</v>
      </c>
      <c r="E42" s="189" t="s">
        <v>290</v>
      </c>
      <c r="F42" s="190" t="s">
        <v>209</v>
      </c>
      <c r="G42" s="189" t="s">
        <v>5</v>
      </c>
      <c r="H42" s="190" t="s">
        <v>211</v>
      </c>
      <c r="I42" s="191" t="s">
        <v>294</v>
      </c>
      <c r="J42" s="191"/>
      <c r="K42" s="367" t="s">
        <v>203</v>
      </c>
      <c r="L42" s="368"/>
    </row>
    <row r="43" spans="1:12" ht="14.25">
      <c r="A43" s="200"/>
      <c r="B43" s="201" t="s">
        <v>1</v>
      </c>
      <c r="C43" s="201"/>
      <c r="D43" s="201"/>
      <c r="E43" s="201"/>
      <c r="F43" s="202" t="s">
        <v>208</v>
      </c>
      <c r="G43" s="201" t="s">
        <v>6</v>
      </c>
      <c r="H43" s="202" t="s">
        <v>208</v>
      </c>
      <c r="I43" s="202" t="s">
        <v>208</v>
      </c>
      <c r="J43" s="201"/>
      <c r="K43" s="372" t="s">
        <v>1</v>
      </c>
      <c r="L43" s="373"/>
    </row>
    <row r="44" spans="1:12">
      <c r="A44" s="174"/>
      <c r="B44" s="15" t="s">
        <v>210</v>
      </c>
      <c r="C44" s="374">
        <v>11.78</v>
      </c>
      <c r="D44" s="375"/>
      <c r="E44" s="15">
        <v>0.3</v>
      </c>
      <c r="F44" s="203">
        <f>C44*E44</f>
        <v>3.5339999999999998</v>
      </c>
      <c r="G44" s="15">
        <v>1</v>
      </c>
      <c r="H44" s="15">
        <f>G44*F44</f>
        <v>3.5339999999999998</v>
      </c>
      <c r="I44" s="17">
        <f>C44*0.1</f>
        <v>1.1779999999999999</v>
      </c>
      <c r="J44" s="15"/>
      <c r="K44" s="15"/>
      <c r="L44" s="175"/>
    </row>
    <row r="45" spans="1:12">
      <c r="A45" s="174"/>
      <c r="B45" s="15" t="s">
        <v>292</v>
      </c>
      <c r="C45" s="15">
        <v>3.1</v>
      </c>
      <c r="D45" s="15">
        <v>1.4</v>
      </c>
      <c r="E45" s="15">
        <v>0.6</v>
      </c>
      <c r="F45" s="203">
        <f>C45*D45*E45</f>
        <v>2.6039999999999996</v>
      </c>
      <c r="G45" s="15">
        <v>1</v>
      </c>
      <c r="H45" s="15">
        <f>G45*F45</f>
        <v>2.6039999999999996</v>
      </c>
      <c r="I45" s="17"/>
      <c r="J45" s="15"/>
      <c r="K45" s="15"/>
      <c r="L45" s="175"/>
    </row>
    <row r="46" spans="1:12">
      <c r="A46" s="174"/>
      <c r="B46" s="15" t="s">
        <v>292</v>
      </c>
      <c r="C46" s="15">
        <v>2.75</v>
      </c>
      <c r="D46" s="15">
        <v>1.4</v>
      </c>
      <c r="E46" s="15">
        <v>0.3</v>
      </c>
      <c r="F46" s="203">
        <f>C46*D46*E46</f>
        <v>1.1549999999999998</v>
      </c>
      <c r="G46" s="15">
        <v>2</v>
      </c>
      <c r="H46" s="15">
        <f>G46*F46</f>
        <v>2.3099999999999996</v>
      </c>
      <c r="I46" s="17"/>
      <c r="J46" s="15"/>
      <c r="K46" s="15"/>
      <c r="L46" s="175"/>
    </row>
    <row r="47" spans="1:12">
      <c r="A47" s="174"/>
      <c r="B47" s="15" t="s">
        <v>292</v>
      </c>
      <c r="C47" s="15">
        <v>3.0750000000000002</v>
      </c>
      <c r="D47" s="15">
        <v>1.4</v>
      </c>
      <c r="E47" s="15">
        <v>0.45</v>
      </c>
      <c r="F47" s="203">
        <f>C47*D47*E47</f>
        <v>1.9372499999999999</v>
      </c>
      <c r="G47" s="15">
        <v>1</v>
      </c>
      <c r="H47" s="15">
        <f>G47*F47</f>
        <v>1.9372499999999999</v>
      </c>
      <c r="I47" s="17"/>
      <c r="J47" s="15"/>
      <c r="K47" s="15"/>
      <c r="L47" s="175"/>
    </row>
    <row r="48" spans="1:12" ht="13.5" thickBot="1">
      <c r="A48" s="195"/>
      <c r="B48" s="196"/>
      <c r="C48" s="196"/>
      <c r="D48" s="196"/>
      <c r="E48" s="196"/>
      <c r="F48" s="198"/>
      <c r="G48" s="211" t="s">
        <v>213</v>
      </c>
      <c r="H48" s="237">
        <f>SUM(H44:H47)</f>
        <v>10.385250000000001</v>
      </c>
      <c r="I48" s="238"/>
      <c r="J48" s="237"/>
      <c r="K48" s="197"/>
      <c r="L48" s="192"/>
    </row>
    <row r="49" spans="1:12">
      <c r="A49" s="193" t="s">
        <v>291</v>
      </c>
      <c r="B49" s="33"/>
      <c r="C49" s="33"/>
      <c r="D49" s="33"/>
      <c r="E49" s="33"/>
      <c r="F49" s="199"/>
      <c r="G49" s="215"/>
      <c r="H49" s="199"/>
      <c r="I49" s="278" t="s">
        <v>296</v>
      </c>
      <c r="J49" s="199"/>
      <c r="K49" s="194"/>
      <c r="L49" s="33"/>
    </row>
    <row r="50" spans="1:12" ht="13.5" thickBot="1"/>
    <row r="51" spans="1:12" ht="21" thickBot="1">
      <c r="A51" s="163" t="s">
        <v>300</v>
      </c>
      <c r="B51" s="164"/>
      <c r="C51" s="164"/>
      <c r="D51" s="164"/>
      <c r="E51" s="165"/>
      <c r="F51" s="166"/>
      <c r="G51" s="167"/>
      <c r="H51" s="167"/>
      <c r="I51" s="168"/>
      <c r="J51" s="168"/>
      <c r="K51" s="168"/>
      <c r="L51" s="169"/>
    </row>
    <row r="52" spans="1:12" ht="25.5">
      <c r="A52" s="188" t="s">
        <v>11</v>
      </c>
      <c r="B52" s="189" t="s">
        <v>4</v>
      </c>
      <c r="C52" s="189" t="s">
        <v>288</v>
      </c>
      <c r="D52" s="189" t="s">
        <v>289</v>
      </c>
      <c r="E52" s="189" t="s">
        <v>290</v>
      </c>
      <c r="F52" s="190" t="s">
        <v>209</v>
      </c>
      <c r="G52" s="189" t="s">
        <v>5</v>
      </c>
      <c r="H52" s="190" t="s">
        <v>211</v>
      </c>
      <c r="I52" s="191" t="s">
        <v>294</v>
      </c>
      <c r="J52" s="191"/>
      <c r="K52" s="367" t="s">
        <v>203</v>
      </c>
      <c r="L52" s="368"/>
    </row>
    <row r="53" spans="1:12" ht="14.25">
      <c r="A53" s="279"/>
      <c r="B53" s="15" t="s">
        <v>1</v>
      </c>
      <c r="C53" s="15"/>
      <c r="D53" s="15"/>
      <c r="E53" s="15"/>
      <c r="F53" s="16" t="s">
        <v>208</v>
      </c>
      <c r="G53" s="15" t="s">
        <v>6</v>
      </c>
      <c r="H53" s="202" t="s">
        <v>208</v>
      </c>
      <c r="I53" s="16" t="s">
        <v>208</v>
      </c>
      <c r="J53" s="15"/>
      <c r="K53" s="369" t="s">
        <v>1</v>
      </c>
      <c r="L53" s="369"/>
    </row>
    <row r="54" spans="1:12">
      <c r="A54" s="279"/>
      <c r="B54" s="15" t="s">
        <v>210</v>
      </c>
      <c r="C54" s="369">
        <v>111.3</v>
      </c>
      <c r="D54" s="369"/>
      <c r="E54" s="15">
        <v>0.3</v>
      </c>
      <c r="F54" s="203">
        <f>C54*E54</f>
        <v>33.39</v>
      </c>
      <c r="G54" s="15">
        <v>1</v>
      </c>
      <c r="H54" s="15">
        <f>G54*F54</f>
        <v>33.39</v>
      </c>
      <c r="I54" s="17">
        <f>C54*0.1</f>
        <v>11.13</v>
      </c>
      <c r="J54" s="15"/>
      <c r="K54" s="15"/>
      <c r="L54" s="15"/>
    </row>
    <row r="55" spans="1:12">
      <c r="A55" s="279"/>
      <c r="B55" s="15" t="s">
        <v>292</v>
      </c>
      <c r="C55" s="15">
        <v>23.6</v>
      </c>
      <c r="D55" s="15">
        <v>1.5</v>
      </c>
      <c r="E55" s="15">
        <v>0.3</v>
      </c>
      <c r="F55" s="203">
        <f>C55*D55*E55</f>
        <v>10.620000000000001</v>
      </c>
      <c r="G55" s="15">
        <v>1</v>
      </c>
      <c r="H55" s="15">
        <f>G55*F55</f>
        <v>10.620000000000001</v>
      </c>
      <c r="I55" s="17"/>
      <c r="J55" s="15"/>
      <c r="K55" s="15"/>
      <c r="L55" s="15"/>
    </row>
    <row r="56" spans="1:12">
      <c r="A56" s="279"/>
      <c r="B56" s="15" t="s">
        <v>292</v>
      </c>
      <c r="C56" s="15">
        <v>35.450000000000003</v>
      </c>
      <c r="D56" s="15">
        <v>1.5</v>
      </c>
      <c r="E56" s="15">
        <v>0.3</v>
      </c>
      <c r="F56" s="203">
        <f>C56*D56*E56</f>
        <v>15.952500000000001</v>
      </c>
      <c r="G56" s="15">
        <v>1</v>
      </c>
      <c r="H56" s="15">
        <f>G56*F56</f>
        <v>15.952500000000001</v>
      </c>
      <c r="I56" s="17"/>
      <c r="J56" s="15"/>
      <c r="K56" s="15"/>
      <c r="L56" s="15"/>
    </row>
    <row r="57" spans="1:12">
      <c r="A57" s="279"/>
      <c r="B57" s="15" t="s">
        <v>292</v>
      </c>
      <c r="C57" s="15">
        <v>21</v>
      </c>
      <c r="D57" s="15">
        <v>1.5</v>
      </c>
      <c r="E57" s="15">
        <v>0.3</v>
      </c>
      <c r="F57" s="203">
        <f>C57*D57*E57</f>
        <v>9.4499999999999993</v>
      </c>
      <c r="G57" s="15">
        <v>1</v>
      </c>
      <c r="H57" s="15">
        <f>G57*F57</f>
        <v>9.4499999999999993</v>
      </c>
      <c r="I57" s="17"/>
      <c r="J57" s="15"/>
      <c r="K57" s="15"/>
      <c r="L57" s="15"/>
    </row>
    <row r="58" spans="1:12">
      <c r="A58" s="279"/>
      <c r="B58" s="15" t="s">
        <v>212</v>
      </c>
      <c r="C58" s="369">
        <v>111.3</v>
      </c>
      <c r="D58" s="369"/>
      <c r="E58" s="15">
        <v>0.3</v>
      </c>
      <c r="F58" s="203">
        <f>C58*E58</f>
        <v>33.39</v>
      </c>
      <c r="G58" s="15">
        <v>1</v>
      </c>
      <c r="H58" s="15">
        <f>G58*F58</f>
        <v>33.39</v>
      </c>
      <c r="I58" s="17"/>
      <c r="J58" s="15"/>
      <c r="K58" s="15"/>
      <c r="L58" s="15"/>
    </row>
    <row r="59" spans="1:12">
      <c r="A59" s="279"/>
      <c r="B59" s="15" t="s">
        <v>298</v>
      </c>
      <c r="C59" s="369"/>
      <c r="D59" s="369"/>
      <c r="E59" s="15"/>
      <c r="F59" s="203">
        <v>1.39</v>
      </c>
      <c r="G59" s="15">
        <v>1</v>
      </c>
      <c r="H59" s="15">
        <f>F59*G59</f>
        <v>1.39</v>
      </c>
      <c r="I59" s="17"/>
      <c r="J59" s="15"/>
      <c r="K59" s="204"/>
      <c r="L59" s="15"/>
    </row>
    <row r="60" spans="1:12" ht="13.5" thickBot="1">
      <c r="A60" s="195"/>
      <c r="B60" s="196"/>
      <c r="C60" s="196"/>
      <c r="D60" s="196"/>
      <c r="E60" s="196"/>
      <c r="F60" s="198"/>
      <c r="G60" s="211" t="s">
        <v>213</v>
      </c>
      <c r="H60" s="237">
        <f>SUM(H54:H59)</f>
        <v>104.19250000000001</v>
      </c>
      <c r="I60" s="238"/>
      <c r="J60" s="237"/>
      <c r="K60" s="197"/>
      <c r="L60" s="192"/>
    </row>
    <row r="61" spans="1:12">
      <c r="A61" s="193" t="s">
        <v>291</v>
      </c>
      <c r="B61" s="33"/>
      <c r="C61" s="33"/>
      <c r="D61" s="33"/>
      <c r="E61" s="33"/>
      <c r="F61" s="199"/>
      <c r="G61" s="215"/>
      <c r="H61" s="199"/>
      <c r="I61" s="278" t="s">
        <v>296</v>
      </c>
      <c r="J61" s="199"/>
      <c r="K61" s="194"/>
      <c r="L61" s="33"/>
    </row>
    <row r="62" spans="1:12" ht="13.5" thickBot="1"/>
    <row r="63" spans="1:12" ht="21" thickBot="1">
      <c r="A63" s="163" t="s">
        <v>303</v>
      </c>
      <c r="B63" s="164"/>
      <c r="C63" s="164"/>
      <c r="D63" s="164"/>
      <c r="E63" s="165"/>
      <c r="F63" s="166"/>
      <c r="G63" s="167"/>
      <c r="H63" s="167"/>
      <c r="I63" s="168"/>
      <c r="J63" s="168"/>
      <c r="K63" s="168"/>
      <c r="L63" s="169"/>
    </row>
    <row r="64" spans="1:12" ht="25.5">
      <c r="A64" s="188" t="s">
        <v>11</v>
      </c>
      <c r="B64" s="189" t="s">
        <v>4</v>
      </c>
      <c r="C64" s="189" t="s">
        <v>288</v>
      </c>
      <c r="D64" s="189" t="s">
        <v>289</v>
      </c>
      <c r="E64" s="189" t="s">
        <v>290</v>
      </c>
      <c r="F64" s="190" t="s">
        <v>209</v>
      </c>
      <c r="G64" s="189" t="s">
        <v>5</v>
      </c>
      <c r="H64" s="190" t="s">
        <v>211</v>
      </c>
      <c r="I64" s="191" t="s">
        <v>294</v>
      </c>
      <c r="J64" s="191"/>
      <c r="K64" s="367" t="s">
        <v>203</v>
      </c>
      <c r="L64" s="368"/>
    </row>
    <row r="65" spans="1:12" ht="14.25">
      <c r="A65" s="279"/>
      <c r="B65" s="15" t="s">
        <v>1</v>
      </c>
      <c r="C65" s="15"/>
      <c r="D65" s="15"/>
      <c r="E65" s="15"/>
      <c r="F65" s="16" t="s">
        <v>208</v>
      </c>
      <c r="G65" s="15" t="s">
        <v>6</v>
      </c>
      <c r="H65" s="202" t="s">
        <v>208</v>
      </c>
      <c r="I65" s="16" t="s">
        <v>208</v>
      </c>
      <c r="J65" s="15"/>
      <c r="K65" s="369" t="s">
        <v>1</v>
      </c>
      <c r="L65" s="369"/>
    </row>
    <row r="66" spans="1:12">
      <c r="A66" s="279"/>
      <c r="B66" s="15" t="s">
        <v>210</v>
      </c>
      <c r="C66" s="369">
        <v>46.4</v>
      </c>
      <c r="D66" s="369"/>
      <c r="E66" s="15">
        <v>0.3</v>
      </c>
      <c r="F66" s="203">
        <f>C66*E66</f>
        <v>13.92</v>
      </c>
      <c r="G66" s="15">
        <v>1</v>
      </c>
      <c r="H66" s="15">
        <f>G66*F66</f>
        <v>13.92</v>
      </c>
      <c r="I66" s="17">
        <f>C66*0.1</f>
        <v>4.6399999999999997</v>
      </c>
      <c r="J66" s="15"/>
      <c r="K66" s="15"/>
      <c r="L66" s="15"/>
    </row>
    <row r="67" spans="1:12">
      <c r="A67" s="279"/>
      <c r="B67" s="15" t="s">
        <v>292</v>
      </c>
      <c r="C67" s="15">
        <v>33.15</v>
      </c>
      <c r="D67" s="15">
        <v>1.5</v>
      </c>
      <c r="E67" s="15">
        <v>0.3</v>
      </c>
      <c r="F67" s="203">
        <f>C67*D67*E67</f>
        <v>14.917499999999997</v>
      </c>
      <c r="G67" s="15">
        <v>1</v>
      </c>
      <c r="H67" s="15">
        <f>G67*F67</f>
        <v>14.917499999999997</v>
      </c>
      <c r="I67" s="17"/>
      <c r="J67" s="15"/>
      <c r="K67" s="15"/>
      <c r="L67" s="15"/>
    </row>
    <row r="68" spans="1:12">
      <c r="A68" s="279"/>
      <c r="B68" s="15" t="s">
        <v>212</v>
      </c>
      <c r="C68" s="369">
        <v>46.4</v>
      </c>
      <c r="D68" s="369"/>
      <c r="E68" s="15">
        <v>0.3</v>
      </c>
      <c r="F68" s="203">
        <f>C68*E68</f>
        <v>13.92</v>
      </c>
      <c r="G68" s="15">
        <v>1</v>
      </c>
      <c r="H68" s="15">
        <f>G68*F68</f>
        <v>13.92</v>
      </c>
      <c r="I68" s="17"/>
      <c r="J68" s="15"/>
      <c r="K68" s="15"/>
      <c r="L68" s="15"/>
    </row>
    <row r="69" spans="1:12" ht="13.5" thickBot="1">
      <c r="A69" s="195"/>
      <c r="B69" s="196"/>
      <c r="C69" s="196"/>
      <c r="D69" s="196"/>
      <c r="E69" s="196"/>
      <c r="F69" s="198"/>
      <c r="G69" s="211" t="s">
        <v>213</v>
      </c>
      <c r="H69" s="237">
        <f>SUM(H66:H68)</f>
        <v>42.7575</v>
      </c>
      <c r="I69" s="238"/>
      <c r="J69" s="237"/>
      <c r="K69" s="197"/>
      <c r="L69" s="192"/>
    </row>
    <row r="70" spans="1:12">
      <c r="A70" s="193" t="s">
        <v>291</v>
      </c>
      <c r="B70" s="33"/>
      <c r="C70" s="33"/>
      <c r="D70" s="33"/>
      <c r="E70" s="33"/>
      <c r="F70" s="199"/>
      <c r="G70" s="215"/>
      <c r="H70" s="199"/>
      <c r="I70" s="278" t="s">
        <v>296</v>
      </c>
      <c r="J70" s="199"/>
      <c r="K70" s="194"/>
      <c r="L70" s="33"/>
    </row>
    <row r="71" spans="1:12" ht="13.5" thickBot="1"/>
    <row r="72" spans="1:12" ht="21" thickBot="1">
      <c r="A72" s="163" t="s">
        <v>302</v>
      </c>
      <c r="B72" s="164"/>
      <c r="C72" s="164"/>
      <c r="D72" s="164"/>
      <c r="E72" s="165"/>
      <c r="F72" s="166"/>
      <c r="G72" s="167"/>
      <c r="H72" s="167"/>
      <c r="I72" s="168"/>
      <c r="J72" s="168"/>
      <c r="K72" s="168"/>
      <c r="L72" s="169"/>
    </row>
    <row r="73" spans="1:12" ht="25.5">
      <c r="A73" s="188" t="s">
        <v>11</v>
      </c>
      <c r="B73" s="189" t="s">
        <v>4</v>
      </c>
      <c r="C73" s="189" t="s">
        <v>288</v>
      </c>
      <c r="D73" s="189" t="s">
        <v>289</v>
      </c>
      <c r="E73" s="189" t="s">
        <v>290</v>
      </c>
      <c r="F73" s="190" t="s">
        <v>209</v>
      </c>
      <c r="G73" s="189" t="s">
        <v>5</v>
      </c>
      <c r="H73" s="190" t="s">
        <v>211</v>
      </c>
      <c r="I73" s="191" t="s">
        <v>294</v>
      </c>
      <c r="J73" s="191"/>
      <c r="K73" s="367" t="s">
        <v>203</v>
      </c>
      <c r="L73" s="368"/>
    </row>
    <row r="74" spans="1:12" ht="14.25">
      <c r="A74" s="279"/>
      <c r="B74" s="15" t="s">
        <v>1</v>
      </c>
      <c r="C74" s="15"/>
      <c r="D74" s="15"/>
      <c r="E74" s="15"/>
      <c r="F74" s="16" t="s">
        <v>208</v>
      </c>
      <c r="G74" s="15" t="s">
        <v>6</v>
      </c>
      <c r="H74" s="202" t="s">
        <v>208</v>
      </c>
      <c r="I74" s="16" t="s">
        <v>208</v>
      </c>
      <c r="J74" s="15"/>
      <c r="K74" s="369" t="s">
        <v>1</v>
      </c>
      <c r="L74" s="369"/>
    </row>
    <row r="75" spans="1:12">
      <c r="A75" s="279"/>
      <c r="B75" s="15" t="s">
        <v>210</v>
      </c>
      <c r="C75" s="369">
        <v>12.9</v>
      </c>
      <c r="D75" s="369"/>
      <c r="E75" s="15">
        <v>0.3</v>
      </c>
      <c r="F75" s="203">
        <f>C75*E75</f>
        <v>3.87</v>
      </c>
      <c r="G75" s="15">
        <v>1</v>
      </c>
      <c r="H75" s="15">
        <f>G75*F75</f>
        <v>3.87</v>
      </c>
      <c r="I75" s="17">
        <f>C75*0.1</f>
        <v>1.29</v>
      </c>
      <c r="J75" s="15"/>
      <c r="K75" s="15"/>
      <c r="L75" s="15"/>
    </row>
    <row r="76" spans="1:12">
      <c r="A76" s="279"/>
      <c r="B76" s="15" t="s">
        <v>292</v>
      </c>
      <c r="C76" s="15">
        <v>6</v>
      </c>
      <c r="D76" s="15">
        <v>3.2</v>
      </c>
      <c r="E76" s="15">
        <v>0.3</v>
      </c>
      <c r="F76" s="203">
        <f>C76*D76*E76</f>
        <v>5.7600000000000007</v>
      </c>
      <c r="G76" s="15">
        <v>1</v>
      </c>
      <c r="H76" s="15">
        <f>G76*F76</f>
        <v>5.7600000000000007</v>
      </c>
      <c r="I76" s="17"/>
      <c r="J76" s="15"/>
      <c r="K76" s="15"/>
      <c r="L76" s="15"/>
    </row>
    <row r="77" spans="1:12">
      <c r="A77" s="279"/>
      <c r="B77" s="15" t="s">
        <v>292</v>
      </c>
      <c r="C77" s="15">
        <v>4.5999999999999996</v>
      </c>
      <c r="D77" s="15">
        <v>0.7</v>
      </c>
      <c r="E77" s="15">
        <v>0.3</v>
      </c>
      <c r="F77" s="203">
        <f>C77*D77*E77</f>
        <v>0.96599999999999986</v>
      </c>
      <c r="G77" s="15">
        <v>1</v>
      </c>
      <c r="H77" s="15">
        <f>G77*F77</f>
        <v>0.96599999999999986</v>
      </c>
      <c r="I77" s="17"/>
      <c r="J77" s="15"/>
      <c r="K77" s="15"/>
      <c r="L77" s="15"/>
    </row>
    <row r="78" spans="1:12">
      <c r="A78" s="279"/>
      <c r="B78" s="15" t="s">
        <v>212</v>
      </c>
      <c r="C78" s="369">
        <v>12.9</v>
      </c>
      <c r="D78" s="369"/>
      <c r="E78" s="15">
        <v>0.3</v>
      </c>
      <c r="F78" s="203">
        <f>C78*E78</f>
        <v>3.87</v>
      </c>
      <c r="G78" s="15">
        <v>1</v>
      </c>
      <c r="H78" s="15">
        <f>G78*F78</f>
        <v>3.87</v>
      </c>
      <c r="I78" s="17"/>
      <c r="J78" s="15"/>
      <c r="K78" s="15"/>
      <c r="L78" s="15"/>
    </row>
    <row r="79" spans="1:12" ht="13.5" thickBot="1">
      <c r="A79" s="195"/>
      <c r="B79" s="196"/>
      <c r="C79" s="196"/>
      <c r="D79" s="196"/>
      <c r="E79" s="196"/>
      <c r="F79" s="198"/>
      <c r="G79" s="211" t="s">
        <v>213</v>
      </c>
      <c r="H79" s="237">
        <f>SUM(H75:H78)</f>
        <v>14.466000000000001</v>
      </c>
      <c r="I79" s="238"/>
      <c r="J79" s="237"/>
      <c r="K79" s="197"/>
      <c r="L79" s="192"/>
    </row>
    <row r="80" spans="1:12">
      <c r="A80" s="193" t="s">
        <v>291</v>
      </c>
      <c r="B80" s="33"/>
      <c r="C80" s="33"/>
      <c r="D80" s="33"/>
      <c r="E80" s="33"/>
      <c r="F80" s="199"/>
      <c r="G80" s="215"/>
      <c r="H80" s="199"/>
      <c r="I80" s="278" t="s">
        <v>296</v>
      </c>
      <c r="J80" s="199"/>
      <c r="K80" s="194"/>
      <c r="L80" s="33"/>
    </row>
    <row r="81" spans="1:12" ht="13.5" thickBot="1"/>
    <row r="82" spans="1:12" ht="21" thickBot="1">
      <c r="A82" s="163" t="s">
        <v>304</v>
      </c>
      <c r="B82" s="164"/>
      <c r="C82" s="164"/>
      <c r="D82" s="164"/>
      <c r="E82" s="165"/>
      <c r="F82" s="166"/>
      <c r="G82" s="167"/>
      <c r="H82" s="167"/>
      <c r="I82" s="168"/>
      <c r="J82" s="168"/>
      <c r="K82" s="168"/>
      <c r="L82" s="169"/>
    </row>
    <row r="83" spans="1:12" ht="25.5">
      <c r="A83" s="188" t="s">
        <v>11</v>
      </c>
      <c r="B83" s="189" t="s">
        <v>4</v>
      </c>
      <c r="C83" s="189" t="s">
        <v>288</v>
      </c>
      <c r="D83" s="189" t="s">
        <v>289</v>
      </c>
      <c r="E83" s="189" t="s">
        <v>290</v>
      </c>
      <c r="F83" s="190" t="s">
        <v>209</v>
      </c>
      <c r="G83" s="189" t="s">
        <v>5</v>
      </c>
      <c r="H83" s="190" t="s">
        <v>211</v>
      </c>
      <c r="I83" s="191" t="s">
        <v>294</v>
      </c>
      <c r="J83" s="191"/>
      <c r="K83" s="367" t="s">
        <v>203</v>
      </c>
      <c r="L83" s="368"/>
    </row>
    <row r="84" spans="1:12" ht="14.25">
      <c r="A84" s="279"/>
      <c r="B84" s="15" t="s">
        <v>1</v>
      </c>
      <c r="C84" s="15"/>
      <c r="D84" s="15"/>
      <c r="E84" s="15"/>
      <c r="F84" s="16" t="s">
        <v>208</v>
      </c>
      <c r="G84" s="15" t="s">
        <v>6</v>
      </c>
      <c r="H84" s="202" t="s">
        <v>208</v>
      </c>
      <c r="I84" s="16" t="s">
        <v>208</v>
      </c>
      <c r="J84" s="15"/>
      <c r="K84" s="369" t="s">
        <v>1</v>
      </c>
      <c r="L84" s="369"/>
    </row>
    <row r="85" spans="1:12">
      <c r="A85" s="279"/>
      <c r="B85" s="15" t="s">
        <v>210</v>
      </c>
      <c r="C85" s="369">
        <v>3.6</v>
      </c>
      <c r="D85" s="369"/>
      <c r="E85" s="15">
        <v>0.3</v>
      </c>
      <c r="F85" s="203">
        <f>C85*E85</f>
        <v>1.08</v>
      </c>
      <c r="G85" s="15">
        <v>2</v>
      </c>
      <c r="H85" s="15">
        <f>G85*F85</f>
        <v>2.16</v>
      </c>
      <c r="I85" s="17">
        <f>C85*0.1</f>
        <v>0.36000000000000004</v>
      </c>
      <c r="J85" s="15"/>
      <c r="K85" s="15"/>
      <c r="L85" s="15"/>
    </row>
    <row r="86" spans="1:12">
      <c r="A86" s="279"/>
      <c r="B86" s="15" t="s">
        <v>292</v>
      </c>
      <c r="C86" s="15">
        <v>4.8</v>
      </c>
      <c r="D86" s="15">
        <v>2.2000000000000002</v>
      </c>
      <c r="E86" s="15">
        <v>0.3</v>
      </c>
      <c r="F86" s="203">
        <f>C86*D86*E86</f>
        <v>3.1680000000000001</v>
      </c>
      <c r="G86" s="15">
        <v>2</v>
      </c>
      <c r="H86" s="15">
        <f>G86*F86</f>
        <v>6.3360000000000003</v>
      </c>
      <c r="I86" s="17"/>
      <c r="J86" s="15"/>
      <c r="K86" s="15"/>
      <c r="L86" s="15"/>
    </row>
    <row r="87" spans="1:12">
      <c r="A87" s="279"/>
      <c r="B87" s="15" t="s">
        <v>212</v>
      </c>
      <c r="C87" s="369">
        <v>3.2</v>
      </c>
      <c r="D87" s="369"/>
      <c r="E87" s="15">
        <v>0.3</v>
      </c>
      <c r="F87" s="203">
        <f>C87*E87</f>
        <v>0.96</v>
      </c>
      <c r="G87" s="15">
        <v>2</v>
      </c>
      <c r="H87" s="15">
        <f>G87*F87</f>
        <v>1.92</v>
      </c>
      <c r="I87" s="17"/>
      <c r="J87" s="15"/>
      <c r="K87" s="15"/>
      <c r="L87" s="15"/>
    </row>
    <row r="88" spans="1:12" ht="13.5" thickBot="1">
      <c r="A88" s="195"/>
      <c r="B88" s="196"/>
      <c r="C88" s="196"/>
      <c r="D88" s="196"/>
      <c r="E88" s="196"/>
      <c r="F88" s="198"/>
      <c r="G88" s="211" t="s">
        <v>213</v>
      </c>
      <c r="H88" s="237">
        <f>SUM(H85:H87)</f>
        <v>10.416</v>
      </c>
      <c r="I88" s="238"/>
      <c r="J88" s="237"/>
      <c r="K88" s="197"/>
      <c r="L88" s="192"/>
    </row>
    <row r="89" spans="1:12">
      <c r="A89" s="193" t="s">
        <v>291</v>
      </c>
      <c r="B89" s="33"/>
      <c r="C89" s="33"/>
      <c r="D89" s="33"/>
      <c r="E89" s="33"/>
      <c r="F89" s="199"/>
      <c r="G89" s="215"/>
      <c r="H89" s="199"/>
      <c r="I89" s="278" t="s">
        <v>296</v>
      </c>
      <c r="J89" s="199"/>
      <c r="K89" s="194"/>
      <c r="L89" s="33"/>
    </row>
    <row r="90" spans="1:12" ht="13.5" thickBot="1"/>
    <row r="91" spans="1:12" ht="21" thickBot="1">
      <c r="A91" s="163" t="s">
        <v>305</v>
      </c>
      <c r="B91" s="164"/>
      <c r="C91" s="164"/>
      <c r="D91" s="164"/>
      <c r="E91" s="165"/>
      <c r="F91" s="166"/>
      <c r="G91" s="167"/>
      <c r="H91" s="167"/>
      <c r="I91" s="168"/>
      <c r="J91" s="168"/>
      <c r="K91" s="168"/>
      <c r="L91" s="169"/>
    </row>
    <row r="92" spans="1:12" ht="25.5">
      <c r="A92" s="188" t="s">
        <v>11</v>
      </c>
      <c r="B92" s="189" t="s">
        <v>4</v>
      </c>
      <c r="C92" s="189" t="s">
        <v>288</v>
      </c>
      <c r="D92" s="189" t="s">
        <v>289</v>
      </c>
      <c r="E92" s="189" t="s">
        <v>290</v>
      </c>
      <c r="F92" s="190" t="s">
        <v>209</v>
      </c>
      <c r="G92" s="189" t="s">
        <v>5</v>
      </c>
      <c r="H92" s="190" t="s">
        <v>211</v>
      </c>
      <c r="I92" s="191" t="s">
        <v>294</v>
      </c>
      <c r="J92" s="191"/>
      <c r="K92" s="367" t="s">
        <v>203</v>
      </c>
      <c r="L92" s="368"/>
    </row>
    <row r="93" spans="1:12" ht="14.25">
      <c r="A93" s="279"/>
      <c r="B93" s="15" t="s">
        <v>1</v>
      </c>
      <c r="C93" s="15"/>
      <c r="D93" s="15"/>
      <c r="E93" s="15"/>
      <c r="F93" s="16" t="s">
        <v>208</v>
      </c>
      <c r="G93" s="15" t="s">
        <v>6</v>
      </c>
      <c r="H93" s="202" t="s">
        <v>208</v>
      </c>
      <c r="I93" s="16" t="s">
        <v>208</v>
      </c>
      <c r="J93" s="15"/>
      <c r="K93" s="369" t="s">
        <v>1</v>
      </c>
      <c r="L93" s="369"/>
    </row>
    <row r="94" spans="1:12">
      <c r="A94" s="279"/>
      <c r="B94" s="15" t="s">
        <v>210</v>
      </c>
      <c r="C94" s="369">
        <v>61.5</v>
      </c>
      <c r="D94" s="369"/>
      <c r="E94" s="15">
        <v>0.3</v>
      </c>
      <c r="F94" s="203">
        <f>C94*E94</f>
        <v>18.45</v>
      </c>
      <c r="G94" s="15">
        <v>1</v>
      </c>
      <c r="H94" s="15">
        <f>G94*F94</f>
        <v>18.45</v>
      </c>
      <c r="I94" s="17">
        <f>C94*0.1</f>
        <v>6.15</v>
      </c>
      <c r="J94" s="15"/>
      <c r="K94" s="15"/>
      <c r="L94" s="15"/>
    </row>
    <row r="95" spans="1:12">
      <c r="A95" s="279"/>
      <c r="B95" s="276" t="s">
        <v>308</v>
      </c>
      <c r="C95" s="276">
        <v>18</v>
      </c>
      <c r="D95" s="276"/>
      <c r="E95" s="276"/>
      <c r="F95" s="203">
        <v>2.4</v>
      </c>
      <c r="G95" s="276">
        <v>1</v>
      </c>
      <c r="H95" s="276">
        <f>F95*G95</f>
        <v>2.4</v>
      </c>
      <c r="I95" s="17"/>
      <c r="J95" s="276"/>
      <c r="K95" s="276"/>
      <c r="L95" s="276"/>
    </row>
    <row r="96" spans="1:12">
      <c r="A96" s="279"/>
      <c r="B96" s="15" t="s">
        <v>292</v>
      </c>
      <c r="C96" s="15">
        <v>18.2</v>
      </c>
      <c r="D96" s="15">
        <v>3.2</v>
      </c>
      <c r="E96" s="15">
        <v>0.3</v>
      </c>
      <c r="F96" s="203">
        <f>C96*D96*E96</f>
        <v>17.472000000000001</v>
      </c>
      <c r="G96" s="15">
        <v>1</v>
      </c>
      <c r="H96" s="15">
        <f>G96*F96</f>
        <v>17.472000000000001</v>
      </c>
      <c r="I96" s="17"/>
      <c r="J96" s="15"/>
      <c r="K96" s="15"/>
      <c r="L96" s="15"/>
    </row>
    <row r="97" spans="1:12">
      <c r="A97" s="279"/>
      <c r="B97" s="15" t="s">
        <v>292</v>
      </c>
      <c r="C97" s="15">
        <v>4.7</v>
      </c>
      <c r="D97" s="15">
        <v>3.2</v>
      </c>
      <c r="E97" s="15">
        <v>0.3</v>
      </c>
      <c r="F97" s="203">
        <f>C97*D97*E97</f>
        <v>4.5120000000000005</v>
      </c>
      <c r="G97" s="15">
        <v>1</v>
      </c>
      <c r="H97" s="15">
        <f>G97*F97</f>
        <v>4.5120000000000005</v>
      </c>
      <c r="I97" s="17"/>
      <c r="J97" s="15"/>
      <c r="K97" s="15"/>
      <c r="L97" s="15"/>
    </row>
    <row r="98" spans="1:12">
      <c r="A98" s="279"/>
      <c r="B98" s="276" t="s">
        <v>312</v>
      </c>
      <c r="C98" s="276"/>
      <c r="D98" s="276"/>
      <c r="E98" s="276"/>
      <c r="F98" s="203">
        <v>1.97</v>
      </c>
      <c r="G98" s="276">
        <v>1</v>
      </c>
      <c r="H98" s="276">
        <f>F98*G98</f>
        <v>1.97</v>
      </c>
      <c r="I98" s="17"/>
      <c r="J98" s="276"/>
      <c r="K98" s="276"/>
      <c r="L98" s="276"/>
    </row>
    <row r="99" spans="1:12">
      <c r="A99" s="279"/>
      <c r="B99" s="15" t="s">
        <v>212</v>
      </c>
      <c r="C99" s="369">
        <v>57.3</v>
      </c>
      <c r="D99" s="369"/>
      <c r="E99" s="15">
        <v>0.2</v>
      </c>
      <c r="F99" s="203">
        <f>C99*E99</f>
        <v>11.46</v>
      </c>
      <c r="G99" s="15">
        <v>1</v>
      </c>
      <c r="H99" s="15">
        <f>G99*F99</f>
        <v>11.46</v>
      </c>
      <c r="I99" s="17"/>
      <c r="J99" s="15"/>
      <c r="K99" s="15"/>
      <c r="L99" s="15"/>
    </row>
    <row r="100" spans="1:12" ht="13.5" thickBot="1">
      <c r="A100" s="195"/>
      <c r="B100" s="196"/>
      <c r="C100" s="196"/>
      <c r="D100" s="196"/>
      <c r="E100" s="196"/>
      <c r="F100" s="198"/>
      <c r="G100" s="211" t="s">
        <v>213</v>
      </c>
      <c r="H100" s="237">
        <f>SUM(H94:H99)</f>
        <v>56.264000000000003</v>
      </c>
      <c r="I100" s="238"/>
      <c r="J100" s="237"/>
      <c r="K100" s="197"/>
      <c r="L100" s="192"/>
    </row>
    <row r="101" spans="1:12">
      <c r="A101" s="193" t="s">
        <v>291</v>
      </c>
      <c r="B101" s="33"/>
      <c r="C101" s="33"/>
      <c r="D101" s="33"/>
      <c r="E101" s="33"/>
      <c r="F101" s="199"/>
      <c r="G101" s="215"/>
      <c r="H101" s="199"/>
      <c r="I101" s="278" t="s">
        <v>296</v>
      </c>
      <c r="J101" s="199"/>
      <c r="K101" s="194"/>
      <c r="L101" s="33"/>
    </row>
    <row r="102" spans="1:12" ht="13.5" thickBot="1"/>
    <row r="103" spans="1:12" ht="21" thickBot="1">
      <c r="A103" s="163" t="s">
        <v>309</v>
      </c>
      <c r="B103" s="164"/>
      <c r="C103" s="164"/>
      <c r="D103" s="164"/>
      <c r="E103" s="165"/>
      <c r="F103" s="166"/>
      <c r="G103" s="167"/>
      <c r="H103" s="167"/>
      <c r="I103" s="168"/>
      <c r="J103" s="168"/>
      <c r="K103" s="168"/>
      <c r="L103" s="169"/>
    </row>
    <row r="104" spans="1:12" ht="25.5">
      <c r="A104" s="188" t="s">
        <v>11</v>
      </c>
      <c r="B104" s="189" t="s">
        <v>4</v>
      </c>
      <c r="C104" s="189" t="s">
        <v>288</v>
      </c>
      <c r="D104" s="189" t="s">
        <v>289</v>
      </c>
      <c r="E104" s="189" t="s">
        <v>290</v>
      </c>
      <c r="F104" s="190" t="s">
        <v>209</v>
      </c>
      <c r="G104" s="189" t="s">
        <v>5</v>
      </c>
      <c r="H104" s="190" t="s">
        <v>211</v>
      </c>
      <c r="I104" s="191" t="s">
        <v>294</v>
      </c>
      <c r="J104" s="191"/>
      <c r="K104" s="367" t="s">
        <v>203</v>
      </c>
      <c r="L104" s="368"/>
    </row>
    <row r="105" spans="1:12" ht="14.25">
      <c r="A105" s="279"/>
      <c r="B105" s="15" t="s">
        <v>1</v>
      </c>
      <c r="C105" s="15"/>
      <c r="D105" s="15"/>
      <c r="E105" s="15"/>
      <c r="F105" s="16" t="s">
        <v>208</v>
      </c>
      <c r="G105" s="15" t="s">
        <v>6</v>
      </c>
      <c r="H105" s="202" t="s">
        <v>208</v>
      </c>
      <c r="I105" s="16" t="s">
        <v>208</v>
      </c>
      <c r="J105" s="15"/>
      <c r="K105" s="369" t="s">
        <v>1</v>
      </c>
      <c r="L105" s="369"/>
    </row>
    <row r="106" spans="1:12">
      <c r="A106" s="279"/>
      <c r="B106" s="15" t="s">
        <v>210</v>
      </c>
      <c r="C106" s="369">
        <v>7.3</v>
      </c>
      <c r="D106" s="369"/>
      <c r="E106" s="15">
        <v>0.3</v>
      </c>
      <c r="F106" s="203">
        <f>C106*E106</f>
        <v>2.19</v>
      </c>
      <c r="G106" s="15">
        <v>1</v>
      </c>
      <c r="H106" s="15">
        <f>G106*F106</f>
        <v>2.19</v>
      </c>
      <c r="I106" s="17">
        <f>C106*0.1</f>
        <v>0.73</v>
      </c>
      <c r="J106" s="15"/>
      <c r="K106" s="15"/>
      <c r="L106" s="15"/>
    </row>
    <row r="107" spans="1:12">
      <c r="A107" s="279"/>
      <c r="B107" s="15" t="s">
        <v>292</v>
      </c>
      <c r="C107" s="15">
        <v>7.5</v>
      </c>
      <c r="D107" s="15">
        <v>4.5</v>
      </c>
      <c r="E107" s="15">
        <v>0.3</v>
      </c>
      <c r="F107" s="203">
        <f>C107*D107*E107</f>
        <v>10.125</v>
      </c>
      <c r="G107" s="15">
        <v>1</v>
      </c>
      <c r="H107" s="15">
        <f>G107*F107</f>
        <v>10.125</v>
      </c>
      <c r="I107" s="17"/>
      <c r="J107" s="15"/>
      <c r="K107" s="15"/>
      <c r="L107" s="15"/>
    </row>
    <row r="108" spans="1:12">
      <c r="A108" s="279"/>
      <c r="B108" s="15" t="s">
        <v>292</v>
      </c>
      <c r="C108" s="15">
        <v>2.25</v>
      </c>
      <c r="D108" s="15">
        <v>1.1000000000000001</v>
      </c>
      <c r="E108" s="15">
        <v>0.2</v>
      </c>
      <c r="F108" s="203">
        <f>C108*D108*E108</f>
        <v>0.49500000000000005</v>
      </c>
      <c r="G108" s="15">
        <v>1</v>
      </c>
      <c r="H108" s="15">
        <f>G108*F108</f>
        <v>0.49500000000000005</v>
      </c>
      <c r="I108" s="17"/>
      <c r="J108" s="15"/>
      <c r="K108" s="15"/>
      <c r="L108" s="15"/>
    </row>
    <row r="109" spans="1:12">
      <c r="A109" s="279"/>
      <c r="B109" s="15" t="s">
        <v>292</v>
      </c>
      <c r="C109" s="15">
        <v>2.25</v>
      </c>
      <c r="D109" s="15">
        <v>0.85</v>
      </c>
      <c r="E109" s="15">
        <v>0.3</v>
      </c>
      <c r="F109" s="203">
        <f>C109*D109*E109</f>
        <v>0.57374999999999998</v>
      </c>
      <c r="G109" s="15">
        <v>1</v>
      </c>
      <c r="H109" s="15">
        <f>G109*F109</f>
        <v>0.57374999999999998</v>
      </c>
      <c r="I109" s="17"/>
      <c r="J109" s="15"/>
      <c r="K109" s="15"/>
      <c r="L109" s="15"/>
    </row>
    <row r="110" spans="1:12" ht="13.5" thickBot="1">
      <c r="A110" s="195"/>
      <c r="B110" s="196"/>
      <c r="C110" s="196"/>
      <c r="D110" s="196"/>
      <c r="E110" s="196"/>
      <c r="F110" s="198"/>
      <c r="G110" s="211" t="s">
        <v>213</v>
      </c>
      <c r="H110" s="237">
        <f>SUM(H106:H109)</f>
        <v>13.383749999999999</v>
      </c>
      <c r="I110" s="238"/>
      <c r="J110" s="237"/>
      <c r="K110" s="197"/>
      <c r="L110" s="192"/>
    </row>
    <row r="111" spans="1:12">
      <c r="A111" s="193" t="s">
        <v>291</v>
      </c>
      <c r="B111" s="33"/>
      <c r="C111" s="33"/>
      <c r="D111" s="33"/>
      <c r="E111" s="33"/>
      <c r="F111" s="199"/>
      <c r="G111" s="215"/>
      <c r="H111" s="199"/>
      <c r="I111" s="278" t="s">
        <v>296</v>
      </c>
      <c r="J111" s="199"/>
      <c r="K111" s="194"/>
      <c r="L111" s="33"/>
    </row>
    <row r="112" spans="1:12" ht="13.5" thickBot="1"/>
    <row r="113" spans="1:13" ht="21" thickBot="1">
      <c r="A113" s="163" t="s">
        <v>319</v>
      </c>
      <c r="B113" s="164"/>
      <c r="C113" s="164"/>
      <c r="D113" s="164"/>
      <c r="E113" s="165"/>
      <c r="F113" s="166"/>
      <c r="G113" s="167"/>
      <c r="H113" s="167"/>
      <c r="I113" s="168"/>
      <c r="J113" s="168"/>
      <c r="K113" s="168"/>
      <c r="L113" s="169"/>
    </row>
    <row r="114" spans="1:13" ht="25.5">
      <c r="A114" s="188" t="s">
        <v>11</v>
      </c>
      <c r="B114" s="189" t="s">
        <v>4</v>
      </c>
      <c r="C114" s="189" t="s">
        <v>288</v>
      </c>
      <c r="D114" s="189" t="s">
        <v>289</v>
      </c>
      <c r="E114" s="189" t="s">
        <v>290</v>
      </c>
      <c r="F114" s="190" t="s">
        <v>209</v>
      </c>
      <c r="G114" s="189" t="s">
        <v>5</v>
      </c>
      <c r="H114" s="190" t="s">
        <v>211</v>
      </c>
      <c r="I114" s="191" t="s">
        <v>294</v>
      </c>
      <c r="J114" s="191"/>
      <c r="K114" s="367" t="s">
        <v>203</v>
      </c>
      <c r="L114" s="368"/>
    </row>
    <row r="115" spans="1:13" ht="14.25">
      <c r="A115" s="279"/>
      <c r="B115" s="276" t="s">
        <v>1</v>
      </c>
      <c r="C115" s="276"/>
      <c r="D115" s="276"/>
      <c r="E115" s="276"/>
      <c r="F115" s="16" t="s">
        <v>208</v>
      </c>
      <c r="G115" s="276" t="s">
        <v>6</v>
      </c>
      <c r="H115" s="202" t="s">
        <v>208</v>
      </c>
      <c r="I115" s="16" t="s">
        <v>208</v>
      </c>
      <c r="J115" s="276"/>
      <c r="K115" s="369" t="s">
        <v>1</v>
      </c>
      <c r="L115" s="369"/>
    </row>
    <row r="116" spans="1:13">
      <c r="A116" s="279"/>
      <c r="B116" s="276" t="s">
        <v>210</v>
      </c>
      <c r="C116" s="369">
        <v>2.85</v>
      </c>
      <c r="D116" s="369"/>
      <c r="E116" s="276">
        <v>0.3</v>
      </c>
      <c r="F116" s="203">
        <f>C116*E116</f>
        <v>0.85499999999999998</v>
      </c>
      <c r="G116" s="276">
        <v>1</v>
      </c>
      <c r="H116" s="276">
        <f>G116*F116</f>
        <v>0.85499999999999998</v>
      </c>
      <c r="I116" s="17">
        <f>C116*0.1</f>
        <v>0.28500000000000003</v>
      </c>
      <c r="J116" s="276"/>
      <c r="K116" s="276"/>
      <c r="L116" s="276"/>
    </row>
    <row r="117" spans="1:13">
      <c r="A117" s="279"/>
      <c r="B117" s="276" t="s">
        <v>292</v>
      </c>
      <c r="C117" s="276">
        <v>4.25</v>
      </c>
      <c r="D117" s="276">
        <v>0.25</v>
      </c>
      <c r="E117" s="276">
        <v>0.3</v>
      </c>
      <c r="F117" s="203">
        <f>C117*D117*E117</f>
        <v>0.31874999999999998</v>
      </c>
      <c r="G117" s="276">
        <v>1</v>
      </c>
      <c r="H117" s="276">
        <f>G117*F117</f>
        <v>0.31874999999999998</v>
      </c>
      <c r="I117" s="17"/>
      <c r="J117" s="276"/>
      <c r="K117" s="276"/>
      <c r="L117" s="276"/>
    </row>
    <row r="118" spans="1:13" ht="13.5" thickBot="1">
      <c r="A118" s="195"/>
      <c r="B118" s="196"/>
      <c r="C118" s="196"/>
      <c r="D118" s="196"/>
      <c r="E118" s="196"/>
      <c r="F118" s="198"/>
      <c r="G118" s="211" t="s">
        <v>213</v>
      </c>
      <c r="H118" s="237">
        <f>SUM(H116:H117)</f>
        <v>1.1737500000000001</v>
      </c>
      <c r="I118" s="238"/>
      <c r="J118" s="237"/>
      <c r="K118" s="197"/>
      <c r="L118" s="192"/>
    </row>
    <row r="119" spans="1:13">
      <c r="A119" s="193" t="s">
        <v>291</v>
      </c>
      <c r="B119" s="33"/>
      <c r="C119" s="33"/>
      <c r="D119" s="33"/>
      <c r="E119" s="33"/>
      <c r="F119" s="199"/>
      <c r="G119" s="215"/>
      <c r="H119" s="199"/>
      <c r="I119" s="278" t="s">
        <v>296</v>
      </c>
      <c r="J119" s="199"/>
      <c r="K119" s="194"/>
      <c r="L119" s="3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3" ht="21" thickBot="1">
      <c r="A121" s="281" t="s">
        <v>320</v>
      </c>
      <c r="B121" s="282"/>
      <c r="C121" s="282"/>
      <c r="D121" s="282"/>
      <c r="E121" s="283"/>
      <c r="F121" s="217"/>
      <c r="G121" s="115"/>
      <c r="H121" s="115"/>
      <c r="I121" s="284"/>
      <c r="J121" s="284"/>
      <c r="K121" s="284"/>
      <c r="L121" s="284"/>
    </row>
    <row r="122" spans="1:13" ht="25.5">
      <c r="A122" s="188" t="s">
        <v>11</v>
      </c>
      <c r="B122" s="189" t="s">
        <v>4</v>
      </c>
      <c r="C122" s="189" t="s">
        <v>288</v>
      </c>
      <c r="D122" s="189" t="s">
        <v>289</v>
      </c>
      <c r="E122" s="189" t="s">
        <v>290</v>
      </c>
      <c r="F122" s="190" t="s">
        <v>209</v>
      </c>
      <c r="G122" s="189" t="s">
        <v>5</v>
      </c>
      <c r="H122" s="190" t="s">
        <v>211</v>
      </c>
      <c r="I122" s="191" t="s">
        <v>294</v>
      </c>
      <c r="J122" s="191"/>
      <c r="K122" s="367" t="s">
        <v>203</v>
      </c>
      <c r="L122" s="371"/>
    </row>
    <row r="123" spans="1:13" ht="14.25">
      <c r="A123" s="279"/>
      <c r="B123" s="276" t="s">
        <v>1</v>
      </c>
      <c r="C123" s="276"/>
      <c r="D123" s="276"/>
      <c r="E123" s="276"/>
      <c r="F123" s="16" t="s">
        <v>208</v>
      </c>
      <c r="G123" s="276" t="s">
        <v>6</v>
      </c>
      <c r="H123" s="202" t="s">
        <v>208</v>
      </c>
      <c r="I123" s="16" t="s">
        <v>208</v>
      </c>
      <c r="J123" s="276"/>
      <c r="K123" s="369" t="s">
        <v>1</v>
      </c>
      <c r="L123" s="370"/>
    </row>
    <row r="124" spans="1:13">
      <c r="A124" s="279"/>
      <c r="B124" s="276" t="s">
        <v>210</v>
      </c>
      <c r="C124" s="369">
        <v>1.7</v>
      </c>
      <c r="D124" s="369"/>
      <c r="E124" s="276">
        <v>0.2</v>
      </c>
      <c r="F124" s="203">
        <f>C124*E124</f>
        <v>0.34</v>
      </c>
      <c r="G124" s="276">
        <v>1</v>
      </c>
      <c r="H124" s="276">
        <f>G124*F124</f>
        <v>0.34</v>
      </c>
      <c r="I124" s="17">
        <f>C124*0.1</f>
        <v>0.17</v>
      </c>
      <c r="J124" s="276"/>
      <c r="K124" s="276"/>
      <c r="L124" s="285"/>
    </row>
    <row r="125" spans="1:13">
      <c r="A125" s="279"/>
      <c r="B125" s="276" t="s">
        <v>292</v>
      </c>
      <c r="C125" s="276">
        <v>4.4000000000000004</v>
      </c>
      <c r="D125" s="276">
        <v>0.65</v>
      </c>
      <c r="E125" s="276">
        <v>0.2</v>
      </c>
      <c r="F125" s="203">
        <f>C125*D125*E125</f>
        <v>0.57200000000000006</v>
      </c>
      <c r="G125" s="276">
        <v>1</v>
      </c>
      <c r="H125" s="276">
        <f>G125*F125</f>
        <v>0.57200000000000006</v>
      </c>
      <c r="I125" s="17"/>
      <c r="J125" s="276"/>
      <c r="K125" s="276"/>
      <c r="L125" s="285"/>
    </row>
    <row r="126" spans="1:13">
      <c r="A126" s="279"/>
      <c r="B126" s="276" t="s">
        <v>212</v>
      </c>
      <c r="C126" s="369">
        <v>1.1599999999999999</v>
      </c>
      <c r="D126" s="369"/>
      <c r="E126" s="276">
        <v>0.25</v>
      </c>
      <c r="F126" s="203">
        <f>C126*E126</f>
        <v>0.28999999999999998</v>
      </c>
      <c r="G126" s="276">
        <v>1</v>
      </c>
      <c r="H126" s="276">
        <f>G126*F126</f>
        <v>0.28999999999999998</v>
      </c>
      <c r="I126" s="17"/>
      <c r="J126" s="276"/>
      <c r="K126" s="276"/>
      <c r="L126" s="285"/>
    </row>
    <row r="127" spans="1:13" ht="13.5" thickBot="1">
      <c r="A127" s="195"/>
      <c r="B127" s="196"/>
      <c r="C127" s="196"/>
      <c r="D127" s="196"/>
      <c r="E127" s="196"/>
      <c r="F127" s="198"/>
      <c r="G127" s="211" t="s">
        <v>213</v>
      </c>
      <c r="H127" s="237">
        <f>SUM(H124:H126)</f>
        <v>1.2020000000000002</v>
      </c>
      <c r="I127" s="238"/>
      <c r="J127" s="237"/>
      <c r="K127" s="197"/>
      <c r="L127" s="286"/>
      <c r="M127" s="287"/>
    </row>
    <row r="128" spans="1:13">
      <c r="A128" s="193" t="s">
        <v>291</v>
      </c>
      <c r="B128" s="33"/>
      <c r="C128" s="33"/>
      <c r="D128" s="33"/>
      <c r="E128" s="33"/>
      <c r="F128" s="199"/>
      <c r="G128" s="215"/>
      <c r="H128" s="199"/>
      <c r="I128" s="278" t="s">
        <v>296</v>
      </c>
      <c r="J128" s="199"/>
      <c r="K128" s="194"/>
      <c r="L128" s="33"/>
    </row>
    <row r="130" spans="1:12" ht="21" thickBot="1">
      <c r="A130" s="281" t="s">
        <v>321</v>
      </c>
      <c r="B130" s="282"/>
      <c r="C130" s="282"/>
      <c r="D130" s="282"/>
      <c r="E130" s="283"/>
      <c r="F130" s="217"/>
      <c r="G130" s="115"/>
      <c r="H130" s="115"/>
      <c r="I130" s="284"/>
      <c r="J130" s="284"/>
      <c r="K130" s="284"/>
      <c r="L130" s="284"/>
    </row>
    <row r="131" spans="1:12" ht="25.5">
      <c r="A131" s="188" t="s">
        <v>11</v>
      </c>
      <c r="B131" s="189" t="s">
        <v>4</v>
      </c>
      <c r="C131" s="189" t="s">
        <v>288</v>
      </c>
      <c r="D131" s="189" t="s">
        <v>289</v>
      </c>
      <c r="E131" s="189" t="s">
        <v>290</v>
      </c>
      <c r="F131" s="190" t="s">
        <v>209</v>
      </c>
      <c r="G131" s="189" t="s">
        <v>5</v>
      </c>
      <c r="H131" s="190" t="s">
        <v>211</v>
      </c>
      <c r="I131" s="191" t="s">
        <v>294</v>
      </c>
      <c r="J131" s="191"/>
      <c r="K131" s="367" t="s">
        <v>203</v>
      </c>
      <c r="L131" s="371"/>
    </row>
    <row r="132" spans="1:12" ht="14.25">
      <c r="A132" s="279"/>
      <c r="B132" s="276" t="s">
        <v>1</v>
      </c>
      <c r="C132" s="276"/>
      <c r="D132" s="276"/>
      <c r="E132" s="276"/>
      <c r="F132" s="16" t="s">
        <v>208</v>
      </c>
      <c r="G132" s="276" t="s">
        <v>6</v>
      </c>
      <c r="H132" s="202" t="s">
        <v>208</v>
      </c>
      <c r="I132" s="16" t="s">
        <v>208</v>
      </c>
      <c r="J132" s="276"/>
      <c r="K132" s="369" t="s">
        <v>1</v>
      </c>
      <c r="L132" s="370"/>
    </row>
    <row r="133" spans="1:12">
      <c r="A133" s="279"/>
      <c r="B133" s="276" t="s">
        <v>210</v>
      </c>
      <c r="C133" s="369">
        <v>1.7</v>
      </c>
      <c r="D133" s="369"/>
      <c r="E133" s="276">
        <v>0.2</v>
      </c>
      <c r="F133" s="203">
        <f>C133*E133</f>
        <v>0.34</v>
      </c>
      <c r="G133" s="276">
        <v>1</v>
      </c>
      <c r="H133" s="276">
        <f>G133*F133</f>
        <v>0.34</v>
      </c>
      <c r="I133" s="17">
        <f>C133*0.1</f>
        <v>0.17</v>
      </c>
      <c r="J133" s="276"/>
      <c r="K133" s="276"/>
      <c r="L133" s="285"/>
    </row>
    <row r="134" spans="1:12">
      <c r="A134" s="279"/>
      <c r="B134" s="276" t="s">
        <v>292</v>
      </c>
      <c r="C134" s="276">
        <v>4.4000000000000004</v>
      </c>
      <c r="D134" s="276">
        <v>0.7</v>
      </c>
      <c r="E134" s="276">
        <v>0.2</v>
      </c>
      <c r="F134" s="203">
        <f>C134*D134*E134</f>
        <v>0.6160000000000001</v>
      </c>
      <c r="G134" s="276">
        <v>1</v>
      </c>
      <c r="H134" s="276">
        <f>G134*F134</f>
        <v>0.6160000000000001</v>
      </c>
      <c r="I134" s="17"/>
      <c r="J134" s="276"/>
      <c r="K134" s="276"/>
      <c r="L134" s="285"/>
    </row>
    <row r="135" spans="1:12">
      <c r="A135" s="279"/>
      <c r="B135" s="276" t="s">
        <v>212</v>
      </c>
      <c r="C135" s="369">
        <v>1.1599999999999999</v>
      </c>
      <c r="D135" s="369"/>
      <c r="E135" s="276">
        <v>0.25</v>
      </c>
      <c r="F135" s="203">
        <f>C135*E135</f>
        <v>0.28999999999999998</v>
      </c>
      <c r="G135" s="276">
        <v>1</v>
      </c>
      <c r="H135" s="276">
        <f>G135*F135</f>
        <v>0.28999999999999998</v>
      </c>
      <c r="I135" s="17"/>
      <c r="J135" s="276"/>
      <c r="K135" s="276"/>
      <c r="L135" s="285"/>
    </row>
    <row r="136" spans="1:12" ht="13.5" thickBot="1">
      <c r="A136" s="195"/>
      <c r="B136" s="196"/>
      <c r="C136" s="196"/>
      <c r="D136" s="196"/>
      <c r="E136" s="196"/>
      <c r="F136" s="198"/>
      <c r="G136" s="211" t="s">
        <v>213</v>
      </c>
      <c r="H136" s="237">
        <f>SUM(H133:H135)</f>
        <v>1.2460000000000002</v>
      </c>
      <c r="I136" s="238"/>
      <c r="J136" s="237"/>
      <c r="K136" s="197"/>
      <c r="L136" s="286"/>
    </row>
    <row r="137" spans="1:12">
      <c r="A137" s="193" t="s">
        <v>291</v>
      </c>
      <c r="B137" s="33"/>
      <c r="C137" s="33"/>
      <c r="D137" s="33"/>
      <c r="E137" s="33"/>
      <c r="F137" s="199"/>
      <c r="G137" s="215"/>
      <c r="H137" s="199"/>
      <c r="I137" s="278" t="s">
        <v>296</v>
      </c>
      <c r="J137" s="199"/>
      <c r="K137" s="194"/>
      <c r="L137" s="33"/>
    </row>
    <row r="139" spans="1:12" ht="21" thickBot="1">
      <c r="A139" s="281" t="s">
        <v>323</v>
      </c>
      <c r="B139" s="282"/>
      <c r="C139" s="282"/>
      <c r="D139" s="282"/>
      <c r="E139" s="283"/>
      <c r="F139" s="217"/>
      <c r="G139" s="115"/>
      <c r="H139" s="115"/>
      <c r="I139" s="284"/>
      <c r="J139" s="284"/>
      <c r="K139" s="284"/>
      <c r="L139" s="284"/>
    </row>
    <row r="140" spans="1:12" ht="25.5">
      <c r="A140" s="188" t="s">
        <v>11</v>
      </c>
      <c r="B140" s="189" t="s">
        <v>4</v>
      </c>
      <c r="C140" s="189" t="s">
        <v>288</v>
      </c>
      <c r="D140" s="189" t="s">
        <v>289</v>
      </c>
      <c r="E140" s="189" t="s">
        <v>290</v>
      </c>
      <c r="F140" s="190" t="s">
        <v>209</v>
      </c>
      <c r="G140" s="189" t="s">
        <v>5</v>
      </c>
      <c r="H140" s="190" t="s">
        <v>211</v>
      </c>
      <c r="I140" s="191" t="s">
        <v>294</v>
      </c>
      <c r="J140" s="191"/>
      <c r="K140" s="367" t="s">
        <v>203</v>
      </c>
      <c r="L140" s="371"/>
    </row>
    <row r="141" spans="1:12" ht="14.25">
      <c r="A141" s="279"/>
      <c r="B141" s="276" t="s">
        <v>1</v>
      </c>
      <c r="C141" s="276"/>
      <c r="D141" s="276"/>
      <c r="E141" s="276"/>
      <c r="F141" s="16" t="s">
        <v>208</v>
      </c>
      <c r="G141" s="276" t="s">
        <v>6</v>
      </c>
      <c r="H141" s="202" t="s">
        <v>208</v>
      </c>
      <c r="I141" s="16" t="s">
        <v>208</v>
      </c>
      <c r="J141" s="276"/>
      <c r="K141" s="369" t="s">
        <v>1</v>
      </c>
      <c r="L141" s="370"/>
    </row>
    <row r="142" spans="1:12">
      <c r="A142" s="279"/>
      <c r="B142" s="276" t="s">
        <v>210</v>
      </c>
      <c r="C142" s="369">
        <v>2.25</v>
      </c>
      <c r="D142" s="369"/>
      <c r="E142" s="276">
        <v>0.25</v>
      </c>
      <c r="F142" s="203">
        <f>C142*E142</f>
        <v>0.5625</v>
      </c>
      <c r="G142" s="276">
        <v>1</v>
      </c>
      <c r="H142" s="276">
        <f>G142*F142</f>
        <v>0.5625</v>
      </c>
      <c r="I142" s="17">
        <f>C142*0.1</f>
        <v>0.22500000000000001</v>
      </c>
      <c r="J142" s="276"/>
      <c r="K142" s="276"/>
      <c r="L142" s="285"/>
    </row>
    <row r="143" spans="1:12">
      <c r="A143" s="279"/>
      <c r="B143" s="276" t="s">
        <v>292</v>
      </c>
      <c r="C143" s="276">
        <v>5.15</v>
      </c>
      <c r="D143" s="276">
        <v>2.7</v>
      </c>
      <c r="E143" s="276">
        <v>0.25</v>
      </c>
      <c r="F143" s="203">
        <f>C143*D143*E143</f>
        <v>3.4762500000000003</v>
      </c>
      <c r="G143" s="276">
        <v>1</v>
      </c>
      <c r="H143" s="276">
        <f>G143*F143</f>
        <v>3.4762500000000003</v>
      </c>
      <c r="I143" s="17"/>
      <c r="J143" s="276"/>
      <c r="K143" s="276"/>
      <c r="L143" s="285"/>
    </row>
    <row r="144" spans="1:12">
      <c r="A144" s="279"/>
      <c r="B144" s="276" t="s">
        <v>292</v>
      </c>
      <c r="C144" s="276">
        <v>3.3</v>
      </c>
      <c r="D144" s="276">
        <v>0.3</v>
      </c>
      <c r="E144" s="276">
        <v>0.15</v>
      </c>
      <c r="F144" s="203">
        <f>C144*D144*E144</f>
        <v>0.14849999999999997</v>
      </c>
      <c r="G144" s="276">
        <v>1</v>
      </c>
      <c r="H144" s="276">
        <f>G144*F144</f>
        <v>0.14849999999999997</v>
      </c>
      <c r="I144" s="17"/>
      <c r="J144" s="276"/>
      <c r="K144" s="276"/>
      <c r="L144" s="285"/>
    </row>
    <row r="145" spans="1:12">
      <c r="A145" s="279"/>
      <c r="B145" s="276" t="s">
        <v>212</v>
      </c>
      <c r="C145" s="369">
        <v>1.45</v>
      </c>
      <c r="D145" s="369"/>
      <c r="E145" s="276">
        <v>0.2</v>
      </c>
      <c r="F145" s="203">
        <f>C145*E145</f>
        <v>0.28999999999999998</v>
      </c>
      <c r="G145" s="276">
        <v>1</v>
      </c>
      <c r="H145" s="276">
        <f>G145*F145</f>
        <v>0.28999999999999998</v>
      </c>
      <c r="I145" s="17"/>
      <c r="J145" s="276"/>
      <c r="K145" s="276"/>
      <c r="L145" s="285"/>
    </row>
    <row r="146" spans="1:12" ht="13.5" thickBot="1">
      <c r="A146" s="195"/>
      <c r="B146" s="196"/>
      <c r="C146" s="196"/>
      <c r="D146" s="196"/>
      <c r="E146" s="196"/>
      <c r="F146" s="198"/>
      <c r="G146" s="211" t="s">
        <v>213</v>
      </c>
      <c r="H146" s="237">
        <f>SUM(H142:H145)</f>
        <v>4.4772500000000006</v>
      </c>
      <c r="I146" s="238"/>
      <c r="J146" s="237"/>
      <c r="K146" s="197"/>
      <c r="L146" s="286"/>
    </row>
    <row r="147" spans="1:12">
      <c r="A147" s="193" t="s">
        <v>291</v>
      </c>
      <c r="B147" s="33"/>
      <c r="C147" s="33"/>
      <c r="D147" s="33"/>
      <c r="E147" s="33"/>
      <c r="F147" s="199"/>
      <c r="G147" s="215"/>
      <c r="H147" s="199"/>
      <c r="I147" s="278" t="s">
        <v>296</v>
      </c>
      <c r="J147" s="199"/>
      <c r="K147" s="194"/>
      <c r="L147" s="33"/>
    </row>
    <row r="149" spans="1:12" ht="21" thickBot="1">
      <c r="A149" s="281" t="s">
        <v>322</v>
      </c>
      <c r="B149" s="282"/>
      <c r="C149" s="282"/>
      <c r="D149" s="282"/>
      <c r="E149" s="283"/>
      <c r="F149" s="217"/>
      <c r="G149" s="115"/>
      <c r="H149" s="115"/>
      <c r="I149" s="284"/>
      <c r="J149" s="284"/>
      <c r="K149" s="284"/>
      <c r="L149" s="284"/>
    </row>
    <row r="150" spans="1:12" ht="25.5">
      <c r="A150" s="188" t="s">
        <v>11</v>
      </c>
      <c r="B150" s="189" t="s">
        <v>4</v>
      </c>
      <c r="C150" s="189" t="s">
        <v>288</v>
      </c>
      <c r="D150" s="189" t="s">
        <v>289</v>
      </c>
      <c r="E150" s="189" t="s">
        <v>290</v>
      </c>
      <c r="F150" s="190" t="s">
        <v>209</v>
      </c>
      <c r="G150" s="189" t="s">
        <v>5</v>
      </c>
      <c r="H150" s="190" t="s">
        <v>211</v>
      </c>
      <c r="I150" s="191" t="s">
        <v>294</v>
      </c>
      <c r="J150" s="191"/>
      <c r="K150" s="367" t="s">
        <v>203</v>
      </c>
      <c r="L150" s="371"/>
    </row>
    <row r="151" spans="1:12" ht="14.25">
      <c r="A151" s="279"/>
      <c r="B151" s="276" t="s">
        <v>1</v>
      </c>
      <c r="C151" s="276"/>
      <c r="D151" s="276"/>
      <c r="E151" s="276"/>
      <c r="F151" s="16" t="s">
        <v>208</v>
      </c>
      <c r="G151" s="276" t="s">
        <v>6</v>
      </c>
      <c r="H151" s="202" t="s">
        <v>208</v>
      </c>
      <c r="I151" s="16" t="s">
        <v>208</v>
      </c>
      <c r="J151" s="276"/>
      <c r="K151" s="369" t="s">
        <v>1</v>
      </c>
      <c r="L151" s="370"/>
    </row>
    <row r="152" spans="1:12">
      <c r="A152" s="279"/>
      <c r="B152" s="276" t="s">
        <v>210</v>
      </c>
      <c r="C152" s="369">
        <v>1.7</v>
      </c>
      <c r="D152" s="369"/>
      <c r="E152" s="276">
        <v>0.2</v>
      </c>
      <c r="F152" s="203">
        <f>C152*E152</f>
        <v>0.34</v>
      </c>
      <c r="G152" s="276">
        <v>1</v>
      </c>
      <c r="H152" s="276">
        <f>G152*F152</f>
        <v>0.34</v>
      </c>
      <c r="I152" s="17">
        <f>C152*0.1</f>
        <v>0.17</v>
      </c>
      <c r="J152" s="276"/>
      <c r="K152" s="276"/>
      <c r="L152" s="285"/>
    </row>
    <row r="153" spans="1:12">
      <c r="A153" s="279"/>
      <c r="B153" s="276" t="s">
        <v>292</v>
      </c>
      <c r="C153" s="276">
        <v>4.4000000000000004</v>
      </c>
      <c r="D153" s="276">
        <v>0.85</v>
      </c>
      <c r="E153" s="276">
        <v>0.2</v>
      </c>
      <c r="F153" s="203">
        <f>C153*D153*E153</f>
        <v>0.74800000000000011</v>
      </c>
      <c r="G153" s="276">
        <v>1</v>
      </c>
      <c r="H153" s="276">
        <f>G153*F153</f>
        <v>0.74800000000000011</v>
      </c>
      <c r="I153" s="17"/>
      <c r="J153" s="276"/>
      <c r="K153" s="276"/>
      <c r="L153" s="285"/>
    </row>
    <row r="154" spans="1:12">
      <c r="A154" s="279"/>
      <c r="B154" s="276" t="s">
        <v>212</v>
      </c>
      <c r="C154" s="369">
        <v>1.1599999999999999</v>
      </c>
      <c r="D154" s="369"/>
      <c r="E154" s="276">
        <v>0.25</v>
      </c>
      <c r="F154" s="203">
        <f>C154*E154</f>
        <v>0.28999999999999998</v>
      </c>
      <c r="G154" s="276">
        <v>1</v>
      </c>
      <c r="H154" s="276">
        <f>G154*F154</f>
        <v>0.28999999999999998</v>
      </c>
      <c r="I154" s="17"/>
      <c r="J154" s="276"/>
      <c r="K154" s="276"/>
      <c r="L154" s="285"/>
    </row>
    <row r="155" spans="1:12" ht="13.5" thickBot="1">
      <c r="A155" s="195"/>
      <c r="B155" s="196"/>
      <c r="C155" s="196"/>
      <c r="D155" s="196"/>
      <c r="E155" s="196"/>
      <c r="F155" s="198"/>
      <c r="G155" s="211" t="s">
        <v>213</v>
      </c>
      <c r="H155" s="237">
        <f>SUM(H152:H154)</f>
        <v>1.3780000000000001</v>
      </c>
      <c r="I155" s="238"/>
      <c r="J155" s="237"/>
      <c r="K155" s="197"/>
      <c r="L155" s="286"/>
    </row>
    <row r="156" spans="1:12">
      <c r="A156" s="193" t="s">
        <v>291</v>
      </c>
      <c r="B156" s="33"/>
      <c r="C156" s="33"/>
      <c r="D156" s="33"/>
      <c r="E156" s="33"/>
      <c r="F156" s="199"/>
      <c r="G156" s="215"/>
      <c r="H156" s="199"/>
      <c r="I156" s="278" t="s">
        <v>296</v>
      </c>
      <c r="J156" s="199"/>
      <c r="K156" s="194"/>
      <c r="L156" s="33"/>
    </row>
    <row r="157" spans="1:12">
      <c r="A157" s="288"/>
      <c r="B157" s="33"/>
      <c r="C157" s="33"/>
      <c r="D157" s="33"/>
      <c r="E157" s="33"/>
      <c r="F157" s="199"/>
      <c r="G157" s="215"/>
      <c r="H157" s="199"/>
      <c r="I157" s="288"/>
      <c r="J157" s="199"/>
      <c r="K157" s="194"/>
      <c r="L157" s="33"/>
    </row>
    <row r="158" spans="1:12" ht="21" thickBot="1">
      <c r="A158" s="281" t="s">
        <v>340</v>
      </c>
      <c r="B158" s="282"/>
      <c r="C158" s="282"/>
      <c r="D158" s="282"/>
      <c r="E158" s="283"/>
      <c r="F158" s="217"/>
      <c r="G158" s="115"/>
      <c r="H158" s="115"/>
      <c r="I158" s="284"/>
      <c r="J158" s="284"/>
      <c r="K158" s="284"/>
      <c r="L158" s="284"/>
    </row>
    <row r="159" spans="1:12" ht="25.5">
      <c r="A159" s="188" t="s">
        <v>11</v>
      </c>
      <c r="B159" s="189" t="s">
        <v>4</v>
      </c>
      <c r="C159" s="189" t="s">
        <v>288</v>
      </c>
      <c r="D159" s="189" t="s">
        <v>289</v>
      </c>
      <c r="E159" s="189" t="s">
        <v>290</v>
      </c>
      <c r="F159" s="190" t="s">
        <v>209</v>
      </c>
      <c r="G159" s="189" t="s">
        <v>5</v>
      </c>
      <c r="H159" s="190" t="s">
        <v>211</v>
      </c>
      <c r="I159" s="191" t="s">
        <v>294</v>
      </c>
      <c r="J159" s="191"/>
      <c r="K159" s="367" t="s">
        <v>203</v>
      </c>
      <c r="L159" s="371"/>
    </row>
    <row r="160" spans="1:12" ht="14.25">
      <c r="A160" s="279"/>
      <c r="B160" s="290" t="s">
        <v>1</v>
      </c>
      <c r="C160" s="290"/>
      <c r="D160" s="290"/>
      <c r="E160" s="290"/>
      <c r="F160" s="16" t="s">
        <v>208</v>
      </c>
      <c r="G160" s="290" t="s">
        <v>6</v>
      </c>
      <c r="H160" s="202" t="s">
        <v>208</v>
      </c>
      <c r="I160" s="16" t="s">
        <v>208</v>
      </c>
      <c r="J160" s="290"/>
      <c r="K160" s="369" t="s">
        <v>1</v>
      </c>
      <c r="L160" s="370"/>
    </row>
    <row r="161" spans="1:12">
      <c r="A161" s="279"/>
      <c r="B161" s="290" t="s">
        <v>210</v>
      </c>
      <c r="C161" s="309">
        <v>0.7</v>
      </c>
      <c r="D161" s="310">
        <v>0.7</v>
      </c>
      <c r="E161" s="290">
        <v>0.7</v>
      </c>
      <c r="F161" s="203">
        <f>C161*D161*E161</f>
        <v>0.34299999999999992</v>
      </c>
      <c r="G161" s="290">
        <v>6</v>
      </c>
      <c r="H161" s="290">
        <f>G161*F161</f>
        <v>2.0579999999999994</v>
      </c>
      <c r="I161" s="17">
        <f>C161*0.1</f>
        <v>6.9999999999999993E-2</v>
      </c>
      <c r="J161" s="290"/>
      <c r="K161" s="290"/>
      <c r="L161" s="291"/>
    </row>
    <row r="162" spans="1:12" ht="13.5" thickBot="1">
      <c r="A162" s="195"/>
      <c r="B162" s="196"/>
      <c r="C162" s="196"/>
      <c r="D162" s="196"/>
      <c r="E162" s="196"/>
      <c r="F162" s="198"/>
      <c r="G162" s="211" t="s">
        <v>213</v>
      </c>
      <c r="H162" s="237">
        <f>SUM(H161:H161)</f>
        <v>2.0579999999999994</v>
      </c>
      <c r="I162" s="238"/>
      <c r="J162" s="237"/>
      <c r="K162" s="197"/>
      <c r="L162" s="286"/>
    </row>
    <row r="163" spans="1:12">
      <c r="A163" s="193" t="s">
        <v>291</v>
      </c>
      <c r="B163" s="33"/>
      <c r="C163" s="33"/>
      <c r="D163" s="33"/>
      <c r="E163" s="33"/>
      <c r="F163" s="199"/>
      <c r="G163" s="215"/>
      <c r="H163" s="199"/>
      <c r="I163" s="278" t="s">
        <v>296</v>
      </c>
      <c r="J163" s="199"/>
      <c r="K163" s="194"/>
      <c r="L163" s="33"/>
    </row>
    <row r="164" spans="1:12">
      <c r="A164" s="288"/>
      <c r="B164" s="33"/>
      <c r="C164" s="33"/>
      <c r="D164" s="33"/>
      <c r="E164" s="33"/>
      <c r="F164" s="199"/>
      <c r="G164" s="215"/>
      <c r="H164" s="199"/>
      <c r="I164" s="288"/>
      <c r="J164" s="199"/>
      <c r="K164" s="194"/>
      <c r="L164" s="33"/>
    </row>
    <row r="165" spans="1:12" ht="21" thickBot="1">
      <c r="A165" s="281" t="s">
        <v>338</v>
      </c>
      <c r="B165" s="282"/>
      <c r="C165" s="282"/>
      <c r="D165" s="282"/>
      <c r="E165" s="283"/>
      <c r="F165" s="217"/>
      <c r="G165" s="115"/>
      <c r="H165" s="115"/>
      <c r="I165" s="284"/>
      <c r="J165" s="284"/>
      <c r="K165" s="284"/>
      <c r="L165" s="284"/>
    </row>
    <row r="166" spans="1:12" ht="25.5">
      <c r="A166" s="188" t="s">
        <v>11</v>
      </c>
      <c r="B166" s="189" t="s">
        <v>4</v>
      </c>
      <c r="C166" s="189" t="s">
        <v>288</v>
      </c>
      <c r="D166" s="189" t="s">
        <v>289</v>
      </c>
      <c r="E166" s="189" t="s">
        <v>290</v>
      </c>
      <c r="F166" s="190" t="s">
        <v>209</v>
      </c>
      <c r="G166" s="189" t="s">
        <v>5</v>
      </c>
      <c r="H166" s="190" t="s">
        <v>211</v>
      </c>
      <c r="I166" s="191" t="s">
        <v>294</v>
      </c>
      <c r="J166" s="191"/>
      <c r="K166" s="367" t="s">
        <v>203</v>
      </c>
      <c r="L166" s="371"/>
    </row>
    <row r="167" spans="1:12" ht="14.25">
      <c r="A167" s="279"/>
      <c r="B167" s="290" t="s">
        <v>1</v>
      </c>
      <c r="C167" s="290"/>
      <c r="D167" s="290"/>
      <c r="E167" s="290"/>
      <c r="F167" s="16" t="s">
        <v>208</v>
      </c>
      <c r="G167" s="290" t="s">
        <v>6</v>
      </c>
      <c r="H167" s="202" t="s">
        <v>208</v>
      </c>
      <c r="I167" s="16" t="s">
        <v>208</v>
      </c>
      <c r="J167" s="290"/>
      <c r="K167" s="369" t="s">
        <v>1</v>
      </c>
      <c r="L167" s="370"/>
    </row>
    <row r="168" spans="1:12">
      <c r="A168" s="279"/>
      <c r="B168" s="290" t="s">
        <v>210</v>
      </c>
      <c r="C168" s="369">
        <v>30.5</v>
      </c>
      <c r="D168" s="369"/>
      <c r="E168" s="290">
        <v>0.18</v>
      </c>
      <c r="F168" s="203">
        <f>C168*E168</f>
        <v>5.49</v>
      </c>
      <c r="G168" s="290">
        <v>1</v>
      </c>
      <c r="H168" s="290">
        <f>G168*F168</f>
        <v>5.49</v>
      </c>
      <c r="I168" s="17">
        <f>C168*0.1</f>
        <v>3.0500000000000003</v>
      </c>
      <c r="J168" s="290"/>
      <c r="K168" s="290"/>
      <c r="L168" s="291"/>
    </row>
    <row r="169" spans="1:12" ht="13.5" thickBot="1">
      <c r="A169" s="195"/>
      <c r="B169" s="196"/>
      <c r="C169" s="196"/>
      <c r="D169" s="196"/>
      <c r="E169" s="196"/>
      <c r="F169" s="198"/>
      <c r="G169" s="211" t="s">
        <v>213</v>
      </c>
      <c r="H169" s="237">
        <f>SUM(H168:H168)</f>
        <v>5.49</v>
      </c>
      <c r="I169" s="238"/>
      <c r="J169" s="237"/>
      <c r="K169" s="197"/>
      <c r="L169" s="286"/>
    </row>
    <row r="170" spans="1:12">
      <c r="A170" s="193" t="s">
        <v>291</v>
      </c>
      <c r="B170" s="33"/>
      <c r="C170" s="33"/>
      <c r="D170" s="33"/>
      <c r="E170" s="33"/>
      <c r="F170" s="199"/>
      <c r="G170" s="215"/>
      <c r="H170" s="199"/>
      <c r="I170" s="278" t="s">
        <v>296</v>
      </c>
      <c r="J170" s="199"/>
      <c r="K170" s="194"/>
      <c r="L170" s="33"/>
    </row>
    <row r="172" spans="1:12" ht="21" thickBot="1">
      <c r="A172" s="281" t="s">
        <v>339</v>
      </c>
      <c r="B172" s="282"/>
      <c r="C172" s="282"/>
      <c r="D172" s="282"/>
      <c r="E172" s="283"/>
      <c r="F172" s="217"/>
      <c r="G172" s="115"/>
      <c r="H172" s="115"/>
      <c r="I172" s="284"/>
      <c r="J172" s="284"/>
      <c r="K172" s="284"/>
      <c r="L172" s="284"/>
    </row>
    <row r="173" spans="1:12" ht="25.5">
      <c r="A173" s="188" t="s">
        <v>11</v>
      </c>
      <c r="B173" s="189" t="s">
        <v>4</v>
      </c>
      <c r="C173" s="189" t="s">
        <v>288</v>
      </c>
      <c r="D173" s="189" t="s">
        <v>289</v>
      </c>
      <c r="E173" s="189" t="s">
        <v>290</v>
      </c>
      <c r="F173" s="190" t="s">
        <v>209</v>
      </c>
      <c r="G173" s="189" t="s">
        <v>5</v>
      </c>
      <c r="H173" s="190" t="s">
        <v>211</v>
      </c>
      <c r="I173" s="191" t="s">
        <v>294</v>
      </c>
      <c r="J173" s="191"/>
      <c r="K173" s="367" t="s">
        <v>203</v>
      </c>
      <c r="L173" s="371"/>
    </row>
    <row r="174" spans="1:12" ht="14.25">
      <c r="A174" s="279"/>
      <c r="B174" s="290" t="s">
        <v>1</v>
      </c>
      <c r="C174" s="290"/>
      <c r="D174" s="290"/>
      <c r="E174" s="290"/>
      <c r="F174" s="16" t="s">
        <v>208</v>
      </c>
      <c r="G174" s="290" t="s">
        <v>6</v>
      </c>
      <c r="H174" s="202" t="s">
        <v>208</v>
      </c>
      <c r="I174" s="16" t="s">
        <v>208</v>
      </c>
      <c r="J174" s="290"/>
      <c r="K174" s="369" t="s">
        <v>1</v>
      </c>
      <c r="L174" s="370"/>
    </row>
    <row r="175" spans="1:12">
      <c r="A175" s="279"/>
      <c r="B175" s="290" t="s">
        <v>210</v>
      </c>
      <c r="C175" s="369">
        <v>93</v>
      </c>
      <c r="D175" s="369"/>
      <c r="E175" s="290">
        <v>0.18</v>
      </c>
      <c r="F175" s="203">
        <f>C175*E175</f>
        <v>16.739999999999998</v>
      </c>
      <c r="G175" s="290">
        <v>2</v>
      </c>
      <c r="H175" s="290">
        <f>G175*F175</f>
        <v>33.479999999999997</v>
      </c>
      <c r="I175" s="17">
        <f>C175*0.1</f>
        <v>9.3000000000000007</v>
      </c>
      <c r="J175" s="290"/>
      <c r="K175" s="290"/>
      <c r="L175" s="291"/>
    </row>
    <row r="176" spans="1:12" ht="13.5" thickBot="1">
      <c r="A176" s="195"/>
      <c r="B176" s="196"/>
      <c r="C176" s="196"/>
      <c r="D176" s="196"/>
      <c r="E176" s="196"/>
      <c r="F176" s="198"/>
      <c r="G176" s="211" t="s">
        <v>213</v>
      </c>
      <c r="H176" s="237">
        <f>SUM(H175:H175)</f>
        <v>33.479999999999997</v>
      </c>
      <c r="I176" s="238"/>
      <c r="J176" s="237"/>
      <c r="K176" s="197"/>
      <c r="L176" s="286"/>
    </row>
    <row r="177" spans="1:12">
      <c r="A177" s="193" t="s">
        <v>291</v>
      </c>
      <c r="B177" s="33"/>
      <c r="C177" s="33"/>
      <c r="D177" s="33"/>
      <c r="E177" s="33"/>
      <c r="F177" s="199"/>
      <c r="G177" s="215"/>
      <c r="H177" s="199"/>
      <c r="I177" s="278" t="s">
        <v>296</v>
      </c>
      <c r="J177" s="199"/>
      <c r="K177" s="194"/>
      <c r="L177" s="33"/>
    </row>
    <row r="179" spans="1:12" ht="15.75" thickBot="1">
      <c r="A179" s="289" t="s">
        <v>324</v>
      </c>
    </row>
    <row r="180" spans="1:12" ht="21" thickBot="1">
      <c r="A180" s="163" t="s">
        <v>316</v>
      </c>
      <c r="B180" s="164"/>
      <c r="C180" s="164"/>
      <c r="D180" s="164"/>
      <c r="E180" s="165"/>
      <c r="F180" s="166"/>
      <c r="G180" s="167"/>
      <c r="H180" s="167"/>
      <c r="I180" s="168"/>
      <c r="J180" s="168"/>
      <c r="K180" s="168"/>
      <c r="L180" s="169"/>
    </row>
    <row r="181" spans="1:12" ht="25.5">
      <c r="A181" s="188" t="s">
        <v>11</v>
      </c>
      <c r="B181" s="189" t="s">
        <v>4</v>
      </c>
      <c r="C181" s="189" t="s">
        <v>288</v>
      </c>
      <c r="D181" s="189" t="s">
        <v>289</v>
      </c>
      <c r="E181" s="189" t="s">
        <v>290</v>
      </c>
      <c r="F181" s="190" t="s">
        <v>209</v>
      </c>
      <c r="G181" s="189" t="s">
        <v>5</v>
      </c>
      <c r="H181" s="190" t="s">
        <v>211</v>
      </c>
      <c r="I181" s="191" t="s">
        <v>294</v>
      </c>
      <c r="J181" s="191"/>
      <c r="K181" s="367" t="s">
        <v>203</v>
      </c>
      <c r="L181" s="368"/>
    </row>
    <row r="182" spans="1:12" ht="14.25">
      <c r="A182" s="279"/>
      <c r="B182" s="276" t="s">
        <v>1</v>
      </c>
      <c r="C182" s="276"/>
      <c r="D182" s="276"/>
      <c r="E182" s="276"/>
      <c r="F182" s="16" t="s">
        <v>208</v>
      </c>
      <c r="G182" s="276" t="s">
        <v>6</v>
      </c>
      <c r="H182" s="202" t="s">
        <v>208</v>
      </c>
      <c r="I182" s="16" t="s">
        <v>208</v>
      </c>
      <c r="J182" s="276"/>
      <c r="K182" s="369" t="s">
        <v>1</v>
      </c>
      <c r="L182" s="369"/>
    </row>
    <row r="183" spans="1:12">
      <c r="A183" s="279"/>
      <c r="B183" s="276" t="s">
        <v>210</v>
      </c>
      <c r="C183" s="369">
        <v>275.2</v>
      </c>
      <c r="D183" s="369"/>
      <c r="E183" s="276">
        <v>0.4</v>
      </c>
      <c r="F183" s="203">
        <f>C183*E183</f>
        <v>110.08</v>
      </c>
      <c r="G183" s="276">
        <v>1</v>
      </c>
      <c r="H183" s="276">
        <f>G183*F183</f>
        <v>110.08</v>
      </c>
      <c r="I183" s="17">
        <f>C183*0.1</f>
        <v>27.52</v>
      </c>
      <c r="J183" s="276"/>
      <c r="K183" s="276"/>
      <c r="L183" s="276"/>
    </row>
    <row r="184" spans="1:12">
      <c r="A184" s="279"/>
      <c r="B184" s="276" t="s">
        <v>308</v>
      </c>
      <c r="C184" s="276"/>
      <c r="D184" s="276"/>
      <c r="E184" s="276"/>
      <c r="F184" s="203">
        <v>17</v>
      </c>
      <c r="G184" s="276">
        <v>1</v>
      </c>
      <c r="H184" s="276">
        <f>F184*G184</f>
        <v>17</v>
      </c>
      <c r="I184" s="17"/>
      <c r="J184" s="276"/>
      <c r="K184" s="276"/>
      <c r="L184" s="276"/>
    </row>
    <row r="185" spans="1:12">
      <c r="A185" s="279"/>
      <c r="B185" s="276" t="s">
        <v>298</v>
      </c>
      <c r="C185" s="276"/>
      <c r="D185" s="276"/>
      <c r="E185" s="276"/>
      <c r="F185" s="203">
        <v>6.47</v>
      </c>
      <c r="G185" s="276">
        <v>1</v>
      </c>
      <c r="H185" s="276">
        <f>G185*F185</f>
        <v>6.47</v>
      </c>
      <c r="I185" s="17"/>
      <c r="J185" s="276"/>
      <c r="K185" s="276"/>
      <c r="L185" s="276"/>
    </row>
    <row r="186" spans="1:12">
      <c r="A186" s="279"/>
      <c r="B186" s="276" t="s">
        <v>292</v>
      </c>
      <c r="C186" s="276">
        <v>71</v>
      </c>
      <c r="D186" s="276">
        <v>4.9000000000000004</v>
      </c>
      <c r="E186" s="276">
        <v>0.4</v>
      </c>
      <c r="F186" s="203">
        <f t="shared" ref="F186:F188" si="0">C186*D186*E186</f>
        <v>139.16000000000003</v>
      </c>
      <c r="G186" s="276">
        <v>1</v>
      </c>
      <c r="H186" s="276">
        <f>F186*G186</f>
        <v>139.16000000000003</v>
      </c>
      <c r="I186" s="17"/>
      <c r="J186" s="276"/>
      <c r="K186" s="276"/>
      <c r="L186" s="276"/>
    </row>
    <row r="187" spans="1:12">
      <c r="A187" s="279"/>
      <c r="B187" s="276" t="s">
        <v>292</v>
      </c>
      <c r="C187" s="276">
        <v>39.5</v>
      </c>
      <c r="D187" s="276">
        <v>4.9000000000000004</v>
      </c>
      <c r="E187" s="276">
        <v>0.2</v>
      </c>
      <c r="F187" s="203">
        <f t="shared" si="0"/>
        <v>38.710000000000008</v>
      </c>
      <c r="G187" s="276">
        <v>1</v>
      </c>
      <c r="H187" s="276">
        <f>F187*G187</f>
        <v>38.710000000000008</v>
      </c>
      <c r="I187" s="17"/>
      <c r="J187" s="276"/>
      <c r="K187" s="276"/>
      <c r="L187" s="276"/>
    </row>
    <row r="188" spans="1:12">
      <c r="A188" s="279"/>
      <c r="B188" s="276" t="s">
        <v>292</v>
      </c>
      <c r="C188" s="276">
        <v>5.7</v>
      </c>
      <c r="D188" s="276">
        <v>2.8</v>
      </c>
      <c r="E188" s="276">
        <v>0.3</v>
      </c>
      <c r="F188" s="203">
        <f t="shared" si="0"/>
        <v>4.7879999999999994</v>
      </c>
      <c r="G188" s="276">
        <v>1</v>
      </c>
      <c r="H188" s="276">
        <f>F188*G188</f>
        <v>4.7879999999999994</v>
      </c>
      <c r="I188" s="17"/>
      <c r="J188" s="276"/>
      <c r="K188" s="204" t="s">
        <v>314</v>
      </c>
      <c r="L188" s="276"/>
    </row>
    <row r="189" spans="1:12">
      <c r="A189" s="279"/>
      <c r="B189" s="276" t="s">
        <v>292</v>
      </c>
      <c r="C189" s="276">
        <v>5.5</v>
      </c>
      <c r="D189" s="276">
        <v>3.45</v>
      </c>
      <c r="E189" s="276">
        <v>0.3</v>
      </c>
      <c r="F189" s="203">
        <f>C189*D189*E189</f>
        <v>5.6924999999999999</v>
      </c>
      <c r="G189" s="276">
        <v>1</v>
      </c>
      <c r="H189" s="276">
        <f>G189*F189</f>
        <v>5.6924999999999999</v>
      </c>
      <c r="I189" s="17"/>
      <c r="J189" s="276"/>
      <c r="K189" s="204" t="s">
        <v>315</v>
      </c>
      <c r="L189" s="276"/>
    </row>
    <row r="190" spans="1:12">
      <c r="A190" s="279"/>
      <c r="B190" s="276" t="s">
        <v>312</v>
      </c>
      <c r="C190" s="276"/>
      <c r="D190" s="276"/>
      <c r="E190" s="276"/>
      <c r="F190" s="203">
        <v>4.7</v>
      </c>
      <c r="G190" s="276">
        <v>1</v>
      </c>
      <c r="H190" s="276">
        <f>F190*G190</f>
        <v>4.7</v>
      </c>
      <c r="I190" s="17"/>
      <c r="J190" s="276"/>
      <c r="K190" s="276"/>
      <c r="L190" s="276"/>
    </row>
    <row r="191" spans="1:12">
      <c r="A191" s="279"/>
      <c r="B191" s="276" t="s">
        <v>311</v>
      </c>
      <c r="C191" s="276">
        <v>96.5</v>
      </c>
      <c r="D191" s="276">
        <v>0.45</v>
      </c>
      <c r="E191" s="276">
        <v>0.25</v>
      </c>
      <c r="F191" s="203">
        <f>C191*D191*E191</f>
        <v>10.856250000000001</v>
      </c>
      <c r="G191" s="276">
        <v>1</v>
      </c>
      <c r="H191" s="276">
        <f>G191*F191</f>
        <v>10.856250000000001</v>
      </c>
      <c r="I191" s="17"/>
      <c r="J191" s="276"/>
      <c r="K191" s="276"/>
      <c r="L191" s="276"/>
    </row>
    <row r="192" spans="1:12">
      <c r="A192" s="279"/>
      <c r="B192" s="276" t="s">
        <v>313</v>
      </c>
      <c r="C192" s="276"/>
      <c r="D192" s="276"/>
      <c r="E192" s="276"/>
      <c r="F192" s="203">
        <v>5</v>
      </c>
      <c r="G192" s="276">
        <v>1</v>
      </c>
      <c r="H192" s="276">
        <f t="shared" ref="H192:H193" si="1">G192*F192</f>
        <v>5</v>
      </c>
      <c r="I192" s="17"/>
      <c r="J192" s="276"/>
      <c r="K192" s="276"/>
      <c r="L192" s="276"/>
    </row>
    <row r="193" spans="1:12">
      <c r="A193" s="279"/>
      <c r="B193" s="276" t="s">
        <v>212</v>
      </c>
      <c r="C193" s="369">
        <v>275.2</v>
      </c>
      <c r="D193" s="369"/>
      <c r="E193" s="276">
        <v>0.3</v>
      </c>
      <c r="F193" s="203">
        <f>C193*E193</f>
        <v>82.559999999999988</v>
      </c>
      <c r="G193" s="276">
        <v>1</v>
      </c>
      <c r="H193" s="276">
        <f t="shared" si="1"/>
        <v>82.559999999999988</v>
      </c>
      <c r="I193" s="17"/>
      <c r="J193" s="276"/>
      <c r="K193" s="276"/>
      <c r="L193" s="276"/>
    </row>
    <row r="194" spans="1:12" ht="13.5" thickBot="1">
      <c r="A194" s="195"/>
      <c r="B194" s="196"/>
      <c r="C194" s="196"/>
      <c r="D194" s="196"/>
      <c r="E194" s="196"/>
      <c r="F194" s="198"/>
      <c r="G194" s="211" t="s">
        <v>213</v>
      </c>
      <c r="H194" s="237">
        <f>SUM(H183:H193)</f>
        <v>425.01675000000006</v>
      </c>
      <c r="I194" s="238"/>
      <c r="J194" s="237"/>
      <c r="K194" s="197"/>
      <c r="L194" s="192"/>
    </row>
    <row r="195" spans="1:12">
      <c r="A195" s="193" t="s">
        <v>291</v>
      </c>
      <c r="B195" s="33"/>
      <c r="C195" s="33"/>
      <c r="D195" s="33"/>
      <c r="E195" s="33"/>
      <c r="F195" s="199"/>
      <c r="G195" s="215"/>
      <c r="H195" s="199"/>
      <c r="I195" s="278" t="s">
        <v>296</v>
      </c>
      <c r="J195" s="199"/>
      <c r="K195" s="194"/>
      <c r="L195" s="33"/>
    </row>
    <row r="196" spans="1:12" ht="13.5" thickBot="1"/>
    <row r="197" spans="1:12" ht="21" thickBot="1">
      <c r="A197" s="163" t="s">
        <v>317</v>
      </c>
      <c r="B197" s="164"/>
      <c r="C197" s="164"/>
      <c r="D197" s="164"/>
      <c r="E197" s="165"/>
      <c r="F197" s="166"/>
      <c r="G197" s="167"/>
      <c r="H197" s="167"/>
      <c r="I197" s="168"/>
      <c r="J197" s="168"/>
      <c r="K197" s="168"/>
      <c r="L197" s="169"/>
    </row>
    <row r="198" spans="1:12" ht="25.5">
      <c r="A198" s="188" t="s">
        <v>11</v>
      </c>
      <c r="B198" s="189" t="s">
        <v>4</v>
      </c>
      <c r="C198" s="189" t="s">
        <v>288</v>
      </c>
      <c r="D198" s="189" t="s">
        <v>289</v>
      </c>
      <c r="E198" s="189" t="s">
        <v>290</v>
      </c>
      <c r="F198" s="190" t="s">
        <v>209</v>
      </c>
      <c r="G198" s="189" t="s">
        <v>5</v>
      </c>
      <c r="H198" s="190" t="s">
        <v>211</v>
      </c>
      <c r="I198" s="191" t="s">
        <v>294</v>
      </c>
      <c r="J198" s="191"/>
      <c r="K198" s="367" t="s">
        <v>203</v>
      </c>
      <c r="L198" s="368"/>
    </row>
    <row r="199" spans="1:12" ht="14.25">
      <c r="A199" s="279"/>
      <c r="B199" s="276" t="s">
        <v>1</v>
      </c>
      <c r="C199" s="276"/>
      <c r="D199" s="276"/>
      <c r="E199" s="276"/>
      <c r="F199" s="16" t="s">
        <v>208</v>
      </c>
      <c r="G199" s="276" t="s">
        <v>6</v>
      </c>
      <c r="H199" s="202" t="s">
        <v>208</v>
      </c>
      <c r="I199" s="16" t="s">
        <v>208</v>
      </c>
      <c r="J199" s="276"/>
      <c r="K199" s="369" t="s">
        <v>1</v>
      </c>
      <c r="L199" s="369"/>
    </row>
    <row r="200" spans="1:12">
      <c r="A200" s="279"/>
      <c r="B200" s="276" t="s">
        <v>210</v>
      </c>
      <c r="C200" s="369">
        <v>7.45</v>
      </c>
      <c r="D200" s="369"/>
      <c r="E200" s="276">
        <v>0.4</v>
      </c>
      <c r="F200" s="203">
        <f>C200*E200</f>
        <v>2.9800000000000004</v>
      </c>
      <c r="G200" s="276">
        <v>1</v>
      </c>
      <c r="H200" s="276">
        <f>G200*F200</f>
        <v>2.9800000000000004</v>
      </c>
      <c r="I200" s="17">
        <f>C200*0.1</f>
        <v>0.74500000000000011</v>
      </c>
      <c r="J200" s="276"/>
      <c r="K200" s="276"/>
      <c r="L200" s="276"/>
    </row>
    <row r="201" spans="1:12">
      <c r="A201" s="279"/>
      <c r="B201" s="276" t="s">
        <v>292</v>
      </c>
      <c r="C201" s="276">
        <v>9.4</v>
      </c>
      <c r="D201" s="276">
        <v>3.9</v>
      </c>
      <c r="E201" s="276">
        <v>0.3</v>
      </c>
      <c r="F201" s="203">
        <f>C201*D201*E201</f>
        <v>10.998000000000001</v>
      </c>
      <c r="G201" s="276">
        <v>1</v>
      </c>
      <c r="H201" s="276">
        <f>G201*F201</f>
        <v>10.998000000000001</v>
      </c>
      <c r="I201" s="17"/>
      <c r="J201" s="276"/>
      <c r="K201" s="276"/>
      <c r="L201" s="276"/>
    </row>
    <row r="202" spans="1:12">
      <c r="A202" s="279"/>
      <c r="B202" s="276" t="s">
        <v>292</v>
      </c>
      <c r="C202" s="276">
        <v>9.4</v>
      </c>
      <c r="D202" s="276">
        <v>5.76</v>
      </c>
      <c r="E202" s="276">
        <v>0.25</v>
      </c>
      <c r="F202" s="203">
        <f>C202*D202*E202</f>
        <v>13.536</v>
      </c>
      <c r="G202" s="276">
        <v>1</v>
      </c>
      <c r="H202" s="276">
        <f>G202*F202</f>
        <v>13.536</v>
      </c>
      <c r="I202" s="17"/>
      <c r="J202" s="276"/>
      <c r="K202" s="276"/>
      <c r="L202" s="276"/>
    </row>
    <row r="203" spans="1:12">
      <c r="A203" s="279"/>
      <c r="B203" s="276" t="s">
        <v>212</v>
      </c>
      <c r="C203" s="369">
        <v>7.45</v>
      </c>
      <c r="D203" s="369"/>
      <c r="E203" s="276">
        <v>0.2</v>
      </c>
      <c r="F203" s="203">
        <f>C203*E203</f>
        <v>1.4900000000000002</v>
      </c>
      <c r="G203" s="276">
        <v>1</v>
      </c>
      <c r="H203" s="276">
        <f>G203*F203</f>
        <v>1.4900000000000002</v>
      </c>
      <c r="I203" s="17"/>
      <c r="J203" s="276"/>
      <c r="K203" s="276"/>
      <c r="L203" s="276"/>
    </row>
    <row r="204" spans="1:12" ht="13.5" thickBot="1">
      <c r="A204" s="195"/>
      <c r="B204" s="196"/>
      <c r="C204" s="196"/>
      <c r="D204" s="196"/>
      <c r="E204" s="196"/>
      <c r="F204" s="198"/>
      <c r="G204" s="211" t="s">
        <v>213</v>
      </c>
      <c r="H204" s="237">
        <f>SUM(H200:H203)</f>
        <v>29.004000000000005</v>
      </c>
      <c r="I204" s="238"/>
      <c r="J204" s="237"/>
      <c r="K204" s="197"/>
      <c r="L204" s="192"/>
    </row>
    <row r="205" spans="1:12">
      <c r="A205" s="193" t="s">
        <v>291</v>
      </c>
      <c r="B205" s="33"/>
      <c r="C205" s="33"/>
      <c r="D205" s="33"/>
      <c r="E205" s="33"/>
      <c r="F205" s="199"/>
      <c r="G205" s="215"/>
      <c r="H205" s="199"/>
      <c r="I205" s="278" t="s">
        <v>296</v>
      </c>
      <c r="J205" s="199"/>
      <c r="K205" s="194"/>
      <c r="L205" s="33"/>
    </row>
    <row r="206" spans="1:12" ht="13.5" thickBot="1"/>
    <row r="207" spans="1:12" ht="21" thickBot="1">
      <c r="A207" s="163" t="s">
        <v>318</v>
      </c>
      <c r="B207" s="164"/>
      <c r="C207" s="164"/>
      <c r="D207" s="164"/>
      <c r="E207" s="165"/>
      <c r="F207" s="166"/>
      <c r="G207" s="167"/>
      <c r="H207" s="167"/>
      <c r="I207" s="168"/>
      <c r="J207" s="168"/>
      <c r="K207" s="168"/>
      <c r="L207" s="169"/>
    </row>
    <row r="208" spans="1:12" ht="25.5">
      <c r="A208" s="188" t="s">
        <v>11</v>
      </c>
      <c r="B208" s="189" t="s">
        <v>4</v>
      </c>
      <c r="C208" s="189" t="s">
        <v>288</v>
      </c>
      <c r="D208" s="189" t="s">
        <v>289</v>
      </c>
      <c r="E208" s="189" t="s">
        <v>290</v>
      </c>
      <c r="F208" s="190" t="s">
        <v>209</v>
      </c>
      <c r="G208" s="189" t="s">
        <v>5</v>
      </c>
      <c r="H208" s="190" t="s">
        <v>211</v>
      </c>
      <c r="I208" s="191" t="s">
        <v>294</v>
      </c>
      <c r="J208" s="191"/>
      <c r="K208" s="367" t="s">
        <v>203</v>
      </c>
      <c r="L208" s="368"/>
    </row>
    <row r="209" spans="1:12" ht="14.25">
      <c r="A209" s="279"/>
      <c r="B209" s="276" t="s">
        <v>1</v>
      </c>
      <c r="C209" s="276"/>
      <c r="D209" s="276"/>
      <c r="E209" s="276"/>
      <c r="F209" s="16" t="s">
        <v>208</v>
      </c>
      <c r="G209" s="276" t="s">
        <v>6</v>
      </c>
      <c r="H209" s="202" t="s">
        <v>208</v>
      </c>
      <c r="I209" s="16" t="s">
        <v>208</v>
      </c>
      <c r="J209" s="276"/>
      <c r="K209" s="369" t="s">
        <v>1</v>
      </c>
      <c r="L209" s="369"/>
    </row>
    <row r="210" spans="1:12">
      <c r="A210" s="279"/>
      <c r="B210" s="276" t="s">
        <v>210</v>
      </c>
      <c r="C210" s="369">
        <v>7</v>
      </c>
      <c r="D210" s="369"/>
      <c r="E210" s="276">
        <v>0.3</v>
      </c>
      <c r="F210" s="203">
        <f>C210*E210</f>
        <v>2.1</v>
      </c>
      <c r="G210" s="276">
        <v>1</v>
      </c>
      <c r="H210" s="276">
        <f>G210*F210</f>
        <v>2.1</v>
      </c>
      <c r="I210" s="17">
        <f>C210*0.1</f>
        <v>0.70000000000000007</v>
      </c>
      <c r="J210" s="276"/>
      <c r="K210" s="276"/>
      <c r="L210" s="276"/>
    </row>
    <row r="211" spans="1:12">
      <c r="A211" s="279"/>
      <c r="B211" s="276" t="s">
        <v>292</v>
      </c>
      <c r="C211" s="276">
        <v>10.8</v>
      </c>
      <c r="D211" s="276">
        <v>1.95</v>
      </c>
      <c r="E211" s="276">
        <v>0.25</v>
      </c>
      <c r="F211" s="203">
        <f>C211*D211*E211</f>
        <v>5.2650000000000006</v>
      </c>
      <c r="G211" s="276">
        <v>1</v>
      </c>
      <c r="H211" s="276">
        <f>G211*F211</f>
        <v>5.2650000000000006</v>
      </c>
      <c r="I211" s="17"/>
      <c r="J211" s="276"/>
      <c r="K211" s="276"/>
      <c r="L211" s="276"/>
    </row>
    <row r="212" spans="1:12">
      <c r="A212" s="279"/>
      <c r="B212" s="276" t="s">
        <v>212</v>
      </c>
      <c r="C212" s="369">
        <v>7</v>
      </c>
      <c r="D212" s="369"/>
      <c r="E212" s="276">
        <v>0.25</v>
      </c>
      <c r="F212" s="203">
        <f>C212*E212</f>
        <v>1.75</v>
      </c>
      <c r="G212" s="276">
        <v>1</v>
      </c>
      <c r="H212" s="276">
        <f>G212*F212</f>
        <v>1.75</v>
      </c>
      <c r="I212" s="17"/>
      <c r="J212" s="276"/>
      <c r="K212" s="276"/>
      <c r="L212" s="276"/>
    </row>
    <row r="213" spans="1:12" ht="13.5" thickBot="1">
      <c r="A213" s="195"/>
      <c r="B213" s="196"/>
      <c r="C213" s="196"/>
      <c r="D213" s="196"/>
      <c r="E213" s="196"/>
      <c r="F213" s="198"/>
      <c r="G213" s="211" t="s">
        <v>213</v>
      </c>
      <c r="H213" s="237">
        <f>SUM(H210:H212)</f>
        <v>9.1150000000000002</v>
      </c>
      <c r="I213" s="238"/>
      <c r="J213" s="237"/>
      <c r="K213" s="197"/>
      <c r="L213" s="192"/>
    </row>
    <row r="214" spans="1:12">
      <c r="A214" s="193" t="s">
        <v>291</v>
      </c>
      <c r="B214" s="33"/>
      <c r="C214" s="33"/>
      <c r="D214" s="33"/>
      <c r="E214" s="33"/>
      <c r="F214" s="199"/>
      <c r="G214" s="215"/>
      <c r="H214" s="199"/>
      <c r="I214" s="278" t="s">
        <v>296</v>
      </c>
      <c r="J214" s="199"/>
      <c r="K214" s="194"/>
      <c r="L214" s="33"/>
    </row>
    <row r="215" spans="1:12" ht="13.5" thickBot="1"/>
    <row r="216" spans="1:12" ht="21" thickBot="1">
      <c r="A216" s="163" t="s">
        <v>342</v>
      </c>
    </row>
    <row r="217" spans="1:12" ht="25.5">
      <c r="A217" s="188" t="s">
        <v>11</v>
      </c>
      <c r="B217" s="189" t="s">
        <v>4</v>
      </c>
      <c r="C217" s="189" t="s">
        <v>288</v>
      </c>
      <c r="D217" s="189" t="s">
        <v>289</v>
      </c>
      <c r="E217" s="189" t="s">
        <v>290</v>
      </c>
      <c r="F217" s="190" t="s">
        <v>209</v>
      </c>
      <c r="G217" s="189" t="s">
        <v>5</v>
      </c>
      <c r="H217" s="190" t="s">
        <v>211</v>
      </c>
      <c r="I217" s="191" t="s">
        <v>294</v>
      </c>
      <c r="J217" s="191"/>
      <c r="K217" s="367" t="s">
        <v>203</v>
      </c>
      <c r="L217" s="368"/>
    </row>
    <row r="218" spans="1:12" ht="14.25">
      <c r="A218" s="279"/>
      <c r="B218" s="311" t="s">
        <v>1</v>
      </c>
      <c r="C218" s="311"/>
      <c r="D218" s="311"/>
      <c r="E218" s="311"/>
      <c r="F218" s="16" t="s">
        <v>208</v>
      </c>
      <c r="G218" s="311" t="s">
        <v>6</v>
      </c>
      <c r="H218" s="202" t="s">
        <v>208</v>
      </c>
      <c r="I218" s="16" t="s">
        <v>208</v>
      </c>
      <c r="J218" s="311"/>
      <c r="K218" s="369" t="s">
        <v>1</v>
      </c>
      <c r="L218" s="369"/>
    </row>
    <row r="219" spans="1:12">
      <c r="A219" s="279"/>
      <c r="B219" s="311" t="s">
        <v>210</v>
      </c>
      <c r="C219" s="369"/>
      <c r="D219" s="369"/>
      <c r="E219" s="311"/>
      <c r="F219" s="203">
        <f>C219*E219</f>
        <v>0</v>
      </c>
      <c r="G219" s="311">
        <v>1</v>
      </c>
      <c r="H219" s="311">
        <f>G219*F219</f>
        <v>0</v>
      </c>
      <c r="I219" s="17">
        <f>C219*0.1</f>
        <v>0</v>
      </c>
      <c r="J219" s="311"/>
      <c r="K219" s="311"/>
      <c r="L219" s="311"/>
    </row>
    <row r="220" spans="1:12">
      <c r="A220" s="279"/>
      <c r="B220" s="311" t="s">
        <v>292</v>
      </c>
      <c r="C220" s="311"/>
      <c r="D220" s="311"/>
      <c r="E220" s="311"/>
      <c r="F220" s="203">
        <f>C220*D220*E220</f>
        <v>0</v>
      </c>
      <c r="G220" s="311">
        <v>1</v>
      </c>
      <c r="H220" s="311">
        <f>G220*F220</f>
        <v>0</v>
      </c>
      <c r="I220" s="17"/>
      <c r="J220" s="311"/>
      <c r="K220" s="311"/>
      <c r="L220" s="311"/>
    </row>
    <row r="221" spans="1:12">
      <c r="A221" s="279"/>
      <c r="B221" s="311" t="s">
        <v>212</v>
      </c>
      <c r="C221" s="369"/>
      <c r="D221" s="369"/>
      <c r="E221" s="311"/>
      <c r="F221" s="203">
        <f>C221*E221</f>
        <v>0</v>
      </c>
      <c r="G221" s="311">
        <v>1</v>
      </c>
      <c r="H221" s="311">
        <f>G221*F221</f>
        <v>0</v>
      </c>
      <c r="I221" s="17"/>
      <c r="J221" s="311"/>
      <c r="K221" s="311"/>
      <c r="L221" s="311"/>
    </row>
    <row r="222" spans="1:12" ht="13.5" thickBot="1">
      <c r="A222" s="195"/>
      <c r="B222" s="196"/>
      <c r="C222" s="196"/>
      <c r="D222" s="196"/>
      <c r="E222" s="196"/>
      <c r="F222" s="198"/>
      <c r="G222" s="211" t="s">
        <v>213</v>
      </c>
      <c r="H222" s="237">
        <f>SUM(H219:H221)</f>
        <v>0</v>
      </c>
      <c r="I222" s="238"/>
      <c r="J222" s="237"/>
      <c r="K222" s="197"/>
      <c r="L222" s="192"/>
    </row>
  </sheetData>
  <mergeCells count="85">
    <mergeCell ref="K104:L104"/>
    <mergeCell ref="K105:L105"/>
    <mergeCell ref="C106:D106"/>
    <mergeCell ref="C85:D85"/>
    <mergeCell ref="C87:D87"/>
    <mergeCell ref="K92:L92"/>
    <mergeCell ref="K93:L93"/>
    <mergeCell ref="C94:D94"/>
    <mergeCell ref="C99:D99"/>
    <mergeCell ref="K84:L84"/>
    <mergeCell ref="C59:D59"/>
    <mergeCell ref="K64:L64"/>
    <mergeCell ref="K65:L65"/>
    <mergeCell ref="C66:D66"/>
    <mergeCell ref="C68:D68"/>
    <mergeCell ref="K73:L73"/>
    <mergeCell ref="K74:L74"/>
    <mergeCell ref="C75:D75"/>
    <mergeCell ref="C78:D78"/>
    <mergeCell ref="K83:L83"/>
    <mergeCell ref="K43:L43"/>
    <mergeCell ref="C44:D44"/>
    <mergeCell ref="K52:L52"/>
    <mergeCell ref="K53:L53"/>
    <mergeCell ref="C54:D54"/>
    <mergeCell ref="K3:L3"/>
    <mergeCell ref="K4:L4"/>
    <mergeCell ref="C5:D5"/>
    <mergeCell ref="C7:D7"/>
    <mergeCell ref="K12:L12"/>
    <mergeCell ref="K13:L13"/>
    <mergeCell ref="K181:L181"/>
    <mergeCell ref="K182:L182"/>
    <mergeCell ref="C183:D183"/>
    <mergeCell ref="C193:D193"/>
    <mergeCell ref="C17:D17"/>
    <mergeCell ref="K22:L22"/>
    <mergeCell ref="K23:L23"/>
    <mergeCell ref="C24:D24"/>
    <mergeCell ref="C27:D27"/>
    <mergeCell ref="C58:D58"/>
    <mergeCell ref="K32:L32"/>
    <mergeCell ref="K33:L33"/>
    <mergeCell ref="C34:D34"/>
    <mergeCell ref="C26:D26"/>
    <mergeCell ref="K42:L42"/>
    <mergeCell ref="K114:L114"/>
    <mergeCell ref="K115:L115"/>
    <mergeCell ref="K198:L198"/>
    <mergeCell ref="K199:L199"/>
    <mergeCell ref="C200:D200"/>
    <mergeCell ref="C116:D116"/>
    <mergeCell ref="K122:L122"/>
    <mergeCell ref="K123:L123"/>
    <mergeCell ref="C124:D124"/>
    <mergeCell ref="C126:D126"/>
    <mergeCell ref="K131:L131"/>
    <mergeCell ref="K159:L159"/>
    <mergeCell ref="K160:L160"/>
    <mergeCell ref="K174:L174"/>
    <mergeCell ref="C175:D175"/>
    <mergeCell ref="K166:L166"/>
    <mergeCell ref="K132:L132"/>
    <mergeCell ref="C133:D133"/>
    <mergeCell ref="C135:D135"/>
    <mergeCell ref="K151:L151"/>
    <mergeCell ref="C152:D152"/>
    <mergeCell ref="K140:L140"/>
    <mergeCell ref="K141:L141"/>
    <mergeCell ref="C142:D142"/>
    <mergeCell ref="C145:D145"/>
    <mergeCell ref="K150:L150"/>
    <mergeCell ref="K217:L217"/>
    <mergeCell ref="K218:L218"/>
    <mergeCell ref="C219:D219"/>
    <mergeCell ref="C221:D221"/>
    <mergeCell ref="C154:D154"/>
    <mergeCell ref="C210:D210"/>
    <mergeCell ref="C212:D212"/>
    <mergeCell ref="C203:D203"/>
    <mergeCell ref="K208:L208"/>
    <mergeCell ref="K209:L209"/>
    <mergeCell ref="K167:L167"/>
    <mergeCell ref="C168:D168"/>
    <mergeCell ref="K173:L173"/>
  </mergeCells>
  <pageMargins left="0.7" right="0.7" top="0.78740157499999996" bottom="0.78740157499999996" header="0.3" footer="0.3"/>
  <pageSetup paperSize="9" scale="60" fitToHeight="0" orientation="portrait" verticalDpi="0" r:id="rId1"/>
  <rowBreaks count="2" manualBreakCount="2">
    <brk id="80" max="16383" man="1"/>
    <brk id="15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view="pageBreakPreview" zoomScale="60" zoomScaleNormal="100" workbookViewId="0">
      <selection activeCell="I21" sqref="I21"/>
    </sheetView>
  </sheetViews>
  <sheetFormatPr defaultRowHeight="12.75"/>
  <cols>
    <col min="1" max="1" width="5.28515625" customWidth="1"/>
    <col min="2" max="2" width="19.28515625" bestFit="1" customWidth="1"/>
    <col min="3" max="3" width="14.5703125" customWidth="1"/>
    <col min="4" max="4" width="10.140625" style="8" customWidth="1"/>
    <col min="5" max="5" width="12" customWidth="1"/>
    <col min="6" max="6" width="14.85546875" bestFit="1" customWidth="1"/>
    <col min="7" max="7" width="13.28515625" style="4" customWidth="1"/>
    <col min="8" max="10" width="12.7109375" customWidth="1"/>
  </cols>
  <sheetData>
    <row r="1" spans="1:13" ht="27.75" customHeight="1">
      <c r="A1" s="376" t="s">
        <v>198</v>
      </c>
      <c r="B1" s="377"/>
      <c r="C1" s="377"/>
      <c r="D1" s="377"/>
      <c r="E1" s="377"/>
      <c r="F1" s="377"/>
      <c r="G1" s="377"/>
      <c r="H1" s="377"/>
      <c r="I1" s="377"/>
      <c r="J1" s="378"/>
      <c r="L1" s="162"/>
      <c r="M1" s="161"/>
    </row>
    <row r="2" spans="1:13" ht="38.25">
      <c r="A2" s="172" t="s">
        <v>11</v>
      </c>
      <c r="B2" s="11" t="s">
        <v>4</v>
      </c>
      <c r="C2" s="11" t="s">
        <v>191</v>
      </c>
      <c r="D2" s="12" t="s">
        <v>202</v>
      </c>
      <c r="E2" s="11" t="s">
        <v>5</v>
      </c>
      <c r="F2" s="11" t="s">
        <v>3</v>
      </c>
      <c r="G2" s="13" t="s">
        <v>0</v>
      </c>
      <c r="H2" s="11" t="s">
        <v>195</v>
      </c>
      <c r="I2" s="11" t="s">
        <v>196</v>
      </c>
      <c r="J2" s="173" t="s">
        <v>197</v>
      </c>
      <c r="L2" s="162" t="s">
        <v>223</v>
      </c>
      <c r="M2" s="162"/>
    </row>
    <row r="3" spans="1:13" ht="17.25" customHeight="1">
      <c r="A3" s="174"/>
      <c r="B3" s="15" t="s">
        <v>1</v>
      </c>
      <c r="C3" s="15" t="s">
        <v>1</v>
      </c>
      <c r="D3" s="16" t="s">
        <v>12</v>
      </c>
      <c r="E3" s="15" t="s">
        <v>6</v>
      </c>
      <c r="F3" s="15" t="s">
        <v>1</v>
      </c>
      <c r="G3" s="17" t="s">
        <v>8</v>
      </c>
      <c r="H3" s="15" t="s">
        <v>7</v>
      </c>
      <c r="I3" s="15" t="s">
        <v>7</v>
      </c>
      <c r="J3" s="175" t="s">
        <v>7</v>
      </c>
      <c r="L3" s="162" t="s">
        <v>194</v>
      </c>
      <c r="M3" s="162"/>
    </row>
    <row r="4" spans="1:13" ht="3.75" customHeight="1">
      <c r="A4" s="176"/>
      <c r="B4" s="18"/>
      <c r="C4" s="18"/>
      <c r="D4" s="19"/>
      <c r="E4" s="18"/>
      <c r="F4" s="18"/>
      <c r="G4" s="20"/>
      <c r="H4" s="21"/>
      <c r="I4" s="21"/>
      <c r="J4" s="177"/>
    </row>
    <row r="5" spans="1:13" ht="14.25" customHeight="1">
      <c r="A5" s="272"/>
      <c r="B5" s="158"/>
      <c r="C5" s="157"/>
      <c r="D5" s="156"/>
      <c r="E5" s="157"/>
      <c r="F5" s="159"/>
      <c r="G5" s="22"/>
      <c r="H5" s="14"/>
      <c r="I5" s="14"/>
      <c r="J5" s="14"/>
    </row>
    <row r="6" spans="1:13" ht="14.25" customHeight="1">
      <c r="A6" s="272"/>
      <c r="B6" s="158" t="s">
        <v>225</v>
      </c>
      <c r="C6" s="157">
        <v>2</v>
      </c>
      <c r="D6" s="156">
        <v>2.15</v>
      </c>
      <c r="E6" s="157">
        <v>14</v>
      </c>
      <c r="F6" s="159" t="s">
        <v>10</v>
      </c>
      <c r="G6" s="22">
        <f>VLOOKUP(B6,Profily!$A$1:$B$279,2,FALSE)</f>
        <v>46.157999999999994</v>
      </c>
      <c r="H6" s="14">
        <f>IF($C6=1,$D6*$E6*$G6,0)</f>
        <v>0</v>
      </c>
      <c r="I6" s="14">
        <f>IF($C6=2,$D6*$E6*$G6,0)</f>
        <v>1389.3557999999998</v>
      </c>
      <c r="J6" s="14">
        <f>IF($C6=3,$D6*$E6*$G6,0)</f>
        <v>0</v>
      </c>
      <c r="K6" t="s">
        <v>343</v>
      </c>
    </row>
    <row r="7" spans="1:13" ht="14.25" customHeight="1">
      <c r="A7" s="272"/>
      <c r="B7" s="158" t="s">
        <v>241</v>
      </c>
      <c r="C7" s="157">
        <v>2</v>
      </c>
      <c r="D7" s="156">
        <v>2.15</v>
      </c>
      <c r="E7" s="157">
        <v>4</v>
      </c>
      <c r="F7" s="159" t="s">
        <v>10</v>
      </c>
      <c r="G7" s="22">
        <f>VLOOKUP(B7,Profily!$A$1:$B$279,2,FALSE)</f>
        <v>68.0595</v>
      </c>
      <c r="H7" s="14">
        <f t="shared" ref="H7:H8" si="0">IF($C7=1,$D7*$E7*$G7,0)</f>
        <v>0</v>
      </c>
      <c r="I7" s="14">
        <f t="shared" ref="I7:I8" si="1">IF($C7=2,$D7*$E7*$G7,0)</f>
        <v>585.31169999999997</v>
      </c>
      <c r="J7" s="14">
        <f t="shared" ref="J7:J8" si="2">IF($C7=3,$D7*$E7*$G7,0)</f>
        <v>0</v>
      </c>
      <c r="K7" t="s">
        <v>343</v>
      </c>
    </row>
    <row r="8" spans="1:13" ht="14.25" customHeight="1">
      <c r="A8" s="272"/>
      <c r="B8" s="158" t="s">
        <v>241</v>
      </c>
      <c r="C8" s="157">
        <v>2</v>
      </c>
      <c r="D8" s="156">
        <v>0.8</v>
      </c>
      <c r="E8" s="157">
        <v>8</v>
      </c>
      <c r="F8" s="159" t="s">
        <v>10</v>
      </c>
      <c r="G8" s="22">
        <f>VLOOKUP(B8,Profily!$A$1:$B$279,2,FALSE)</f>
        <v>68.0595</v>
      </c>
      <c r="H8" s="14">
        <f t="shared" si="0"/>
        <v>0</v>
      </c>
      <c r="I8" s="14">
        <f t="shared" si="1"/>
        <v>435.58080000000001</v>
      </c>
      <c r="J8" s="14">
        <f t="shared" si="2"/>
        <v>0</v>
      </c>
      <c r="K8" t="s">
        <v>343</v>
      </c>
    </row>
    <row r="9" spans="1:13" ht="14.25" customHeight="1">
      <c r="A9" s="272"/>
      <c r="B9" s="158"/>
      <c r="C9" s="157"/>
      <c r="D9" s="156"/>
      <c r="E9" s="157"/>
      <c r="F9" s="159"/>
      <c r="G9" s="22"/>
      <c r="H9" s="14"/>
      <c r="I9" s="14"/>
      <c r="J9" s="14"/>
    </row>
    <row r="10" spans="1:13" ht="14.25" customHeight="1">
      <c r="A10" s="272"/>
      <c r="B10" s="158" t="s">
        <v>261</v>
      </c>
      <c r="C10" s="157">
        <v>2</v>
      </c>
      <c r="D10" s="156">
        <f>0.85*0.2</f>
        <v>0.17</v>
      </c>
      <c r="E10" s="157">
        <v>6</v>
      </c>
      <c r="F10" s="159" t="s">
        <v>10</v>
      </c>
      <c r="G10" s="22">
        <f>0.05*7850</f>
        <v>392.5</v>
      </c>
      <c r="H10" s="14">
        <f>IF($C10=1,$D10*$E10*$G10,0)</f>
        <v>0</v>
      </c>
      <c r="I10" s="14">
        <f>IF($C10=2,$D10*$E10*$G10,0)</f>
        <v>400.35</v>
      </c>
      <c r="J10" s="14">
        <f>IF($C10=3,$D10*$E10*$G10,0)</f>
        <v>0</v>
      </c>
      <c r="K10" t="s">
        <v>343</v>
      </c>
    </row>
    <row r="11" spans="1:13" ht="14.25" customHeight="1">
      <c r="A11" s="272"/>
      <c r="B11" s="158" t="s">
        <v>261</v>
      </c>
      <c r="C11" s="157">
        <v>2</v>
      </c>
      <c r="D11" s="156">
        <f>0.85*0.275</f>
        <v>0.23375000000000001</v>
      </c>
      <c r="E11" s="157">
        <v>2</v>
      </c>
      <c r="F11" s="159" t="s">
        <v>10</v>
      </c>
      <c r="G11" s="22">
        <f>0.05*7850</f>
        <v>392.5</v>
      </c>
      <c r="H11" s="14">
        <f>IF($C11=1,$D11*$E11*$G11,0)</f>
        <v>0</v>
      </c>
      <c r="I11" s="14">
        <f>IF($C11=2,$D11*$E11*$G11,0)</f>
        <v>183.49375000000001</v>
      </c>
      <c r="J11" s="14">
        <f>IF($C11=3,$D11*$E11*$G11,0)</f>
        <v>0</v>
      </c>
      <c r="K11" t="s">
        <v>343</v>
      </c>
    </row>
    <row r="12" spans="1:13" ht="14.25" customHeight="1">
      <c r="A12" s="273"/>
      <c r="B12" s="273"/>
      <c r="C12" s="273"/>
      <c r="D12" s="274"/>
      <c r="E12" s="269"/>
      <c r="F12" s="269"/>
      <c r="G12" s="14"/>
      <c r="H12" s="14"/>
      <c r="I12" s="14"/>
      <c r="J12" s="14"/>
    </row>
    <row r="13" spans="1:13" ht="15.75">
      <c r="A13" s="273"/>
      <c r="B13" s="273"/>
      <c r="C13" s="273"/>
      <c r="D13" s="274"/>
      <c r="E13" s="269"/>
      <c r="F13" s="269"/>
      <c r="G13" s="14"/>
      <c r="H13" s="275" t="s">
        <v>199</v>
      </c>
      <c r="I13" s="275" t="s">
        <v>200</v>
      </c>
      <c r="J13" s="275" t="s">
        <v>201</v>
      </c>
    </row>
    <row r="14" spans="1:13" ht="23.25" customHeight="1" thickBot="1">
      <c r="A14" s="178" t="s">
        <v>9</v>
      </c>
      <c r="B14" s="179"/>
      <c r="C14" s="179"/>
      <c r="D14" s="180"/>
      <c r="E14" s="181"/>
      <c r="F14" s="182" t="s">
        <v>10</v>
      </c>
      <c r="G14" s="183" t="s">
        <v>2</v>
      </c>
      <c r="H14" s="184">
        <f>SUM(H5:H12)</f>
        <v>0</v>
      </c>
      <c r="I14" s="184">
        <f>SUM(I5:I12)</f>
        <v>2994.0920499999997</v>
      </c>
      <c r="J14" s="185">
        <f>SUM(J5:J12)</f>
        <v>0</v>
      </c>
    </row>
    <row r="15" spans="1:13">
      <c r="A15" s="3"/>
      <c r="B15" s="2"/>
      <c r="C15" s="2"/>
      <c r="D15" s="7"/>
      <c r="E15" s="2"/>
      <c r="F15" s="2"/>
      <c r="G15" s="6"/>
      <c r="H15" s="2"/>
      <c r="I15" s="2"/>
      <c r="J15" s="2"/>
    </row>
    <row r="16" spans="1:13">
      <c r="A16" s="160" t="s">
        <v>192</v>
      </c>
      <c r="B16" s="161"/>
      <c r="C16" s="161"/>
      <c r="D16" s="7"/>
      <c r="E16" s="2"/>
      <c r="F16" s="161"/>
      <c r="G16" s="6"/>
      <c r="H16" s="2"/>
      <c r="I16" s="2"/>
      <c r="J16" s="2"/>
    </row>
    <row r="17" spans="1:10">
      <c r="A17" s="162" t="s">
        <v>193</v>
      </c>
      <c r="B17" s="162"/>
      <c r="C17" s="162"/>
      <c r="D17" s="7"/>
      <c r="E17" s="2"/>
      <c r="F17" s="161"/>
      <c r="G17" s="6"/>
      <c r="H17" s="6"/>
      <c r="I17" s="6"/>
      <c r="J17" s="6"/>
    </row>
    <row r="18" spans="1:10">
      <c r="A18" s="162" t="s">
        <v>194</v>
      </c>
      <c r="B18" s="162"/>
      <c r="C18" s="162"/>
      <c r="D18" s="7"/>
      <c r="E18" s="2"/>
      <c r="F18" s="161"/>
      <c r="G18" s="6"/>
      <c r="H18" s="6"/>
      <c r="I18" s="6"/>
      <c r="J18" s="6"/>
    </row>
    <row r="19" spans="1:10">
      <c r="A19" s="2"/>
      <c r="B19" s="5"/>
      <c r="C19" s="5"/>
      <c r="D19" s="7"/>
      <c r="E19" s="2"/>
      <c r="F19" s="2"/>
      <c r="G19" s="6"/>
      <c r="H19" s="6"/>
      <c r="I19" s="6"/>
      <c r="J19" s="6"/>
    </row>
    <row r="20" spans="1:10" ht="13.5" thickBot="1">
      <c r="A20" s="5"/>
      <c r="B20" s="33"/>
      <c r="C20" s="2"/>
      <c r="D20" s="7"/>
      <c r="E20" s="215"/>
      <c r="F20" s="210"/>
      <c r="G20" s="3"/>
      <c r="H20" s="3"/>
      <c r="I20" s="3"/>
      <c r="J20" s="3"/>
    </row>
    <row r="21" spans="1:10" ht="21" thickBot="1">
      <c r="A21" s="163" t="s">
        <v>218</v>
      </c>
      <c r="B21" s="164"/>
      <c r="C21" s="231"/>
      <c r="D21" s="166"/>
      <c r="E21" s="167"/>
      <c r="F21" s="167"/>
      <c r="G21" s="169"/>
      <c r="H21" s="232"/>
      <c r="I21" s="6"/>
    </row>
    <row r="22" spans="1:10" ht="38.25">
      <c r="A22" s="227" t="s">
        <v>219</v>
      </c>
      <c r="B22" s="228" t="s">
        <v>214</v>
      </c>
      <c r="C22" s="229" t="s">
        <v>215</v>
      </c>
      <c r="D22" s="230" t="s">
        <v>216</v>
      </c>
      <c r="E22" s="218" t="s">
        <v>217</v>
      </c>
      <c r="F22" s="218" t="s">
        <v>220</v>
      </c>
      <c r="G22" s="222" t="s">
        <v>222</v>
      </c>
      <c r="H22" s="233" t="s">
        <v>224</v>
      </c>
      <c r="I22" s="3"/>
    </row>
    <row r="23" spans="1:10" ht="14.25">
      <c r="A23" s="223" t="s">
        <v>1</v>
      </c>
      <c r="B23" s="202" t="s">
        <v>205</v>
      </c>
      <c r="C23" s="202" t="s">
        <v>205</v>
      </c>
      <c r="D23" s="202" t="s">
        <v>205</v>
      </c>
      <c r="E23" s="202" t="s">
        <v>208</v>
      </c>
      <c r="F23" s="202" t="s">
        <v>221</v>
      </c>
      <c r="G23" s="224" t="s">
        <v>204</v>
      </c>
      <c r="H23" s="234" t="s">
        <v>208</v>
      </c>
      <c r="I23" s="3"/>
    </row>
    <row r="24" spans="1:10">
      <c r="A24" s="200">
        <v>21</v>
      </c>
      <c r="B24" s="219">
        <v>1.2849999999999999</v>
      </c>
      <c r="C24" s="220">
        <v>2.4500000000000002</v>
      </c>
      <c r="D24" s="220">
        <v>1.08</v>
      </c>
      <c r="E24" s="209">
        <f>D24*C24*B24</f>
        <v>3.4001100000000002</v>
      </c>
      <c r="F24" s="221"/>
      <c r="G24" s="225">
        <f>D24*2*(B24+C24)</f>
        <v>8.0676000000000005</v>
      </c>
      <c r="H24" s="235">
        <f t="shared" ref="H24:H27" si="3">B24*C24*0.1</f>
        <v>0.31482500000000002</v>
      </c>
      <c r="I24" s="3" t="s">
        <v>283</v>
      </c>
    </row>
    <row r="25" spans="1:10">
      <c r="A25" s="200">
        <v>23</v>
      </c>
      <c r="B25" s="219">
        <v>2.02</v>
      </c>
      <c r="C25" s="220">
        <v>2.4500000000000002</v>
      </c>
      <c r="D25" s="220">
        <v>1.08</v>
      </c>
      <c r="E25" s="209">
        <f t="shared" ref="E25:E27" si="4">D25*C25*B25</f>
        <v>5.344920000000001</v>
      </c>
      <c r="F25" s="221"/>
      <c r="G25" s="225">
        <f t="shared" ref="G25:G27" si="5">D25*2*(B25+C25)</f>
        <v>9.6552000000000024</v>
      </c>
      <c r="H25" s="235">
        <f t="shared" si="3"/>
        <v>0.49490000000000012</v>
      </c>
      <c r="I25" s="3" t="s">
        <v>284</v>
      </c>
    </row>
    <row r="26" spans="1:10">
      <c r="A26" s="200">
        <v>24</v>
      </c>
      <c r="B26" s="219">
        <v>2.3199999999999998</v>
      </c>
      <c r="C26" s="220">
        <v>2.4500000000000002</v>
      </c>
      <c r="D26" s="220">
        <v>1.08</v>
      </c>
      <c r="E26" s="209">
        <f t="shared" si="4"/>
        <v>6.1387200000000002</v>
      </c>
      <c r="F26" s="221"/>
      <c r="G26" s="225">
        <f t="shared" si="5"/>
        <v>10.3032</v>
      </c>
      <c r="H26" s="235">
        <f t="shared" si="3"/>
        <v>0.56840000000000002</v>
      </c>
      <c r="I26" s="3" t="s">
        <v>285</v>
      </c>
    </row>
    <row r="27" spans="1:10">
      <c r="A27" s="200">
        <v>25</v>
      </c>
      <c r="B27" s="219">
        <v>1.01</v>
      </c>
      <c r="C27" s="220">
        <v>2.4500000000000002</v>
      </c>
      <c r="D27" s="220">
        <v>1.08</v>
      </c>
      <c r="E27" s="209">
        <f t="shared" si="4"/>
        <v>2.6724600000000005</v>
      </c>
      <c r="F27" s="221"/>
      <c r="G27" s="225">
        <f t="shared" si="5"/>
        <v>7.4736000000000002</v>
      </c>
      <c r="H27" s="235">
        <f t="shared" si="3"/>
        <v>0.24745000000000006</v>
      </c>
      <c r="I27" s="271" t="s">
        <v>286</v>
      </c>
    </row>
    <row r="28" spans="1:10">
      <c r="A28" s="200">
        <v>26</v>
      </c>
      <c r="B28" s="219">
        <v>0.6</v>
      </c>
      <c r="C28" s="220">
        <v>2.4500000000000002</v>
      </c>
      <c r="D28" s="220">
        <v>1.08</v>
      </c>
      <c r="E28" s="209">
        <f t="shared" ref="E28:E29" si="6">D28*C28*B28</f>
        <v>1.5876000000000001</v>
      </c>
      <c r="F28" s="221"/>
      <c r="G28" s="225">
        <f t="shared" ref="G28:G29" si="7">D28*2*(B28+C28)</f>
        <v>6.588000000000001</v>
      </c>
      <c r="H28" s="235">
        <f t="shared" ref="H28:H29" si="8">B28*C28*0.1</f>
        <v>0.14699999999999999</v>
      </c>
      <c r="I28" s="271" t="s">
        <v>355</v>
      </c>
    </row>
    <row r="29" spans="1:10">
      <c r="A29" s="200">
        <v>27</v>
      </c>
      <c r="B29" s="219">
        <v>0.7</v>
      </c>
      <c r="C29" s="220">
        <v>2.4500000000000002</v>
      </c>
      <c r="D29" s="220">
        <v>1.08</v>
      </c>
      <c r="E29" s="209">
        <f t="shared" si="6"/>
        <v>1.8522000000000001</v>
      </c>
      <c r="F29" s="221"/>
      <c r="G29" s="225">
        <f t="shared" si="7"/>
        <v>6.8040000000000012</v>
      </c>
      <c r="H29" s="235">
        <f t="shared" si="8"/>
        <v>0.17150000000000001</v>
      </c>
      <c r="I29" s="271" t="s">
        <v>356</v>
      </c>
    </row>
    <row r="30" spans="1:10" ht="13.5" thickBot="1">
      <c r="A30" s="214"/>
      <c r="B30" s="196"/>
      <c r="C30" s="115"/>
      <c r="D30" s="217" t="s">
        <v>213</v>
      </c>
      <c r="E30" s="198">
        <f>SUM(E24:E27)</f>
        <v>17.556210000000004</v>
      </c>
      <c r="F30" s="198"/>
      <c r="G30" s="226">
        <f>SUM(G24:G27)</f>
        <v>35.499600000000001</v>
      </c>
      <c r="H30" s="236">
        <f>SUM(H24:H27)</f>
        <v>1.6255750000000004</v>
      </c>
      <c r="I30" s="3"/>
    </row>
    <row r="31" spans="1:10" ht="13.5" thickBot="1">
      <c r="A31" s="5"/>
      <c r="B31" s="33"/>
      <c r="C31" s="2"/>
      <c r="D31" s="7"/>
      <c r="E31" s="215"/>
      <c r="F31" s="210"/>
      <c r="G31" s="3"/>
      <c r="H31" s="3"/>
      <c r="I31" s="3"/>
      <c r="J31" s="3"/>
    </row>
    <row r="32" spans="1:10" ht="21" thickBot="1">
      <c r="A32" s="163" t="s">
        <v>206</v>
      </c>
      <c r="B32" s="164"/>
      <c r="C32" s="165"/>
      <c r="D32" s="166"/>
      <c r="E32" s="167"/>
      <c r="F32" s="167"/>
      <c r="G32" s="168"/>
      <c r="H32" s="168"/>
      <c r="I32" s="168"/>
      <c r="J32" s="169"/>
    </row>
    <row r="33" spans="1:10" ht="13.5" thickBot="1">
      <c r="A33" s="170" t="s">
        <v>207</v>
      </c>
      <c r="B33" s="171"/>
      <c r="C33" s="171"/>
      <c r="D33" s="166"/>
      <c r="E33" s="171"/>
      <c r="F33" s="171"/>
      <c r="G33" s="186"/>
      <c r="H33" s="186"/>
      <c r="I33" s="186"/>
      <c r="J33" s="187"/>
    </row>
    <row r="34" spans="1:10" ht="13.5" thickBot="1"/>
    <row r="35" spans="1:10" ht="21" thickBot="1">
      <c r="A35" s="163" t="s">
        <v>329</v>
      </c>
      <c r="B35" s="164"/>
      <c r="C35" s="165"/>
      <c r="D35" s="166"/>
      <c r="E35" s="167"/>
      <c r="F35" s="167"/>
      <c r="G35" s="168"/>
      <c r="H35" s="306">
        <f>11+13+13+10</f>
        <v>47</v>
      </c>
      <c r="I35" s="306" t="s">
        <v>262</v>
      </c>
      <c r="J35" s="169"/>
    </row>
    <row r="36" spans="1:10" ht="25.5">
      <c r="A36" s="188" t="s">
        <v>11</v>
      </c>
      <c r="B36" s="189" t="s">
        <v>4</v>
      </c>
      <c r="C36" s="189"/>
      <c r="D36" s="190" t="s">
        <v>209</v>
      </c>
      <c r="E36" s="189" t="s">
        <v>5</v>
      </c>
      <c r="F36" s="189" t="s">
        <v>325</v>
      </c>
      <c r="G36" s="191" t="s">
        <v>0</v>
      </c>
      <c r="H36" s="189" t="s">
        <v>326</v>
      </c>
      <c r="I36" s="367" t="s">
        <v>203</v>
      </c>
      <c r="J36" s="368"/>
    </row>
    <row r="37" spans="1:10" ht="15" thickBot="1">
      <c r="A37" s="200"/>
      <c r="B37" s="201" t="s">
        <v>1</v>
      </c>
      <c r="C37" s="201"/>
      <c r="D37" s="202" t="s">
        <v>208</v>
      </c>
      <c r="E37" s="201" t="s">
        <v>6</v>
      </c>
      <c r="F37" s="201" t="s">
        <v>1</v>
      </c>
      <c r="G37" s="292" t="s">
        <v>327</v>
      </c>
      <c r="H37" s="201" t="s">
        <v>273</v>
      </c>
      <c r="I37" s="372" t="s">
        <v>1</v>
      </c>
      <c r="J37" s="373"/>
    </row>
    <row r="38" spans="1:10" ht="15">
      <c r="A38" s="293" t="s">
        <v>1</v>
      </c>
      <c r="B38" s="294" t="s">
        <v>330</v>
      </c>
      <c r="C38" s="294"/>
      <c r="D38" s="295"/>
      <c r="E38" s="296"/>
      <c r="F38" s="294"/>
      <c r="G38" s="294"/>
      <c r="H38" s="307">
        <f>H35</f>
        <v>47</v>
      </c>
      <c r="I38" s="294"/>
      <c r="J38" s="297"/>
    </row>
    <row r="39" spans="1:10" ht="15">
      <c r="A39" s="298" t="s">
        <v>1</v>
      </c>
      <c r="B39" s="299" t="s">
        <v>331</v>
      </c>
      <c r="C39" s="299"/>
      <c r="D39" s="14"/>
      <c r="E39" s="269"/>
      <c r="F39" s="299"/>
      <c r="G39" s="299"/>
      <c r="H39" s="308">
        <f>H35</f>
        <v>47</v>
      </c>
      <c r="I39" s="299"/>
      <c r="J39" s="300"/>
    </row>
    <row r="40" spans="1:10" ht="15">
      <c r="A40" s="298" t="s">
        <v>1</v>
      </c>
      <c r="B40" s="299" t="s">
        <v>332</v>
      </c>
      <c r="C40" s="299"/>
      <c r="D40" s="14"/>
      <c r="E40" s="269"/>
      <c r="F40" s="299"/>
      <c r="G40" s="299"/>
      <c r="H40" s="308">
        <f>H35</f>
        <v>47</v>
      </c>
      <c r="I40" s="299"/>
      <c r="J40" s="300"/>
    </row>
    <row r="41" spans="1:10" ht="15">
      <c r="A41" s="298" t="s">
        <v>1</v>
      </c>
      <c r="B41" s="299" t="s">
        <v>333</v>
      </c>
      <c r="C41" s="299"/>
      <c r="D41" s="14"/>
      <c r="E41" s="269"/>
      <c r="F41" s="299"/>
      <c r="G41" s="299"/>
      <c r="H41" s="308">
        <f>H35</f>
        <v>47</v>
      </c>
      <c r="I41" s="299"/>
      <c r="J41" s="300"/>
    </row>
    <row r="42" spans="1:10" ht="13.5" thickBot="1">
      <c r="A42" s="301" t="s">
        <v>1</v>
      </c>
      <c r="B42" s="302"/>
      <c r="C42" s="303"/>
      <c r="D42" s="304"/>
      <c r="E42" s="182"/>
      <c r="F42" s="303"/>
      <c r="G42" s="303"/>
      <c r="H42" s="303"/>
      <c r="I42" s="303"/>
      <c r="J42" s="305"/>
    </row>
    <row r="43" spans="1:10" ht="13.5" thickBot="1"/>
    <row r="44" spans="1:10" ht="21" thickBot="1">
      <c r="A44" s="163" t="s">
        <v>334</v>
      </c>
      <c r="B44" s="164"/>
      <c r="C44" s="165"/>
      <c r="D44" s="166"/>
      <c r="E44" s="167"/>
      <c r="F44" s="167"/>
      <c r="G44" s="168"/>
      <c r="H44" s="306">
        <f>11+13+13+10</f>
        <v>47</v>
      </c>
      <c r="I44" s="306" t="s">
        <v>328</v>
      </c>
      <c r="J44" s="169"/>
    </row>
    <row r="45" spans="1:10" ht="25.5">
      <c r="A45" s="188" t="s">
        <v>11</v>
      </c>
      <c r="B45" s="189" t="s">
        <v>4</v>
      </c>
      <c r="C45" s="189"/>
      <c r="D45" s="190" t="s">
        <v>209</v>
      </c>
      <c r="E45" s="189" t="s">
        <v>5</v>
      </c>
      <c r="F45" s="189" t="s">
        <v>325</v>
      </c>
      <c r="G45" s="191" t="s">
        <v>0</v>
      </c>
      <c r="H45" s="189" t="s">
        <v>326</v>
      </c>
      <c r="I45" s="367" t="s">
        <v>203</v>
      </c>
      <c r="J45" s="368"/>
    </row>
    <row r="46" spans="1:10" ht="15" thickBot="1">
      <c r="A46" s="200"/>
      <c r="B46" s="201" t="s">
        <v>1</v>
      </c>
      <c r="C46" s="201"/>
      <c r="D46" s="202" t="s">
        <v>208</v>
      </c>
      <c r="E46" s="201" t="s">
        <v>6</v>
      </c>
      <c r="F46" s="201" t="s">
        <v>1</v>
      </c>
      <c r="G46" s="292" t="s">
        <v>327</v>
      </c>
      <c r="H46" s="201" t="s">
        <v>204</v>
      </c>
      <c r="I46" s="372" t="s">
        <v>1</v>
      </c>
      <c r="J46" s="373"/>
    </row>
    <row r="47" spans="1:10" ht="15">
      <c r="A47" s="293" t="s">
        <v>1</v>
      </c>
      <c r="B47" s="294" t="s">
        <v>335</v>
      </c>
      <c r="C47" s="294"/>
      <c r="D47" s="295"/>
      <c r="E47" s="296"/>
      <c r="F47" s="294"/>
      <c r="G47" s="294"/>
      <c r="H47" s="307">
        <v>780</v>
      </c>
      <c r="I47" s="294" t="s">
        <v>336</v>
      </c>
      <c r="J47" s="297"/>
    </row>
    <row r="48" spans="1:10" ht="15">
      <c r="A48" s="298" t="s">
        <v>1</v>
      </c>
      <c r="B48" s="299" t="s">
        <v>287</v>
      </c>
      <c r="C48" s="299"/>
      <c r="D48" s="14"/>
      <c r="E48" s="269"/>
      <c r="F48" s="299"/>
      <c r="G48" s="299"/>
      <c r="H48" s="308">
        <v>780</v>
      </c>
      <c r="I48" s="299" t="s">
        <v>337</v>
      </c>
      <c r="J48" s="300"/>
    </row>
    <row r="49" spans="1:10" ht="13.5" thickBot="1">
      <c r="A49" s="301" t="s">
        <v>1</v>
      </c>
      <c r="B49" s="302"/>
      <c r="C49" s="303"/>
      <c r="D49" s="304"/>
      <c r="E49" s="182"/>
      <c r="F49" s="303"/>
      <c r="G49" s="303"/>
      <c r="H49" s="303"/>
      <c r="I49" s="303"/>
      <c r="J49" s="305"/>
    </row>
  </sheetData>
  <mergeCells count="5">
    <mergeCell ref="I46:J46"/>
    <mergeCell ref="A1:J1"/>
    <mergeCell ref="I36:J36"/>
    <mergeCell ref="I37:J37"/>
    <mergeCell ref="I45:J45"/>
  </mergeCells>
  <phoneticPr fontId="0" type="noConversion"/>
  <printOptions horizontalCentered="1"/>
  <pageMargins left="0.47244094488188981" right="0.35433070866141736" top="0.9055118110236221" bottom="0.47244094488188981" header="0" footer="0.47244094488188981"/>
  <pageSetup paperSize="9" scale="7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abSelected="1" view="pageBreakPreview" zoomScale="60" zoomScaleNormal="100" workbookViewId="0">
      <selection activeCell="I54" sqref="I54"/>
    </sheetView>
  </sheetViews>
  <sheetFormatPr defaultRowHeight="12.75"/>
  <cols>
    <col min="1" max="1" width="14.5703125" customWidth="1"/>
    <col min="9" max="9" width="42.5703125" customWidth="1"/>
  </cols>
  <sheetData>
    <row r="1" spans="1:12">
      <c r="A1" s="239"/>
      <c r="B1" s="240"/>
      <c r="C1" s="240"/>
      <c r="D1" s="241"/>
      <c r="E1" s="241"/>
      <c r="F1" s="241"/>
      <c r="G1" s="240"/>
      <c r="H1" s="240"/>
      <c r="I1" s="242"/>
    </row>
    <row r="2" spans="1:12" ht="20.25">
      <c r="A2" s="388" t="s">
        <v>263</v>
      </c>
      <c r="B2" s="389"/>
      <c r="C2" s="389"/>
      <c r="D2" s="389"/>
      <c r="E2" s="389"/>
      <c r="F2" s="389"/>
      <c r="G2" s="390"/>
      <c r="H2" s="264"/>
      <c r="I2" s="243"/>
    </row>
    <row r="3" spans="1:12">
      <c r="A3" s="391"/>
      <c r="B3" s="392"/>
      <c r="C3" s="392"/>
      <c r="D3" s="392"/>
      <c r="E3" s="392"/>
      <c r="F3" s="392"/>
      <c r="G3" s="244"/>
      <c r="H3" s="265"/>
      <c r="I3" s="245"/>
    </row>
    <row r="4" spans="1:12" ht="12.75" customHeight="1">
      <c r="A4" s="393" t="s">
        <v>264</v>
      </c>
      <c r="B4" s="395" t="s">
        <v>265</v>
      </c>
      <c r="C4" s="398" t="s">
        <v>266</v>
      </c>
      <c r="D4" s="382" t="s">
        <v>267</v>
      </c>
      <c r="E4" s="400" t="s">
        <v>268</v>
      </c>
      <c r="F4" s="400" t="s">
        <v>269</v>
      </c>
      <c r="G4" s="382" t="s">
        <v>270</v>
      </c>
      <c r="H4" s="382" t="s">
        <v>275</v>
      </c>
      <c r="I4" s="385" t="s">
        <v>271</v>
      </c>
    </row>
    <row r="5" spans="1:12">
      <c r="A5" s="394"/>
      <c r="B5" s="396"/>
      <c r="C5" s="399"/>
      <c r="D5" s="383"/>
      <c r="E5" s="401"/>
      <c r="F5" s="401"/>
      <c r="G5" s="383"/>
      <c r="H5" s="383"/>
      <c r="I5" s="386"/>
    </row>
    <row r="6" spans="1:12">
      <c r="A6" s="394"/>
      <c r="B6" s="397"/>
      <c r="C6" s="399"/>
      <c r="D6" s="384"/>
      <c r="E6" s="401"/>
      <c r="F6" s="401"/>
      <c r="G6" s="384"/>
      <c r="H6" s="384"/>
      <c r="I6" s="387"/>
    </row>
    <row r="7" spans="1:12">
      <c r="A7" s="246"/>
      <c r="B7" s="247" t="s">
        <v>272</v>
      </c>
      <c r="C7" s="247" t="s">
        <v>272</v>
      </c>
      <c r="D7" s="248" t="s">
        <v>273</v>
      </c>
      <c r="E7" s="248" t="s">
        <v>273</v>
      </c>
      <c r="F7" s="248" t="s">
        <v>273</v>
      </c>
      <c r="G7" s="248" t="s">
        <v>273</v>
      </c>
      <c r="H7" s="266"/>
      <c r="I7" s="249" t="s">
        <v>1</v>
      </c>
      <c r="K7">
        <v>-15.75</v>
      </c>
      <c r="L7" t="s">
        <v>278</v>
      </c>
    </row>
    <row r="8" spans="1:12">
      <c r="A8" s="280" t="s">
        <v>301</v>
      </c>
      <c r="B8" s="247"/>
      <c r="C8" s="247"/>
      <c r="D8" s="248"/>
      <c r="E8" s="248"/>
      <c r="F8" s="248"/>
      <c r="G8" s="248"/>
      <c r="H8" s="266"/>
      <c r="I8" s="249"/>
    </row>
    <row r="9" spans="1:12">
      <c r="A9" s="312" t="s">
        <v>341</v>
      </c>
      <c r="B9" s="247">
        <v>200</v>
      </c>
      <c r="C9" s="247">
        <v>300</v>
      </c>
      <c r="D9" s="248">
        <v>-4.8600000000000003</v>
      </c>
      <c r="E9" s="251">
        <v>-16.75</v>
      </c>
      <c r="F9" s="248">
        <f>-(E9-D9)</f>
        <v>11.89</v>
      </c>
      <c r="G9" s="252">
        <v>6</v>
      </c>
      <c r="H9" s="269" t="s">
        <v>274</v>
      </c>
      <c r="I9" s="253" t="s">
        <v>282</v>
      </c>
    </row>
    <row r="10" spans="1:12">
      <c r="A10" s="312" t="s">
        <v>276</v>
      </c>
      <c r="B10" s="247">
        <v>200</v>
      </c>
      <c r="C10" s="247">
        <v>300</v>
      </c>
      <c r="D10" s="248">
        <v>-6.4</v>
      </c>
      <c r="E10" s="251">
        <v>-16.75</v>
      </c>
      <c r="F10" s="248">
        <f t="shared" ref="F10:F15" si="0">-(E10-D10)</f>
        <v>10.35</v>
      </c>
      <c r="G10" s="252">
        <v>6</v>
      </c>
      <c r="H10" s="269" t="s">
        <v>274</v>
      </c>
      <c r="I10" s="253"/>
    </row>
    <row r="11" spans="1:12">
      <c r="A11" s="250" t="s">
        <v>277</v>
      </c>
      <c r="B11" s="247">
        <v>200</v>
      </c>
      <c r="C11" s="247">
        <v>300</v>
      </c>
      <c r="D11" s="248">
        <v>-5.95</v>
      </c>
      <c r="E11" s="251">
        <v>-16.75</v>
      </c>
      <c r="F11" s="248">
        <f t="shared" si="0"/>
        <v>10.8</v>
      </c>
      <c r="G11" s="252">
        <v>6</v>
      </c>
      <c r="H11" s="269" t="s">
        <v>274</v>
      </c>
      <c r="I11" s="253"/>
    </row>
    <row r="12" spans="1:12">
      <c r="A12" s="250" t="s">
        <v>306</v>
      </c>
      <c r="B12" s="247">
        <v>200</v>
      </c>
      <c r="C12" s="247">
        <v>300</v>
      </c>
      <c r="D12" s="248">
        <v>-6.1</v>
      </c>
      <c r="E12" s="251">
        <v>-16.75</v>
      </c>
      <c r="F12" s="248">
        <f t="shared" si="0"/>
        <v>10.65</v>
      </c>
      <c r="G12" s="252">
        <v>6</v>
      </c>
      <c r="H12" s="269" t="s">
        <v>274</v>
      </c>
      <c r="I12" s="253"/>
    </row>
    <row r="13" spans="1:12">
      <c r="A13" s="250" t="s">
        <v>307</v>
      </c>
      <c r="B13" s="247">
        <v>200</v>
      </c>
      <c r="C13" s="247">
        <v>300</v>
      </c>
      <c r="D13" s="248">
        <v>-7.8</v>
      </c>
      <c r="E13" s="251">
        <v>-16.75</v>
      </c>
      <c r="F13" s="248">
        <f t="shared" si="0"/>
        <v>8.9499999999999993</v>
      </c>
      <c r="G13" s="252">
        <v>6</v>
      </c>
      <c r="H13" s="269" t="s">
        <v>274</v>
      </c>
      <c r="I13" s="254"/>
    </row>
    <row r="14" spans="1:12">
      <c r="A14" s="250" t="s">
        <v>279</v>
      </c>
      <c r="B14" s="247">
        <v>200</v>
      </c>
      <c r="C14" s="247">
        <v>300</v>
      </c>
      <c r="D14" s="248">
        <v>-6.8</v>
      </c>
      <c r="E14" s="251">
        <v>-16.75</v>
      </c>
      <c r="F14" s="248">
        <f t="shared" si="0"/>
        <v>9.9499999999999993</v>
      </c>
      <c r="G14" s="252">
        <v>6</v>
      </c>
      <c r="H14" s="269" t="s">
        <v>274</v>
      </c>
      <c r="I14" s="254"/>
    </row>
    <row r="15" spans="1:12">
      <c r="A15" s="250" t="s">
        <v>280</v>
      </c>
      <c r="B15" s="247">
        <v>200</v>
      </c>
      <c r="C15" s="247">
        <v>300</v>
      </c>
      <c r="D15" s="248">
        <v>-7.8</v>
      </c>
      <c r="E15" s="251">
        <v>-16.75</v>
      </c>
      <c r="F15" s="248">
        <f t="shared" si="0"/>
        <v>8.9499999999999993</v>
      </c>
      <c r="G15" s="252">
        <v>6</v>
      </c>
      <c r="H15" s="269" t="s">
        <v>274</v>
      </c>
      <c r="I15" s="254"/>
    </row>
    <row r="16" spans="1:12">
      <c r="A16" s="250"/>
      <c r="B16" s="247"/>
      <c r="C16" s="247"/>
      <c r="D16" s="248"/>
      <c r="E16" s="251"/>
      <c r="F16" s="248"/>
      <c r="G16" s="252"/>
      <c r="H16" s="267"/>
      <c r="I16" s="254"/>
    </row>
    <row r="17" spans="1:9">
      <c r="A17" s="270" t="s">
        <v>281</v>
      </c>
      <c r="B17" s="247"/>
      <c r="C17" s="247"/>
      <c r="D17" s="248"/>
      <c r="E17" s="251"/>
      <c r="F17" s="248"/>
      <c r="G17" s="252"/>
      <c r="H17" s="267"/>
      <c r="I17" s="254"/>
    </row>
    <row r="18" spans="1:9">
      <c r="A18" s="270"/>
      <c r="B18" s="247"/>
      <c r="C18" s="247"/>
      <c r="D18" s="248"/>
      <c r="E18" s="251"/>
      <c r="F18" s="248"/>
      <c r="G18" s="252"/>
      <c r="H18" s="267"/>
      <c r="I18" s="254"/>
    </row>
    <row r="19" spans="1:9">
      <c r="A19" s="270"/>
      <c r="B19" s="247"/>
      <c r="C19" s="247"/>
      <c r="D19" s="248"/>
      <c r="E19" s="251"/>
      <c r="F19" s="248"/>
      <c r="G19" s="252"/>
      <c r="H19" s="267"/>
      <c r="I19" s="254"/>
    </row>
    <row r="20" spans="1:9">
      <c r="A20" s="250"/>
      <c r="B20" s="247"/>
      <c r="C20" s="247"/>
      <c r="D20" s="248"/>
      <c r="E20" s="251"/>
      <c r="F20" s="248"/>
      <c r="G20" s="252"/>
      <c r="H20" s="267"/>
      <c r="I20" s="254"/>
    </row>
    <row r="21" spans="1:9" ht="25.5">
      <c r="A21" s="313" t="s">
        <v>347</v>
      </c>
      <c r="B21" s="314"/>
      <c r="C21" s="314"/>
      <c r="D21" s="315" t="s">
        <v>344</v>
      </c>
      <c r="E21" s="316"/>
      <c r="F21" s="317" t="s">
        <v>345</v>
      </c>
      <c r="G21" s="318" t="s">
        <v>346</v>
      </c>
      <c r="H21" s="319"/>
      <c r="I21" s="365" t="s">
        <v>353</v>
      </c>
    </row>
    <row r="22" spans="1:9">
      <c r="A22" s="321"/>
      <c r="B22" s="314"/>
      <c r="C22" s="314"/>
      <c r="D22" s="315"/>
      <c r="E22" s="316"/>
      <c r="F22" s="315" t="s">
        <v>273</v>
      </c>
      <c r="G22" s="315" t="s">
        <v>273</v>
      </c>
      <c r="H22" s="319"/>
      <c r="I22" s="320"/>
    </row>
    <row r="23" spans="1:9">
      <c r="A23" s="322" t="s">
        <v>341</v>
      </c>
      <c r="B23" s="314">
        <v>1000</v>
      </c>
      <c r="C23" s="314">
        <v>1020</v>
      </c>
      <c r="D23" s="323">
        <f>C23-B23</f>
        <v>20</v>
      </c>
      <c r="E23" s="316"/>
      <c r="F23" s="323">
        <f t="shared" ref="F23:F29" si="1">D23*F9</f>
        <v>237.8</v>
      </c>
      <c r="G23" s="324">
        <f t="shared" ref="G23:G29" si="2">D23*G9</f>
        <v>120</v>
      </c>
      <c r="H23" s="319"/>
      <c r="I23" s="320"/>
    </row>
    <row r="24" spans="1:9">
      <c r="A24" s="322" t="s">
        <v>276</v>
      </c>
      <c r="B24" s="314">
        <v>1020</v>
      </c>
      <c r="C24" s="314">
        <v>1024</v>
      </c>
      <c r="D24" s="323">
        <f t="shared" ref="D24:D29" si="3">C24-B24</f>
        <v>4</v>
      </c>
      <c r="E24" s="316"/>
      <c r="F24" s="323">
        <f t="shared" si="1"/>
        <v>41.4</v>
      </c>
      <c r="G24" s="324">
        <f t="shared" si="2"/>
        <v>24</v>
      </c>
      <c r="H24" s="319"/>
      <c r="I24" s="320"/>
    </row>
    <row r="25" spans="1:9">
      <c r="A25" s="325" t="s">
        <v>277</v>
      </c>
      <c r="B25" s="314">
        <v>1024</v>
      </c>
      <c r="C25" s="314">
        <v>1032</v>
      </c>
      <c r="D25" s="323">
        <f t="shared" si="3"/>
        <v>8</v>
      </c>
      <c r="E25" s="316"/>
      <c r="F25" s="323">
        <f t="shared" si="1"/>
        <v>86.4</v>
      </c>
      <c r="G25" s="324">
        <f t="shared" si="2"/>
        <v>48</v>
      </c>
      <c r="H25" s="319"/>
      <c r="I25" s="320"/>
    </row>
    <row r="26" spans="1:9">
      <c r="A26" s="325" t="s">
        <v>306</v>
      </c>
      <c r="B26" s="314">
        <v>1032</v>
      </c>
      <c r="C26" s="314">
        <v>1087</v>
      </c>
      <c r="D26" s="323">
        <f t="shared" si="3"/>
        <v>55</v>
      </c>
      <c r="E26" s="316"/>
      <c r="F26" s="323">
        <f t="shared" si="1"/>
        <v>585.75</v>
      </c>
      <c r="G26" s="324">
        <f t="shared" si="2"/>
        <v>330</v>
      </c>
      <c r="H26" s="319"/>
      <c r="I26" s="320"/>
    </row>
    <row r="27" spans="1:9">
      <c r="A27" s="325" t="s">
        <v>307</v>
      </c>
      <c r="B27" s="314">
        <v>1087</v>
      </c>
      <c r="C27" s="314">
        <v>1093</v>
      </c>
      <c r="D27" s="323">
        <f t="shared" si="3"/>
        <v>6</v>
      </c>
      <c r="E27" s="316"/>
      <c r="F27" s="323">
        <f t="shared" si="1"/>
        <v>53.699999999999996</v>
      </c>
      <c r="G27" s="324">
        <f t="shared" si="2"/>
        <v>36</v>
      </c>
      <c r="H27" s="319"/>
      <c r="I27" s="320"/>
    </row>
    <row r="28" spans="1:9">
      <c r="A28" s="325" t="s">
        <v>279</v>
      </c>
      <c r="B28" s="314">
        <v>1093</v>
      </c>
      <c r="C28" s="314">
        <v>1097</v>
      </c>
      <c r="D28" s="323">
        <f t="shared" si="3"/>
        <v>4</v>
      </c>
      <c r="E28" s="316"/>
      <c r="F28" s="323">
        <f t="shared" si="1"/>
        <v>39.799999999999997</v>
      </c>
      <c r="G28" s="324">
        <f t="shared" si="2"/>
        <v>24</v>
      </c>
      <c r="H28" s="319"/>
      <c r="I28" s="320"/>
    </row>
    <row r="29" spans="1:9">
      <c r="A29" s="325" t="s">
        <v>280</v>
      </c>
      <c r="B29" s="314">
        <v>1097</v>
      </c>
      <c r="C29" s="314">
        <v>1123</v>
      </c>
      <c r="D29" s="323">
        <f t="shared" si="3"/>
        <v>26</v>
      </c>
      <c r="E29" s="316"/>
      <c r="F29" s="323">
        <f t="shared" si="1"/>
        <v>232.7</v>
      </c>
      <c r="G29" s="324">
        <f t="shared" si="2"/>
        <v>156</v>
      </c>
      <c r="H29" s="319"/>
      <c r="I29" s="320"/>
    </row>
    <row r="30" spans="1:9">
      <c r="A30" s="325"/>
      <c r="B30" s="314"/>
      <c r="C30" s="314"/>
      <c r="D30" s="315"/>
      <c r="E30" s="316"/>
      <c r="F30" s="323"/>
      <c r="G30" s="324"/>
      <c r="H30" s="319"/>
      <c r="I30" s="320"/>
    </row>
    <row r="31" spans="1:9">
      <c r="A31" s="325"/>
      <c r="B31" s="314"/>
      <c r="C31" s="314"/>
      <c r="D31" s="326" t="s">
        <v>348</v>
      </c>
      <c r="E31" s="316"/>
      <c r="F31" s="329">
        <f>SUM(F23:F29)</f>
        <v>1277.5500000000002</v>
      </c>
      <c r="G31" s="327">
        <f>SUM(G23:G29)</f>
        <v>738</v>
      </c>
      <c r="H31" s="328" t="s">
        <v>262</v>
      </c>
      <c r="I31" s="320"/>
    </row>
    <row r="32" spans="1:9">
      <c r="A32" s="250"/>
      <c r="B32" s="247"/>
      <c r="C32" s="247"/>
      <c r="D32" s="248"/>
      <c r="E32" s="251"/>
      <c r="F32" s="248"/>
      <c r="G32" s="252"/>
      <c r="H32" s="267"/>
      <c r="I32" s="254"/>
    </row>
    <row r="33" spans="1:12" ht="13.5" thickBot="1">
      <c r="A33" s="255"/>
      <c r="B33" s="256"/>
      <c r="C33" s="256"/>
      <c r="D33" s="257"/>
      <c r="E33" s="258"/>
      <c r="F33" s="257"/>
      <c r="G33" s="259"/>
      <c r="H33" s="268"/>
      <c r="I33" s="260"/>
    </row>
    <row r="34" spans="1:12">
      <c r="B34" s="261"/>
      <c r="C34" s="261"/>
      <c r="D34" s="262"/>
      <c r="E34" s="263"/>
      <c r="F34" s="262"/>
    </row>
    <row r="35" spans="1:12" ht="13.5" thickBot="1"/>
    <row r="36" spans="1:12" ht="20.25">
      <c r="A36" s="379" t="s">
        <v>361</v>
      </c>
      <c r="B36" s="380"/>
      <c r="C36" s="380"/>
      <c r="D36" s="380"/>
      <c r="E36" s="380"/>
      <c r="F36" s="380"/>
      <c r="G36" s="380"/>
      <c r="H36" s="380"/>
      <c r="I36" s="380"/>
      <c r="J36" s="381"/>
      <c r="L36" s="162"/>
    </row>
    <row r="37" spans="1:12" ht="38.25">
      <c r="A37" s="330" t="s">
        <v>11</v>
      </c>
      <c r="B37" s="331" t="s">
        <v>4</v>
      </c>
      <c r="C37" s="331" t="s">
        <v>191</v>
      </c>
      <c r="D37" s="332" t="s">
        <v>202</v>
      </c>
      <c r="E37" s="331" t="s">
        <v>5</v>
      </c>
      <c r="F37" s="331" t="s">
        <v>3</v>
      </c>
      <c r="G37" s="333" t="s">
        <v>0</v>
      </c>
      <c r="H37" s="331" t="s">
        <v>195</v>
      </c>
      <c r="I37" s="331" t="s">
        <v>196</v>
      </c>
      <c r="J37" s="334" t="s">
        <v>197</v>
      </c>
      <c r="L37" s="162" t="s">
        <v>223</v>
      </c>
    </row>
    <row r="38" spans="1:12" ht="14.25">
      <c r="A38" s="335"/>
      <c r="B38" s="336" t="s">
        <v>1</v>
      </c>
      <c r="C38" s="336" t="s">
        <v>1</v>
      </c>
      <c r="D38" s="337" t="s">
        <v>12</v>
      </c>
      <c r="E38" s="336" t="s">
        <v>6</v>
      </c>
      <c r="F38" s="336" t="s">
        <v>1</v>
      </c>
      <c r="G38" s="338" t="s">
        <v>8</v>
      </c>
      <c r="H38" s="336" t="s">
        <v>7</v>
      </c>
      <c r="I38" s="336" t="s">
        <v>7</v>
      </c>
      <c r="J38" s="339" t="s">
        <v>7</v>
      </c>
      <c r="L38" s="162" t="s">
        <v>194</v>
      </c>
    </row>
    <row r="39" spans="1:12">
      <c r="A39" s="340"/>
      <c r="B39" s="341"/>
      <c r="C39" s="341"/>
      <c r="D39" s="342"/>
      <c r="E39" s="341"/>
      <c r="F39" s="341"/>
      <c r="G39" s="343"/>
      <c r="H39" s="344"/>
      <c r="I39" s="344"/>
      <c r="J39" s="345"/>
    </row>
    <row r="40" spans="1:12">
      <c r="A40" s="346"/>
      <c r="B40" s="347"/>
      <c r="C40" s="348"/>
      <c r="D40" s="349"/>
      <c r="E40" s="348"/>
      <c r="F40" s="350"/>
      <c r="G40" s="351"/>
      <c r="H40" s="351"/>
      <c r="I40" s="351"/>
      <c r="J40" s="351"/>
    </row>
    <row r="41" spans="1:12">
      <c r="A41" s="346"/>
      <c r="B41" s="347" t="s">
        <v>360</v>
      </c>
      <c r="C41" s="348">
        <v>2</v>
      </c>
      <c r="D41" s="349">
        <f>F31</f>
        <v>1277.5500000000002</v>
      </c>
      <c r="E41" s="348">
        <v>1</v>
      </c>
      <c r="F41" s="350" t="s">
        <v>10</v>
      </c>
      <c r="G41" s="351">
        <v>36.299999999999997</v>
      </c>
      <c r="H41" s="351">
        <f>IF($C41=1,$D41*$E41*$G41,0)</f>
        <v>0</v>
      </c>
      <c r="I41" s="351">
        <f>IF($C41=2,$D41*$E41*$G41,0)</f>
        <v>46375.065000000002</v>
      </c>
      <c r="J41" s="351">
        <f>IF($C41=3,$D41*$E41*$G41,0)</f>
        <v>0</v>
      </c>
      <c r="K41" t="s">
        <v>359</v>
      </c>
    </row>
    <row r="42" spans="1:12" ht="15.75">
      <c r="A42" s="353"/>
      <c r="B42" s="353"/>
      <c r="C42" s="353"/>
      <c r="D42" s="354"/>
      <c r="E42" s="355"/>
      <c r="F42" s="355"/>
      <c r="G42" s="351"/>
      <c r="H42" s="356" t="s">
        <v>199</v>
      </c>
      <c r="I42" s="356" t="s">
        <v>200</v>
      </c>
      <c r="J42" s="356" t="s">
        <v>201</v>
      </c>
    </row>
    <row r="43" spans="1:12" ht="16.5" thickBot="1">
      <c r="A43" s="357" t="s">
        <v>9</v>
      </c>
      <c r="B43" s="358"/>
      <c r="C43" s="358"/>
      <c r="D43" s="359"/>
      <c r="E43" s="360"/>
      <c r="F43" s="361" t="s">
        <v>10</v>
      </c>
      <c r="G43" s="362" t="s">
        <v>2</v>
      </c>
      <c r="H43" s="363">
        <f>SUM(H40:H41)</f>
        <v>0</v>
      </c>
      <c r="I43" s="363">
        <f>SUM(I40:I41)</f>
        <v>46375.065000000002</v>
      </c>
      <c r="J43" s="364">
        <f>SUM(J40:J41)</f>
        <v>0</v>
      </c>
    </row>
    <row r="44" spans="1:12">
      <c r="A44" s="3"/>
      <c r="B44" s="2"/>
      <c r="C44" s="2"/>
      <c r="D44" s="7"/>
      <c r="E44" s="2"/>
      <c r="F44" s="2"/>
      <c r="G44" s="6"/>
      <c r="H44" s="2"/>
      <c r="I44" s="2"/>
      <c r="J44" s="2"/>
    </row>
    <row r="45" spans="1:12">
      <c r="A45" s="160" t="s">
        <v>192</v>
      </c>
      <c r="B45" s="161"/>
      <c r="C45" s="161"/>
      <c r="D45" s="7"/>
      <c r="E45" s="2"/>
      <c r="F45" s="161"/>
      <c r="G45" s="6"/>
      <c r="H45" s="2"/>
      <c r="I45" s="2"/>
      <c r="J45" s="2"/>
    </row>
    <row r="46" spans="1:12">
      <c r="A46" s="162" t="s">
        <v>193</v>
      </c>
      <c r="B46" s="162"/>
      <c r="C46" s="162"/>
      <c r="D46" s="7"/>
      <c r="E46" s="2"/>
      <c r="F46" s="161"/>
      <c r="G46" s="6"/>
      <c r="H46" s="6"/>
      <c r="I46" s="6"/>
      <c r="J46" s="6"/>
    </row>
    <row r="47" spans="1:12">
      <c r="A47" s="162" t="s">
        <v>194</v>
      </c>
      <c r="B47" s="162"/>
      <c r="C47" s="162"/>
      <c r="D47" s="7"/>
      <c r="E47" s="2"/>
      <c r="F47" s="161"/>
      <c r="G47" s="6"/>
      <c r="H47" s="6"/>
      <c r="I47" s="6"/>
      <c r="J47" s="6"/>
    </row>
    <row r="49" spans="1:13">
      <c r="A49" s="366" t="s">
        <v>354</v>
      </c>
    </row>
    <row r="50" spans="1:13" ht="13.5" thickBot="1">
      <c r="A50" s="366"/>
    </row>
    <row r="51" spans="1:13" ht="20.25">
      <c r="A51" s="379" t="s">
        <v>349</v>
      </c>
      <c r="B51" s="380"/>
      <c r="C51" s="380"/>
      <c r="D51" s="380"/>
      <c r="E51" s="380"/>
      <c r="F51" s="380"/>
      <c r="G51" s="380"/>
      <c r="H51" s="380"/>
      <c r="I51" s="380"/>
      <c r="J51" s="381"/>
      <c r="L51" s="162"/>
      <c r="M51" s="161"/>
    </row>
    <row r="52" spans="1:13" ht="38.25">
      <c r="A52" s="330" t="s">
        <v>11</v>
      </c>
      <c r="B52" s="331" t="s">
        <v>4</v>
      </c>
      <c r="C52" s="331" t="s">
        <v>191</v>
      </c>
      <c r="D52" s="332" t="s">
        <v>202</v>
      </c>
      <c r="E52" s="331" t="s">
        <v>5</v>
      </c>
      <c r="F52" s="331" t="s">
        <v>3</v>
      </c>
      <c r="G52" s="333" t="s">
        <v>0</v>
      </c>
      <c r="H52" s="331" t="s">
        <v>195</v>
      </c>
      <c r="I52" s="331" t="s">
        <v>196</v>
      </c>
      <c r="J52" s="334" t="s">
        <v>197</v>
      </c>
      <c r="L52" s="162" t="s">
        <v>223</v>
      </c>
      <c r="M52" s="162"/>
    </row>
    <row r="53" spans="1:13" ht="14.25">
      <c r="A53" s="335"/>
      <c r="B53" s="336" t="s">
        <v>1</v>
      </c>
      <c r="C53" s="336" t="s">
        <v>1</v>
      </c>
      <c r="D53" s="337" t="s">
        <v>12</v>
      </c>
      <c r="E53" s="336" t="s">
        <v>6</v>
      </c>
      <c r="F53" s="336" t="s">
        <v>1</v>
      </c>
      <c r="G53" s="338" t="s">
        <v>8</v>
      </c>
      <c r="H53" s="336" t="s">
        <v>7</v>
      </c>
      <c r="I53" s="336" t="s">
        <v>7</v>
      </c>
      <c r="J53" s="339" t="s">
        <v>7</v>
      </c>
      <c r="L53" s="162" t="s">
        <v>194</v>
      </c>
      <c r="M53" s="162"/>
    </row>
    <row r="54" spans="1:13">
      <c r="A54" s="340"/>
      <c r="B54" s="341"/>
      <c r="C54" s="341"/>
      <c r="D54" s="342"/>
      <c r="E54" s="341"/>
      <c r="F54" s="341"/>
      <c r="G54" s="343"/>
      <c r="H54" s="344"/>
      <c r="I54" s="344"/>
      <c r="J54" s="345"/>
    </row>
    <row r="55" spans="1:13">
      <c r="A55" s="346"/>
      <c r="B55" s="347"/>
      <c r="C55" s="348"/>
      <c r="D55" s="349"/>
      <c r="E55" s="348"/>
      <c r="F55" s="350"/>
      <c r="G55" s="351"/>
      <c r="H55" s="351"/>
      <c r="I55" s="351"/>
      <c r="J55" s="351"/>
    </row>
    <row r="56" spans="1:13">
      <c r="A56" s="346"/>
      <c r="B56" s="347" t="s">
        <v>350</v>
      </c>
      <c r="C56" s="348">
        <v>2</v>
      </c>
      <c r="D56" s="349">
        <v>0.1</v>
      </c>
      <c r="E56" s="352">
        <f>D23</f>
        <v>20</v>
      </c>
      <c r="F56" s="350" t="s">
        <v>10</v>
      </c>
      <c r="G56" s="351">
        <v>32.33</v>
      </c>
      <c r="H56" s="351">
        <f>IF($C56=1,$D56*$E56*$G56,0)</f>
        <v>0</v>
      </c>
      <c r="I56" s="351">
        <f>IF($C56=2,$D56*$E56*$G56,0)</f>
        <v>64.66</v>
      </c>
      <c r="J56" s="351">
        <f>IF($C56=3,$D56*$E56*$G56,0)</f>
        <v>0</v>
      </c>
      <c r="K56" t="s">
        <v>357</v>
      </c>
    </row>
    <row r="57" spans="1:13">
      <c r="A57" s="346"/>
      <c r="B57" s="347" t="s">
        <v>351</v>
      </c>
      <c r="C57" s="348">
        <v>2</v>
      </c>
      <c r="D57" s="349">
        <f>0.25*0.25</f>
        <v>6.25E-2</v>
      </c>
      <c r="E57" s="352">
        <f>D23</f>
        <v>20</v>
      </c>
      <c r="F57" s="350" t="s">
        <v>10</v>
      </c>
      <c r="G57" s="351">
        <f>0.03*7850</f>
        <v>235.5</v>
      </c>
      <c r="H57" s="351">
        <f>IF($C57=1,$D57*$E57*$G57,0)</f>
        <v>0</v>
      </c>
      <c r="I57" s="351">
        <f>IF($C57=2,$D57*$E57*$G57,0)</f>
        <v>294.375</v>
      </c>
      <c r="J57" s="351">
        <f>IF($C57=3,$D57*$E57*$G57,0)</f>
        <v>0</v>
      </c>
    </row>
    <row r="58" spans="1:13">
      <c r="A58" s="346"/>
      <c r="B58" s="347"/>
      <c r="C58" s="348"/>
      <c r="D58" s="349"/>
      <c r="E58" s="348"/>
      <c r="F58" s="350"/>
      <c r="G58" s="351"/>
      <c r="H58" s="351"/>
      <c r="I58" s="351"/>
      <c r="J58" s="351"/>
    </row>
    <row r="59" spans="1:13">
      <c r="A59" s="346"/>
      <c r="B59" s="347" t="s">
        <v>350</v>
      </c>
      <c r="C59" s="348">
        <v>2</v>
      </c>
      <c r="D59" s="349">
        <v>0.1</v>
      </c>
      <c r="E59" s="352">
        <f>SUM(D24:D29)</f>
        <v>103</v>
      </c>
      <c r="F59" s="350" t="s">
        <v>10</v>
      </c>
      <c r="G59" s="351">
        <v>32.33</v>
      </c>
      <c r="H59" s="351">
        <f>IF($C59=1,$D59*$E59*$G59,0)</f>
        <v>0</v>
      </c>
      <c r="I59" s="351">
        <f>IF($C59=2,$D59*$E59*$G59,0)</f>
        <v>332.99900000000002</v>
      </c>
      <c r="J59" s="351">
        <f>IF($C59=3,$D59*$E59*$G59,0)</f>
        <v>0</v>
      </c>
      <c r="K59" t="s">
        <v>358</v>
      </c>
    </row>
    <row r="60" spans="1:13">
      <c r="A60" s="346"/>
      <c r="B60" s="347" t="s">
        <v>352</v>
      </c>
      <c r="C60" s="348">
        <v>2</v>
      </c>
      <c r="D60" s="349">
        <f>0.25*0.25</f>
        <v>6.25E-2</v>
      </c>
      <c r="E60" s="352">
        <f>SUM(D24:D29)</f>
        <v>103</v>
      </c>
      <c r="F60" s="350" t="s">
        <v>10</v>
      </c>
      <c r="G60" s="351">
        <f>0.01*7850</f>
        <v>78.5</v>
      </c>
      <c r="H60" s="351">
        <f>IF($C60=1,$D60*$E60*$G60,0)</f>
        <v>0</v>
      </c>
      <c r="I60" s="351">
        <f>IF($C60=2,$D60*$E60*$G60,0)</f>
        <v>505.34375</v>
      </c>
      <c r="J60" s="351">
        <f>IF($C60=3,$D60*$E60*$G60,0)</f>
        <v>0</v>
      </c>
    </row>
    <row r="61" spans="1:13">
      <c r="A61" s="346"/>
      <c r="B61" s="347"/>
      <c r="C61" s="348"/>
      <c r="D61" s="349"/>
      <c r="E61" s="348"/>
      <c r="F61" s="350"/>
      <c r="G61" s="351"/>
      <c r="H61" s="351"/>
      <c r="I61" s="351"/>
      <c r="J61" s="351"/>
    </row>
    <row r="62" spans="1:13" ht="15.75">
      <c r="A62" s="353"/>
      <c r="B62" s="353"/>
      <c r="C62" s="353"/>
      <c r="D62" s="354"/>
      <c r="E62" s="355"/>
      <c r="F62" s="355"/>
      <c r="G62" s="351"/>
      <c r="H62" s="356" t="s">
        <v>199</v>
      </c>
      <c r="I62" s="356" t="s">
        <v>200</v>
      </c>
      <c r="J62" s="356" t="s">
        <v>201</v>
      </c>
    </row>
    <row r="63" spans="1:13" ht="16.5" thickBot="1">
      <c r="A63" s="357" t="s">
        <v>9</v>
      </c>
      <c r="B63" s="358"/>
      <c r="C63" s="358"/>
      <c r="D63" s="359"/>
      <c r="E63" s="360"/>
      <c r="F63" s="361" t="s">
        <v>10</v>
      </c>
      <c r="G63" s="362" t="s">
        <v>2</v>
      </c>
      <c r="H63" s="363">
        <f>SUM(H55:H60)</f>
        <v>0</v>
      </c>
      <c r="I63" s="363">
        <f>SUM(I55:I60)</f>
        <v>1197.3777500000001</v>
      </c>
      <c r="J63" s="364">
        <f>SUM(J55:J60)</f>
        <v>0</v>
      </c>
    </row>
  </sheetData>
  <mergeCells count="13">
    <mergeCell ref="A2:G2"/>
    <mergeCell ref="A3:F3"/>
    <mergeCell ref="A4:A6"/>
    <mergeCell ref="B4:B6"/>
    <mergeCell ref="C4:C6"/>
    <mergeCell ref="D4:D6"/>
    <mergeCell ref="E4:E6"/>
    <mergeCell ref="F4:F6"/>
    <mergeCell ref="A36:J36"/>
    <mergeCell ref="A51:J51"/>
    <mergeCell ref="G4:G6"/>
    <mergeCell ref="I4:I6"/>
    <mergeCell ref="H4:H6"/>
  </mergeCells>
  <pageMargins left="0.7" right="0.7" top="0.78740157499999996" bottom="0.78740157499999996" header="0.3" footer="0.3"/>
  <pageSetup paperSize="9" scale="68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279"/>
  <sheetViews>
    <sheetView workbookViewId="0">
      <selection activeCell="A44" sqref="A44"/>
    </sheetView>
  </sheetViews>
  <sheetFormatPr defaultRowHeight="12.75"/>
  <cols>
    <col min="1" max="1" width="25" customWidth="1"/>
    <col min="2" max="2" width="13.42578125" customWidth="1"/>
    <col min="3" max="3" width="13.85546875" customWidth="1"/>
    <col min="4" max="4" width="9.140625" style="8"/>
    <col min="5" max="5" width="7.42578125" customWidth="1"/>
    <col min="6" max="6" width="13.28515625" style="4" customWidth="1"/>
    <col min="7" max="7" width="12.140625" style="10" customWidth="1"/>
    <col min="8" max="8" width="9.5703125" customWidth="1"/>
  </cols>
  <sheetData>
    <row r="1" spans="1:32" ht="14.25">
      <c r="A1" s="402" t="s">
        <v>22</v>
      </c>
      <c r="B1" s="23" t="s">
        <v>21</v>
      </c>
      <c r="C1" s="24" t="s">
        <v>61</v>
      </c>
      <c r="D1" s="24" t="s">
        <v>62</v>
      </c>
      <c r="E1" s="24" t="s">
        <v>63</v>
      </c>
      <c r="F1" s="24" t="s">
        <v>64</v>
      </c>
      <c r="G1" s="24" t="s">
        <v>65</v>
      </c>
      <c r="H1" s="25" t="s">
        <v>66</v>
      </c>
      <c r="I1" s="23" t="s">
        <v>20</v>
      </c>
      <c r="J1" s="24" t="s">
        <v>67</v>
      </c>
      <c r="K1" s="25" t="s">
        <v>68</v>
      </c>
      <c r="L1" s="23" t="s">
        <v>69</v>
      </c>
      <c r="M1" s="24" t="s">
        <v>70</v>
      </c>
      <c r="N1" s="24" t="s">
        <v>71</v>
      </c>
      <c r="O1" s="25" t="s">
        <v>72</v>
      </c>
      <c r="P1" s="26" t="s">
        <v>73</v>
      </c>
      <c r="Q1" s="23" t="s">
        <v>74</v>
      </c>
      <c r="R1" s="24" t="s">
        <v>75</v>
      </c>
      <c r="S1" s="24" t="s">
        <v>76</v>
      </c>
      <c r="T1" s="25" t="s">
        <v>77</v>
      </c>
      <c r="U1" s="27" t="s">
        <v>78</v>
      </c>
      <c r="V1" s="27" t="s">
        <v>79</v>
      </c>
      <c r="W1" s="27" t="s">
        <v>80</v>
      </c>
      <c r="X1" s="23" t="s">
        <v>81</v>
      </c>
      <c r="Y1" s="24" t="s">
        <v>82</v>
      </c>
      <c r="Z1" s="27" t="s">
        <v>80</v>
      </c>
      <c r="AA1" s="403" t="s">
        <v>83</v>
      </c>
      <c r="AB1" s="403"/>
      <c r="AC1" s="403"/>
      <c r="AD1" s="403"/>
      <c r="AE1" s="403"/>
      <c r="AF1" s="403"/>
    </row>
    <row r="2" spans="1:32" ht="15">
      <c r="A2" s="402"/>
      <c r="B2" s="28" t="s">
        <v>24</v>
      </c>
      <c r="C2" s="2" t="s">
        <v>23</v>
      </c>
      <c r="D2" s="2" t="s">
        <v>23</v>
      </c>
      <c r="E2" s="2" t="s">
        <v>23</v>
      </c>
      <c r="F2" s="2" t="s">
        <v>23</v>
      </c>
      <c r="G2" s="2" t="s">
        <v>23</v>
      </c>
      <c r="H2" s="29" t="s">
        <v>23</v>
      </c>
      <c r="I2" s="28" t="s">
        <v>84</v>
      </c>
      <c r="J2" s="2" t="s">
        <v>23</v>
      </c>
      <c r="K2" s="29" t="s">
        <v>23</v>
      </c>
      <c r="L2" s="28" t="s">
        <v>85</v>
      </c>
      <c r="M2" s="2" t="s">
        <v>86</v>
      </c>
      <c r="N2" s="2" t="s">
        <v>86</v>
      </c>
      <c r="O2" s="29" t="s">
        <v>23</v>
      </c>
      <c r="P2" s="30" t="s">
        <v>84</v>
      </c>
      <c r="Q2" s="28" t="s">
        <v>85</v>
      </c>
      <c r="R2" s="2" t="s">
        <v>86</v>
      </c>
      <c r="S2" s="2" t="s">
        <v>86</v>
      </c>
      <c r="T2" s="29" t="s">
        <v>23</v>
      </c>
      <c r="U2" s="1" t="s">
        <v>85</v>
      </c>
      <c r="V2" s="1" t="s">
        <v>87</v>
      </c>
      <c r="W2" s="1" t="s">
        <v>23</v>
      </c>
      <c r="X2" s="28" t="s">
        <v>23</v>
      </c>
      <c r="Y2" s="2" t="s">
        <v>23</v>
      </c>
      <c r="Z2" s="1" t="s">
        <v>23</v>
      </c>
      <c r="AA2" s="404" t="s">
        <v>88</v>
      </c>
      <c r="AB2" s="405"/>
      <c r="AC2" s="406"/>
      <c r="AD2" s="404" t="s">
        <v>89</v>
      </c>
      <c r="AE2" s="405"/>
      <c r="AF2" s="406"/>
    </row>
    <row r="3" spans="1:32" ht="15">
      <c r="A3" s="31" t="s">
        <v>90</v>
      </c>
      <c r="B3" s="32"/>
      <c r="C3" s="33"/>
      <c r="D3" s="33"/>
      <c r="E3" s="33"/>
      <c r="F3" s="33"/>
      <c r="G3" s="33"/>
      <c r="H3" s="33"/>
      <c r="I3" s="34" t="s">
        <v>91</v>
      </c>
      <c r="J3" s="33"/>
      <c r="K3" s="35"/>
      <c r="L3" s="34" t="s">
        <v>92</v>
      </c>
      <c r="M3" s="36" t="s">
        <v>91</v>
      </c>
      <c r="N3" s="36" t="s">
        <v>91</v>
      </c>
      <c r="O3" s="35"/>
      <c r="P3" s="37" t="s">
        <v>91</v>
      </c>
      <c r="Q3" s="34" t="s">
        <v>92</v>
      </c>
      <c r="R3" s="36" t="s">
        <v>91</v>
      </c>
      <c r="S3" s="36" t="s">
        <v>91</v>
      </c>
      <c r="T3" s="35"/>
      <c r="U3" s="38" t="s">
        <v>91</v>
      </c>
      <c r="V3" s="38" t="s">
        <v>93</v>
      </c>
      <c r="W3" s="39"/>
      <c r="X3" s="32"/>
      <c r="Y3" s="33"/>
      <c r="Z3" s="33"/>
      <c r="AA3" s="40" t="s">
        <v>94</v>
      </c>
      <c r="AB3" s="41" t="s">
        <v>94</v>
      </c>
      <c r="AC3" s="42" t="s">
        <v>94</v>
      </c>
      <c r="AD3" s="40" t="s">
        <v>94</v>
      </c>
      <c r="AE3" s="41" t="s">
        <v>94</v>
      </c>
      <c r="AF3" s="42" t="s">
        <v>94</v>
      </c>
    </row>
    <row r="4" spans="1:32" ht="13.5" thickBot="1">
      <c r="A4" s="31"/>
      <c r="B4" s="32"/>
      <c r="C4" s="33"/>
      <c r="D4" s="33"/>
      <c r="E4" s="33"/>
      <c r="F4" s="33"/>
      <c r="G4" s="33"/>
      <c r="H4" s="33"/>
      <c r="I4" s="34"/>
      <c r="J4" s="33"/>
      <c r="K4" s="35"/>
      <c r="L4" s="34"/>
      <c r="M4" s="36"/>
      <c r="N4" s="36"/>
      <c r="O4" s="35"/>
      <c r="P4" s="37"/>
      <c r="Q4" s="34"/>
      <c r="R4" s="36"/>
      <c r="S4" s="36"/>
      <c r="T4" s="35"/>
      <c r="U4" s="38"/>
      <c r="V4" s="38"/>
      <c r="W4" s="43"/>
      <c r="X4" s="39"/>
      <c r="Y4" s="39"/>
      <c r="Z4" s="39"/>
      <c r="AA4" s="40">
        <v>235</v>
      </c>
      <c r="AB4" s="41">
        <v>355</v>
      </c>
      <c r="AC4" s="42">
        <v>460</v>
      </c>
      <c r="AD4" s="40">
        <v>235</v>
      </c>
      <c r="AE4" s="41">
        <v>355</v>
      </c>
      <c r="AF4" s="42">
        <v>460</v>
      </c>
    </row>
    <row r="5" spans="1:32">
      <c r="A5" s="44" t="s">
        <v>242</v>
      </c>
      <c r="B5" s="45">
        <f t="shared" ref="B5:B24" si="0">7.85*I5</f>
        <v>5.94245</v>
      </c>
      <c r="C5" s="46">
        <v>80</v>
      </c>
      <c r="D5" s="46">
        <v>42</v>
      </c>
      <c r="E5" s="47">
        <v>3.9</v>
      </c>
      <c r="F5" s="47">
        <v>5.9</v>
      </c>
      <c r="G5" s="47">
        <v>3.9</v>
      </c>
      <c r="H5" s="47"/>
      <c r="I5" s="48">
        <v>0.75700000000000001</v>
      </c>
      <c r="J5" s="47">
        <f t="shared" ref="J5:J24" si="1">C5-2*F5</f>
        <v>68.2</v>
      </c>
      <c r="K5" s="49">
        <v>59</v>
      </c>
      <c r="L5" s="48">
        <v>0.77800000000000002</v>
      </c>
      <c r="M5" s="50">
        <f t="shared" ref="M5:M68" si="2">2*L5/C5*1000</f>
        <v>19.450000000000003</v>
      </c>
      <c r="N5" s="51">
        <v>22.8</v>
      </c>
      <c r="O5" s="52">
        <f t="shared" ref="O5:O24" si="3">(L5*1000/I5)^0.5</f>
        <v>32.058401133294993</v>
      </c>
      <c r="P5" s="53">
        <v>0.34100000000000003</v>
      </c>
      <c r="Q5" s="54">
        <v>6.2899999999999998E-2</v>
      </c>
      <c r="R5" s="50">
        <f t="shared" ref="R5:R68" si="4">2*Q5*1000/D5</f>
        <v>2.9952380952380953</v>
      </c>
      <c r="S5" s="51">
        <v>5</v>
      </c>
      <c r="T5" s="52">
        <f t="shared" ref="T5:T24" si="5">(Q5*1000/I5)^0.5</f>
        <v>9.1154346727650797</v>
      </c>
      <c r="U5" s="55">
        <v>8.6999999999999993</v>
      </c>
      <c r="V5" s="56">
        <v>0.09</v>
      </c>
      <c r="W5" s="57">
        <f t="shared" ref="W5:W24" si="6">E5+2*F5+(4-2*2^0.5)*G5</f>
        <v>20.26913421348986</v>
      </c>
      <c r="X5" s="47"/>
      <c r="Y5" s="47"/>
      <c r="Z5" s="47"/>
      <c r="AA5" s="58">
        <f t="shared" ref="AA5:AC24" si="7">MAX(IF($K5/$E5&lt;=72*(235/AA$4)^0.5,1,IF($K5/$E5&lt;=83*(235/AA$4)^0.5,2,IF($K5/$E5&lt;=124*(235/AA$4)^0.5,3,4))),IF($D5/2/$F5&lt;=10*(235/AA$4)^0.5,1,IF($D5/2/$F5&lt;=11*(235/AA$4)^0.5,2,IF($D5/2/$F5&lt;=15*(235/AA$4)^0.5,3,4))))</f>
        <v>1</v>
      </c>
      <c r="AB5" s="46">
        <f t="shared" si="7"/>
        <v>1</v>
      </c>
      <c r="AC5" s="59">
        <f t="shared" si="7"/>
        <v>1</v>
      </c>
      <c r="AD5" s="58">
        <f t="shared" ref="AD5:AF24" si="8">MAX(IF($K5/$E5&lt;=33*(235/AD$4)^0.5,1,IF($K5/$E5&lt;=38*(235/AD$4)^0.5,2,IF($K5/$E5&lt;=42*(235/AD$4)^0.5,3,4))),IF($D5/2/$F5&lt;=10*(235/AD$4)^0.5,1,IF($D5/2/$F5&lt;=11*(235/AD$4)^0.5,2,IF($D5/2/$F5&lt;=15*(235/AD$4)^0.5,3,4))))</f>
        <v>1</v>
      </c>
      <c r="AE5" s="46">
        <f t="shared" si="8"/>
        <v>1</v>
      </c>
      <c r="AF5" s="60">
        <f t="shared" si="8"/>
        <v>1</v>
      </c>
    </row>
    <row r="6" spans="1:32">
      <c r="A6" s="61" t="s">
        <v>243</v>
      </c>
      <c r="B6" s="62">
        <f t="shared" si="0"/>
        <v>8.3209999999999997</v>
      </c>
      <c r="C6" s="7" t="str">
        <f t="shared" ref="C6:C24" si="9">RIGHT(A6,3)</f>
        <v>100</v>
      </c>
      <c r="D6" s="2">
        <v>50</v>
      </c>
      <c r="E6" s="9">
        <v>4.5</v>
      </c>
      <c r="F6" s="9">
        <v>6.8</v>
      </c>
      <c r="G6" s="9">
        <v>4.5</v>
      </c>
      <c r="H6" s="9"/>
      <c r="I6" s="63">
        <v>1.06</v>
      </c>
      <c r="J6" s="9">
        <f t="shared" si="1"/>
        <v>86.4</v>
      </c>
      <c r="K6" s="64">
        <v>75.7</v>
      </c>
      <c r="L6" s="65">
        <v>1.71</v>
      </c>
      <c r="M6" s="6">
        <f t="shared" si="2"/>
        <v>34.200000000000003</v>
      </c>
      <c r="N6" s="66">
        <v>39.799999999999997</v>
      </c>
      <c r="O6" s="67">
        <f t="shared" si="3"/>
        <v>40.16475503684557</v>
      </c>
      <c r="P6" s="68">
        <v>0.48499999999999999</v>
      </c>
      <c r="Q6" s="69">
        <v>0.122</v>
      </c>
      <c r="R6" s="6">
        <f t="shared" si="4"/>
        <v>4.88</v>
      </c>
      <c r="S6" s="66">
        <v>8.1</v>
      </c>
      <c r="T6" s="67">
        <f t="shared" si="5"/>
        <v>10.728203000626037</v>
      </c>
      <c r="U6" s="70">
        <v>16</v>
      </c>
      <c r="V6" s="36">
        <v>0.27</v>
      </c>
      <c r="W6" s="71">
        <f t="shared" si="6"/>
        <v>23.372077938642146</v>
      </c>
      <c r="X6" s="9"/>
      <c r="Y6" s="9"/>
      <c r="Z6" s="9"/>
      <c r="AA6" s="28">
        <f t="shared" si="7"/>
        <v>1</v>
      </c>
      <c r="AB6" s="2">
        <f t="shared" si="7"/>
        <v>1</v>
      </c>
      <c r="AC6" s="29">
        <f t="shared" si="7"/>
        <v>1</v>
      </c>
      <c r="AD6" s="28">
        <f t="shared" si="8"/>
        <v>1</v>
      </c>
      <c r="AE6" s="2">
        <f t="shared" si="8"/>
        <v>1</v>
      </c>
      <c r="AF6" s="72">
        <f t="shared" si="8"/>
        <v>1</v>
      </c>
    </row>
    <row r="7" spans="1:32">
      <c r="A7" s="73" t="s">
        <v>244</v>
      </c>
      <c r="B7" s="62">
        <f t="shared" si="0"/>
        <v>11.146999999999998</v>
      </c>
      <c r="C7" s="7" t="str">
        <f t="shared" si="9"/>
        <v>120</v>
      </c>
      <c r="D7" s="2">
        <v>58</v>
      </c>
      <c r="E7" s="9">
        <v>5.0999999999999996</v>
      </c>
      <c r="F7" s="9">
        <v>7.7</v>
      </c>
      <c r="G7" s="9">
        <v>5.0999999999999996</v>
      </c>
      <c r="H7" s="9"/>
      <c r="I7" s="63">
        <v>1.42</v>
      </c>
      <c r="J7" s="9">
        <f t="shared" si="1"/>
        <v>104.6</v>
      </c>
      <c r="K7" s="64">
        <v>92.4</v>
      </c>
      <c r="L7" s="65">
        <v>3.28</v>
      </c>
      <c r="M7" s="6">
        <f t="shared" si="2"/>
        <v>54.666666666666664</v>
      </c>
      <c r="N7" s="66">
        <v>63.6</v>
      </c>
      <c r="O7" s="67">
        <f t="shared" si="3"/>
        <v>48.060994110916781</v>
      </c>
      <c r="P7" s="68">
        <v>0.66300000000000003</v>
      </c>
      <c r="Q7" s="69">
        <v>0.215</v>
      </c>
      <c r="R7" s="6">
        <f t="shared" si="4"/>
        <v>7.4137931034482758</v>
      </c>
      <c r="S7" s="70">
        <v>12.4</v>
      </c>
      <c r="T7" s="67">
        <f t="shared" si="5"/>
        <v>12.304814127170934</v>
      </c>
      <c r="U7" s="70">
        <v>27.1</v>
      </c>
      <c r="V7" s="36">
        <v>0.69</v>
      </c>
      <c r="W7" s="71">
        <f t="shared" si="6"/>
        <v>26.475021663794429</v>
      </c>
      <c r="X7" s="9"/>
      <c r="Y7" s="9"/>
      <c r="Z7" s="9"/>
      <c r="AA7" s="28">
        <f t="shared" si="7"/>
        <v>1</v>
      </c>
      <c r="AB7" s="2">
        <f t="shared" si="7"/>
        <v>1</v>
      </c>
      <c r="AC7" s="29">
        <f t="shared" si="7"/>
        <v>1</v>
      </c>
      <c r="AD7" s="28">
        <f t="shared" si="8"/>
        <v>1</v>
      </c>
      <c r="AE7" s="2">
        <f t="shared" si="8"/>
        <v>1</v>
      </c>
      <c r="AF7" s="72">
        <f t="shared" si="8"/>
        <v>1</v>
      </c>
    </row>
    <row r="8" spans="1:32">
      <c r="A8" s="61" t="s">
        <v>245</v>
      </c>
      <c r="B8" s="62">
        <f t="shared" si="0"/>
        <v>14.365499999999999</v>
      </c>
      <c r="C8" s="7" t="str">
        <f t="shared" si="9"/>
        <v>140</v>
      </c>
      <c r="D8" s="2">
        <v>66</v>
      </c>
      <c r="E8" s="9">
        <v>5.7</v>
      </c>
      <c r="F8" s="9">
        <v>8.6</v>
      </c>
      <c r="G8" s="9">
        <v>5.7</v>
      </c>
      <c r="H8" s="9"/>
      <c r="I8" s="63">
        <v>1.83</v>
      </c>
      <c r="J8" s="9">
        <f t="shared" si="1"/>
        <v>122.8</v>
      </c>
      <c r="K8" s="64">
        <v>109.1</v>
      </c>
      <c r="L8" s="65">
        <v>5.73</v>
      </c>
      <c r="M8" s="6">
        <f t="shared" si="2"/>
        <v>81.857142857142861</v>
      </c>
      <c r="N8" s="66">
        <v>95.4</v>
      </c>
      <c r="O8" s="67">
        <f t="shared" si="3"/>
        <v>55.956657700255889</v>
      </c>
      <c r="P8" s="68">
        <v>0.86499999999999999</v>
      </c>
      <c r="Q8" s="69">
        <v>0.35199999999999998</v>
      </c>
      <c r="R8" s="6">
        <f t="shared" si="4"/>
        <v>10.666666666666666</v>
      </c>
      <c r="S8" s="70">
        <v>17.899999999999999</v>
      </c>
      <c r="T8" s="67">
        <f t="shared" si="5"/>
        <v>13.869020397128136</v>
      </c>
      <c r="U8" s="70">
        <v>43.2</v>
      </c>
      <c r="V8" s="36">
        <v>1.54</v>
      </c>
      <c r="W8" s="71">
        <f t="shared" si="6"/>
        <v>29.577965388946716</v>
      </c>
      <c r="X8" s="9"/>
      <c r="Y8" s="9"/>
      <c r="Z8" s="9"/>
      <c r="AA8" s="28">
        <f t="shared" si="7"/>
        <v>1</v>
      </c>
      <c r="AB8" s="2">
        <f t="shared" si="7"/>
        <v>1</v>
      </c>
      <c r="AC8" s="29">
        <f t="shared" si="7"/>
        <v>1</v>
      </c>
      <c r="AD8" s="28">
        <f t="shared" si="8"/>
        <v>1</v>
      </c>
      <c r="AE8" s="2">
        <f t="shared" si="8"/>
        <v>1</v>
      </c>
      <c r="AF8" s="72">
        <f t="shared" si="8"/>
        <v>1</v>
      </c>
    </row>
    <row r="9" spans="1:32">
      <c r="A9" s="73" t="s">
        <v>246</v>
      </c>
      <c r="B9" s="62">
        <f t="shared" si="0"/>
        <v>17.897999999999996</v>
      </c>
      <c r="C9" s="7" t="str">
        <f t="shared" si="9"/>
        <v>160</v>
      </c>
      <c r="D9" s="2">
        <v>74</v>
      </c>
      <c r="E9" s="9">
        <v>6.3</v>
      </c>
      <c r="F9" s="9">
        <v>9.5</v>
      </c>
      <c r="G9" s="9">
        <v>6.3</v>
      </c>
      <c r="H9" s="9"/>
      <c r="I9" s="63">
        <v>2.2799999999999998</v>
      </c>
      <c r="J9" s="9">
        <f t="shared" si="1"/>
        <v>141</v>
      </c>
      <c r="K9" s="64">
        <v>125.8</v>
      </c>
      <c r="L9" s="65">
        <v>9.35</v>
      </c>
      <c r="M9" s="6">
        <f t="shared" si="2"/>
        <v>116.87499999999999</v>
      </c>
      <c r="N9" s="70">
        <v>136</v>
      </c>
      <c r="O9" s="67">
        <f t="shared" si="3"/>
        <v>64.038091734392395</v>
      </c>
      <c r="P9" s="68">
        <v>1.083</v>
      </c>
      <c r="Q9" s="69">
        <v>0.54700000000000004</v>
      </c>
      <c r="R9" s="6">
        <f t="shared" si="4"/>
        <v>14.783783783783784</v>
      </c>
      <c r="S9" s="70">
        <v>24.9</v>
      </c>
      <c r="T9" s="67">
        <f t="shared" si="5"/>
        <v>15.489101997913062</v>
      </c>
      <c r="U9" s="70">
        <v>65.7</v>
      </c>
      <c r="V9" s="36">
        <v>3.14</v>
      </c>
      <c r="W9" s="71">
        <f t="shared" si="6"/>
        <v>32.680909114099002</v>
      </c>
      <c r="X9" s="9"/>
      <c r="Y9" s="9"/>
      <c r="Z9" s="9"/>
      <c r="AA9" s="28">
        <f t="shared" si="7"/>
        <v>1</v>
      </c>
      <c r="AB9" s="2">
        <f t="shared" si="7"/>
        <v>1</v>
      </c>
      <c r="AC9" s="29">
        <f t="shared" si="7"/>
        <v>1</v>
      </c>
      <c r="AD9" s="28">
        <f t="shared" si="8"/>
        <v>1</v>
      </c>
      <c r="AE9" s="2">
        <f t="shared" si="8"/>
        <v>1</v>
      </c>
      <c r="AF9" s="72">
        <f t="shared" si="8"/>
        <v>1</v>
      </c>
    </row>
    <row r="10" spans="1:32">
      <c r="A10" s="61" t="s">
        <v>247</v>
      </c>
      <c r="B10" s="62">
        <f t="shared" si="0"/>
        <v>21.901499999999999</v>
      </c>
      <c r="C10" s="7" t="str">
        <f t="shared" si="9"/>
        <v>180</v>
      </c>
      <c r="D10" s="2">
        <v>82</v>
      </c>
      <c r="E10" s="9">
        <v>6.9</v>
      </c>
      <c r="F10" s="9">
        <v>10.4</v>
      </c>
      <c r="G10" s="9">
        <v>6.9</v>
      </c>
      <c r="H10" s="9"/>
      <c r="I10" s="63">
        <v>2.79</v>
      </c>
      <c r="J10" s="9">
        <f t="shared" si="1"/>
        <v>159.19999999999999</v>
      </c>
      <c r="K10" s="64">
        <v>142.4</v>
      </c>
      <c r="L10" s="65">
        <v>14.5</v>
      </c>
      <c r="M10" s="6">
        <f t="shared" si="2"/>
        <v>161.11111111111111</v>
      </c>
      <c r="N10" s="70">
        <v>187</v>
      </c>
      <c r="O10" s="67">
        <f t="shared" si="3"/>
        <v>72.091141040265512</v>
      </c>
      <c r="P10" s="68">
        <v>1.335</v>
      </c>
      <c r="Q10" s="69">
        <v>0.81299999999999994</v>
      </c>
      <c r="R10" s="6">
        <f t="shared" si="4"/>
        <v>19.829268292682926</v>
      </c>
      <c r="S10" s="70">
        <v>33.200000000000003</v>
      </c>
      <c r="T10" s="67">
        <f t="shared" si="5"/>
        <v>17.070379300483207</v>
      </c>
      <c r="U10" s="70">
        <v>95.8</v>
      </c>
      <c r="V10" s="36">
        <v>5.92</v>
      </c>
      <c r="W10" s="71">
        <f t="shared" si="6"/>
        <v>35.783852839251288</v>
      </c>
      <c r="X10" s="9"/>
      <c r="Y10" s="9"/>
      <c r="Z10" s="9"/>
      <c r="AA10" s="28">
        <f t="shared" si="7"/>
        <v>1</v>
      </c>
      <c r="AB10" s="2">
        <f t="shared" si="7"/>
        <v>1</v>
      </c>
      <c r="AC10" s="29">
        <f t="shared" si="7"/>
        <v>1</v>
      </c>
      <c r="AD10" s="28">
        <f t="shared" si="8"/>
        <v>1</v>
      </c>
      <c r="AE10" s="2">
        <f t="shared" si="8"/>
        <v>1</v>
      </c>
      <c r="AF10" s="72">
        <f t="shared" si="8"/>
        <v>1</v>
      </c>
    </row>
    <row r="11" spans="1:32">
      <c r="A11" s="73" t="s">
        <v>248</v>
      </c>
      <c r="B11" s="62">
        <f t="shared" si="0"/>
        <v>26.218999999999998</v>
      </c>
      <c r="C11" s="7" t="str">
        <f t="shared" si="9"/>
        <v>200</v>
      </c>
      <c r="D11" s="2">
        <v>90</v>
      </c>
      <c r="E11" s="9">
        <v>7.5</v>
      </c>
      <c r="F11" s="9">
        <v>11.3</v>
      </c>
      <c r="G11" s="9">
        <v>7.5</v>
      </c>
      <c r="H11" s="9"/>
      <c r="I11" s="63">
        <v>3.34</v>
      </c>
      <c r="J11" s="9">
        <f t="shared" si="1"/>
        <v>177.4</v>
      </c>
      <c r="K11" s="64">
        <v>159.1</v>
      </c>
      <c r="L11" s="65">
        <v>21.4</v>
      </c>
      <c r="M11" s="6">
        <f t="shared" si="2"/>
        <v>214</v>
      </c>
      <c r="N11" s="70">
        <v>250</v>
      </c>
      <c r="O11" s="67">
        <f t="shared" si="3"/>
        <v>80.044897580935881</v>
      </c>
      <c r="P11" s="68">
        <v>1.603</v>
      </c>
      <c r="Q11" s="63">
        <v>1.17</v>
      </c>
      <c r="R11" s="6">
        <f t="shared" si="4"/>
        <v>26</v>
      </c>
      <c r="S11" s="70">
        <v>43.5</v>
      </c>
      <c r="T11" s="67">
        <f t="shared" si="5"/>
        <v>18.716287056935325</v>
      </c>
      <c r="U11" s="36">
        <v>135</v>
      </c>
      <c r="V11" s="36">
        <v>10.5</v>
      </c>
      <c r="W11" s="71">
        <f t="shared" si="6"/>
        <v>38.886796564403575</v>
      </c>
      <c r="X11" s="9"/>
      <c r="Y11" s="9"/>
      <c r="Z11" s="9"/>
      <c r="AA11" s="28">
        <f t="shared" si="7"/>
        <v>1</v>
      </c>
      <c r="AB11" s="2">
        <f t="shared" si="7"/>
        <v>1</v>
      </c>
      <c r="AC11" s="29">
        <f t="shared" si="7"/>
        <v>1</v>
      </c>
      <c r="AD11" s="28">
        <f t="shared" si="8"/>
        <v>1</v>
      </c>
      <c r="AE11" s="2">
        <f t="shared" si="8"/>
        <v>1</v>
      </c>
      <c r="AF11" s="72">
        <f t="shared" si="8"/>
        <v>1</v>
      </c>
    </row>
    <row r="12" spans="1:32">
      <c r="A12" s="61" t="s">
        <v>249</v>
      </c>
      <c r="B12" s="62">
        <f t="shared" si="0"/>
        <v>31.0075</v>
      </c>
      <c r="C12" s="7" t="str">
        <f t="shared" si="9"/>
        <v>220</v>
      </c>
      <c r="D12" s="2">
        <v>98</v>
      </c>
      <c r="E12" s="9">
        <v>8.1</v>
      </c>
      <c r="F12" s="9">
        <v>12.2</v>
      </c>
      <c r="G12" s="9">
        <v>8.1</v>
      </c>
      <c r="H12" s="9"/>
      <c r="I12" s="63">
        <v>3.95</v>
      </c>
      <c r="J12" s="9">
        <f t="shared" si="1"/>
        <v>195.6</v>
      </c>
      <c r="K12" s="64">
        <v>175.8</v>
      </c>
      <c r="L12" s="65">
        <v>30.6</v>
      </c>
      <c r="M12" s="6">
        <f t="shared" si="2"/>
        <v>278.18181818181819</v>
      </c>
      <c r="N12" s="70">
        <v>324</v>
      </c>
      <c r="O12" s="67">
        <f t="shared" si="3"/>
        <v>88.016108997376008</v>
      </c>
      <c r="P12" s="68">
        <v>1.9059999999999999</v>
      </c>
      <c r="Q12" s="63">
        <v>1.62</v>
      </c>
      <c r="R12" s="6">
        <f t="shared" si="4"/>
        <v>33.061224489795919</v>
      </c>
      <c r="S12" s="70">
        <v>55.7</v>
      </c>
      <c r="T12" s="67">
        <f t="shared" si="5"/>
        <v>20.251582216668432</v>
      </c>
      <c r="U12" s="36">
        <v>186</v>
      </c>
      <c r="V12" s="36">
        <v>17.8</v>
      </c>
      <c r="W12" s="71">
        <f t="shared" si="6"/>
        <v>41.989740289555854</v>
      </c>
      <c r="X12" s="9"/>
      <c r="Y12" s="9"/>
      <c r="Z12" s="9"/>
      <c r="AA12" s="28">
        <f t="shared" si="7"/>
        <v>1</v>
      </c>
      <c r="AB12" s="2">
        <f t="shared" si="7"/>
        <v>1</v>
      </c>
      <c r="AC12" s="29">
        <f t="shared" si="7"/>
        <v>1</v>
      </c>
      <c r="AD12" s="28">
        <f t="shared" si="8"/>
        <v>1</v>
      </c>
      <c r="AE12" s="2">
        <f t="shared" si="8"/>
        <v>1</v>
      </c>
      <c r="AF12" s="72">
        <f t="shared" si="8"/>
        <v>1</v>
      </c>
    </row>
    <row r="13" spans="1:32">
      <c r="A13" s="73" t="s">
        <v>250</v>
      </c>
      <c r="B13" s="62">
        <f t="shared" si="0"/>
        <v>36.188499999999998</v>
      </c>
      <c r="C13" s="7" t="str">
        <f t="shared" si="9"/>
        <v>240</v>
      </c>
      <c r="D13" s="2">
        <v>106</v>
      </c>
      <c r="E13" s="9">
        <v>8.6999999999999993</v>
      </c>
      <c r="F13" s="9">
        <v>13.1</v>
      </c>
      <c r="G13" s="9">
        <v>8.6999999999999993</v>
      </c>
      <c r="H13" s="9"/>
      <c r="I13" s="63">
        <v>4.6100000000000003</v>
      </c>
      <c r="J13" s="9">
        <f t="shared" si="1"/>
        <v>213.8</v>
      </c>
      <c r="K13" s="64">
        <v>192.5</v>
      </c>
      <c r="L13" s="65">
        <v>42.5</v>
      </c>
      <c r="M13" s="6">
        <f t="shared" si="2"/>
        <v>354.16666666666669</v>
      </c>
      <c r="N13" s="70">
        <v>412</v>
      </c>
      <c r="O13" s="67">
        <f t="shared" si="3"/>
        <v>96.016086866177147</v>
      </c>
      <c r="P13" s="68">
        <v>2.2330000000000001</v>
      </c>
      <c r="Q13" s="63">
        <v>2.21</v>
      </c>
      <c r="R13" s="6">
        <f t="shared" si="4"/>
        <v>41.698113207547166</v>
      </c>
      <c r="S13" s="70">
        <v>70</v>
      </c>
      <c r="T13" s="67">
        <f t="shared" si="5"/>
        <v>21.895036531799857</v>
      </c>
      <c r="U13" s="36">
        <v>250</v>
      </c>
      <c r="V13" s="36">
        <v>28.7</v>
      </c>
      <c r="W13" s="71">
        <f t="shared" si="6"/>
        <v>45.092684014708141</v>
      </c>
      <c r="X13" s="9"/>
      <c r="Y13" s="9"/>
      <c r="Z13" s="9"/>
      <c r="AA13" s="28">
        <f t="shared" si="7"/>
        <v>1</v>
      </c>
      <c r="AB13" s="2">
        <f t="shared" si="7"/>
        <v>1</v>
      </c>
      <c r="AC13" s="29">
        <f t="shared" si="7"/>
        <v>1</v>
      </c>
      <c r="AD13" s="28">
        <f t="shared" si="8"/>
        <v>1</v>
      </c>
      <c r="AE13" s="2">
        <f t="shared" si="8"/>
        <v>1</v>
      </c>
      <c r="AF13" s="72">
        <f t="shared" si="8"/>
        <v>1</v>
      </c>
    </row>
    <row r="14" spans="1:32">
      <c r="A14" s="61" t="s">
        <v>251</v>
      </c>
      <c r="B14" s="62">
        <f t="shared" si="0"/>
        <v>41.840499999999999</v>
      </c>
      <c r="C14" s="7" t="str">
        <f t="shared" si="9"/>
        <v>260</v>
      </c>
      <c r="D14" s="2">
        <v>113</v>
      </c>
      <c r="E14" s="9">
        <v>9.4</v>
      </c>
      <c r="F14" s="9">
        <v>14.1</v>
      </c>
      <c r="G14" s="9">
        <v>9.4</v>
      </c>
      <c r="H14" s="9"/>
      <c r="I14" s="63">
        <v>5.33</v>
      </c>
      <c r="J14" s="9">
        <f t="shared" si="1"/>
        <v>231.8</v>
      </c>
      <c r="K14" s="64">
        <v>208.9</v>
      </c>
      <c r="L14" s="65">
        <v>57.4</v>
      </c>
      <c r="M14" s="6">
        <f t="shared" si="2"/>
        <v>441.53846153846155</v>
      </c>
      <c r="N14" s="70">
        <v>514</v>
      </c>
      <c r="O14" s="67">
        <f t="shared" si="3"/>
        <v>103.77490433255417</v>
      </c>
      <c r="P14" s="68">
        <v>2.6080000000000001</v>
      </c>
      <c r="Q14" s="63">
        <v>2.88</v>
      </c>
      <c r="R14" s="6">
        <f t="shared" si="4"/>
        <v>50.973451327433629</v>
      </c>
      <c r="S14" s="70">
        <v>85.9</v>
      </c>
      <c r="T14" s="67">
        <f t="shared" si="5"/>
        <v>23.245165326781791</v>
      </c>
      <c r="U14" s="36">
        <v>335</v>
      </c>
      <c r="V14" s="36">
        <v>44.1</v>
      </c>
      <c r="W14" s="71">
        <f t="shared" si="6"/>
        <v>48.612785027385812</v>
      </c>
      <c r="X14" s="9"/>
      <c r="Y14" s="9"/>
      <c r="Z14" s="9"/>
      <c r="AA14" s="28">
        <f t="shared" si="7"/>
        <v>1</v>
      </c>
      <c r="AB14" s="2">
        <f t="shared" si="7"/>
        <v>1</v>
      </c>
      <c r="AC14" s="29">
        <f t="shared" si="7"/>
        <v>1</v>
      </c>
      <c r="AD14" s="28">
        <f t="shared" si="8"/>
        <v>1</v>
      </c>
      <c r="AE14" s="2">
        <f t="shared" si="8"/>
        <v>1</v>
      </c>
      <c r="AF14" s="72">
        <f t="shared" si="8"/>
        <v>1</v>
      </c>
    </row>
    <row r="15" spans="1:32">
      <c r="A15" s="73" t="s">
        <v>252</v>
      </c>
      <c r="B15" s="62">
        <f t="shared" si="0"/>
        <v>47.884999999999998</v>
      </c>
      <c r="C15" s="7" t="str">
        <f t="shared" si="9"/>
        <v>280</v>
      </c>
      <c r="D15" s="2">
        <v>119</v>
      </c>
      <c r="E15" s="9">
        <v>10.1</v>
      </c>
      <c r="F15" s="9">
        <v>15.2</v>
      </c>
      <c r="G15" s="9">
        <v>10</v>
      </c>
      <c r="H15" s="9"/>
      <c r="I15" s="63">
        <v>6.1</v>
      </c>
      <c r="J15" s="9">
        <f t="shared" si="1"/>
        <v>249.6</v>
      </c>
      <c r="K15" s="64">
        <v>225.1</v>
      </c>
      <c r="L15" s="65">
        <v>75.900000000000006</v>
      </c>
      <c r="M15" s="6">
        <f t="shared" si="2"/>
        <v>542.14285714285711</v>
      </c>
      <c r="N15" s="70">
        <v>632</v>
      </c>
      <c r="O15" s="67">
        <f t="shared" si="3"/>
        <v>111.54650577593038</v>
      </c>
      <c r="P15" s="68">
        <v>3.0179999999999998</v>
      </c>
      <c r="Q15" s="63">
        <v>3.64</v>
      </c>
      <c r="R15" s="6">
        <f t="shared" si="4"/>
        <v>61.176470588235297</v>
      </c>
      <c r="S15" s="36">
        <v>103</v>
      </c>
      <c r="T15" s="67">
        <f t="shared" si="5"/>
        <v>24.427879799020829</v>
      </c>
      <c r="U15" s="36">
        <v>442</v>
      </c>
      <c r="V15" s="36">
        <v>64.599999999999994</v>
      </c>
      <c r="W15" s="71">
        <f t="shared" si="6"/>
        <v>52.215728752538098</v>
      </c>
      <c r="X15" s="9"/>
      <c r="Y15" s="9"/>
      <c r="Z15" s="9"/>
      <c r="AA15" s="28">
        <f t="shared" si="7"/>
        <v>1</v>
      </c>
      <c r="AB15" s="2">
        <f t="shared" si="7"/>
        <v>1</v>
      </c>
      <c r="AC15" s="29">
        <f t="shared" si="7"/>
        <v>1</v>
      </c>
      <c r="AD15" s="28">
        <f t="shared" si="8"/>
        <v>1</v>
      </c>
      <c r="AE15" s="2">
        <f t="shared" si="8"/>
        <v>1</v>
      </c>
      <c r="AF15" s="72">
        <f t="shared" si="8"/>
        <v>1</v>
      </c>
    </row>
    <row r="16" spans="1:32">
      <c r="A16" s="61" t="s">
        <v>253</v>
      </c>
      <c r="B16" s="62">
        <f t="shared" si="0"/>
        <v>54.164999999999999</v>
      </c>
      <c r="C16" s="7" t="str">
        <f t="shared" si="9"/>
        <v>300</v>
      </c>
      <c r="D16" s="2">
        <v>125</v>
      </c>
      <c r="E16" s="9">
        <v>10.8</v>
      </c>
      <c r="F16" s="9">
        <v>16.2</v>
      </c>
      <c r="G16" s="9">
        <v>11</v>
      </c>
      <c r="H16" s="9"/>
      <c r="I16" s="63">
        <v>6.9</v>
      </c>
      <c r="J16" s="9">
        <f t="shared" si="1"/>
        <v>267.60000000000002</v>
      </c>
      <c r="K16" s="64">
        <v>241.6</v>
      </c>
      <c r="L16" s="65">
        <v>98</v>
      </c>
      <c r="M16" s="6">
        <f t="shared" si="2"/>
        <v>653.33333333333337</v>
      </c>
      <c r="N16" s="70">
        <v>762</v>
      </c>
      <c r="O16" s="67">
        <f t="shared" si="3"/>
        <v>119.1759143062248</v>
      </c>
      <c r="P16" s="68">
        <v>3.4580000000000002</v>
      </c>
      <c r="Q16" s="63">
        <v>4.51</v>
      </c>
      <c r="R16" s="6">
        <f t="shared" si="4"/>
        <v>72.16</v>
      </c>
      <c r="S16" s="36">
        <v>121</v>
      </c>
      <c r="T16" s="67">
        <f t="shared" si="5"/>
        <v>25.566055393935866</v>
      </c>
      <c r="U16" s="36">
        <v>568</v>
      </c>
      <c r="V16" s="36">
        <v>91.8</v>
      </c>
      <c r="W16" s="71">
        <f t="shared" si="6"/>
        <v>56.087301627791909</v>
      </c>
      <c r="X16" s="9"/>
      <c r="Y16" s="9"/>
      <c r="Z16" s="9"/>
      <c r="AA16" s="28">
        <f t="shared" si="7"/>
        <v>1</v>
      </c>
      <c r="AB16" s="2">
        <f t="shared" si="7"/>
        <v>1</v>
      </c>
      <c r="AC16" s="29">
        <f t="shared" si="7"/>
        <v>1</v>
      </c>
      <c r="AD16" s="28">
        <f t="shared" si="8"/>
        <v>1</v>
      </c>
      <c r="AE16" s="2">
        <f t="shared" si="8"/>
        <v>1</v>
      </c>
      <c r="AF16" s="72">
        <f t="shared" si="8"/>
        <v>1</v>
      </c>
    </row>
    <row r="17" spans="1:32">
      <c r="A17" s="73" t="s">
        <v>254</v>
      </c>
      <c r="B17" s="62">
        <f t="shared" si="0"/>
        <v>60.994499999999995</v>
      </c>
      <c r="C17" s="7" t="str">
        <f t="shared" si="9"/>
        <v>320</v>
      </c>
      <c r="D17" s="2">
        <v>131</v>
      </c>
      <c r="E17" s="9">
        <v>11.5</v>
      </c>
      <c r="F17" s="9">
        <v>17.3</v>
      </c>
      <c r="G17" s="9">
        <v>12</v>
      </c>
      <c r="H17" s="9"/>
      <c r="I17" s="63">
        <v>7.77</v>
      </c>
      <c r="J17" s="9">
        <f t="shared" si="1"/>
        <v>285.39999999999998</v>
      </c>
      <c r="K17" s="64">
        <v>257.89999999999998</v>
      </c>
      <c r="L17" s="74">
        <v>125.1</v>
      </c>
      <c r="M17" s="6">
        <f t="shared" si="2"/>
        <v>781.875</v>
      </c>
      <c r="N17" s="70">
        <v>914</v>
      </c>
      <c r="O17" s="67">
        <f t="shared" si="3"/>
        <v>126.8872968440344</v>
      </c>
      <c r="P17" s="68">
        <v>3.9260000000000002</v>
      </c>
      <c r="Q17" s="63">
        <v>5.55</v>
      </c>
      <c r="R17" s="6">
        <f t="shared" si="4"/>
        <v>84.732824427480921</v>
      </c>
      <c r="S17" s="36">
        <v>143</v>
      </c>
      <c r="T17" s="67">
        <f t="shared" si="5"/>
        <v>26.726124191242441</v>
      </c>
      <c r="U17" s="36">
        <v>725</v>
      </c>
      <c r="V17" s="36">
        <v>129</v>
      </c>
      <c r="W17" s="71">
        <f t="shared" si="6"/>
        <v>60.158874503045716</v>
      </c>
      <c r="X17" s="9"/>
      <c r="Y17" s="9"/>
      <c r="Z17" s="9"/>
      <c r="AA17" s="28">
        <f t="shared" si="7"/>
        <v>1</v>
      </c>
      <c r="AB17" s="2">
        <f t="shared" si="7"/>
        <v>1</v>
      </c>
      <c r="AC17" s="29">
        <f t="shared" si="7"/>
        <v>1</v>
      </c>
      <c r="AD17" s="28">
        <f t="shared" si="8"/>
        <v>1</v>
      </c>
      <c r="AE17" s="2">
        <f t="shared" si="8"/>
        <v>1</v>
      </c>
      <c r="AF17" s="72">
        <f t="shared" si="8"/>
        <v>1</v>
      </c>
    </row>
    <row r="18" spans="1:32">
      <c r="A18" s="73" t="s">
        <v>241</v>
      </c>
      <c r="B18" s="62">
        <f t="shared" si="0"/>
        <v>68.0595</v>
      </c>
      <c r="C18" s="7" t="str">
        <f t="shared" si="9"/>
        <v>340</v>
      </c>
      <c r="D18" s="2">
        <v>137</v>
      </c>
      <c r="E18" s="9">
        <v>12.2</v>
      </c>
      <c r="F18" s="9">
        <v>18.3</v>
      </c>
      <c r="G18" s="9">
        <v>12</v>
      </c>
      <c r="H18" s="9"/>
      <c r="I18" s="63">
        <v>8.67</v>
      </c>
      <c r="J18" s="9">
        <f t="shared" si="1"/>
        <v>303.39999999999998</v>
      </c>
      <c r="K18" s="64">
        <v>274.3</v>
      </c>
      <c r="L18" s="74">
        <v>157</v>
      </c>
      <c r="M18" s="6">
        <f t="shared" si="2"/>
        <v>923.52941176470597</v>
      </c>
      <c r="N18" s="36">
        <v>1080</v>
      </c>
      <c r="O18" s="67">
        <f t="shared" si="3"/>
        <v>134.5675289158705</v>
      </c>
      <c r="P18" s="68">
        <v>4.4269999999999996</v>
      </c>
      <c r="Q18" s="63">
        <v>6.74</v>
      </c>
      <c r="R18" s="6">
        <f t="shared" si="4"/>
        <v>98.394160583941613</v>
      </c>
      <c r="S18" s="36">
        <v>166</v>
      </c>
      <c r="T18" s="67">
        <f t="shared" si="5"/>
        <v>27.881773800554416</v>
      </c>
      <c r="U18" s="36">
        <v>904</v>
      </c>
      <c r="V18" s="36">
        <v>176</v>
      </c>
      <c r="W18" s="71">
        <f t="shared" si="6"/>
        <v>62.858874503045712</v>
      </c>
      <c r="X18" s="9"/>
      <c r="Y18" s="9"/>
      <c r="Z18" s="9"/>
      <c r="AA18" s="28">
        <f t="shared" si="7"/>
        <v>1</v>
      </c>
      <c r="AB18" s="2">
        <f t="shared" si="7"/>
        <v>1</v>
      </c>
      <c r="AC18" s="29">
        <f t="shared" si="7"/>
        <v>1</v>
      </c>
      <c r="AD18" s="28">
        <f t="shared" si="8"/>
        <v>1</v>
      </c>
      <c r="AE18" s="2">
        <f t="shared" si="8"/>
        <v>1</v>
      </c>
      <c r="AF18" s="72">
        <f t="shared" si="8"/>
        <v>1</v>
      </c>
    </row>
    <row r="19" spans="1:32">
      <c r="A19" s="73" t="s">
        <v>255</v>
      </c>
      <c r="B19" s="62">
        <f t="shared" si="0"/>
        <v>76.144999999999996</v>
      </c>
      <c r="C19" s="7" t="str">
        <f t="shared" si="9"/>
        <v>360</v>
      </c>
      <c r="D19" s="2">
        <v>143</v>
      </c>
      <c r="E19" s="9">
        <v>13</v>
      </c>
      <c r="F19" s="9">
        <v>19.5</v>
      </c>
      <c r="G19" s="9">
        <v>13</v>
      </c>
      <c r="H19" s="9"/>
      <c r="I19" s="63">
        <v>9.6999999999999993</v>
      </c>
      <c r="J19" s="9">
        <f t="shared" si="1"/>
        <v>321</v>
      </c>
      <c r="K19" s="64">
        <v>290.2</v>
      </c>
      <c r="L19" s="74">
        <v>196.1</v>
      </c>
      <c r="M19" s="9">
        <f t="shared" si="2"/>
        <v>1089.4444444444443</v>
      </c>
      <c r="N19" s="36">
        <v>1276</v>
      </c>
      <c r="O19" s="67">
        <f t="shared" si="3"/>
        <v>142.18472085762531</v>
      </c>
      <c r="P19" s="68">
        <v>4.9950000000000001</v>
      </c>
      <c r="Q19" s="63">
        <v>8.18</v>
      </c>
      <c r="R19" s="9">
        <f t="shared" si="4"/>
        <v>114.4055944055944</v>
      </c>
      <c r="S19" s="36">
        <v>194</v>
      </c>
      <c r="T19" s="67">
        <f t="shared" si="5"/>
        <v>29.039610346424503</v>
      </c>
      <c r="U19" s="36">
        <v>1150</v>
      </c>
      <c r="V19" s="36">
        <v>240</v>
      </c>
      <c r="W19" s="71">
        <f t="shared" si="6"/>
        <v>67.23044737829953</v>
      </c>
      <c r="X19" s="9"/>
      <c r="Y19" s="9"/>
      <c r="Z19" s="9"/>
      <c r="AA19" s="28">
        <f t="shared" si="7"/>
        <v>1</v>
      </c>
      <c r="AB19" s="2">
        <f t="shared" si="7"/>
        <v>1</v>
      </c>
      <c r="AC19" s="29">
        <f t="shared" si="7"/>
        <v>1</v>
      </c>
      <c r="AD19" s="28">
        <f t="shared" si="8"/>
        <v>1</v>
      </c>
      <c r="AE19" s="2">
        <f t="shared" si="8"/>
        <v>1</v>
      </c>
      <c r="AF19" s="72">
        <f t="shared" si="8"/>
        <v>1</v>
      </c>
    </row>
    <row r="20" spans="1:32">
      <c r="A20" s="61" t="s">
        <v>256</v>
      </c>
      <c r="B20" s="62">
        <f t="shared" si="0"/>
        <v>83.99499999999999</v>
      </c>
      <c r="C20" s="7" t="str">
        <f t="shared" si="9"/>
        <v>380</v>
      </c>
      <c r="D20" s="2">
        <v>149</v>
      </c>
      <c r="E20" s="9">
        <v>13.7</v>
      </c>
      <c r="F20" s="9">
        <v>20.5</v>
      </c>
      <c r="G20" s="9">
        <v>14</v>
      </c>
      <c r="H20" s="9"/>
      <c r="I20" s="65">
        <v>10.7</v>
      </c>
      <c r="J20" s="9">
        <f t="shared" si="1"/>
        <v>339</v>
      </c>
      <c r="K20" s="64">
        <v>306.7</v>
      </c>
      <c r="L20" s="74">
        <v>240.1</v>
      </c>
      <c r="M20" s="9">
        <f t="shared" si="2"/>
        <v>1263.6842105263158</v>
      </c>
      <c r="N20" s="36">
        <v>1482</v>
      </c>
      <c r="O20" s="67">
        <f t="shared" si="3"/>
        <v>149.79737092635705</v>
      </c>
      <c r="P20" s="68">
        <v>5.5549999999999997</v>
      </c>
      <c r="Q20" s="63">
        <v>9.75</v>
      </c>
      <c r="R20" s="9">
        <f t="shared" si="4"/>
        <v>130.8724832214765</v>
      </c>
      <c r="S20" s="36">
        <v>221</v>
      </c>
      <c r="T20" s="67">
        <f t="shared" si="5"/>
        <v>30.186337195344322</v>
      </c>
      <c r="U20" s="36">
        <v>1410</v>
      </c>
      <c r="V20" s="36">
        <v>319</v>
      </c>
      <c r="W20" s="71">
        <f t="shared" si="6"/>
        <v>71.102020253553334</v>
      </c>
      <c r="X20" s="9"/>
      <c r="Y20" s="9"/>
      <c r="Z20" s="9"/>
      <c r="AA20" s="28">
        <f t="shared" si="7"/>
        <v>1</v>
      </c>
      <c r="AB20" s="2">
        <f t="shared" si="7"/>
        <v>1</v>
      </c>
      <c r="AC20" s="29">
        <f t="shared" si="7"/>
        <v>1</v>
      </c>
      <c r="AD20" s="28">
        <f t="shared" si="8"/>
        <v>1</v>
      </c>
      <c r="AE20" s="2">
        <f t="shared" si="8"/>
        <v>1</v>
      </c>
      <c r="AF20" s="72">
        <f t="shared" si="8"/>
        <v>1</v>
      </c>
    </row>
    <row r="21" spans="1:32">
      <c r="A21" s="73" t="s">
        <v>257</v>
      </c>
      <c r="B21" s="62">
        <f t="shared" si="0"/>
        <v>92.63</v>
      </c>
      <c r="C21" s="7" t="str">
        <f t="shared" si="9"/>
        <v>400</v>
      </c>
      <c r="D21" s="2">
        <v>155</v>
      </c>
      <c r="E21" s="9">
        <v>14.4</v>
      </c>
      <c r="F21" s="9">
        <v>21.6</v>
      </c>
      <c r="G21" s="9">
        <v>14</v>
      </c>
      <c r="H21" s="9"/>
      <c r="I21" s="65">
        <v>11.8</v>
      </c>
      <c r="J21" s="9">
        <f t="shared" si="1"/>
        <v>356.8</v>
      </c>
      <c r="K21" s="64">
        <v>322.89999999999998</v>
      </c>
      <c r="L21" s="74">
        <v>292.10000000000002</v>
      </c>
      <c r="M21" s="9">
        <f t="shared" si="2"/>
        <v>1460.5000000000002</v>
      </c>
      <c r="N21" s="36">
        <v>1714</v>
      </c>
      <c r="O21" s="67">
        <f t="shared" si="3"/>
        <v>157.3347936348969</v>
      </c>
      <c r="P21" s="68">
        <v>6.1689999999999996</v>
      </c>
      <c r="Q21" s="65">
        <v>11.6</v>
      </c>
      <c r="R21" s="9">
        <f t="shared" si="4"/>
        <v>149.67741935483872</v>
      </c>
      <c r="S21" s="36">
        <v>253</v>
      </c>
      <c r="T21" s="67">
        <f t="shared" si="5"/>
        <v>31.353641693711229</v>
      </c>
      <c r="U21" s="36">
        <v>1700</v>
      </c>
      <c r="V21" s="36">
        <v>420</v>
      </c>
      <c r="W21" s="71">
        <f t="shared" si="6"/>
        <v>74.00202025355334</v>
      </c>
      <c r="X21" s="9"/>
      <c r="Y21" s="9"/>
      <c r="Z21" s="9"/>
      <c r="AA21" s="28">
        <f t="shared" si="7"/>
        <v>1</v>
      </c>
      <c r="AB21" s="2">
        <f t="shared" si="7"/>
        <v>1</v>
      </c>
      <c r="AC21" s="29">
        <f t="shared" si="7"/>
        <v>1</v>
      </c>
      <c r="AD21" s="28">
        <f t="shared" si="8"/>
        <v>1</v>
      </c>
      <c r="AE21" s="2">
        <f t="shared" si="8"/>
        <v>1</v>
      </c>
      <c r="AF21" s="72">
        <f t="shared" si="8"/>
        <v>1</v>
      </c>
    </row>
    <row r="22" spans="1:32">
      <c r="A22" s="73" t="s">
        <v>258</v>
      </c>
      <c r="B22" s="62">
        <f t="shared" si="0"/>
        <v>115.395</v>
      </c>
      <c r="C22" s="7" t="str">
        <f t="shared" si="9"/>
        <v>450</v>
      </c>
      <c r="D22" s="2">
        <v>170</v>
      </c>
      <c r="E22" s="9">
        <v>16.2</v>
      </c>
      <c r="F22" s="9">
        <v>24.3</v>
      </c>
      <c r="G22" s="9">
        <v>16</v>
      </c>
      <c r="H22" s="9"/>
      <c r="I22" s="65">
        <v>14.7</v>
      </c>
      <c r="J22" s="9">
        <f t="shared" si="1"/>
        <v>401.4</v>
      </c>
      <c r="K22" s="64">
        <v>363.6</v>
      </c>
      <c r="L22" s="74">
        <v>458.5</v>
      </c>
      <c r="M22" s="9">
        <f t="shared" si="2"/>
        <v>2037.7777777777778</v>
      </c>
      <c r="N22" s="36">
        <v>2400</v>
      </c>
      <c r="O22" s="67">
        <f t="shared" si="3"/>
        <v>176.60825629193045</v>
      </c>
      <c r="P22" s="68">
        <v>7.7789999999999999</v>
      </c>
      <c r="Q22" s="65">
        <v>17.3</v>
      </c>
      <c r="R22" s="9">
        <f t="shared" si="4"/>
        <v>203.52941176470588</v>
      </c>
      <c r="S22" s="36">
        <v>345</v>
      </c>
      <c r="T22" s="67">
        <f t="shared" si="5"/>
        <v>34.305549817767385</v>
      </c>
      <c r="U22" s="36">
        <v>2670</v>
      </c>
      <c r="V22" s="36">
        <v>791</v>
      </c>
      <c r="W22" s="71">
        <f t="shared" si="6"/>
        <v>83.545166004060945</v>
      </c>
      <c r="X22" s="9"/>
      <c r="Y22" s="9"/>
      <c r="Z22" s="9"/>
      <c r="AA22" s="28">
        <f t="shared" si="7"/>
        <v>1</v>
      </c>
      <c r="AB22" s="2">
        <f t="shared" si="7"/>
        <v>1</v>
      </c>
      <c r="AC22" s="29">
        <f t="shared" si="7"/>
        <v>1</v>
      </c>
      <c r="AD22" s="28">
        <f t="shared" si="8"/>
        <v>1</v>
      </c>
      <c r="AE22" s="2">
        <f t="shared" si="8"/>
        <v>1</v>
      </c>
      <c r="AF22" s="72">
        <f t="shared" si="8"/>
        <v>1</v>
      </c>
    </row>
    <row r="23" spans="1:32">
      <c r="A23" s="73" t="s">
        <v>259</v>
      </c>
      <c r="B23" s="62">
        <f t="shared" si="0"/>
        <v>140.51499999999999</v>
      </c>
      <c r="C23" s="7" t="str">
        <f t="shared" si="9"/>
        <v>500</v>
      </c>
      <c r="D23" s="2">
        <v>185</v>
      </c>
      <c r="E23" s="9">
        <v>18</v>
      </c>
      <c r="F23" s="9">
        <v>27</v>
      </c>
      <c r="G23" s="9">
        <v>18</v>
      </c>
      <c r="H23" s="9"/>
      <c r="I23" s="65">
        <v>17.899999999999999</v>
      </c>
      <c r="J23" s="9">
        <f t="shared" si="1"/>
        <v>446</v>
      </c>
      <c r="K23" s="64">
        <v>404.3</v>
      </c>
      <c r="L23" s="74">
        <v>687.4</v>
      </c>
      <c r="M23" s="9">
        <f t="shared" si="2"/>
        <v>2749.6</v>
      </c>
      <c r="N23" s="36">
        <v>3240</v>
      </c>
      <c r="O23" s="67">
        <f t="shared" si="3"/>
        <v>195.96488113147086</v>
      </c>
      <c r="P23" s="68">
        <v>9.56</v>
      </c>
      <c r="Q23" s="65">
        <v>24.8</v>
      </c>
      <c r="R23" s="9">
        <f t="shared" si="4"/>
        <v>268.10810810810813</v>
      </c>
      <c r="S23" s="36">
        <v>456</v>
      </c>
      <c r="T23" s="67">
        <f t="shared" si="5"/>
        <v>37.221967443099992</v>
      </c>
      <c r="U23" s="36">
        <v>4020</v>
      </c>
      <c r="V23" s="36">
        <v>1400</v>
      </c>
      <c r="W23" s="71">
        <f t="shared" si="6"/>
        <v>93.088311754568579</v>
      </c>
      <c r="X23" s="9"/>
      <c r="Y23" s="9"/>
      <c r="Z23" s="9"/>
      <c r="AA23" s="28">
        <f t="shared" si="7"/>
        <v>1</v>
      </c>
      <c r="AB23" s="2">
        <f t="shared" si="7"/>
        <v>1</v>
      </c>
      <c r="AC23" s="29">
        <f t="shared" si="7"/>
        <v>1</v>
      </c>
      <c r="AD23" s="28">
        <f t="shared" si="8"/>
        <v>1</v>
      </c>
      <c r="AE23" s="2">
        <f t="shared" si="8"/>
        <v>1</v>
      </c>
      <c r="AF23" s="72">
        <f t="shared" si="8"/>
        <v>1</v>
      </c>
    </row>
    <row r="24" spans="1:32" ht="13.5" thickBot="1">
      <c r="A24" s="73" t="s">
        <v>260</v>
      </c>
      <c r="B24" s="62">
        <f t="shared" si="0"/>
        <v>166.42</v>
      </c>
      <c r="C24" s="7" t="str">
        <f t="shared" si="9"/>
        <v>550</v>
      </c>
      <c r="D24" s="2">
        <v>200</v>
      </c>
      <c r="E24" s="9">
        <v>19</v>
      </c>
      <c r="F24" s="9">
        <v>30</v>
      </c>
      <c r="G24" s="9">
        <v>19</v>
      </c>
      <c r="H24" s="9"/>
      <c r="I24" s="65">
        <v>21.2</v>
      </c>
      <c r="J24" s="9">
        <f t="shared" si="1"/>
        <v>490</v>
      </c>
      <c r="K24" s="64">
        <v>445.6</v>
      </c>
      <c r="L24" s="74">
        <v>991.8</v>
      </c>
      <c r="M24" s="9">
        <f t="shared" si="2"/>
        <v>3606.545454545454</v>
      </c>
      <c r="N24" s="36">
        <v>4240</v>
      </c>
      <c r="O24" s="67">
        <f t="shared" si="3"/>
        <v>216.29382531159908</v>
      </c>
      <c r="P24" s="37">
        <v>11.13</v>
      </c>
      <c r="Q24" s="65">
        <v>34.9</v>
      </c>
      <c r="R24" s="9">
        <f t="shared" si="4"/>
        <v>349</v>
      </c>
      <c r="S24" s="36">
        <v>592</v>
      </c>
      <c r="T24" s="67">
        <f t="shared" si="5"/>
        <v>40.573715815714237</v>
      </c>
      <c r="U24" s="36">
        <v>5440</v>
      </c>
      <c r="V24" s="36">
        <v>2390</v>
      </c>
      <c r="W24" s="71">
        <f t="shared" si="6"/>
        <v>101.25988462982238</v>
      </c>
      <c r="X24" s="9"/>
      <c r="Y24" s="9"/>
      <c r="Z24" s="9"/>
      <c r="AA24" s="28">
        <f t="shared" si="7"/>
        <v>1</v>
      </c>
      <c r="AB24" s="2">
        <f t="shared" si="7"/>
        <v>1</v>
      </c>
      <c r="AC24" s="29">
        <f t="shared" si="7"/>
        <v>1</v>
      </c>
      <c r="AD24" s="28">
        <f t="shared" si="8"/>
        <v>1</v>
      </c>
      <c r="AE24" s="2">
        <f t="shared" si="8"/>
        <v>1</v>
      </c>
      <c r="AF24" s="72">
        <f t="shared" si="8"/>
        <v>1</v>
      </c>
    </row>
    <row r="25" spans="1:32" ht="13.5" thickTop="1">
      <c r="A25" s="75" t="s">
        <v>25</v>
      </c>
      <c r="B25" s="76">
        <f>7.85*I25</f>
        <v>6.0000704417330031</v>
      </c>
      <c r="C25" s="77">
        <v>80</v>
      </c>
      <c r="D25" s="77">
        <v>46</v>
      </c>
      <c r="E25" s="78">
        <v>3.8</v>
      </c>
      <c r="F25" s="78">
        <v>5.2</v>
      </c>
      <c r="G25" s="78">
        <v>5</v>
      </c>
      <c r="H25" s="78"/>
      <c r="I25" s="79">
        <f>(2*F25*D25+(C25-2*F25)*E25+(4-PI())*G25^2)/1000</f>
        <v>0.76434018366025525</v>
      </c>
      <c r="J25" s="78">
        <f>C25-2*F25</f>
        <v>69.599999999999994</v>
      </c>
      <c r="K25" s="80">
        <f>C25-2*F25-2*G25</f>
        <v>59.599999999999994</v>
      </c>
      <c r="L25" s="81">
        <f>(1/12*(D25*C25^3-(D25-E25)*(C25-2*F25)^3)+0.03*G25^4+0.2146*G25^2*(C25-2*F25-0.4468*G25)^2)/1000000</f>
        <v>0.80137613980060685</v>
      </c>
      <c r="M25" s="82">
        <f t="shared" si="2"/>
        <v>20.034403495015169</v>
      </c>
      <c r="N25" s="82">
        <f>(E25*C25^2/4+(D25-E25)*(C25-F25)*F25+(4-PI())/2*G25^2*(C25-2*F25)+(3*PI()-10)/3*G25^3)/1000</f>
        <v>23.216958806408936</v>
      </c>
      <c r="O25" s="80">
        <f>(L25*1000/I25)^0.5</f>
        <v>32.379851869285361</v>
      </c>
      <c r="P25" s="83">
        <f t="shared" ref="P25:P88" si="10">(I25*1000-2*F25*D25+(E25+2*G25)*F25)/1000</f>
        <v>0.35770018366025519</v>
      </c>
      <c r="Q25" s="81">
        <f>(1/12*(2*F25*D25^3+(C25-2*F25)*E25^3)+0.03*G25^4+0.2146*G25^2*(E25+0.4468*G25)^2)/1000000</f>
        <v>8.4890209388606669E-2</v>
      </c>
      <c r="R25" s="82">
        <f t="shared" si="4"/>
        <v>3.6908786690698547</v>
      </c>
      <c r="S25" s="84">
        <f>(D25^2*F25/2+(C25-2*F25)/4*E25^2+G25^3*(10/3-PI())+(2-PI()/2)*E25*G25^2)/1000</f>
        <v>5.8175979339224275</v>
      </c>
      <c r="T25" s="80">
        <f>(Q25*1000/I25)^0.5</f>
        <v>10.538661523197414</v>
      </c>
      <c r="U25" s="82">
        <f>(2/3*(D25-0.63*F25)*F25^3+1/3*(C25-2*F25)*E25^3+2*E25/F25*(0.145+0.1*G25/F25)*((G25+E25/2)^2+(G25+F25)^2-G25^2)^4/(2*G25+F25)^4)/1000</f>
        <v>6.9767548894603104</v>
      </c>
      <c r="V25" s="82">
        <f>(F25*D25^3/24*(C25-F25)^2)/1000000000</f>
        <v>0.11799640957866667</v>
      </c>
      <c r="W25" s="85">
        <f>E25+2*F25+(4-2*2^0.5)*G25</f>
        <v>20.057864376269048</v>
      </c>
      <c r="X25" s="78"/>
      <c r="Y25" s="78"/>
      <c r="Z25" s="78"/>
      <c r="AA25" s="86">
        <f t="shared" ref="AA25:AC44" si="11">MAX(IF($K25/$E25&lt;=72*(235/AA$4)^0.5,1,IF($K25/$E25&lt;=83*(235/AA$4)^0.5,2,IF($K25/$E25&lt;=124*(235/AA$4)^0.5,3,4))),IF($D25/2/$F25&lt;=10*(235/AA$4)^0.5,1,IF($D25/2/$F25&lt;=11*(235/AA$4)^0.5,2,IF($D25/2/$F25&lt;=15*(235/AA$4)^0.5,3,4))))</f>
        <v>1</v>
      </c>
      <c r="AB25" s="77">
        <f t="shared" si="11"/>
        <v>1</v>
      </c>
      <c r="AC25" s="87">
        <f t="shared" si="11"/>
        <v>1</v>
      </c>
      <c r="AD25" s="86">
        <f t="shared" ref="AD25:AF44" si="12">MAX(IF($K25/$E25&lt;=33*(235/AD$4)^0.5,1,IF($K25/$E25&lt;=38*(235/AD$4)^0.5,2,IF($K25/$E25&lt;=42*(235/AD$4)^0.5,3,4))),IF($D25/2/$F25&lt;=10*(235/AD$4)^0.5,1,IF($D25/2/$F25&lt;=11*(235/AD$4)^0.5,2,IF($D25/2/$F25&lt;=15*(235/AD$4)^0.5,3,4))))</f>
        <v>1</v>
      </c>
      <c r="AE25" s="77">
        <f t="shared" si="12"/>
        <v>1</v>
      </c>
      <c r="AF25" s="88">
        <f t="shared" si="12"/>
        <v>1</v>
      </c>
    </row>
    <row r="26" spans="1:32">
      <c r="A26" s="73" t="s">
        <v>15</v>
      </c>
      <c r="B26" s="62">
        <f t="shared" ref="B26:B42" si="13">7.85*I26</f>
        <v>8.1037273857966845</v>
      </c>
      <c r="C26" s="7" t="str">
        <f t="shared" ref="C26:C42" si="14">RIGHT(A26,3)</f>
        <v>100</v>
      </c>
      <c r="D26" s="2">
        <v>55</v>
      </c>
      <c r="E26" s="9">
        <v>4.0999999999999996</v>
      </c>
      <c r="F26" s="9">
        <v>5.7</v>
      </c>
      <c r="G26" s="9">
        <v>7</v>
      </c>
      <c r="H26" s="9"/>
      <c r="I26" s="89">
        <f t="shared" ref="I26:I42" si="15">(2*F26*D26+(C26-2*F26)*E26+(4-PI())*G26^2)/1000</f>
        <v>1.0323219599741</v>
      </c>
      <c r="J26" s="9">
        <f t="shared" ref="J26:J42" si="16">C26-2*F26</f>
        <v>88.6</v>
      </c>
      <c r="K26" s="67">
        <f t="shared" ref="K26:K42" si="17">C26-2*F26-2*G26</f>
        <v>74.599999999999994</v>
      </c>
      <c r="L26" s="89">
        <f t="shared" ref="L26:L42" si="18">(1/12*(D26*C26^3-(D26-E26)*(C26-2*F26)^3)+0.03*G26^4+0.2146*G26^2*(C26-2*F26-0.4468*G26)^2)/1000000</f>
        <v>1.7101193948450384</v>
      </c>
      <c r="M26" s="6">
        <f t="shared" si="2"/>
        <v>34.202387896900767</v>
      </c>
      <c r="N26" s="6">
        <f t="shared" ref="N26:N42" si="19">(E26*C26^2/4+(D26-E26)*(C26-F26)*F26+(4-PI())/2*G26^2*(C26-2*F26)+(3*PI()-10)/3*G26^3)/1000</f>
        <v>39.406836773700604</v>
      </c>
      <c r="O26" s="67">
        <f t="shared" ref="O26:O42" si="20">(L26*1000/I26)^0.5</f>
        <v>40.70105187630044</v>
      </c>
      <c r="P26" s="90">
        <f t="shared" si="10"/>
        <v>0.50849195997410013</v>
      </c>
      <c r="Q26" s="91">
        <f t="shared" ref="Q26:Q42" si="21">(1/12*(2*F26*D26^3+(C26-2*F26)*E26^3)+0.03*G26^4+0.2146*G26^2*(E26+0.4468*G26)^2)/1000000</f>
        <v>0.1591864523034538</v>
      </c>
      <c r="R26" s="6">
        <f t="shared" si="4"/>
        <v>5.7885982655801378</v>
      </c>
      <c r="S26" s="92">
        <f t="shared" ref="S26:S42" si="22">(D26^2*F26/2+(C26-2*F26)/4*E26^2+G26^3*(10/3-PI())+(2-PI()/2)*E26*G26^2)/1000</f>
        <v>9.1455855710989393</v>
      </c>
      <c r="T26" s="67">
        <f t="shared" ref="T26:T42" si="23">(Q26*1000/I26)^0.5</f>
        <v>12.417823107989577</v>
      </c>
      <c r="U26" s="9">
        <f t="shared" ref="U26:U42" si="24">(2/3*(D26-0.63*F26)*F26^3+1/3*(C26-2*F26)*E26^3+2*E26/F26*(0.145+0.1*G26/F26)*((G26+E26/2)^2+(G26+F26)^2-G26^2)^4/(2*G26+F26)^4)/1000</f>
        <v>12.020216248974762</v>
      </c>
      <c r="V26" s="6">
        <f t="shared" ref="V26:V42" si="25">(F26*D26^3/24*(C26-F26)^2)/1000000000</f>
        <v>0.351378405640625</v>
      </c>
      <c r="W26" s="71">
        <f t="shared" ref="W26:W42" si="26">E26+2*F26+(4-2*2^0.5)*G26</f>
        <v>23.701010126776666</v>
      </c>
      <c r="X26" s="9"/>
      <c r="Y26" s="9"/>
      <c r="Z26" s="9"/>
      <c r="AA26" s="28">
        <f t="shared" si="11"/>
        <v>1</v>
      </c>
      <c r="AB26" s="2">
        <f t="shared" si="11"/>
        <v>1</v>
      </c>
      <c r="AC26" s="29">
        <f t="shared" si="11"/>
        <v>1</v>
      </c>
      <c r="AD26" s="28">
        <f t="shared" si="12"/>
        <v>1</v>
      </c>
      <c r="AE26" s="2">
        <f t="shared" si="12"/>
        <v>1</v>
      </c>
      <c r="AF26" s="72">
        <f t="shared" si="12"/>
        <v>1</v>
      </c>
    </row>
    <row r="27" spans="1:32">
      <c r="A27" s="73" t="s">
        <v>18</v>
      </c>
      <c r="B27" s="62">
        <f t="shared" si="13"/>
        <v>10.370022385796686</v>
      </c>
      <c r="C27" s="7" t="str">
        <f t="shared" si="14"/>
        <v>120</v>
      </c>
      <c r="D27" s="2">
        <v>64</v>
      </c>
      <c r="E27" s="9">
        <v>4.4000000000000004</v>
      </c>
      <c r="F27" s="9">
        <v>6.3</v>
      </c>
      <c r="G27" s="9">
        <v>7</v>
      </c>
      <c r="H27" s="9"/>
      <c r="I27" s="89">
        <f t="shared" si="15"/>
        <v>1.3210219599741002</v>
      </c>
      <c r="J27" s="9">
        <f t="shared" si="16"/>
        <v>107.4</v>
      </c>
      <c r="K27" s="67">
        <f t="shared" si="17"/>
        <v>93.4</v>
      </c>
      <c r="L27" s="89">
        <f t="shared" si="18"/>
        <v>3.1775314916128647</v>
      </c>
      <c r="M27" s="6">
        <f t="shared" si="2"/>
        <v>52.958858193547748</v>
      </c>
      <c r="N27" s="6">
        <f t="shared" si="19"/>
        <v>60.725036197457143</v>
      </c>
      <c r="O27" s="67">
        <f t="shared" si="20"/>
        <v>49.044455030782544</v>
      </c>
      <c r="P27" s="90">
        <f t="shared" si="10"/>
        <v>0.63054195997410012</v>
      </c>
      <c r="Q27" s="91">
        <f t="shared" si="21"/>
        <v>0.27668147943581106</v>
      </c>
      <c r="R27" s="6">
        <f t="shared" si="4"/>
        <v>8.6462962323690959</v>
      </c>
      <c r="S27" s="92">
        <f t="shared" si="22"/>
        <v>13.580519365095055</v>
      </c>
      <c r="T27" s="67">
        <f t="shared" si="23"/>
        <v>14.472215674063827</v>
      </c>
      <c r="U27" s="9">
        <f t="shared" si="24"/>
        <v>17.354644230378263</v>
      </c>
      <c r="V27" s="6">
        <f t="shared" si="25"/>
        <v>0.88959054643200008</v>
      </c>
      <c r="W27" s="71">
        <f t="shared" si="26"/>
        <v>25.201010126776666</v>
      </c>
      <c r="X27" s="9"/>
      <c r="Y27" s="9"/>
      <c r="Z27" s="9"/>
      <c r="AA27" s="28">
        <f t="shared" si="11"/>
        <v>1</v>
      </c>
      <c r="AB27" s="2">
        <f t="shared" si="11"/>
        <v>1</v>
      </c>
      <c r="AC27" s="29">
        <f t="shared" si="11"/>
        <v>1</v>
      </c>
      <c r="AD27" s="28">
        <f t="shared" si="12"/>
        <v>1</v>
      </c>
      <c r="AE27" s="2">
        <f t="shared" si="12"/>
        <v>1</v>
      </c>
      <c r="AF27" s="72">
        <f t="shared" si="12"/>
        <v>1</v>
      </c>
    </row>
    <row r="28" spans="1:32">
      <c r="A28" s="73" t="s">
        <v>16</v>
      </c>
      <c r="B28" s="62">
        <f t="shared" si="13"/>
        <v>12.894425385796684</v>
      </c>
      <c r="C28" s="7" t="str">
        <f t="shared" si="14"/>
        <v>140</v>
      </c>
      <c r="D28" s="2">
        <v>73</v>
      </c>
      <c r="E28" s="9">
        <v>4.7</v>
      </c>
      <c r="F28" s="9">
        <v>6.9</v>
      </c>
      <c r="G28" s="9">
        <v>7</v>
      </c>
      <c r="H28" s="9"/>
      <c r="I28" s="89">
        <f t="shared" si="15"/>
        <v>1.6426019599741</v>
      </c>
      <c r="J28" s="9">
        <f t="shared" si="16"/>
        <v>126.2</v>
      </c>
      <c r="K28" s="67">
        <f t="shared" si="17"/>
        <v>112.2</v>
      </c>
      <c r="L28" s="89">
        <f t="shared" si="18"/>
        <v>5.4122374783326963</v>
      </c>
      <c r="M28" s="6">
        <f t="shared" si="2"/>
        <v>77.317678261895665</v>
      </c>
      <c r="N28" s="6">
        <f t="shared" si="19"/>
        <v>88.34437962121369</v>
      </c>
      <c r="O28" s="67">
        <f t="shared" si="20"/>
        <v>57.401369468326564</v>
      </c>
      <c r="P28" s="90">
        <f t="shared" si="10"/>
        <v>0.76423195997409998</v>
      </c>
      <c r="Q28" s="91">
        <f t="shared" si="21"/>
        <v>0.44917774434016849</v>
      </c>
      <c r="R28" s="6">
        <f t="shared" si="4"/>
        <v>12.30623957096352</v>
      </c>
      <c r="S28" s="92">
        <f t="shared" si="22"/>
        <v>19.246602159091168</v>
      </c>
      <c r="T28" s="67">
        <f t="shared" si="23"/>
        <v>16.536475303048299</v>
      </c>
      <c r="U28" s="9">
        <f t="shared" si="24"/>
        <v>24.468369388121573</v>
      </c>
      <c r="V28" s="6">
        <f t="shared" si="25"/>
        <v>1.981356118418875</v>
      </c>
      <c r="W28" s="71">
        <f t="shared" si="26"/>
        <v>26.701010126776666</v>
      </c>
      <c r="X28" s="9"/>
      <c r="Y28" s="9"/>
      <c r="Z28" s="9"/>
      <c r="AA28" s="28">
        <f t="shared" si="11"/>
        <v>1</v>
      </c>
      <c r="AB28" s="2">
        <f t="shared" si="11"/>
        <v>1</v>
      </c>
      <c r="AC28" s="29">
        <f t="shared" si="11"/>
        <v>1</v>
      </c>
      <c r="AD28" s="28">
        <f t="shared" si="12"/>
        <v>1</v>
      </c>
      <c r="AE28" s="2">
        <f t="shared" si="12"/>
        <v>1</v>
      </c>
      <c r="AF28" s="72">
        <f t="shared" si="12"/>
        <v>2</v>
      </c>
    </row>
    <row r="29" spans="1:32">
      <c r="A29" s="73" t="s">
        <v>26</v>
      </c>
      <c r="B29" s="62">
        <f t="shared" si="13"/>
        <v>15.771678311214931</v>
      </c>
      <c r="C29" s="7" t="str">
        <f t="shared" si="14"/>
        <v>160</v>
      </c>
      <c r="D29" s="2">
        <v>82</v>
      </c>
      <c r="E29" s="9">
        <v>5</v>
      </c>
      <c r="F29" s="9">
        <v>7.4</v>
      </c>
      <c r="G29" s="9">
        <v>9</v>
      </c>
      <c r="H29" s="9"/>
      <c r="I29" s="89">
        <f t="shared" si="15"/>
        <v>2.0091309950592269</v>
      </c>
      <c r="J29" s="9">
        <f t="shared" si="16"/>
        <v>145.19999999999999</v>
      </c>
      <c r="K29" s="67">
        <f t="shared" si="17"/>
        <v>127.19999999999999</v>
      </c>
      <c r="L29" s="89">
        <f t="shared" si="18"/>
        <v>8.6929222801494834</v>
      </c>
      <c r="M29" s="6">
        <f t="shared" si="2"/>
        <v>108.66152850186855</v>
      </c>
      <c r="N29" s="6">
        <f t="shared" si="19"/>
        <v>123.85965128576682</v>
      </c>
      <c r="O29" s="67">
        <f t="shared" si="20"/>
        <v>65.777713302946154</v>
      </c>
      <c r="P29" s="90">
        <f t="shared" si="10"/>
        <v>0.96573099505922688</v>
      </c>
      <c r="Q29" s="91">
        <f t="shared" si="21"/>
        <v>0.68314449494592899</v>
      </c>
      <c r="R29" s="6">
        <f t="shared" si="4"/>
        <v>16.662060852339732</v>
      </c>
      <c r="S29" s="92">
        <f t="shared" si="22"/>
        <v>26.099906443181112</v>
      </c>
      <c r="T29" s="67">
        <f t="shared" si="23"/>
        <v>18.439628182707168</v>
      </c>
      <c r="U29" s="9">
        <f t="shared" si="24"/>
        <v>36.043373843292265</v>
      </c>
      <c r="V29" s="6">
        <f t="shared" si="25"/>
        <v>3.9588687387013333</v>
      </c>
      <c r="W29" s="71">
        <f t="shared" si="26"/>
        <v>30.344155877284287</v>
      </c>
      <c r="X29" s="9"/>
      <c r="Y29" s="9"/>
      <c r="Z29" s="9"/>
      <c r="AA29" s="28">
        <f t="shared" si="11"/>
        <v>1</v>
      </c>
      <c r="AB29" s="2">
        <f t="shared" si="11"/>
        <v>1</v>
      </c>
      <c r="AC29" s="29">
        <f t="shared" si="11"/>
        <v>1</v>
      </c>
      <c r="AD29" s="28">
        <f t="shared" si="12"/>
        <v>1</v>
      </c>
      <c r="AE29" s="2">
        <f t="shared" si="12"/>
        <v>1</v>
      </c>
      <c r="AF29" s="72">
        <f t="shared" si="12"/>
        <v>2</v>
      </c>
    </row>
    <row r="30" spans="1:32">
      <c r="A30" s="73" t="s">
        <v>14</v>
      </c>
      <c r="B30" s="62">
        <f t="shared" si="13"/>
        <v>18.798638311214926</v>
      </c>
      <c r="C30" s="7" t="str">
        <f t="shared" si="14"/>
        <v>180</v>
      </c>
      <c r="D30" s="2">
        <v>91</v>
      </c>
      <c r="E30" s="9">
        <v>5.3</v>
      </c>
      <c r="F30" s="9">
        <v>8</v>
      </c>
      <c r="G30" s="9">
        <v>9</v>
      </c>
      <c r="H30" s="9"/>
      <c r="I30" s="89">
        <f t="shared" si="15"/>
        <v>2.3947309950592266</v>
      </c>
      <c r="J30" s="9">
        <f t="shared" si="16"/>
        <v>164</v>
      </c>
      <c r="K30" s="67">
        <f t="shared" si="17"/>
        <v>146</v>
      </c>
      <c r="L30" s="93">
        <f t="shared" si="18"/>
        <v>13.169581740920702</v>
      </c>
      <c r="M30" s="6">
        <f t="shared" si="2"/>
        <v>146.32868601023003</v>
      </c>
      <c r="N30" s="6">
        <f t="shared" si="19"/>
        <v>166.41496263932356</v>
      </c>
      <c r="O30" s="67">
        <f t="shared" si="20"/>
        <v>74.157934230842301</v>
      </c>
      <c r="P30" s="90">
        <f t="shared" si="10"/>
        <v>1.1251309950592268</v>
      </c>
      <c r="Q30" s="91">
        <f t="shared" si="21"/>
        <v>1.0085030988599344</v>
      </c>
      <c r="R30" s="6">
        <f t="shared" si="4"/>
        <v>22.16490327164691</v>
      </c>
      <c r="S30" s="92">
        <f t="shared" si="22"/>
        <v>34.599726092439987</v>
      </c>
      <c r="T30" s="67">
        <f t="shared" si="23"/>
        <v>20.521554288417768</v>
      </c>
      <c r="U30" s="9">
        <f t="shared" si="24"/>
        <v>47.901154689011349</v>
      </c>
      <c r="V30" s="6">
        <f t="shared" si="25"/>
        <v>7.4312148213333336</v>
      </c>
      <c r="W30" s="71">
        <f t="shared" si="26"/>
        <v>31.844155877284287</v>
      </c>
      <c r="X30" s="9"/>
      <c r="Y30" s="9"/>
      <c r="Z30" s="9"/>
      <c r="AA30" s="28">
        <f t="shared" si="11"/>
        <v>1</v>
      </c>
      <c r="AB30" s="2">
        <f t="shared" si="11"/>
        <v>1</v>
      </c>
      <c r="AC30" s="29">
        <f t="shared" si="11"/>
        <v>1</v>
      </c>
      <c r="AD30" s="28">
        <f t="shared" si="12"/>
        <v>1</v>
      </c>
      <c r="AE30" s="2">
        <f t="shared" si="12"/>
        <v>2</v>
      </c>
      <c r="AF30" s="72">
        <f t="shared" si="12"/>
        <v>3</v>
      </c>
    </row>
    <row r="31" spans="1:32">
      <c r="A31" s="73" t="s">
        <v>27</v>
      </c>
      <c r="B31" s="62">
        <f t="shared" si="13"/>
        <v>22.360023664382098</v>
      </c>
      <c r="C31" s="7" t="str">
        <f t="shared" si="14"/>
        <v>200</v>
      </c>
      <c r="D31" s="2">
        <v>100</v>
      </c>
      <c r="E31" s="9">
        <v>5.6</v>
      </c>
      <c r="F31" s="9">
        <v>8.5</v>
      </c>
      <c r="G31" s="9">
        <v>12</v>
      </c>
      <c r="H31" s="9"/>
      <c r="I31" s="89">
        <f t="shared" si="15"/>
        <v>2.8484106578830701</v>
      </c>
      <c r="J31" s="9">
        <f t="shared" si="16"/>
        <v>183</v>
      </c>
      <c r="K31" s="67">
        <f t="shared" si="17"/>
        <v>159</v>
      </c>
      <c r="L31" s="93">
        <f t="shared" si="18"/>
        <v>19.431661975305332</v>
      </c>
      <c r="M31" s="6">
        <f t="shared" si="2"/>
        <v>194.31661975305332</v>
      </c>
      <c r="N31" s="6">
        <f t="shared" si="19"/>
        <v>220.63864730170405</v>
      </c>
      <c r="O31" s="67">
        <f t="shared" si="20"/>
        <v>82.594983829091788</v>
      </c>
      <c r="P31" s="90">
        <f t="shared" si="10"/>
        <v>1.40001065788307</v>
      </c>
      <c r="Q31" s="91">
        <f t="shared" si="21"/>
        <v>1.4236800202865896</v>
      </c>
      <c r="R31" s="6">
        <f t="shared" si="4"/>
        <v>28.473600405731791</v>
      </c>
      <c r="S31" s="92">
        <f t="shared" si="22"/>
        <v>44.612157736669431</v>
      </c>
      <c r="T31" s="67">
        <f t="shared" si="23"/>
        <v>22.356555600726928</v>
      </c>
      <c r="U31" s="9">
        <f t="shared" si="24"/>
        <v>69.801201300979386</v>
      </c>
      <c r="V31" s="6">
        <f t="shared" si="25"/>
        <v>12.988088541666668</v>
      </c>
      <c r="W31" s="71">
        <f t="shared" si="26"/>
        <v>36.658874503045716</v>
      </c>
      <c r="X31" s="9"/>
      <c r="Y31" s="9"/>
      <c r="Z31" s="9"/>
      <c r="AA31" s="28">
        <f t="shared" si="11"/>
        <v>1</v>
      </c>
      <c r="AB31" s="2">
        <f t="shared" si="11"/>
        <v>1</v>
      </c>
      <c r="AC31" s="29">
        <f t="shared" si="11"/>
        <v>1</v>
      </c>
      <c r="AD31" s="28">
        <f t="shared" si="12"/>
        <v>1</v>
      </c>
      <c r="AE31" s="2">
        <f t="shared" si="12"/>
        <v>2</v>
      </c>
      <c r="AF31" s="72">
        <f t="shared" si="12"/>
        <v>3</v>
      </c>
    </row>
    <row r="32" spans="1:32">
      <c r="A32" s="73" t="s">
        <v>28</v>
      </c>
      <c r="B32" s="62">
        <f t="shared" si="13"/>
        <v>26.195847664382093</v>
      </c>
      <c r="C32" s="7" t="str">
        <f t="shared" si="14"/>
        <v>220</v>
      </c>
      <c r="D32" s="2">
        <v>110</v>
      </c>
      <c r="E32" s="9">
        <v>5.9</v>
      </c>
      <c r="F32" s="9">
        <v>9.1999999999999993</v>
      </c>
      <c r="G32" s="9">
        <v>12</v>
      </c>
      <c r="H32" s="9"/>
      <c r="I32" s="89">
        <f t="shared" si="15"/>
        <v>3.3370506578830694</v>
      </c>
      <c r="J32" s="9">
        <f t="shared" si="16"/>
        <v>201.6</v>
      </c>
      <c r="K32" s="67">
        <f t="shared" si="17"/>
        <v>177.6</v>
      </c>
      <c r="L32" s="93">
        <f t="shared" si="18"/>
        <v>27.718364684397702</v>
      </c>
      <c r="M32" s="6">
        <f t="shared" si="2"/>
        <v>251.98513349452455</v>
      </c>
      <c r="N32" s="6">
        <f t="shared" si="19"/>
        <v>285.40600242001653</v>
      </c>
      <c r="O32" s="67">
        <f t="shared" si="20"/>
        <v>91.138610376347543</v>
      </c>
      <c r="P32" s="90">
        <f t="shared" si="10"/>
        <v>1.5881306578830696</v>
      </c>
      <c r="Q32" s="91">
        <f t="shared" si="21"/>
        <v>2.0488582685512933</v>
      </c>
      <c r="R32" s="6">
        <f t="shared" si="4"/>
        <v>37.251968519114428</v>
      </c>
      <c r="S32" s="92">
        <f t="shared" si="22"/>
        <v>58.11040333535189</v>
      </c>
      <c r="T32" s="67">
        <f t="shared" si="23"/>
        <v>24.778474120479849</v>
      </c>
      <c r="U32" s="9">
        <f t="shared" si="24"/>
        <v>90.657569796632018</v>
      </c>
      <c r="V32" s="6">
        <f t="shared" si="25"/>
        <v>22.672314338666663</v>
      </c>
      <c r="W32" s="71">
        <f t="shared" si="26"/>
        <v>38.358874503045712</v>
      </c>
      <c r="X32" s="9"/>
      <c r="Y32" s="9"/>
      <c r="Z32" s="9"/>
      <c r="AA32" s="28">
        <f t="shared" si="11"/>
        <v>1</v>
      </c>
      <c r="AB32" s="2">
        <f t="shared" si="11"/>
        <v>1</v>
      </c>
      <c r="AC32" s="29">
        <f t="shared" si="11"/>
        <v>1</v>
      </c>
      <c r="AD32" s="28">
        <f t="shared" si="12"/>
        <v>1</v>
      </c>
      <c r="AE32" s="2">
        <f t="shared" si="12"/>
        <v>2</v>
      </c>
      <c r="AF32" s="72">
        <f t="shared" si="12"/>
        <v>4</v>
      </c>
    </row>
    <row r="33" spans="1:32">
      <c r="A33" s="73" t="s">
        <v>29</v>
      </c>
      <c r="B33" s="62">
        <f t="shared" si="13"/>
        <v>30.706229975597026</v>
      </c>
      <c r="C33" s="7" t="str">
        <f t="shared" si="14"/>
        <v>240</v>
      </c>
      <c r="D33" s="2">
        <v>120</v>
      </c>
      <c r="E33" s="9">
        <v>6.2</v>
      </c>
      <c r="F33" s="9">
        <v>9.8000000000000007</v>
      </c>
      <c r="G33" s="9">
        <v>15</v>
      </c>
      <c r="H33" s="9"/>
      <c r="I33" s="89">
        <f t="shared" si="15"/>
        <v>3.9116216529422965</v>
      </c>
      <c r="J33" s="9">
        <f t="shared" si="16"/>
        <v>220.4</v>
      </c>
      <c r="K33" s="67">
        <f t="shared" si="17"/>
        <v>190.4</v>
      </c>
      <c r="L33" s="93">
        <f t="shared" si="18"/>
        <v>38.916214507558472</v>
      </c>
      <c r="M33" s="6">
        <f t="shared" si="2"/>
        <v>324.30178756298727</v>
      </c>
      <c r="N33" s="6">
        <f t="shared" si="19"/>
        <v>366.64533336010663</v>
      </c>
      <c r="O33" s="67">
        <f t="shared" si="20"/>
        <v>99.744021343415511</v>
      </c>
      <c r="P33" s="90">
        <f t="shared" si="10"/>
        <v>1.9143816529422963</v>
      </c>
      <c r="Q33" s="91">
        <f t="shared" si="21"/>
        <v>2.8363336394824734</v>
      </c>
      <c r="R33" s="6">
        <f t="shared" si="4"/>
        <v>47.272227324707885</v>
      </c>
      <c r="S33" s="92">
        <f t="shared" si="22"/>
        <v>73.923907918255551</v>
      </c>
      <c r="T33" s="67">
        <f t="shared" si="23"/>
        <v>26.92776057358687</v>
      </c>
      <c r="U33" s="9">
        <f t="shared" si="24"/>
        <v>128.79812852961646</v>
      </c>
      <c r="V33" s="6">
        <f t="shared" si="25"/>
        <v>37.391183423999991</v>
      </c>
      <c r="W33" s="71">
        <f t="shared" si="26"/>
        <v>43.373593128807144</v>
      </c>
      <c r="X33" s="9"/>
      <c r="Y33" s="9"/>
      <c r="Z33" s="9"/>
      <c r="AA33" s="28">
        <f t="shared" si="11"/>
        <v>1</v>
      </c>
      <c r="AB33" s="2">
        <f t="shared" si="11"/>
        <v>1</v>
      </c>
      <c r="AC33" s="29">
        <f t="shared" si="11"/>
        <v>1</v>
      </c>
      <c r="AD33" s="28">
        <f t="shared" si="12"/>
        <v>1</v>
      </c>
      <c r="AE33" s="2">
        <f t="shared" si="12"/>
        <v>2</v>
      </c>
      <c r="AF33" s="72">
        <f t="shared" si="12"/>
        <v>4</v>
      </c>
    </row>
    <row r="34" spans="1:32">
      <c r="A34" s="73" t="s">
        <v>30</v>
      </c>
      <c r="B34" s="62">
        <f t="shared" si="13"/>
        <v>36.066837975597032</v>
      </c>
      <c r="C34" s="7" t="str">
        <f t="shared" si="14"/>
        <v>270</v>
      </c>
      <c r="D34" s="2">
        <v>135</v>
      </c>
      <c r="E34" s="9">
        <v>6.6</v>
      </c>
      <c r="F34" s="9">
        <v>10.199999999999999</v>
      </c>
      <c r="G34" s="9">
        <v>15</v>
      </c>
      <c r="H34" s="9"/>
      <c r="I34" s="89">
        <f t="shared" si="15"/>
        <v>4.5945016529422968</v>
      </c>
      <c r="J34" s="9">
        <f t="shared" si="16"/>
        <v>249.6</v>
      </c>
      <c r="K34" s="67">
        <f t="shared" si="17"/>
        <v>219.6</v>
      </c>
      <c r="L34" s="93">
        <f t="shared" si="18"/>
        <v>57.897773318137148</v>
      </c>
      <c r="M34" s="6">
        <f t="shared" si="2"/>
        <v>428.87239494916406</v>
      </c>
      <c r="N34" s="6">
        <f t="shared" si="19"/>
        <v>483.99681749306416</v>
      </c>
      <c r="O34" s="67">
        <f t="shared" si="20"/>
        <v>112.25655876156151</v>
      </c>
      <c r="P34" s="90">
        <f t="shared" si="10"/>
        <v>2.2138216529422965</v>
      </c>
      <c r="Q34" s="91">
        <f t="shared" si="21"/>
        <v>4.1986798694051402</v>
      </c>
      <c r="R34" s="6">
        <f t="shared" si="4"/>
        <v>62.202664731928003</v>
      </c>
      <c r="S34" s="92">
        <f t="shared" si="22"/>
        <v>96.950136248844018</v>
      </c>
      <c r="T34" s="67">
        <f t="shared" si="23"/>
        <v>30.229932356647307</v>
      </c>
      <c r="U34" s="9">
        <f t="shared" si="24"/>
        <v>159.44797522382751</v>
      </c>
      <c r="V34" s="6">
        <f t="shared" si="25"/>
        <v>70.577867001375012</v>
      </c>
      <c r="W34" s="71">
        <f t="shared" si="26"/>
        <v>44.573593128807147</v>
      </c>
      <c r="X34" s="9"/>
      <c r="Y34" s="9"/>
      <c r="Z34" s="9"/>
      <c r="AA34" s="28">
        <f t="shared" si="11"/>
        <v>1</v>
      </c>
      <c r="AB34" s="2">
        <f t="shared" si="11"/>
        <v>1</v>
      </c>
      <c r="AC34" s="29">
        <f t="shared" si="11"/>
        <v>1</v>
      </c>
      <c r="AD34" s="28">
        <f t="shared" si="12"/>
        <v>2</v>
      </c>
      <c r="AE34" s="2">
        <f t="shared" si="12"/>
        <v>3</v>
      </c>
      <c r="AF34" s="72">
        <f t="shared" si="12"/>
        <v>4</v>
      </c>
    </row>
    <row r="35" spans="1:32">
      <c r="A35" s="73" t="s">
        <v>31</v>
      </c>
      <c r="B35" s="62">
        <f t="shared" si="13"/>
        <v>42.242432975597033</v>
      </c>
      <c r="C35" s="7" t="str">
        <f t="shared" si="14"/>
        <v>300</v>
      </c>
      <c r="D35" s="2">
        <v>150</v>
      </c>
      <c r="E35" s="9">
        <v>7.1</v>
      </c>
      <c r="F35" s="9">
        <v>10.7</v>
      </c>
      <c r="G35" s="9">
        <v>15</v>
      </c>
      <c r="H35" s="9"/>
      <c r="I35" s="89">
        <f t="shared" si="15"/>
        <v>5.3812016529422975</v>
      </c>
      <c r="J35" s="9">
        <f t="shared" si="16"/>
        <v>278.60000000000002</v>
      </c>
      <c r="K35" s="67">
        <f t="shared" si="17"/>
        <v>248.60000000000002</v>
      </c>
      <c r="L35" s="93">
        <f t="shared" si="18"/>
        <v>83.56102691741043</v>
      </c>
      <c r="M35" s="6">
        <f t="shared" si="2"/>
        <v>557.0735127827362</v>
      </c>
      <c r="N35" s="6">
        <f t="shared" si="19"/>
        <v>628.35588646072745</v>
      </c>
      <c r="O35" s="67">
        <f t="shared" si="20"/>
        <v>124.6126841574463</v>
      </c>
      <c r="P35" s="90">
        <f t="shared" si="10"/>
        <v>2.5681716529422971</v>
      </c>
      <c r="Q35" s="91">
        <f t="shared" si="21"/>
        <v>6.0377763113084733</v>
      </c>
      <c r="R35" s="6">
        <f t="shared" si="4"/>
        <v>80.503684150779634</v>
      </c>
      <c r="S35" s="94">
        <f t="shared" si="22"/>
        <v>125.2188341620796</v>
      </c>
      <c r="T35" s="67">
        <f t="shared" si="23"/>
        <v>33.496457232381672</v>
      </c>
      <c r="U35" s="9">
        <f t="shared" si="24"/>
        <v>201.18495779439323</v>
      </c>
      <c r="V35" s="6">
        <f t="shared" si="25"/>
        <v>125.93405292187502</v>
      </c>
      <c r="W35" s="71">
        <f t="shared" si="26"/>
        <v>46.073593128807147</v>
      </c>
      <c r="X35" s="9"/>
      <c r="Y35" s="9"/>
      <c r="Z35" s="9"/>
      <c r="AA35" s="28">
        <f t="shared" si="11"/>
        <v>1</v>
      </c>
      <c r="AB35" s="2">
        <f t="shared" si="11"/>
        <v>1</v>
      </c>
      <c r="AC35" s="29">
        <f t="shared" si="11"/>
        <v>1</v>
      </c>
      <c r="AD35" s="28">
        <f t="shared" si="12"/>
        <v>2</v>
      </c>
      <c r="AE35" s="2">
        <f t="shared" si="12"/>
        <v>4</v>
      </c>
      <c r="AF35" s="72">
        <f t="shared" si="12"/>
        <v>4</v>
      </c>
    </row>
    <row r="36" spans="1:32">
      <c r="A36" s="73" t="s">
        <v>32</v>
      </c>
      <c r="B36" s="62">
        <f t="shared" si="13"/>
        <v>49.145898244859723</v>
      </c>
      <c r="C36" s="7" t="str">
        <f t="shared" si="14"/>
        <v>330</v>
      </c>
      <c r="D36" s="2">
        <v>160</v>
      </c>
      <c r="E36" s="9">
        <v>7.5</v>
      </c>
      <c r="F36" s="9">
        <v>11.5</v>
      </c>
      <c r="G36" s="9">
        <v>18</v>
      </c>
      <c r="H36" s="9"/>
      <c r="I36" s="89">
        <f t="shared" si="15"/>
        <v>6.2606239802369075</v>
      </c>
      <c r="J36" s="9">
        <f t="shared" si="16"/>
        <v>307</v>
      </c>
      <c r="K36" s="67">
        <f t="shared" si="17"/>
        <v>271</v>
      </c>
      <c r="L36" s="62">
        <f t="shared" si="18"/>
        <v>117.66892727986755</v>
      </c>
      <c r="M36" s="6">
        <f t="shared" si="2"/>
        <v>713.14501381737909</v>
      </c>
      <c r="N36" s="6">
        <f t="shared" si="19"/>
        <v>804.33067432210089</v>
      </c>
      <c r="O36" s="67">
        <f t="shared" si="20"/>
        <v>137.09514869524227</v>
      </c>
      <c r="P36" s="90">
        <f t="shared" si="10"/>
        <v>3.0808739802369072</v>
      </c>
      <c r="Q36" s="91">
        <f t="shared" si="21"/>
        <v>7.8814051097733984</v>
      </c>
      <c r="R36" s="6">
        <f t="shared" si="4"/>
        <v>98.517563872167472</v>
      </c>
      <c r="S36" s="94">
        <f t="shared" si="22"/>
        <v>153.67838407015273</v>
      </c>
      <c r="T36" s="67">
        <f t="shared" si="23"/>
        <v>35.48076829219481</v>
      </c>
      <c r="U36" s="9">
        <f t="shared" si="24"/>
        <v>281.45289962495013</v>
      </c>
      <c r="V36" s="6">
        <f t="shared" si="25"/>
        <v>199.09732266666668</v>
      </c>
      <c r="W36" s="71">
        <f t="shared" si="26"/>
        <v>51.588311754568579</v>
      </c>
      <c r="X36" s="9"/>
      <c r="Y36" s="9"/>
      <c r="Z36" s="9"/>
      <c r="AA36" s="28">
        <f t="shared" si="11"/>
        <v>1</v>
      </c>
      <c r="AB36" s="2">
        <f t="shared" si="11"/>
        <v>1</v>
      </c>
      <c r="AC36" s="29">
        <f t="shared" si="11"/>
        <v>1</v>
      </c>
      <c r="AD36" s="28">
        <f t="shared" si="12"/>
        <v>2</v>
      </c>
      <c r="AE36" s="2">
        <f t="shared" si="12"/>
        <v>4</v>
      </c>
      <c r="AF36" s="72">
        <f t="shared" si="12"/>
        <v>4</v>
      </c>
    </row>
    <row r="37" spans="1:32">
      <c r="A37" s="73" t="s">
        <v>33</v>
      </c>
      <c r="B37" s="62">
        <f t="shared" si="13"/>
        <v>57.092453244859719</v>
      </c>
      <c r="C37" s="7" t="str">
        <f t="shared" si="14"/>
        <v>360</v>
      </c>
      <c r="D37" s="2">
        <v>170</v>
      </c>
      <c r="E37" s="9">
        <v>8</v>
      </c>
      <c r="F37" s="9">
        <v>12.7</v>
      </c>
      <c r="G37" s="9">
        <v>18</v>
      </c>
      <c r="H37" s="9"/>
      <c r="I37" s="89">
        <f t="shared" si="15"/>
        <v>7.2729239802369072</v>
      </c>
      <c r="J37" s="9">
        <f t="shared" si="16"/>
        <v>334.6</v>
      </c>
      <c r="K37" s="67">
        <f t="shared" si="17"/>
        <v>298.60000000000002</v>
      </c>
      <c r="L37" s="62">
        <f t="shared" si="18"/>
        <v>162.65617439111421</v>
      </c>
      <c r="M37" s="6">
        <f t="shared" si="2"/>
        <v>903.64541328396786</v>
      </c>
      <c r="N37" s="9">
        <f t="shared" si="19"/>
        <v>1019.1469302493701</v>
      </c>
      <c r="O37" s="67">
        <f t="shared" si="20"/>
        <v>149.54804939084414</v>
      </c>
      <c r="P37" s="90">
        <f t="shared" si="10"/>
        <v>3.5137239802369078</v>
      </c>
      <c r="Q37" s="89">
        <f t="shared" si="21"/>
        <v>10.434503126245691</v>
      </c>
      <c r="R37" s="9">
        <f t="shared" si="4"/>
        <v>122.75886030877282</v>
      </c>
      <c r="S37" s="94">
        <f t="shared" si="22"/>
        <v>191.09932756521198</v>
      </c>
      <c r="T37" s="67">
        <f t="shared" si="23"/>
        <v>37.877504867362816</v>
      </c>
      <c r="U37" s="9">
        <f t="shared" si="24"/>
        <v>373.20927697764188</v>
      </c>
      <c r="V37" s="6">
        <f t="shared" si="25"/>
        <v>313.58032796995838</v>
      </c>
      <c r="W37" s="71">
        <f t="shared" si="26"/>
        <v>54.488311754568571</v>
      </c>
      <c r="X37" s="9"/>
      <c r="Y37" s="9"/>
      <c r="Z37" s="9"/>
      <c r="AA37" s="28">
        <f t="shared" si="11"/>
        <v>1</v>
      </c>
      <c r="AB37" s="2">
        <f t="shared" si="11"/>
        <v>1</v>
      </c>
      <c r="AC37" s="29">
        <f t="shared" si="11"/>
        <v>1</v>
      </c>
      <c r="AD37" s="28">
        <f t="shared" si="12"/>
        <v>2</v>
      </c>
      <c r="AE37" s="2">
        <f t="shared" si="12"/>
        <v>4</v>
      </c>
      <c r="AF37" s="72">
        <f t="shared" si="12"/>
        <v>4</v>
      </c>
    </row>
    <row r="38" spans="1:32">
      <c r="A38" s="73" t="s">
        <v>34</v>
      </c>
      <c r="B38" s="62">
        <f t="shared" si="13"/>
        <v>66.303907472170167</v>
      </c>
      <c r="C38" s="7" t="str">
        <f t="shared" si="14"/>
        <v>400</v>
      </c>
      <c r="D38" s="2">
        <v>180</v>
      </c>
      <c r="E38" s="9">
        <v>8.6</v>
      </c>
      <c r="F38" s="9">
        <v>13.5</v>
      </c>
      <c r="G38" s="9">
        <v>21</v>
      </c>
      <c r="H38" s="9"/>
      <c r="I38" s="89">
        <f t="shared" si="15"/>
        <v>8.4463576397668998</v>
      </c>
      <c r="J38" s="9">
        <f t="shared" si="16"/>
        <v>373</v>
      </c>
      <c r="K38" s="67">
        <f t="shared" si="17"/>
        <v>331</v>
      </c>
      <c r="L38" s="62">
        <f t="shared" si="18"/>
        <v>231.28345602658706</v>
      </c>
      <c r="M38" s="9">
        <f t="shared" si="2"/>
        <v>1156.4172801329353</v>
      </c>
      <c r="N38" s="9">
        <f t="shared" si="19"/>
        <v>1307.1476393814221</v>
      </c>
      <c r="O38" s="67">
        <f t="shared" si="20"/>
        <v>165.47696649318922</v>
      </c>
      <c r="P38" s="90">
        <f t="shared" si="10"/>
        <v>4.2694576397669008</v>
      </c>
      <c r="Q38" s="89">
        <f t="shared" si="21"/>
        <v>13.17820950484343</v>
      </c>
      <c r="R38" s="9">
        <f t="shared" si="4"/>
        <v>146.42455005381589</v>
      </c>
      <c r="S38" s="94">
        <f t="shared" si="22"/>
        <v>229.0002782861026</v>
      </c>
      <c r="T38" s="67">
        <f t="shared" si="23"/>
        <v>39.499670289275464</v>
      </c>
      <c r="U38" s="9">
        <f t="shared" si="24"/>
        <v>510.75472212080234</v>
      </c>
      <c r="V38" s="6">
        <f t="shared" si="25"/>
        <v>490.04847112499999</v>
      </c>
      <c r="W38" s="71">
        <f t="shared" si="26"/>
        <v>60.203030380330006</v>
      </c>
      <c r="X38" s="9"/>
      <c r="Y38" s="9"/>
      <c r="Z38" s="9"/>
      <c r="AA38" s="28">
        <f t="shared" si="11"/>
        <v>1</v>
      </c>
      <c r="AB38" s="2">
        <f t="shared" si="11"/>
        <v>1</v>
      </c>
      <c r="AC38" s="29">
        <f t="shared" si="11"/>
        <v>1</v>
      </c>
      <c r="AD38" s="28">
        <f t="shared" si="12"/>
        <v>3</v>
      </c>
      <c r="AE38" s="2">
        <f t="shared" si="12"/>
        <v>4</v>
      </c>
      <c r="AF38" s="72">
        <f t="shared" si="12"/>
        <v>4</v>
      </c>
    </row>
    <row r="39" spans="1:32">
      <c r="A39" s="73" t="s">
        <v>35</v>
      </c>
      <c r="B39" s="62">
        <f t="shared" si="13"/>
        <v>77.574309472170171</v>
      </c>
      <c r="C39" s="7" t="str">
        <f t="shared" si="14"/>
        <v>450</v>
      </c>
      <c r="D39" s="2">
        <v>190</v>
      </c>
      <c r="E39" s="9">
        <v>9.4</v>
      </c>
      <c r="F39" s="9">
        <v>14.6</v>
      </c>
      <c r="G39" s="9">
        <v>21</v>
      </c>
      <c r="H39" s="9"/>
      <c r="I39" s="89">
        <f t="shared" si="15"/>
        <v>9.8820776397669015</v>
      </c>
      <c r="J39" s="9">
        <f t="shared" si="16"/>
        <v>420.8</v>
      </c>
      <c r="K39" s="67">
        <f t="shared" si="17"/>
        <v>378.8</v>
      </c>
      <c r="L39" s="62">
        <f t="shared" si="18"/>
        <v>337.4291410374633</v>
      </c>
      <c r="M39" s="9">
        <f t="shared" si="2"/>
        <v>1499.6850712776147</v>
      </c>
      <c r="N39" s="9">
        <f t="shared" si="19"/>
        <v>1701.7931209718508</v>
      </c>
      <c r="O39" s="67">
        <f t="shared" si="20"/>
        <v>184.78519065457721</v>
      </c>
      <c r="P39" s="90">
        <f t="shared" si="10"/>
        <v>5.0845176397669007</v>
      </c>
      <c r="Q39" s="89">
        <f t="shared" si="21"/>
        <v>16.758581465706492</v>
      </c>
      <c r="R39" s="9">
        <f t="shared" si="4"/>
        <v>176.40612069164729</v>
      </c>
      <c r="S39" s="94">
        <f t="shared" si="22"/>
        <v>276.38040334200934</v>
      </c>
      <c r="T39" s="67">
        <f t="shared" si="23"/>
        <v>41.180773204836612</v>
      </c>
      <c r="U39" s="9">
        <f t="shared" si="24"/>
        <v>668.7398699522671</v>
      </c>
      <c r="V39" s="6">
        <f t="shared" si="25"/>
        <v>791.0050685343333</v>
      </c>
      <c r="W39" s="71">
        <f t="shared" si="26"/>
        <v>63.203030380330006</v>
      </c>
      <c r="X39" s="9"/>
      <c r="Y39" s="9"/>
      <c r="Z39" s="9"/>
      <c r="AA39" s="28">
        <f t="shared" si="11"/>
        <v>1</v>
      </c>
      <c r="AB39" s="2">
        <f t="shared" si="11"/>
        <v>1</v>
      </c>
      <c r="AC39" s="29">
        <f t="shared" si="11"/>
        <v>1</v>
      </c>
      <c r="AD39" s="28">
        <f t="shared" si="12"/>
        <v>3</v>
      </c>
      <c r="AE39" s="2">
        <f t="shared" si="12"/>
        <v>4</v>
      </c>
      <c r="AF39" s="72">
        <f t="shared" si="12"/>
        <v>4</v>
      </c>
    </row>
    <row r="40" spans="1:32">
      <c r="A40" s="73" t="s">
        <v>36</v>
      </c>
      <c r="B40" s="62">
        <f t="shared" si="13"/>
        <v>90.68443747217016</v>
      </c>
      <c r="C40" s="7" t="str">
        <f t="shared" si="14"/>
        <v>500</v>
      </c>
      <c r="D40" s="2">
        <v>200</v>
      </c>
      <c r="E40" s="9">
        <v>10.199999999999999</v>
      </c>
      <c r="F40" s="9">
        <v>16</v>
      </c>
      <c r="G40" s="9">
        <v>21</v>
      </c>
      <c r="H40" s="9"/>
      <c r="I40" s="93">
        <f t="shared" si="15"/>
        <v>11.5521576397669</v>
      </c>
      <c r="J40" s="9">
        <f t="shared" si="16"/>
        <v>468</v>
      </c>
      <c r="K40" s="67">
        <f t="shared" si="17"/>
        <v>426</v>
      </c>
      <c r="L40" s="62">
        <f t="shared" si="18"/>
        <v>481.98502672959847</v>
      </c>
      <c r="M40" s="9">
        <f t="shared" si="2"/>
        <v>1927.9401069183939</v>
      </c>
      <c r="N40" s="9">
        <f t="shared" si="19"/>
        <v>2194.1179772703499</v>
      </c>
      <c r="O40" s="67">
        <f t="shared" si="20"/>
        <v>204.26089008683584</v>
      </c>
      <c r="P40" s="90">
        <f t="shared" si="10"/>
        <v>5.9873576397668993</v>
      </c>
      <c r="Q40" s="89">
        <f t="shared" si="21"/>
        <v>21.41684745877755</v>
      </c>
      <c r="R40" s="9">
        <f t="shared" si="4"/>
        <v>214.16847458777548</v>
      </c>
      <c r="S40" s="94">
        <f t="shared" si="22"/>
        <v>335.87903439791609</v>
      </c>
      <c r="T40" s="67">
        <f t="shared" si="23"/>
        <v>43.057243035632872</v>
      </c>
      <c r="U40" s="9">
        <f t="shared" si="24"/>
        <v>892.87056841815581</v>
      </c>
      <c r="V40" s="9">
        <f t="shared" si="25"/>
        <v>1249.3653333333332</v>
      </c>
      <c r="W40" s="71">
        <f t="shared" si="26"/>
        <v>66.80303038033</v>
      </c>
      <c r="X40" s="9"/>
      <c r="Y40" s="9"/>
      <c r="Z40" s="9"/>
      <c r="AA40" s="28">
        <f t="shared" si="11"/>
        <v>1</v>
      </c>
      <c r="AB40" s="2">
        <f t="shared" si="11"/>
        <v>1</v>
      </c>
      <c r="AC40" s="29">
        <f t="shared" si="11"/>
        <v>1</v>
      </c>
      <c r="AD40" s="28">
        <f t="shared" si="12"/>
        <v>3</v>
      </c>
      <c r="AE40" s="2">
        <f t="shared" si="12"/>
        <v>4</v>
      </c>
      <c r="AF40" s="72">
        <f t="shared" si="12"/>
        <v>4</v>
      </c>
    </row>
    <row r="41" spans="1:32">
      <c r="A41" s="73" t="s">
        <v>37</v>
      </c>
      <c r="B41" s="62">
        <f t="shared" si="13"/>
        <v>105.51658065752839</v>
      </c>
      <c r="C41" s="7" t="str">
        <f t="shared" si="14"/>
        <v>550</v>
      </c>
      <c r="D41" s="2">
        <v>210</v>
      </c>
      <c r="E41" s="9">
        <v>11.1</v>
      </c>
      <c r="F41" s="9">
        <v>17.2</v>
      </c>
      <c r="G41" s="9">
        <v>24</v>
      </c>
      <c r="H41" s="9"/>
      <c r="I41" s="93">
        <f t="shared" si="15"/>
        <v>13.44160263153228</v>
      </c>
      <c r="J41" s="9">
        <f t="shared" si="16"/>
        <v>515.6</v>
      </c>
      <c r="K41" s="67">
        <f t="shared" si="17"/>
        <v>467.6</v>
      </c>
      <c r="L41" s="62">
        <f t="shared" si="18"/>
        <v>671.16464881122806</v>
      </c>
      <c r="M41" s="9">
        <f t="shared" si="2"/>
        <v>2440.5987229499206</v>
      </c>
      <c r="N41" s="9">
        <f t="shared" si="19"/>
        <v>2787.0056112522466</v>
      </c>
      <c r="O41" s="67">
        <f t="shared" si="20"/>
        <v>223.45445138609972</v>
      </c>
      <c r="P41" s="90">
        <f t="shared" si="10"/>
        <v>7.23412263153228</v>
      </c>
      <c r="Q41" s="89">
        <f t="shared" si="21"/>
        <v>26.675785151718227</v>
      </c>
      <c r="R41" s="9">
        <f t="shared" si="4"/>
        <v>254.05509668303074</v>
      </c>
      <c r="S41" s="94">
        <f t="shared" si="22"/>
        <v>400.53654876177882</v>
      </c>
      <c r="T41" s="67">
        <f t="shared" si="23"/>
        <v>44.548499369457005</v>
      </c>
      <c r="U41" s="7">
        <f t="shared" si="24"/>
        <v>1232.3583052215808</v>
      </c>
      <c r="V41" s="9">
        <f t="shared" si="25"/>
        <v>1884.0981438719998</v>
      </c>
      <c r="W41" s="71">
        <f t="shared" si="26"/>
        <v>73.617749006091429</v>
      </c>
      <c r="X41" s="9"/>
      <c r="Y41" s="9"/>
      <c r="Z41" s="9"/>
      <c r="AA41" s="28">
        <f t="shared" si="11"/>
        <v>1</v>
      </c>
      <c r="AB41" s="2">
        <f t="shared" si="11"/>
        <v>1</v>
      </c>
      <c r="AC41" s="29">
        <f t="shared" si="11"/>
        <v>1</v>
      </c>
      <c r="AD41" s="28">
        <f t="shared" si="12"/>
        <v>4</v>
      </c>
      <c r="AE41" s="2">
        <f t="shared" si="12"/>
        <v>4</v>
      </c>
      <c r="AF41" s="72">
        <f t="shared" si="12"/>
        <v>4</v>
      </c>
    </row>
    <row r="42" spans="1:32" ht="13.5" thickBot="1">
      <c r="A42" s="95" t="s">
        <v>38</v>
      </c>
      <c r="B42" s="96">
        <f t="shared" si="13"/>
        <v>122.44777465752838</v>
      </c>
      <c r="C42" s="97" t="str">
        <f t="shared" si="14"/>
        <v>600</v>
      </c>
      <c r="D42" s="98">
        <v>220</v>
      </c>
      <c r="E42" s="99">
        <v>12</v>
      </c>
      <c r="F42" s="99">
        <v>19</v>
      </c>
      <c r="G42" s="99">
        <v>24</v>
      </c>
      <c r="H42" s="99"/>
      <c r="I42" s="100">
        <f t="shared" si="15"/>
        <v>15.598442631532279</v>
      </c>
      <c r="J42" s="99">
        <f t="shared" si="16"/>
        <v>562</v>
      </c>
      <c r="K42" s="101">
        <f t="shared" si="17"/>
        <v>514</v>
      </c>
      <c r="L42" s="96">
        <f t="shared" si="18"/>
        <v>920.8339806682992</v>
      </c>
      <c r="M42" s="99">
        <f t="shared" si="2"/>
        <v>3069.4466022276638</v>
      </c>
      <c r="N42" s="99">
        <f t="shared" si="19"/>
        <v>3512.3997563037956</v>
      </c>
      <c r="O42" s="101">
        <f t="shared" si="20"/>
        <v>242.96854258648511</v>
      </c>
      <c r="P42" s="102">
        <f t="shared" si="10"/>
        <v>8.3784426315322804</v>
      </c>
      <c r="Q42" s="103">
        <f t="shared" si="21"/>
        <v>33.87337299950179</v>
      </c>
      <c r="R42" s="99">
        <f t="shared" si="4"/>
        <v>307.93975454092538</v>
      </c>
      <c r="S42" s="104">
        <f t="shared" si="22"/>
        <v>485.64927894596838</v>
      </c>
      <c r="T42" s="101">
        <f t="shared" si="23"/>
        <v>46.600288158290397</v>
      </c>
      <c r="U42" s="97">
        <f t="shared" si="24"/>
        <v>1654.1674049379737</v>
      </c>
      <c r="V42" s="99">
        <f t="shared" si="25"/>
        <v>2845.5267096666666</v>
      </c>
      <c r="W42" s="105">
        <f t="shared" si="26"/>
        <v>78.117749006091429</v>
      </c>
      <c r="X42" s="9"/>
      <c r="Y42" s="9"/>
      <c r="Z42" s="9"/>
      <c r="AA42" s="28">
        <f t="shared" si="11"/>
        <v>1</v>
      </c>
      <c r="AB42" s="2">
        <f t="shared" si="11"/>
        <v>1</v>
      </c>
      <c r="AC42" s="29">
        <f t="shared" si="11"/>
        <v>1</v>
      </c>
      <c r="AD42" s="28">
        <f t="shared" si="12"/>
        <v>4</v>
      </c>
      <c r="AE42" s="2">
        <f t="shared" si="12"/>
        <v>4</v>
      </c>
      <c r="AF42" s="72">
        <f t="shared" si="12"/>
        <v>4</v>
      </c>
    </row>
    <row r="43" spans="1:32" ht="13.5" thickTop="1">
      <c r="A43" s="75" t="s">
        <v>95</v>
      </c>
      <c r="B43" s="76">
        <f>7.85*I43</f>
        <v>5.0046904417330031</v>
      </c>
      <c r="C43" s="77">
        <v>78</v>
      </c>
      <c r="D43" s="77">
        <v>46</v>
      </c>
      <c r="E43" s="78">
        <v>3.3</v>
      </c>
      <c r="F43" s="78">
        <v>4.2</v>
      </c>
      <c r="G43" s="78">
        <v>5</v>
      </c>
      <c r="H43" s="78"/>
      <c r="I43" s="79">
        <f>(2*F43*D43+(C43-2*F43)*E43+(4-PI())*G43^2)/1000</f>
        <v>0.63754018366025522</v>
      </c>
      <c r="J43" s="78">
        <f>C43-2*F43</f>
        <v>69.599999999999994</v>
      </c>
      <c r="K43" s="80">
        <f>C43-2*F43-2*G43</f>
        <v>59.599999999999994</v>
      </c>
      <c r="L43" s="81">
        <f>(1/12*(D43*C43^3-(D43-E43)*(C43-2*F43)^3)+0.03*G43^4+0.2146*G43^2*(C43-2*F43-0.4468*G43)^2)/1000000</f>
        <v>0.6437774091339401</v>
      </c>
      <c r="M43" s="82">
        <f t="shared" si="2"/>
        <v>16.507113054716413</v>
      </c>
      <c r="N43" s="82">
        <f>(E43*C43^2/4+(D43-E43)*(C43-F43)*F43+(4-PI())/2*G43^2*(C43-2*F43)+(3*PI()-10)/3*G43^3)/1000</f>
        <v>18.977438806408937</v>
      </c>
      <c r="O43" s="80">
        <f>(L43*1000/I43)^0.5</f>
        <v>31.777087129336756</v>
      </c>
      <c r="P43" s="83">
        <f t="shared" si="10"/>
        <v>0.30700018366025522</v>
      </c>
      <c r="Q43" s="81">
        <f>(1/12*(2*F43*D43^3+(C43-2*F43)*E43^3)+0.03*G43^4+0.2146*G43^2*(E43+0.4468*G43)^2)/1000000</f>
        <v>6.8526688561939983E-2</v>
      </c>
      <c r="R43" s="82">
        <f t="shared" si="4"/>
        <v>2.9794212418234771</v>
      </c>
      <c r="S43" s="84">
        <f>(D43^2*F43/2+(C43-2*F43)/4*E43^2+G43^3*(10/3-PI())+(2-PI()/2)*E43*G43^2)/1000</f>
        <v>4.6924628880073636</v>
      </c>
      <c r="T43" s="80">
        <f>(Q43*1000/I43)^0.5</f>
        <v>10.367548871981263</v>
      </c>
      <c r="U43" s="82">
        <f>(2/3*(D43-0.63*F43)*F43^3+1/3*(C43-2*F43)*E43^3+2*E43/F43*(0.145+0.1*G43/F43)*((G43+E43/2)^2+(G43+F43)^2-G43^2)^4/(2*G43+F43)^4)/1000</f>
        <v>4.1626475087492718</v>
      </c>
      <c r="V43" s="82">
        <f>(F43*D43^3/24*(C43-F43)^2)/1000000000</f>
        <v>9.2773569671999997E-2</v>
      </c>
      <c r="W43" s="85">
        <f>E43+2*F43+(4-2*2^0.5)*G43</f>
        <v>17.557864376269048</v>
      </c>
      <c r="X43" s="78"/>
      <c r="Y43" s="78"/>
      <c r="Z43" s="78"/>
      <c r="AA43" s="86">
        <f t="shared" si="11"/>
        <v>1</v>
      </c>
      <c r="AB43" s="77">
        <f t="shared" si="11"/>
        <v>1</v>
      </c>
      <c r="AC43" s="87">
        <f t="shared" si="11"/>
        <v>1</v>
      </c>
      <c r="AD43" s="86">
        <f t="shared" si="12"/>
        <v>1</v>
      </c>
      <c r="AE43" s="77">
        <f t="shared" si="12"/>
        <v>1</v>
      </c>
      <c r="AF43" s="88">
        <f t="shared" si="12"/>
        <v>1</v>
      </c>
    </row>
    <row r="44" spans="1:32">
      <c r="A44" s="73" t="s">
        <v>96</v>
      </c>
      <c r="B44" s="62">
        <f t="shared" ref="B44:B73" si="27">7.85*I44</f>
        <v>6.8924723857966859</v>
      </c>
      <c r="C44" s="7">
        <v>98</v>
      </c>
      <c r="D44" s="2">
        <v>55</v>
      </c>
      <c r="E44" s="9">
        <v>3.6</v>
      </c>
      <c r="F44" s="9">
        <v>4.7</v>
      </c>
      <c r="G44" s="9">
        <v>7</v>
      </c>
      <c r="H44" s="9"/>
      <c r="I44" s="89">
        <f t="shared" ref="I44:I73" si="28">(2*F44*D44+(C44-2*F44)*E44+(4-PI())*G44^2)/1000</f>
        <v>0.87802195997410015</v>
      </c>
      <c r="J44" s="9">
        <f t="shared" ref="J44:J73" si="29">C44-2*F44</f>
        <v>88.6</v>
      </c>
      <c r="K44" s="67">
        <f t="shared" ref="K44:K73" si="30">C44-2*F44-2*G44</f>
        <v>74.599999999999994</v>
      </c>
      <c r="L44" s="89">
        <f t="shared" ref="L44:L73" si="31">(1/12*(D44*C44^3-(D44-E44)*(C44-2*F44)^3)+0.03*G44^4+0.2146*G44^2*(C44-2*F44-0.4468*G44)^2)/1000000</f>
        <v>1.411603292511705</v>
      </c>
      <c r="M44" s="6">
        <f t="shared" si="2"/>
        <v>28.808230459422553</v>
      </c>
      <c r="N44" s="6">
        <f t="shared" ref="N44:N73" si="32">(E44*C44^2/4+(D44-E44)*(C44-F44)*F44+(4-PI())/2*G44^2*(C44-2*F44)+(3*PI()-10)/3*G44^3)/1000</f>
        <v>32.980591773700603</v>
      </c>
      <c r="O44" s="67">
        <f t="shared" ref="O44:O73" si="33">(L44*1000/I44)^0.5</f>
        <v>40.096239396664679</v>
      </c>
      <c r="P44" s="90">
        <f t="shared" si="10"/>
        <v>0.44374195997410015</v>
      </c>
      <c r="Q44" s="91">
        <f t="shared" ref="Q44:Q73" si="34">(1/12*(2*F44*D44^3+(C44-2*F44)*E44^3)+0.03*G44^4+0.2146*G44^2*(E44+0.4468*G44)^2)/1000000</f>
        <v>0.13121952346508045</v>
      </c>
      <c r="R44" s="6">
        <f t="shared" si="4"/>
        <v>4.7716190350938339</v>
      </c>
      <c r="S44" s="92">
        <f t="shared" ref="S44:S73" si="35">(D44^2*F44/2+(C44-2*F44)/4*E44^2+G44^3*(10/3-PI())+(2-PI()/2)*E44*G44^2)/1000</f>
        <v>7.5372925811054143</v>
      </c>
      <c r="T44" s="67">
        <f t="shared" ref="T44:T73" si="36">(Q44*1000/I44)^0.5</f>
        <v>12.224934449210608</v>
      </c>
      <c r="U44" s="9">
        <f t="shared" ref="U44:U73" si="37">(2/3*(D44-0.63*F44)*F44^3+1/3*(C44-2*F44)*E44^3+2*E44/F44*(0.145+0.1*G44/F44)*((G44+E44/2)^2+(G44+F44)^2-G44^2)^4/(2*G44+F44)^4)/1000</f>
        <v>7.7310403180210576</v>
      </c>
      <c r="V44" s="6">
        <f t="shared" ref="V44:V73" si="38">(F44*D44^3/24*(C44-F44)^2)/1000000000</f>
        <v>0.28362073110937502</v>
      </c>
      <c r="W44" s="71">
        <f t="shared" ref="W44:W73" si="39">E44+2*F44+(4-2*2^0.5)*G44</f>
        <v>21.201010126776666</v>
      </c>
      <c r="X44" s="9"/>
      <c r="Y44" s="9"/>
      <c r="Z44" s="9"/>
      <c r="AA44" s="28">
        <f t="shared" si="11"/>
        <v>1</v>
      </c>
      <c r="AB44" s="2">
        <f t="shared" si="11"/>
        <v>1</v>
      </c>
      <c r="AC44" s="29">
        <f t="shared" si="11"/>
        <v>1</v>
      </c>
      <c r="AD44" s="28">
        <f t="shared" si="12"/>
        <v>1</v>
      </c>
      <c r="AE44" s="2">
        <f t="shared" si="12"/>
        <v>1</v>
      </c>
      <c r="AF44" s="72">
        <f t="shared" si="12"/>
        <v>1</v>
      </c>
    </row>
    <row r="45" spans="1:32">
      <c r="A45" s="73" t="s">
        <v>97</v>
      </c>
      <c r="B45" s="62">
        <f t="shared" si="27"/>
        <v>8.6584083857966849</v>
      </c>
      <c r="C45" s="7">
        <v>117.6</v>
      </c>
      <c r="D45" s="2">
        <v>64</v>
      </c>
      <c r="E45" s="9">
        <v>3.8</v>
      </c>
      <c r="F45" s="9">
        <v>5.0999999999999996</v>
      </c>
      <c r="G45" s="9">
        <v>7</v>
      </c>
      <c r="H45" s="9"/>
      <c r="I45" s="89">
        <f t="shared" si="28"/>
        <v>1.1029819599741</v>
      </c>
      <c r="J45" s="9">
        <f t="shared" si="29"/>
        <v>107.39999999999999</v>
      </c>
      <c r="K45" s="67">
        <f t="shared" si="30"/>
        <v>93.399999999999991</v>
      </c>
      <c r="L45" s="89">
        <f t="shared" si="31"/>
        <v>2.573615302412867</v>
      </c>
      <c r="M45" s="6">
        <f t="shared" si="2"/>
        <v>43.768967728109978</v>
      </c>
      <c r="N45" s="6">
        <f t="shared" si="32"/>
        <v>49.870982197457138</v>
      </c>
      <c r="O45" s="67">
        <f t="shared" si="33"/>
        <v>48.304502151087036</v>
      </c>
      <c r="P45" s="90">
        <f t="shared" si="10"/>
        <v>0.5409619599740999</v>
      </c>
      <c r="Q45" s="91">
        <f t="shared" si="34"/>
        <v>0.22389018570976307</v>
      </c>
      <c r="R45" s="6">
        <f t="shared" si="4"/>
        <v>6.9965683034300961</v>
      </c>
      <c r="S45" s="92">
        <f t="shared" si="35"/>
        <v>10.978198777102824</v>
      </c>
      <c r="T45" s="67">
        <f t="shared" si="36"/>
        <v>14.247324750459505</v>
      </c>
      <c r="U45" s="9">
        <f t="shared" si="37"/>
        <v>10.41552138367703</v>
      </c>
      <c r="V45" s="6">
        <f t="shared" si="38"/>
        <v>0.70502399999999998</v>
      </c>
      <c r="W45" s="71">
        <f t="shared" si="39"/>
        <v>22.201010126776666</v>
      </c>
      <c r="X45" s="9"/>
      <c r="Y45" s="9"/>
      <c r="Z45" s="9"/>
      <c r="AA45" s="28">
        <f t="shared" ref="AA45:AC64" si="40">MAX(IF($K45/$E45&lt;=72*(235/AA$4)^0.5,1,IF($K45/$E45&lt;=83*(235/AA$4)^0.5,2,IF($K45/$E45&lt;=124*(235/AA$4)^0.5,3,4))),IF($D45/2/$F45&lt;=10*(235/AA$4)^0.5,1,IF($D45/2/$F45&lt;=11*(235/AA$4)^0.5,2,IF($D45/2/$F45&lt;=15*(235/AA$4)^0.5,3,4))))</f>
        <v>1</v>
      </c>
      <c r="AB45" s="2">
        <f t="shared" si="40"/>
        <v>1</v>
      </c>
      <c r="AC45" s="29">
        <f t="shared" si="40"/>
        <v>1</v>
      </c>
      <c r="AD45" s="28">
        <f t="shared" ref="AD45:AF64" si="41">MAX(IF($K45/$E45&lt;=33*(235/AD$4)^0.5,1,IF($K45/$E45&lt;=38*(235/AD$4)^0.5,2,IF($K45/$E45&lt;=42*(235/AD$4)^0.5,3,4))),IF($D45/2/$F45&lt;=10*(235/AD$4)^0.5,1,IF($D45/2/$F45&lt;=11*(235/AD$4)^0.5,2,IF($D45/2/$F45&lt;=15*(235/AD$4)^0.5,3,4))))</f>
        <v>1</v>
      </c>
      <c r="AE45" s="2">
        <f t="shared" si="41"/>
        <v>1</v>
      </c>
      <c r="AF45" s="72">
        <f t="shared" si="41"/>
        <v>2</v>
      </c>
    </row>
    <row r="46" spans="1:32">
      <c r="A46" s="73" t="s">
        <v>98</v>
      </c>
      <c r="B46" s="62">
        <f t="shared" si="27"/>
        <v>10.512892385796684</v>
      </c>
      <c r="C46" s="7">
        <v>137.4</v>
      </c>
      <c r="D46" s="2">
        <v>73</v>
      </c>
      <c r="E46" s="9">
        <v>3.8</v>
      </c>
      <c r="F46" s="9">
        <v>5.6</v>
      </c>
      <c r="G46" s="9">
        <v>7</v>
      </c>
      <c r="H46" s="9"/>
      <c r="I46" s="89">
        <f t="shared" si="28"/>
        <v>1.3392219599741</v>
      </c>
      <c r="J46" s="9">
        <f t="shared" si="29"/>
        <v>126.2</v>
      </c>
      <c r="K46" s="67">
        <f t="shared" si="30"/>
        <v>112.2</v>
      </c>
      <c r="L46" s="89">
        <f t="shared" si="31"/>
        <v>4.3486386030660311</v>
      </c>
      <c r="M46" s="6">
        <f t="shared" si="2"/>
        <v>63.298960743319228</v>
      </c>
      <c r="N46" s="6">
        <f t="shared" si="32"/>
        <v>71.59830062121371</v>
      </c>
      <c r="O46" s="67">
        <f t="shared" si="33"/>
        <v>56.983664891921542</v>
      </c>
      <c r="P46" s="90">
        <f t="shared" si="10"/>
        <v>0.62130195997409998</v>
      </c>
      <c r="Q46" s="91">
        <f t="shared" si="34"/>
        <v>0.3642362851764297</v>
      </c>
      <c r="R46" s="6">
        <f t="shared" si="4"/>
        <v>9.9790763062035541</v>
      </c>
      <c r="S46" s="92">
        <f t="shared" si="35"/>
        <v>15.522466777102823</v>
      </c>
      <c r="T46" s="67">
        <f t="shared" si="36"/>
        <v>16.49169608823831</v>
      </c>
      <c r="U46" s="9">
        <f t="shared" si="37"/>
        <v>13.608065159948589</v>
      </c>
      <c r="V46" s="6">
        <f t="shared" si="38"/>
        <v>1.576798456585333</v>
      </c>
      <c r="W46" s="71">
        <f t="shared" si="39"/>
        <v>23.201010126776666</v>
      </c>
      <c r="X46" s="9"/>
      <c r="Y46" s="9"/>
      <c r="Z46" s="9"/>
      <c r="AA46" s="28">
        <f t="shared" si="40"/>
        <v>1</v>
      </c>
      <c r="AB46" s="2">
        <f t="shared" si="40"/>
        <v>1</v>
      </c>
      <c r="AC46" s="29">
        <f t="shared" si="40"/>
        <v>1</v>
      </c>
      <c r="AD46" s="28">
        <f t="shared" si="41"/>
        <v>1</v>
      </c>
      <c r="AE46" s="2">
        <f t="shared" si="41"/>
        <v>2</v>
      </c>
      <c r="AF46" s="72">
        <f t="shared" si="41"/>
        <v>3</v>
      </c>
    </row>
    <row r="47" spans="1:32">
      <c r="A47" s="73" t="s">
        <v>99</v>
      </c>
      <c r="B47" s="62">
        <f t="shared" si="27"/>
        <v>12.70075831121493</v>
      </c>
      <c r="C47" s="7">
        <f>RIGHT(A47,3)-3</f>
        <v>157</v>
      </c>
      <c r="D47" s="2">
        <v>82</v>
      </c>
      <c r="E47" s="9">
        <v>4</v>
      </c>
      <c r="F47" s="9">
        <v>5.9</v>
      </c>
      <c r="G47" s="9">
        <v>9</v>
      </c>
      <c r="H47" s="9"/>
      <c r="I47" s="89">
        <f t="shared" si="28"/>
        <v>1.6179309950592269</v>
      </c>
      <c r="J47" s="9">
        <f t="shared" si="29"/>
        <v>145.19999999999999</v>
      </c>
      <c r="K47" s="67">
        <f t="shared" si="30"/>
        <v>127.19999999999999</v>
      </c>
      <c r="L47" s="89">
        <f t="shared" si="31"/>
        <v>6.8927529961494862</v>
      </c>
      <c r="M47" s="6">
        <f t="shared" si="2"/>
        <v>87.805770651585817</v>
      </c>
      <c r="N47" s="6">
        <f t="shared" si="32"/>
        <v>99.093391285766813</v>
      </c>
      <c r="O47" s="67">
        <f t="shared" si="33"/>
        <v>65.270412948420372</v>
      </c>
      <c r="P47" s="90">
        <f t="shared" si="10"/>
        <v>0.78013099505922701</v>
      </c>
      <c r="Q47" s="91">
        <f t="shared" si="34"/>
        <v>0.54426815372368897</v>
      </c>
      <c r="R47" s="6">
        <f t="shared" si="4"/>
        <v>13.274833017650952</v>
      </c>
      <c r="S47" s="92">
        <f t="shared" si="35"/>
        <v>20.695440945651498</v>
      </c>
      <c r="T47" s="67">
        <f t="shared" si="36"/>
        <v>18.34114584523341</v>
      </c>
      <c r="U47" s="9">
        <f t="shared" si="37"/>
        <v>19.643346581545543</v>
      </c>
      <c r="V47" s="6">
        <f t="shared" si="38"/>
        <v>3.0946479880063333</v>
      </c>
      <c r="W47" s="71">
        <f t="shared" si="39"/>
        <v>26.344155877284287</v>
      </c>
      <c r="X47" s="9"/>
      <c r="Y47" s="9"/>
      <c r="Z47" s="9"/>
      <c r="AA47" s="28">
        <f t="shared" si="40"/>
        <v>1</v>
      </c>
      <c r="AB47" s="2">
        <f t="shared" si="40"/>
        <v>1</v>
      </c>
      <c r="AC47" s="29">
        <f t="shared" si="40"/>
        <v>1</v>
      </c>
      <c r="AD47" s="28">
        <f t="shared" si="41"/>
        <v>1</v>
      </c>
      <c r="AE47" s="2">
        <f t="shared" si="41"/>
        <v>3</v>
      </c>
      <c r="AF47" s="72">
        <f t="shared" si="41"/>
        <v>4</v>
      </c>
    </row>
    <row r="48" spans="1:32">
      <c r="A48" s="73" t="s">
        <v>100</v>
      </c>
      <c r="B48" s="62">
        <f t="shared" si="27"/>
        <v>15.368188311214928</v>
      </c>
      <c r="C48" s="7">
        <f t="shared" ref="C48:C60" si="42">RIGHT(A48,3)-3</f>
        <v>177</v>
      </c>
      <c r="D48" s="2">
        <v>91</v>
      </c>
      <c r="E48" s="9">
        <v>4.3</v>
      </c>
      <c r="F48" s="9">
        <v>6.5</v>
      </c>
      <c r="G48" s="9">
        <v>9</v>
      </c>
      <c r="H48" s="9"/>
      <c r="I48" s="89">
        <f t="shared" si="28"/>
        <v>1.9577309950592265</v>
      </c>
      <c r="J48" s="9">
        <f t="shared" si="29"/>
        <v>164</v>
      </c>
      <c r="K48" s="67">
        <f t="shared" si="30"/>
        <v>146</v>
      </c>
      <c r="L48" s="93">
        <f t="shared" si="31"/>
        <v>10.627353324254035</v>
      </c>
      <c r="M48" s="6">
        <f t="shared" si="2"/>
        <v>120.08308840965012</v>
      </c>
      <c r="N48" s="6">
        <f t="shared" si="32"/>
        <v>135.32571263932354</v>
      </c>
      <c r="O48" s="67">
        <f t="shared" si="33"/>
        <v>73.677698554767545</v>
      </c>
      <c r="P48" s="90">
        <f t="shared" si="10"/>
        <v>0.91968099505922674</v>
      </c>
      <c r="Q48" s="91">
        <f t="shared" si="34"/>
        <v>0.81885562141102775</v>
      </c>
      <c r="R48" s="6">
        <f t="shared" si="4"/>
        <v>17.996826844198413</v>
      </c>
      <c r="S48" s="92">
        <f t="shared" si="35"/>
        <v>27.960610594910381</v>
      </c>
      <c r="T48" s="67">
        <f t="shared" si="36"/>
        <v>20.451593831242949</v>
      </c>
      <c r="U48" s="9">
        <f t="shared" si="37"/>
        <v>26.988111955839212</v>
      </c>
      <c r="V48" s="6">
        <f t="shared" si="38"/>
        <v>5.933009702411459</v>
      </c>
      <c r="W48" s="71">
        <f t="shared" si="39"/>
        <v>27.844155877284287</v>
      </c>
      <c r="X48" s="9"/>
      <c r="Y48" s="9"/>
      <c r="Z48" s="9"/>
      <c r="AA48" s="28">
        <f t="shared" si="40"/>
        <v>1</v>
      </c>
      <c r="AB48" s="2">
        <f t="shared" si="40"/>
        <v>1</v>
      </c>
      <c r="AC48" s="29">
        <f t="shared" si="40"/>
        <v>1</v>
      </c>
      <c r="AD48" s="28">
        <f t="shared" si="41"/>
        <v>2</v>
      </c>
      <c r="AE48" s="2">
        <f t="shared" si="41"/>
        <v>3</v>
      </c>
      <c r="AF48" s="72">
        <f t="shared" si="41"/>
        <v>4</v>
      </c>
    </row>
    <row r="49" spans="1:32">
      <c r="A49" s="73" t="s">
        <v>101</v>
      </c>
      <c r="B49" s="62">
        <f t="shared" si="27"/>
        <v>18.424818664382098</v>
      </c>
      <c r="C49" s="7">
        <f t="shared" si="42"/>
        <v>197</v>
      </c>
      <c r="D49" s="2">
        <v>100</v>
      </c>
      <c r="E49" s="9">
        <v>4.5</v>
      </c>
      <c r="F49" s="9">
        <v>7</v>
      </c>
      <c r="G49" s="9">
        <v>12</v>
      </c>
      <c r="H49" s="9"/>
      <c r="I49" s="89">
        <f t="shared" si="28"/>
        <v>2.3471106578830701</v>
      </c>
      <c r="J49" s="9">
        <f t="shared" si="29"/>
        <v>183</v>
      </c>
      <c r="K49" s="67">
        <f t="shared" si="30"/>
        <v>159</v>
      </c>
      <c r="L49" s="93">
        <f t="shared" si="31"/>
        <v>15.914659000305342</v>
      </c>
      <c r="M49" s="6">
        <f t="shared" si="2"/>
        <v>161.57014213507961</v>
      </c>
      <c r="N49" s="6">
        <f t="shared" si="32"/>
        <v>181.65417230170402</v>
      </c>
      <c r="O49" s="67">
        <f t="shared" si="33"/>
        <v>82.343986014773648</v>
      </c>
      <c r="P49" s="90">
        <f t="shared" si="10"/>
        <v>1.1466106578830699</v>
      </c>
      <c r="Q49" s="91">
        <f t="shared" si="34"/>
        <v>1.1716836969953415</v>
      </c>
      <c r="R49" s="6">
        <f t="shared" si="4"/>
        <v>23.433673939906829</v>
      </c>
      <c r="S49" s="92">
        <f t="shared" si="35"/>
        <v>36.535889374833744</v>
      </c>
      <c r="T49" s="67">
        <f t="shared" si="36"/>
        <v>22.34284181658197</v>
      </c>
      <c r="U49" s="9">
        <f t="shared" si="37"/>
        <v>41.132920908841449</v>
      </c>
      <c r="V49" s="6">
        <f t="shared" si="38"/>
        <v>10.529166666666669</v>
      </c>
      <c r="W49" s="71">
        <f t="shared" si="39"/>
        <v>32.558874503045715</v>
      </c>
      <c r="X49" s="9"/>
      <c r="Y49" s="9"/>
      <c r="Z49" s="9"/>
      <c r="AA49" s="28">
        <f t="shared" si="40"/>
        <v>1</v>
      </c>
      <c r="AB49" s="2">
        <f t="shared" si="40"/>
        <v>1</v>
      </c>
      <c r="AC49" s="29">
        <f t="shared" si="40"/>
        <v>1</v>
      </c>
      <c r="AD49" s="28">
        <f t="shared" si="41"/>
        <v>2</v>
      </c>
      <c r="AE49" s="2">
        <f t="shared" si="41"/>
        <v>4</v>
      </c>
      <c r="AF49" s="72">
        <f t="shared" si="41"/>
        <v>4</v>
      </c>
    </row>
    <row r="50" spans="1:32">
      <c r="A50" s="73" t="s">
        <v>102</v>
      </c>
      <c r="B50" s="62">
        <f t="shared" si="27"/>
        <v>22.181043664382099</v>
      </c>
      <c r="C50" s="7">
        <f t="shared" si="42"/>
        <v>217</v>
      </c>
      <c r="D50" s="2">
        <v>110</v>
      </c>
      <c r="E50" s="9">
        <v>5</v>
      </c>
      <c r="F50" s="9">
        <v>7.7</v>
      </c>
      <c r="G50" s="9">
        <v>12</v>
      </c>
      <c r="H50" s="9"/>
      <c r="I50" s="89">
        <f t="shared" si="28"/>
        <v>2.82561065788307</v>
      </c>
      <c r="J50" s="9">
        <f t="shared" si="29"/>
        <v>201.6</v>
      </c>
      <c r="K50" s="67">
        <f t="shared" si="30"/>
        <v>177.6</v>
      </c>
      <c r="L50" s="93">
        <f t="shared" si="31"/>
        <v>23.165051677197699</v>
      </c>
      <c r="M50" s="6">
        <f t="shared" si="2"/>
        <v>213.50278043500185</v>
      </c>
      <c r="N50" s="6">
        <f t="shared" si="32"/>
        <v>240.20892642001658</v>
      </c>
      <c r="O50" s="67">
        <f t="shared" si="33"/>
        <v>90.544166807443958</v>
      </c>
      <c r="P50" s="90">
        <f t="shared" si="10"/>
        <v>1.3549106578830699</v>
      </c>
      <c r="Q50" s="91">
        <f t="shared" si="34"/>
        <v>1.7141565134531815</v>
      </c>
      <c r="R50" s="6">
        <f t="shared" si="4"/>
        <v>31.166482062785118</v>
      </c>
      <c r="S50" s="92">
        <f t="shared" si="35"/>
        <v>48.48535453930451</v>
      </c>
      <c r="T50" s="67">
        <f t="shared" si="36"/>
        <v>24.630264553927155</v>
      </c>
      <c r="U50" s="9">
        <f t="shared" si="37"/>
        <v>56.889509454344058</v>
      </c>
      <c r="V50" s="6">
        <f t="shared" si="38"/>
        <v>18.706648919291666</v>
      </c>
      <c r="W50" s="71">
        <f t="shared" si="39"/>
        <v>34.458874503045713</v>
      </c>
      <c r="X50" s="9"/>
      <c r="Y50" s="9"/>
      <c r="Z50" s="9"/>
      <c r="AA50" s="28">
        <f t="shared" si="40"/>
        <v>1</v>
      </c>
      <c r="AB50" s="2">
        <f t="shared" si="40"/>
        <v>1</v>
      </c>
      <c r="AC50" s="29">
        <f t="shared" si="40"/>
        <v>1</v>
      </c>
      <c r="AD50" s="28">
        <f t="shared" si="41"/>
        <v>2</v>
      </c>
      <c r="AE50" s="2">
        <f t="shared" si="41"/>
        <v>4</v>
      </c>
      <c r="AF50" s="72">
        <f t="shared" si="41"/>
        <v>4</v>
      </c>
    </row>
    <row r="51" spans="1:32">
      <c r="A51" s="73" t="s">
        <v>103</v>
      </c>
      <c r="B51" s="62">
        <f t="shared" si="27"/>
        <v>26.15008997559703</v>
      </c>
      <c r="C51" s="7">
        <f t="shared" si="42"/>
        <v>237</v>
      </c>
      <c r="D51" s="2">
        <v>120</v>
      </c>
      <c r="E51" s="9">
        <v>5.2</v>
      </c>
      <c r="F51" s="9">
        <v>8.3000000000000007</v>
      </c>
      <c r="G51" s="9">
        <v>15</v>
      </c>
      <c r="H51" s="9"/>
      <c r="I51" s="89">
        <f t="shared" si="28"/>
        <v>3.3312216529422969</v>
      </c>
      <c r="J51" s="9">
        <f t="shared" si="29"/>
        <v>220.4</v>
      </c>
      <c r="K51" s="67">
        <f t="shared" si="30"/>
        <v>190.4</v>
      </c>
      <c r="L51" s="93">
        <f t="shared" si="31"/>
        <v>32.904562368891803</v>
      </c>
      <c r="M51" s="6">
        <f t="shared" si="2"/>
        <v>277.67563180499411</v>
      </c>
      <c r="N51" s="6">
        <f t="shared" si="32"/>
        <v>311.57129336010661</v>
      </c>
      <c r="O51" s="67">
        <f t="shared" si="33"/>
        <v>99.386247678197179</v>
      </c>
      <c r="P51" s="90">
        <f t="shared" si="10"/>
        <v>1.6313816529422966</v>
      </c>
      <c r="Q51" s="91">
        <f t="shared" si="34"/>
        <v>2.4013411876758068</v>
      </c>
      <c r="R51" s="6">
        <f t="shared" si="4"/>
        <v>40.022353127930117</v>
      </c>
      <c r="S51" s="92">
        <f t="shared" si="35"/>
        <v>62.39919709178443</v>
      </c>
      <c r="T51" s="67">
        <f t="shared" si="36"/>
        <v>26.848817915545297</v>
      </c>
      <c r="U51" s="9">
        <f t="shared" si="37"/>
        <v>83.515696061482103</v>
      </c>
      <c r="V51" s="6">
        <f t="shared" si="38"/>
        <v>31.256685144000002</v>
      </c>
      <c r="W51" s="71">
        <f t="shared" si="39"/>
        <v>39.373593128807144</v>
      </c>
      <c r="X51" s="9"/>
      <c r="Y51" s="9"/>
      <c r="Z51" s="9"/>
      <c r="AA51" s="28">
        <f t="shared" si="40"/>
        <v>1</v>
      </c>
      <c r="AB51" s="2">
        <f t="shared" si="40"/>
        <v>1</v>
      </c>
      <c r="AC51" s="29">
        <f t="shared" si="40"/>
        <v>2</v>
      </c>
      <c r="AD51" s="28">
        <f t="shared" si="41"/>
        <v>2</v>
      </c>
      <c r="AE51" s="2">
        <f t="shared" si="41"/>
        <v>4</v>
      </c>
      <c r="AF51" s="72">
        <f t="shared" si="41"/>
        <v>4</v>
      </c>
    </row>
    <row r="52" spans="1:32">
      <c r="A52" s="73" t="s">
        <v>104</v>
      </c>
      <c r="B52" s="62">
        <f t="shared" si="27"/>
        <v>30.732291975597029</v>
      </c>
      <c r="C52" s="7">
        <f t="shared" si="42"/>
        <v>267</v>
      </c>
      <c r="D52" s="2">
        <v>135</v>
      </c>
      <c r="E52" s="9">
        <v>5.5</v>
      </c>
      <c r="F52" s="9">
        <v>8.6999999999999993</v>
      </c>
      <c r="G52" s="9">
        <v>15</v>
      </c>
      <c r="H52" s="9"/>
      <c r="I52" s="89">
        <f t="shared" si="28"/>
        <v>3.9149416529422969</v>
      </c>
      <c r="J52" s="9">
        <f t="shared" si="29"/>
        <v>249.6</v>
      </c>
      <c r="K52" s="67">
        <f t="shared" si="30"/>
        <v>219.6</v>
      </c>
      <c r="L52" s="93">
        <f t="shared" si="31"/>
        <v>49.172929407337143</v>
      </c>
      <c r="M52" s="6">
        <f t="shared" si="2"/>
        <v>368.33654986769398</v>
      </c>
      <c r="N52" s="6">
        <f t="shared" si="32"/>
        <v>412.49302349306413</v>
      </c>
      <c r="O52" s="67">
        <f t="shared" si="33"/>
        <v>112.07284424727553</v>
      </c>
      <c r="P52" s="90">
        <f t="shared" si="10"/>
        <v>1.8747916529422968</v>
      </c>
      <c r="Q52" s="91">
        <f t="shared" si="34"/>
        <v>3.57971219590114</v>
      </c>
      <c r="R52" s="6">
        <f t="shared" si="4"/>
        <v>53.032773272609482</v>
      </c>
      <c r="S52" s="92">
        <f t="shared" si="35"/>
        <v>82.344614339725766</v>
      </c>
      <c r="T52" s="67">
        <f t="shared" si="36"/>
        <v>30.23858110392565</v>
      </c>
      <c r="U52" s="9">
        <f t="shared" si="37"/>
        <v>102.98541467213668</v>
      </c>
      <c r="V52" s="6">
        <f t="shared" si="38"/>
        <v>59.505639756609376</v>
      </c>
      <c r="W52" s="71">
        <f t="shared" si="39"/>
        <v>40.473593128807146</v>
      </c>
      <c r="X52" s="9"/>
      <c r="Y52" s="9"/>
      <c r="Z52" s="9"/>
      <c r="AA52" s="28">
        <f t="shared" si="40"/>
        <v>1</v>
      </c>
      <c r="AB52" s="2">
        <f t="shared" si="40"/>
        <v>1</v>
      </c>
      <c r="AC52" s="29">
        <f t="shared" si="40"/>
        <v>2</v>
      </c>
      <c r="AD52" s="28">
        <f t="shared" si="41"/>
        <v>3</v>
      </c>
      <c r="AE52" s="2">
        <f t="shared" si="41"/>
        <v>4</v>
      </c>
      <c r="AF52" s="72">
        <f t="shared" si="41"/>
        <v>4</v>
      </c>
    </row>
    <row r="53" spans="1:32">
      <c r="A53" s="73" t="s">
        <v>105</v>
      </c>
      <c r="B53" s="62">
        <f t="shared" si="27"/>
        <v>36.522922975597027</v>
      </c>
      <c r="C53" s="7">
        <f t="shared" si="42"/>
        <v>297</v>
      </c>
      <c r="D53" s="2">
        <v>150</v>
      </c>
      <c r="E53" s="9">
        <v>6.1</v>
      </c>
      <c r="F53" s="9">
        <v>9.1999999999999993</v>
      </c>
      <c r="G53" s="9">
        <v>15</v>
      </c>
      <c r="H53" s="9"/>
      <c r="I53" s="89">
        <f t="shared" si="28"/>
        <v>4.6526016529422964</v>
      </c>
      <c r="J53" s="9">
        <f t="shared" si="29"/>
        <v>278.60000000000002</v>
      </c>
      <c r="K53" s="67">
        <f t="shared" si="30"/>
        <v>248.60000000000002</v>
      </c>
      <c r="L53" s="93">
        <f t="shared" si="31"/>
        <v>71.73490911274375</v>
      </c>
      <c r="M53" s="6">
        <f t="shared" si="2"/>
        <v>483.06336102857745</v>
      </c>
      <c r="N53" s="6">
        <f t="shared" si="32"/>
        <v>541.78889646072753</v>
      </c>
      <c r="O53" s="67">
        <f t="shared" si="33"/>
        <v>124.17018863246558</v>
      </c>
      <c r="P53" s="90">
        <f t="shared" si="10"/>
        <v>2.2247216529422968</v>
      </c>
      <c r="Q53" s="91">
        <f t="shared" si="34"/>
        <v>5.1897019790018053</v>
      </c>
      <c r="R53" s="6">
        <f t="shared" si="4"/>
        <v>69.196026386690747</v>
      </c>
      <c r="S53" s="94">
        <f t="shared" si="35"/>
        <v>107.32788333560843</v>
      </c>
      <c r="T53" s="67">
        <f t="shared" si="36"/>
        <v>33.398216387287015</v>
      </c>
      <c r="U53" s="9">
        <f t="shared" si="37"/>
        <v>134.3499889515561</v>
      </c>
      <c r="V53" s="6">
        <f t="shared" si="38"/>
        <v>107.15981175</v>
      </c>
      <c r="W53" s="71">
        <f t="shared" si="39"/>
        <v>42.073593128807147</v>
      </c>
      <c r="X53" s="9"/>
      <c r="Y53" s="9"/>
      <c r="Z53" s="9"/>
      <c r="AA53" s="28">
        <f t="shared" si="40"/>
        <v>1</v>
      </c>
      <c r="AB53" s="2">
        <f t="shared" si="40"/>
        <v>2</v>
      </c>
      <c r="AC53" s="29">
        <f t="shared" si="40"/>
        <v>3</v>
      </c>
      <c r="AD53" s="28">
        <f t="shared" si="41"/>
        <v>3</v>
      </c>
      <c r="AE53" s="2">
        <f t="shared" si="41"/>
        <v>4</v>
      </c>
      <c r="AF53" s="72">
        <f t="shared" si="41"/>
        <v>4</v>
      </c>
    </row>
    <row r="54" spans="1:32">
      <c r="A54" s="73" t="s">
        <v>106</v>
      </c>
      <c r="B54" s="62">
        <f t="shared" si="27"/>
        <v>42.96794824485972</v>
      </c>
      <c r="C54" s="7">
        <f t="shared" si="42"/>
        <v>327</v>
      </c>
      <c r="D54" s="2">
        <v>160</v>
      </c>
      <c r="E54" s="9">
        <v>6.5</v>
      </c>
      <c r="F54" s="9">
        <v>10</v>
      </c>
      <c r="G54" s="9">
        <v>18</v>
      </c>
      <c r="H54" s="9"/>
      <c r="I54" s="89">
        <f t="shared" si="28"/>
        <v>5.4736239802369075</v>
      </c>
      <c r="J54" s="9">
        <f t="shared" si="29"/>
        <v>307</v>
      </c>
      <c r="K54" s="67">
        <f t="shared" si="30"/>
        <v>271</v>
      </c>
      <c r="L54" s="62">
        <f t="shared" si="31"/>
        <v>102.30816369653422</v>
      </c>
      <c r="M54" s="6">
        <f t="shared" si="2"/>
        <v>625.73800426014816</v>
      </c>
      <c r="N54" s="6">
        <f t="shared" si="32"/>
        <v>701.92842432210091</v>
      </c>
      <c r="O54" s="67">
        <f t="shared" si="33"/>
        <v>136.71547166026903</v>
      </c>
      <c r="P54" s="90">
        <f t="shared" si="10"/>
        <v>2.6986239802369072</v>
      </c>
      <c r="Q54" s="91">
        <f t="shared" si="34"/>
        <v>6.8515461557621453</v>
      </c>
      <c r="R54" s="6">
        <f t="shared" si="4"/>
        <v>85.644326947026826</v>
      </c>
      <c r="S54" s="94">
        <f t="shared" si="35"/>
        <v>133.26482208003429</v>
      </c>
      <c r="T54" s="67">
        <f t="shared" si="36"/>
        <v>35.37991735575568</v>
      </c>
      <c r="U54" s="9">
        <f t="shared" si="37"/>
        <v>195.72397427403786</v>
      </c>
      <c r="V54" s="6">
        <f t="shared" si="38"/>
        <v>171.5012266666667</v>
      </c>
      <c r="W54" s="71">
        <f t="shared" si="39"/>
        <v>47.588311754568579</v>
      </c>
      <c r="X54" s="9"/>
      <c r="Y54" s="9"/>
      <c r="Z54" s="9"/>
      <c r="AA54" s="28">
        <f t="shared" si="40"/>
        <v>1</v>
      </c>
      <c r="AB54" s="2">
        <f t="shared" si="40"/>
        <v>1</v>
      </c>
      <c r="AC54" s="29">
        <f t="shared" si="40"/>
        <v>3</v>
      </c>
      <c r="AD54" s="28">
        <f t="shared" si="41"/>
        <v>3</v>
      </c>
      <c r="AE54" s="2">
        <f t="shared" si="41"/>
        <v>4</v>
      </c>
      <c r="AF54" s="72">
        <f t="shared" si="41"/>
        <v>4</v>
      </c>
    </row>
    <row r="55" spans="1:32">
      <c r="A55" s="73" t="s">
        <v>107</v>
      </c>
      <c r="B55" s="62">
        <f t="shared" si="27"/>
        <v>50.212399244859725</v>
      </c>
      <c r="C55" s="7">
        <v>357.6</v>
      </c>
      <c r="D55" s="2">
        <v>170</v>
      </c>
      <c r="E55" s="9">
        <v>6.6</v>
      </c>
      <c r="F55" s="9">
        <v>11.5</v>
      </c>
      <c r="G55" s="9">
        <v>18</v>
      </c>
      <c r="H55" s="9"/>
      <c r="I55" s="89">
        <f t="shared" si="28"/>
        <v>6.3964839802369076</v>
      </c>
      <c r="J55" s="9">
        <f t="shared" si="29"/>
        <v>334.6</v>
      </c>
      <c r="K55" s="67">
        <f t="shared" si="30"/>
        <v>298.60000000000002</v>
      </c>
      <c r="L55" s="62">
        <f t="shared" si="31"/>
        <v>145.15447221524761</v>
      </c>
      <c r="M55" s="6">
        <f t="shared" si="2"/>
        <v>811.82590724411409</v>
      </c>
      <c r="N55" s="9">
        <f t="shared" si="32"/>
        <v>906.76672424937033</v>
      </c>
      <c r="O55" s="67">
        <f t="shared" si="33"/>
        <v>150.64147250991769</v>
      </c>
      <c r="P55" s="90">
        <f t="shared" si="10"/>
        <v>2.9763839802369079</v>
      </c>
      <c r="Q55" s="89">
        <f t="shared" si="34"/>
        <v>9.4426562693939342</v>
      </c>
      <c r="R55" s="9">
        <f t="shared" si="4"/>
        <v>111.09007375757569</v>
      </c>
      <c r="S55" s="94">
        <f t="shared" si="35"/>
        <v>171.85483477904612</v>
      </c>
      <c r="T55" s="67">
        <f t="shared" si="36"/>
        <v>38.421687213560368</v>
      </c>
      <c r="U55" s="9">
        <f t="shared" si="37"/>
        <v>265.0552030354591</v>
      </c>
      <c r="V55" s="6">
        <f t="shared" si="38"/>
        <v>281.99185301645838</v>
      </c>
      <c r="W55" s="71">
        <f t="shared" si="39"/>
        <v>50.688311754568574</v>
      </c>
      <c r="X55" s="9"/>
      <c r="Y55" s="9"/>
      <c r="Z55" s="9"/>
      <c r="AA55" s="28">
        <f t="shared" si="40"/>
        <v>1</v>
      </c>
      <c r="AB55" s="2">
        <f t="shared" si="40"/>
        <v>1</v>
      </c>
      <c r="AC55" s="29">
        <f t="shared" si="40"/>
        <v>2</v>
      </c>
      <c r="AD55" s="28">
        <f t="shared" si="41"/>
        <v>4</v>
      </c>
      <c r="AE55" s="2">
        <f t="shared" si="41"/>
        <v>4</v>
      </c>
      <c r="AF55" s="72">
        <f t="shared" si="41"/>
        <v>4</v>
      </c>
    </row>
    <row r="56" spans="1:32">
      <c r="A56" s="73" t="s">
        <v>108</v>
      </c>
      <c r="B56" s="62">
        <f t="shared" si="27"/>
        <v>57.38002747217017</v>
      </c>
      <c r="C56" s="7">
        <f t="shared" si="42"/>
        <v>397</v>
      </c>
      <c r="D56" s="2">
        <v>180</v>
      </c>
      <c r="E56" s="9">
        <v>7</v>
      </c>
      <c r="F56" s="9">
        <v>12</v>
      </c>
      <c r="G56" s="9">
        <v>21</v>
      </c>
      <c r="H56" s="9"/>
      <c r="I56" s="89">
        <f t="shared" si="28"/>
        <v>7.3095576397669006</v>
      </c>
      <c r="J56" s="9">
        <f t="shared" si="29"/>
        <v>373</v>
      </c>
      <c r="K56" s="67">
        <f t="shared" si="30"/>
        <v>331</v>
      </c>
      <c r="L56" s="62">
        <f t="shared" si="31"/>
        <v>202.92570209325382</v>
      </c>
      <c r="M56" s="9">
        <f t="shared" si="2"/>
        <v>1022.2957284294903</v>
      </c>
      <c r="N56" s="9">
        <f t="shared" si="32"/>
        <v>1143.9010393814222</v>
      </c>
      <c r="O56" s="67">
        <f t="shared" si="33"/>
        <v>166.61840819183308</v>
      </c>
      <c r="P56" s="90">
        <f t="shared" si="10"/>
        <v>3.5775576397669009</v>
      </c>
      <c r="Q56" s="89">
        <f t="shared" si="34"/>
        <v>11.705896647874638</v>
      </c>
      <c r="R56" s="9">
        <f t="shared" si="4"/>
        <v>130.06551830971821</v>
      </c>
      <c r="S56" s="94">
        <f t="shared" si="35"/>
        <v>202.06991217428907</v>
      </c>
      <c r="T56" s="67">
        <f t="shared" si="36"/>
        <v>40.018130408898834</v>
      </c>
      <c r="U56" s="9">
        <f t="shared" si="37"/>
        <v>347.89005188643722</v>
      </c>
      <c r="V56" s="6">
        <f t="shared" si="38"/>
        <v>432.22410000000002</v>
      </c>
      <c r="W56" s="71">
        <f t="shared" si="39"/>
        <v>55.603030380330004</v>
      </c>
      <c r="X56" s="9"/>
      <c r="Y56" s="9"/>
      <c r="Z56" s="9"/>
      <c r="AA56" s="28">
        <f t="shared" si="40"/>
        <v>1</v>
      </c>
      <c r="AB56" s="2">
        <f t="shared" si="40"/>
        <v>1</v>
      </c>
      <c r="AC56" s="29">
        <f t="shared" si="40"/>
        <v>2</v>
      </c>
      <c r="AD56" s="28">
        <f t="shared" si="41"/>
        <v>4</v>
      </c>
      <c r="AE56" s="2">
        <f t="shared" si="41"/>
        <v>4</v>
      </c>
      <c r="AF56" s="72">
        <f t="shared" si="41"/>
        <v>4</v>
      </c>
    </row>
    <row r="57" spans="1:32">
      <c r="A57" s="73" t="s">
        <v>109</v>
      </c>
      <c r="B57" s="62">
        <f t="shared" si="27"/>
        <v>67.153905472170166</v>
      </c>
      <c r="C57" s="7">
        <f t="shared" si="42"/>
        <v>447</v>
      </c>
      <c r="D57" s="2">
        <v>190</v>
      </c>
      <c r="E57" s="9">
        <v>7.6</v>
      </c>
      <c r="F57" s="9">
        <v>13.1</v>
      </c>
      <c r="G57" s="9">
        <v>21</v>
      </c>
      <c r="H57" s="9"/>
      <c r="I57" s="89">
        <f t="shared" si="28"/>
        <v>8.5546376397669004</v>
      </c>
      <c r="J57" s="9">
        <f t="shared" si="29"/>
        <v>420.8</v>
      </c>
      <c r="K57" s="67">
        <f t="shared" si="30"/>
        <v>378.8</v>
      </c>
      <c r="L57" s="62">
        <f t="shared" si="31"/>
        <v>297.58801350066324</v>
      </c>
      <c r="M57" s="9">
        <f t="shared" si="2"/>
        <v>1331.489993291558</v>
      </c>
      <c r="N57" s="9">
        <f t="shared" si="32"/>
        <v>1494.287932971851</v>
      </c>
      <c r="O57" s="67">
        <f t="shared" si="33"/>
        <v>186.51205536201729</v>
      </c>
      <c r="P57" s="90">
        <f t="shared" si="10"/>
        <v>4.2263976397669012</v>
      </c>
      <c r="Q57" s="89">
        <f t="shared" si="34"/>
        <v>15.024006427144604</v>
      </c>
      <c r="R57" s="9">
        <f t="shared" si="4"/>
        <v>158.14743607520637</v>
      </c>
      <c r="S57" s="94">
        <f t="shared" si="35"/>
        <v>245.74558146621919</v>
      </c>
      <c r="T57" s="67">
        <f t="shared" si="36"/>
        <v>41.90753064047054</v>
      </c>
      <c r="U57" s="9">
        <f t="shared" si="37"/>
        <v>456.71558858382701</v>
      </c>
      <c r="V57" s="6">
        <f t="shared" si="38"/>
        <v>704.85560413370843</v>
      </c>
      <c r="W57" s="71">
        <f t="shared" si="39"/>
        <v>58.403030380330001</v>
      </c>
      <c r="X57" s="9"/>
      <c r="Y57" s="9"/>
      <c r="Z57" s="9"/>
      <c r="AA57" s="28">
        <f t="shared" si="40"/>
        <v>1</v>
      </c>
      <c r="AB57" s="2">
        <f t="shared" si="40"/>
        <v>1</v>
      </c>
      <c r="AC57" s="29">
        <f t="shared" si="40"/>
        <v>2</v>
      </c>
      <c r="AD57" s="28">
        <f t="shared" si="41"/>
        <v>4</v>
      </c>
      <c r="AE57" s="2">
        <f t="shared" si="41"/>
        <v>4</v>
      </c>
      <c r="AF57" s="72">
        <f t="shared" si="41"/>
        <v>4</v>
      </c>
    </row>
    <row r="58" spans="1:32">
      <c r="A58" s="73" t="s">
        <v>110</v>
      </c>
      <c r="B58" s="62">
        <f t="shared" si="27"/>
        <v>79.361597472170175</v>
      </c>
      <c r="C58" s="7">
        <f t="shared" si="42"/>
        <v>497</v>
      </c>
      <c r="D58" s="2">
        <v>200</v>
      </c>
      <c r="E58" s="9">
        <v>8.4</v>
      </c>
      <c r="F58" s="9">
        <v>14.5</v>
      </c>
      <c r="G58" s="9">
        <v>21</v>
      </c>
      <c r="H58" s="9"/>
      <c r="I58" s="93">
        <f t="shared" si="28"/>
        <v>10.109757639766901</v>
      </c>
      <c r="J58" s="9">
        <f t="shared" si="29"/>
        <v>468</v>
      </c>
      <c r="K58" s="67">
        <f t="shared" si="30"/>
        <v>426</v>
      </c>
      <c r="L58" s="62">
        <f t="shared" si="31"/>
        <v>429.33409192959857</v>
      </c>
      <c r="M58" s="9">
        <f t="shared" si="2"/>
        <v>1727.7025832177005</v>
      </c>
      <c r="N58" s="9">
        <f t="shared" si="32"/>
        <v>1946.0071772703498</v>
      </c>
      <c r="O58" s="67">
        <f t="shared" si="33"/>
        <v>206.07595238581058</v>
      </c>
      <c r="P58" s="90">
        <f t="shared" si="10"/>
        <v>5.0405576397669023</v>
      </c>
      <c r="Q58" s="89">
        <f t="shared" si="34"/>
        <v>19.392210592247665</v>
      </c>
      <c r="R58" s="9">
        <f t="shared" si="4"/>
        <v>193.92210592247665</v>
      </c>
      <c r="S58" s="94">
        <f t="shared" si="35"/>
        <v>301.6211725221259</v>
      </c>
      <c r="T58" s="67">
        <f t="shared" si="36"/>
        <v>43.796891479261703</v>
      </c>
      <c r="U58" s="9">
        <f t="shared" si="37"/>
        <v>627.77692541692966</v>
      </c>
      <c r="V58" s="9">
        <f t="shared" si="38"/>
        <v>1125.2302083333332</v>
      </c>
      <c r="W58" s="71">
        <f t="shared" si="39"/>
        <v>62.003030380330003</v>
      </c>
      <c r="X58" s="9"/>
      <c r="Y58" s="9"/>
      <c r="Z58" s="9"/>
      <c r="AA58" s="28">
        <f t="shared" si="40"/>
        <v>1</v>
      </c>
      <c r="AB58" s="2">
        <f t="shared" si="40"/>
        <v>1</v>
      </c>
      <c r="AC58" s="29">
        <f t="shared" si="40"/>
        <v>1</v>
      </c>
      <c r="AD58" s="28">
        <f t="shared" si="41"/>
        <v>4</v>
      </c>
      <c r="AE58" s="2">
        <f t="shared" si="41"/>
        <v>4</v>
      </c>
      <c r="AF58" s="72">
        <f t="shared" si="41"/>
        <v>4</v>
      </c>
    </row>
    <row r="59" spans="1:32">
      <c r="A59" s="73" t="s">
        <v>111</v>
      </c>
      <c r="B59" s="62">
        <f t="shared" si="27"/>
        <v>92.071414657528408</v>
      </c>
      <c r="C59" s="7">
        <f t="shared" si="42"/>
        <v>547</v>
      </c>
      <c r="D59" s="2">
        <v>210</v>
      </c>
      <c r="E59" s="9">
        <v>9</v>
      </c>
      <c r="F59" s="9">
        <v>15.7</v>
      </c>
      <c r="G59" s="9">
        <v>24</v>
      </c>
      <c r="H59" s="9"/>
      <c r="I59" s="93">
        <f t="shared" si="28"/>
        <v>11.728842631532281</v>
      </c>
      <c r="J59" s="9">
        <f t="shared" si="29"/>
        <v>515.6</v>
      </c>
      <c r="K59" s="67">
        <f t="shared" si="30"/>
        <v>467.6</v>
      </c>
      <c r="L59" s="62">
        <f t="shared" si="31"/>
        <v>599.79325493842816</v>
      </c>
      <c r="M59" s="9">
        <f t="shared" si="2"/>
        <v>2193.0283544366662</v>
      </c>
      <c r="N59" s="9">
        <f t="shared" si="32"/>
        <v>2474.6603472522465</v>
      </c>
      <c r="O59" s="67">
        <f t="shared" si="33"/>
        <v>226.13782412451064</v>
      </c>
      <c r="P59" s="90">
        <f t="shared" si="10"/>
        <v>6.0297426315322813</v>
      </c>
      <c r="Q59" s="89">
        <f t="shared" si="34"/>
        <v>24.322310685258795</v>
      </c>
      <c r="R59" s="9">
        <f t="shared" si="4"/>
        <v>231.64105414532185</v>
      </c>
      <c r="S59" s="94">
        <f t="shared" si="35"/>
        <v>361.50151499866996</v>
      </c>
      <c r="T59" s="67">
        <f t="shared" si="36"/>
        <v>45.538092633842986</v>
      </c>
      <c r="U59" s="7">
        <f t="shared" si="37"/>
        <v>865.32426820619833</v>
      </c>
      <c r="V59" s="9">
        <f t="shared" si="38"/>
        <v>1710.1174034463747</v>
      </c>
      <c r="W59" s="71">
        <f t="shared" si="39"/>
        <v>68.517749006091435</v>
      </c>
      <c r="X59" s="9"/>
      <c r="Y59" s="9"/>
      <c r="Z59" s="9"/>
      <c r="AA59" s="28">
        <f t="shared" si="40"/>
        <v>1</v>
      </c>
      <c r="AB59" s="2">
        <f t="shared" si="40"/>
        <v>1</v>
      </c>
      <c r="AC59" s="29">
        <f t="shared" si="40"/>
        <v>2</v>
      </c>
      <c r="AD59" s="28">
        <f t="shared" si="41"/>
        <v>4</v>
      </c>
      <c r="AE59" s="2">
        <f t="shared" si="41"/>
        <v>4</v>
      </c>
      <c r="AF59" s="72">
        <f t="shared" si="41"/>
        <v>4</v>
      </c>
    </row>
    <row r="60" spans="1:32" ht="13.5" thickBot="1">
      <c r="A60" s="95" t="s">
        <v>112</v>
      </c>
      <c r="B60" s="96">
        <f t="shared" si="27"/>
        <v>107.5610346575284</v>
      </c>
      <c r="C60" s="97">
        <f t="shared" si="42"/>
        <v>597</v>
      </c>
      <c r="D60" s="98">
        <v>220</v>
      </c>
      <c r="E60" s="99">
        <v>9.8000000000000007</v>
      </c>
      <c r="F60" s="99">
        <v>17.5</v>
      </c>
      <c r="G60" s="99">
        <v>24</v>
      </c>
      <c r="H60" s="99"/>
      <c r="I60" s="100">
        <f t="shared" si="28"/>
        <v>13.702042631532279</v>
      </c>
      <c r="J60" s="99">
        <f t="shared" si="29"/>
        <v>562</v>
      </c>
      <c r="K60" s="101">
        <f t="shared" si="30"/>
        <v>514</v>
      </c>
      <c r="L60" s="96">
        <f t="shared" si="31"/>
        <v>829.18802553496596</v>
      </c>
      <c r="M60" s="99">
        <f t="shared" si="2"/>
        <v>2777.8493317754305</v>
      </c>
      <c r="N60" s="99">
        <f t="shared" si="32"/>
        <v>3141.1805563037956</v>
      </c>
      <c r="O60" s="101">
        <f t="shared" si="33"/>
        <v>245.99929000530801</v>
      </c>
      <c r="P60" s="102">
        <f t="shared" si="10"/>
        <v>7.01354263153228</v>
      </c>
      <c r="Q60" s="103">
        <f t="shared" si="34"/>
        <v>31.162763683716484</v>
      </c>
      <c r="R60" s="99">
        <f t="shared" si="4"/>
        <v>283.29785167014984</v>
      </c>
      <c r="S60" s="104">
        <f t="shared" si="35"/>
        <v>442.06701205128286</v>
      </c>
      <c r="T60" s="101">
        <f t="shared" si="36"/>
        <v>47.689780765633316</v>
      </c>
      <c r="U60" s="97">
        <f t="shared" si="37"/>
        <v>1187.6115464422796</v>
      </c>
      <c r="V60" s="99">
        <f t="shared" si="38"/>
        <v>2607.3643910416672</v>
      </c>
      <c r="W60" s="105">
        <f t="shared" si="39"/>
        <v>72.917749006091427</v>
      </c>
      <c r="X60" s="106"/>
      <c r="Y60" s="107"/>
      <c r="Z60" s="108"/>
      <c r="AA60" s="28">
        <f t="shared" si="40"/>
        <v>1</v>
      </c>
      <c r="AB60" s="2">
        <f t="shared" si="40"/>
        <v>1</v>
      </c>
      <c r="AC60" s="29">
        <f t="shared" si="40"/>
        <v>2</v>
      </c>
      <c r="AD60" s="109">
        <f t="shared" si="41"/>
        <v>4</v>
      </c>
      <c r="AE60" s="98">
        <f t="shared" si="41"/>
        <v>4</v>
      </c>
      <c r="AF60" s="110">
        <f t="shared" si="41"/>
        <v>4</v>
      </c>
    </row>
    <row r="61" spans="1:32" ht="13.5" thickTop="1">
      <c r="A61" s="73" t="s">
        <v>113</v>
      </c>
      <c r="B61" s="62">
        <f t="shared" si="27"/>
        <v>21.26981831121493</v>
      </c>
      <c r="C61" s="7">
        <f>RIGHT(A61,3)+2</f>
        <v>182</v>
      </c>
      <c r="D61" s="2">
        <v>92</v>
      </c>
      <c r="E61" s="9">
        <v>6</v>
      </c>
      <c r="F61" s="9">
        <v>9</v>
      </c>
      <c r="G61" s="9">
        <v>9</v>
      </c>
      <c r="H61" s="9"/>
      <c r="I61" s="89">
        <f t="shared" si="28"/>
        <v>2.709530995059227</v>
      </c>
      <c r="J61" s="9">
        <f t="shared" si="29"/>
        <v>164</v>
      </c>
      <c r="K61" s="67">
        <f t="shared" si="30"/>
        <v>146</v>
      </c>
      <c r="L61" s="93">
        <f t="shared" si="31"/>
        <v>15.052329474254035</v>
      </c>
      <c r="M61" s="6">
        <f t="shared" si="2"/>
        <v>165.41021400279161</v>
      </c>
      <c r="N61" s="6">
        <f t="shared" si="32"/>
        <v>189.14976263932354</v>
      </c>
      <c r="O61" s="67">
        <f t="shared" si="33"/>
        <v>74.534063016592839</v>
      </c>
      <c r="P61" s="90">
        <f t="shared" si="10"/>
        <v>1.2695309950592268</v>
      </c>
      <c r="Q61" s="91">
        <f t="shared" si="34"/>
        <v>1.1729264680348357</v>
      </c>
      <c r="R61" s="6">
        <f t="shared" si="4"/>
        <v>25.498401479018163</v>
      </c>
      <c r="S61" s="92">
        <f t="shared" si="35"/>
        <v>39.91237194071072</v>
      </c>
      <c r="T61" s="67">
        <f t="shared" si="36"/>
        <v>20.805987422083991</v>
      </c>
      <c r="U61" s="9">
        <f t="shared" si="37"/>
        <v>67.552137119341552</v>
      </c>
      <c r="V61" s="6">
        <f t="shared" si="38"/>
        <v>8.7395074319999999</v>
      </c>
      <c r="W61" s="71">
        <f t="shared" si="39"/>
        <v>34.54415587728429</v>
      </c>
      <c r="X61" s="9"/>
      <c r="Y61" s="9"/>
      <c r="Z61" s="9"/>
      <c r="AA61" s="86">
        <f t="shared" si="40"/>
        <v>1</v>
      </c>
      <c r="AB61" s="77">
        <f t="shared" si="40"/>
        <v>1</v>
      </c>
      <c r="AC61" s="87">
        <f t="shared" si="40"/>
        <v>1</v>
      </c>
      <c r="AD61" s="28">
        <f t="shared" si="41"/>
        <v>1</v>
      </c>
      <c r="AE61" s="2">
        <f t="shared" si="41"/>
        <v>1</v>
      </c>
      <c r="AF61" s="72">
        <f t="shared" si="41"/>
        <v>2</v>
      </c>
    </row>
    <row r="62" spans="1:32">
      <c r="A62" s="73" t="s">
        <v>114</v>
      </c>
      <c r="B62" s="62">
        <f t="shared" si="27"/>
        <v>25.090253664382104</v>
      </c>
      <c r="C62" s="7">
        <f>RIGHT(A62,3)+2</f>
        <v>202</v>
      </c>
      <c r="D62" s="2">
        <v>102</v>
      </c>
      <c r="E62" s="9">
        <v>6.2</v>
      </c>
      <c r="F62" s="9">
        <v>9.5</v>
      </c>
      <c r="G62" s="9">
        <v>12</v>
      </c>
      <c r="H62" s="9"/>
      <c r="I62" s="89">
        <f t="shared" si="28"/>
        <v>3.1962106578830705</v>
      </c>
      <c r="J62" s="9">
        <f t="shared" si="29"/>
        <v>183</v>
      </c>
      <c r="K62" s="67">
        <f t="shared" si="30"/>
        <v>159</v>
      </c>
      <c r="L62" s="93">
        <f t="shared" si="31"/>
        <v>22.110473158638666</v>
      </c>
      <c r="M62" s="6">
        <f t="shared" si="2"/>
        <v>218.9155758281056</v>
      </c>
      <c r="N62" s="6">
        <f t="shared" si="32"/>
        <v>249.41949730170404</v>
      </c>
      <c r="O62" s="67">
        <f t="shared" si="33"/>
        <v>83.172799689028594</v>
      </c>
      <c r="P62" s="90">
        <f t="shared" si="10"/>
        <v>1.5451106578830704</v>
      </c>
      <c r="Q62" s="91">
        <f t="shared" si="34"/>
        <v>1.6886333241813309</v>
      </c>
      <c r="R62" s="6">
        <f t="shared" si="4"/>
        <v>33.110457336888842</v>
      </c>
      <c r="S62" s="92">
        <f t="shared" si="35"/>
        <v>51.892150934034355</v>
      </c>
      <c r="T62" s="67">
        <f t="shared" si="36"/>
        <v>22.985289608360659</v>
      </c>
      <c r="U62" s="9">
        <f t="shared" si="37"/>
        <v>94.456114011400032</v>
      </c>
      <c r="V62" s="6">
        <f t="shared" si="38"/>
        <v>15.565903959374999</v>
      </c>
      <c r="W62" s="71">
        <f t="shared" si="39"/>
        <v>39.258874503045718</v>
      </c>
      <c r="X62" s="9"/>
      <c r="Y62" s="9"/>
      <c r="Z62" s="9"/>
      <c r="AA62" s="28">
        <f t="shared" si="40"/>
        <v>1</v>
      </c>
      <c r="AB62" s="2">
        <f t="shared" si="40"/>
        <v>1</v>
      </c>
      <c r="AC62" s="29">
        <f t="shared" si="40"/>
        <v>1</v>
      </c>
      <c r="AD62" s="28">
        <f t="shared" si="41"/>
        <v>1</v>
      </c>
      <c r="AE62" s="2">
        <f t="shared" si="41"/>
        <v>1</v>
      </c>
      <c r="AF62" s="72">
        <f t="shared" si="41"/>
        <v>2</v>
      </c>
    </row>
    <row r="63" spans="1:32">
      <c r="A63" s="73" t="s">
        <v>115</v>
      </c>
      <c r="B63" s="62">
        <f t="shared" si="27"/>
        <v>29.350919664382094</v>
      </c>
      <c r="C63" s="7">
        <f>RIGHT(A63,3)+2</f>
        <v>222</v>
      </c>
      <c r="D63" s="2">
        <v>112</v>
      </c>
      <c r="E63" s="9">
        <v>6.6</v>
      </c>
      <c r="F63" s="9">
        <v>10.199999999999999</v>
      </c>
      <c r="G63" s="9">
        <v>12</v>
      </c>
      <c r="H63" s="9"/>
      <c r="I63" s="89">
        <f t="shared" si="28"/>
        <v>3.7389706578830695</v>
      </c>
      <c r="J63" s="9">
        <f t="shared" si="29"/>
        <v>201.6</v>
      </c>
      <c r="K63" s="67">
        <f t="shared" si="30"/>
        <v>177.6</v>
      </c>
      <c r="L63" s="93">
        <f t="shared" si="31"/>
        <v>31.340512507331027</v>
      </c>
      <c r="M63" s="6">
        <f t="shared" si="2"/>
        <v>282.34695952550476</v>
      </c>
      <c r="N63" s="6">
        <f t="shared" si="32"/>
        <v>321.14917042001656</v>
      </c>
      <c r="O63" s="67">
        <f t="shared" si="33"/>
        <v>91.553935740946116</v>
      </c>
      <c r="P63" s="90">
        <f t="shared" si="10"/>
        <v>1.7662906578830697</v>
      </c>
      <c r="Q63" s="91">
        <f t="shared" si="34"/>
        <v>2.3982511243156028</v>
      </c>
      <c r="R63" s="6">
        <f t="shared" si="4"/>
        <v>42.825912934207189</v>
      </c>
      <c r="S63" s="92">
        <f t="shared" si="35"/>
        <v>66.909067065610955</v>
      </c>
      <c r="T63" s="67">
        <f t="shared" si="36"/>
        <v>25.326273928354652</v>
      </c>
      <c r="U63" s="9">
        <f t="shared" si="37"/>
        <v>122.6988577751094</v>
      </c>
      <c r="V63" s="6">
        <f t="shared" si="38"/>
        <v>26.785200992256005</v>
      </c>
      <c r="W63" s="71">
        <f t="shared" si="39"/>
        <v>41.058874503045715</v>
      </c>
      <c r="X63" s="9"/>
      <c r="Y63" s="9"/>
      <c r="Z63" s="9"/>
      <c r="AA63" s="28">
        <f t="shared" si="40"/>
        <v>1</v>
      </c>
      <c r="AB63" s="2">
        <f t="shared" si="40"/>
        <v>1</v>
      </c>
      <c r="AC63" s="29">
        <f t="shared" si="40"/>
        <v>1</v>
      </c>
      <c r="AD63" s="28">
        <f t="shared" si="41"/>
        <v>1</v>
      </c>
      <c r="AE63" s="2">
        <f t="shared" si="41"/>
        <v>2</v>
      </c>
      <c r="AF63" s="72">
        <f t="shared" si="41"/>
        <v>2</v>
      </c>
    </row>
    <row r="64" spans="1:32">
      <c r="A64" s="73" t="s">
        <v>116</v>
      </c>
      <c r="B64" s="62">
        <f t="shared" si="27"/>
        <v>34.313461975597022</v>
      </c>
      <c r="C64" s="7">
        <f>RIGHT(A64,3)+2</f>
        <v>242</v>
      </c>
      <c r="D64" s="2">
        <v>122</v>
      </c>
      <c r="E64" s="9">
        <v>7</v>
      </c>
      <c r="F64" s="9">
        <v>10.8</v>
      </c>
      <c r="G64" s="9">
        <v>15</v>
      </c>
      <c r="H64" s="9"/>
      <c r="I64" s="89">
        <f t="shared" si="28"/>
        <v>4.3711416529422964</v>
      </c>
      <c r="J64" s="9">
        <f t="shared" si="29"/>
        <v>220.4</v>
      </c>
      <c r="K64" s="67">
        <f t="shared" si="30"/>
        <v>190.4</v>
      </c>
      <c r="L64" s="93">
        <f t="shared" si="31"/>
        <v>43.692557274491797</v>
      </c>
      <c r="M64" s="6">
        <f t="shared" si="2"/>
        <v>361.09551466522146</v>
      </c>
      <c r="N64" s="6">
        <f t="shared" si="32"/>
        <v>410.27448536010661</v>
      </c>
      <c r="O64" s="67">
        <f t="shared" si="33"/>
        <v>99.978425213513788</v>
      </c>
      <c r="P64" s="90">
        <f t="shared" si="10"/>
        <v>2.1355416529422966</v>
      </c>
      <c r="Q64" s="91">
        <f t="shared" si="34"/>
        <v>3.285410174527807</v>
      </c>
      <c r="R64" s="6">
        <f t="shared" si="4"/>
        <v>53.859183188980445</v>
      </c>
      <c r="S64" s="92">
        <f t="shared" si="35"/>
        <v>84.396620579432494</v>
      </c>
      <c r="T64" s="67">
        <f t="shared" si="36"/>
        <v>27.415574973707582</v>
      </c>
      <c r="U64" s="9">
        <f t="shared" si="37"/>
        <v>171.83176158175803</v>
      </c>
      <c r="V64" s="6">
        <f t="shared" si="38"/>
        <v>43.678494952704</v>
      </c>
      <c r="W64" s="71">
        <f t="shared" si="39"/>
        <v>46.173593128807148</v>
      </c>
      <c r="X64" s="9"/>
      <c r="Y64" s="9"/>
      <c r="Z64" s="9"/>
      <c r="AA64" s="28">
        <f t="shared" si="40"/>
        <v>1</v>
      </c>
      <c r="AB64" s="2">
        <f t="shared" si="40"/>
        <v>1</v>
      </c>
      <c r="AC64" s="29">
        <f t="shared" si="40"/>
        <v>1</v>
      </c>
      <c r="AD64" s="28">
        <f t="shared" si="41"/>
        <v>1</v>
      </c>
      <c r="AE64" s="2">
        <f t="shared" si="41"/>
        <v>2</v>
      </c>
      <c r="AF64" s="72">
        <f t="shared" si="41"/>
        <v>3</v>
      </c>
    </row>
    <row r="65" spans="1:32">
      <c r="A65" s="73" t="s">
        <v>117</v>
      </c>
      <c r="B65" s="62">
        <f t="shared" si="27"/>
        <v>42.260801975597026</v>
      </c>
      <c r="C65" s="7">
        <f>RIGHT(A65,3)+4</f>
        <v>274</v>
      </c>
      <c r="D65" s="2">
        <v>136</v>
      </c>
      <c r="E65" s="9">
        <v>7.5</v>
      </c>
      <c r="F65" s="9">
        <v>12.2</v>
      </c>
      <c r="G65" s="9">
        <v>15</v>
      </c>
      <c r="H65" s="9"/>
      <c r="I65" s="89">
        <f t="shared" si="28"/>
        <v>5.3835416529422968</v>
      </c>
      <c r="J65" s="9">
        <f t="shared" si="29"/>
        <v>249.6</v>
      </c>
      <c r="K65" s="67">
        <f t="shared" si="30"/>
        <v>219.6</v>
      </c>
      <c r="L65" s="93">
        <f t="shared" si="31"/>
        <v>69.470444318670488</v>
      </c>
      <c r="M65" s="6">
        <f t="shared" si="2"/>
        <v>507.08353517277726</v>
      </c>
      <c r="N65" s="6">
        <f t="shared" si="32"/>
        <v>574.64831349306417</v>
      </c>
      <c r="O65" s="67">
        <f t="shared" si="33"/>
        <v>113.5967743473697</v>
      </c>
      <c r="P65" s="90">
        <f t="shared" si="10"/>
        <v>2.5226416529422968</v>
      </c>
      <c r="Q65" s="91">
        <f t="shared" si="34"/>
        <v>5.1347932135144729</v>
      </c>
      <c r="R65" s="6">
        <f t="shared" si="4"/>
        <v>75.511664904624595</v>
      </c>
      <c r="S65" s="92">
        <f t="shared" si="35"/>
        <v>117.70700599266806</v>
      </c>
      <c r="T65" s="67">
        <f t="shared" si="36"/>
        <v>30.88356597875395</v>
      </c>
      <c r="U65" s="9">
        <f t="shared" si="37"/>
        <v>248.96746385168746</v>
      </c>
      <c r="V65" s="6">
        <f t="shared" si="38"/>
        <v>87.640449934165346</v>
      </c>
      <c r="W65" s="71">
        <f t="shared" si="39"/>
        <v>49.473593128807146</v>
      </c>
      <c r="X65" s="9"/>
      <c r="Y65" s="9"/>
      <c r="Z65" s="9"/>
      <c r="AA65" s="28">
        <f t="shared" ref="AA65:AC84" si="43">MAX(IF($K65/$E65&lt;=72*(235/AA$4)^0.5,1,IF($K65/$E65&lt;=83*(235/AA$4)^0.5,2,IF($K65/$E65&lt;=124*(235/AA$4)^0.5,3,4))),IF($D65/2/$F65&lt;=10*(235/AA$4)^0.5,1,IF($D65/2/$F65&lt;=11*(235/AA$4)^0.5,2,IF($D65/2/$F65&lt;=15*(235/AA$4)^0.5,3,4))))</f>
        <v>1</v>
      </c>
      <c r="AB65" s="2">
        <f t="shared" si="43"/>
        <v>1</v>
      </c>
      <c r="AC65" s="29">
        <f t="shared" si="43"/>
        <v>1</v>
      </c>
      <c r="AD65" s="28">
        <f t="shared" ref="AD65:AF84" si="44">MAX(IF($K65/$E65&lt;=33*(235/AD$4)^0.5,1,IF($K65/$E65&lt;=38*(235/AD$4)^0.5,2,IF($K65/$E65&lt;=42*(235/AD$4)^0.5,3,4))),IF($D65/2/$F65&lt;=10*(235/AD$4)^0.5,1,IF($D65/2/$F65&lt;=11*(235/AD$4)^0.5,2,IF($D65/2/$F65&lt;=15*(235/AD$4)^0.5,3,4))))</f>
        <v>1</v>
      </c>
      <c r="AE65" s="2">
        <f t="shared" si="44"/>
        <v>2</v>
      </c>
      <c r="AF65" s="72">
        <f t="shared" si="44"/>
        <v>3</v>
      </c>
    </row>
    <row r="66" spans="1:32">
      <c r="A66" s="73" t="s">
        <v>118</v>
      </c>
      <c r="B66" s="62">
        <f t="shared" si="27"/>
        <v>49.319521975597034</v>
      </c>
      <c r="C66" s="7">
        <f>RIGHT(A66,3)+4</f>
        <v>304</v>
      </c>
      <c r="D66" s="2">
        <v>152</v>
      </c>
      <c r="E66" s="9">
        <v>8</v>
      </c>
      <c r="F66" s="9">
        <v>12.7</v>
      </c>
      <c r="G66" s="9">
        <v>15</v>
      </c>
      <c r="H66" s="9"/>
      <c r="I66" s="89">
        <f t="shared" si="28"/>
        <v>6.2827416529422973</v>
      </c>
      <c r="J66" s="9">
        <f t="shared" si="29"/>
        <v>278.60000000000002</v>
      </c>
      <c r="K66" s="67">
        <f t="shared" si="30"/>
        <v>248.60000000000002</v>
      </c>
      <c r="L66" s="93">
        <f t="shared" si="31"/>
        <v>99.942004248943746</v>
      </c>
      <c r="M66" s="6">
        <f t="shared" si="2"/>
        <v>657.51318584831404</v>
      </c>
      <c r="N66" s="6">
        <f t="shared" si="32"/>
        <v>743.81894746072749</v>
      </c>
      <c r="O66" s="67">
        <f t="shared" si="33"/>
        <v>126.12449094288502</v>
      </c>
      <c r="P66" s="90">
        <f t="shared" si="10"/>
        <v>2.9045416529422972</v>
      </c>
      <c r="Q66" s="91">
        <f t="shared" si="34"/>
        <v>7.4571693616678054</v>
      </c>
      <c r="R66" s="6">
        <f t="shared" si="4"/>
        <v>98.120649495629024</v>
      </c>
      <c r="S66" s="94">
        <f t="shared" si="35"/>
        <v>152.58769140590363</v>
      </c>
      <c r="T66" s="67">
        <f t="shared" si="36"/>
        <v>34.451838473045129</v>
      </c>
      <c r="U66" s="9">
        <f t="shared" si="37"/>
        <v>310.57328591854053</v>
      </c>
      <c r="V66" s="6">
        <f t="shared" si="38"/>
        <v>157.69002148089601</v>
      </c>
      <c r="W66" s="71">
        <f t="shared" si="39"/>
        <v>50.973593128807146</v>
      </c>
      <c r="X66" s="9"/>
      <c r="Y66" s="9"/>
      <c r="Z66" s="9"/>
      <c r="AA66" s="28">
        <f t="shared" si="43"/>
        <v>1</v>
      </c>
      <c r="AB66" s="2">
        <f t="shared" si="43"/>
        <v>1</v>
      </c>
      <c r="AC66" s="29">
        <f t="shared" si="43"/>
        <v>1</v>
      </c>
      <c r="AD66" s="28">
        <f t="shared" si="44"/>
        <v>1</v>
      </c>
      <c r="AE66" s="2">
        <f t="shared" si="44"/>
        <v>3</v>
      </c>
      <c r="AF66" s="72">
        <f t="shared" si="44"/>
        <v>4</v>
      </c>
    </row>
    <row r="67" spans="1:32">
      <c r="A67" s="73" t="s">
        <v>119</v>
      </c>
      <c r="B67" s="62">
        <f t="shared" si="27"/>
        <v>57.003748244859715</v>
      </c>
      <c r="C67" s="7">
        <f>RIGHT(A67,3)+4</f>
        <v>334</v>
      </c>
      <c r="D67" s="2">
        <v>162</v>
      </c>
      <c r="E67" s="9">
        <v>8.5</v>
      </c>
      <c r="F67" s="9">
        <v>13.5</v>
      </c>
      <c r="G67" s="9">
        <v>18</v>
      </c>
      <c r="H67" s="9"/>
      <c r="I67" s="89">
        <f t="shared" si="28"/>
        <v>7.2616239802369069</v>
      </c>
      <c r="J67" s="9">
        <f t="shared" si="29"/>
        <v>307</v>
      </c>
      <c r="K67" s="67">
        <f t="shared" si="30"/>
        <v>271</v>
      </c>
      <c r="L67" s="62">
        <f t="shared" si="31"/>
        <v>139.10372769653421</v>
      </c>
      <c r="M67" s="6">
        <f t="shared" si="2"/>
        <v>832.95645327265993</v>
      </c>
      <c r="N67" s="6">
        <f t="shared" si="32"/>
        <v>942.78642432210097</v>
      </c>
      <c r="O67" s="67">
        <f t="shared" si="33"/>
        <v>138.40523143247236</v>
      </c>
      <c r="P67" s="90">
        <f t="shared" si="10"/>
        <v>3.4883739802369074</v>
      </c>
      <c r="Q67" s="91">
        <f t="shared" si="34"/>
        <v>9.6038257079179825</v>
      </c>
      <c r="R67" s="6">
        <f t="shared" si="4"/>
        <v>118.56574948046891</v>
      </c>
      <c r="S67" s="94">
        <f t="shared" si="35"/>
        <v>184.99244606027116</v>
      </c>
      <c r="T67" s="67">
        <f t="shared" si="36"/>
        <v>36.366814104906702</v>
      </c>
      <c r="U67" s="9">
        <f t="shared" si="37"/>
        <v>421.5322363040878</v>
      </c>
      <c r="V67" s="6">
        <f t="shared" si="38"/>
        <v>245.65388571112501</v>
      </c>
      <c r="W67" s="71">
        <f t="shared" si="39"/>
        <v>56.588311754568579</v>
      </c>
      <c r="X67" s="9"/>
      <c r="Y67" s="9"/>
      <c r="Z67" s="9"/>
      <c r="AA67" s="28">
        <f t="shared" si="43"/>
        <v>1</v>
      </c>
      <c r="AB67" s="2">
        <f t="shared" si="43"/>
        <v>1</v>
      </c>
      <c r="AC67" s="29">
        <f t="shared" si="43"/>
        <v>1</v>
      </c>
      <c r="AD67" s="28">
        <f t="shared" si="44"/>
        <v>1</v>
      </c>
      <c r="AE67" s="2">
        <f t="shared" si="44"/>
        <v>3</v>
      </c>
      <c r="AF67" s="72">
        <f t="shared" si="44"/>
        <v>4</v>
      </c>
    </row>
    <row r="68" spans="1:32">
      <c r="A68" s="73" t="s">
        <v>120</v>
      </c>
      <c r="B68" s="62">
        <f t="shared" si="27"/>
        <v>66.04396524485972</v>
      </c>
      <c r="C68" s="7">
        <f>RIGHT(A68,3)+4</f>
        <v>364</v>
      </c>
      <c r="D68" s="2">
        <v>172</v>
      </c>
      <c r="E68" s="9">
        <v>9.1999999999999993</v>
      </c>
      <c r="F68" s="9">
        <v>14.7</v>
      </c>
      <c r="G68" s="9">
        <v>18</v>
      </c>
      <c r="H68" s="9"/>
      <c r="I68" s="89">
        <f t="shared" si="28"/>
        <v>8.4132439802369081</v>
      </c>
      <c r="J68" s="9">
        <f t="shared" si="29"/>
        <v>334.6</v>
      </c>
      <c r="K68" s="67">
        <f t="shared" si="30"/>
        <v>298.60000000000002</v>
      </c>
      <c r="L68" s="62">
        <f t="shared" si="31"/>
        <v>190.47458067538082</v>
      </c>
      <c r="M68" s="9">
        <f t="shared" si="2"/>
        <v>1046.5636300845101</v>
      </c>
      <c r="N68" s="9">
        <f t="shared" si="32"/>
        <v>1186.0834982493702</v>
      </c>
      <c r="O68" s="67">
        <f t="shared" si="33"/>
        <v>150.4654441229851</v>
      </c>
      <c r="P68" s="90">
        <f t="shared" si="10"/>
        <v>4.0208839802369081</v>
      </c>
      <c r="Q68" s="89">
        <f t="shared" si="34"/>
        <v>12.512230709861859</v>
      </c>
      <c r="R68" s="9">
        <f t="shared" si="4"/>
        <v>145.49105476583557</v>
      </c>
      <c r="S68" s="94">
        <f t="shared" si="35"/>
        <v>226.9201379533541</v>
      </c>
      <c r="T68" s="67">
        <f t="shared" si="36"/>
        <v>38.564315754943301</v>
      </c>
      <c r="U68" s="9">
        <f t="shared" si="37"/>
        <v>557.58557143274493</v>
      </c>
      <c r="V68" s="6">
        <f t="shared" si="38"/>
        <v>380.26697071445602</v>
      </c>
      <c r="W68" s="71">
        <f t="shared" si="39"/>
        <v>59.688311754568574</v>
      </c>
      <c r="X68" s="9"/>
      <c r="Y68" s="9"/>
      <c r="Z68" s="9"/>
      <c r="AA68" s="28">
        <f t="shared" si="43"/>
        <v>1</v>
      </c>
      <c r="AB68" s="2">
        <f t="shared" si="43"/>
        <v>1</v>
      </c>
      <c r="AC68" s="29">
        <f t="shared" si="43"/>
        <v>1</v>
      </c>
      <c r="AD68" s="28">
        <f t="shared" si="44"/>
        <v>1</v>
      </c>
      <c r="AE68" s="2">
        <f t="shared" si="44"/>
        <v>3</v>
      </c>
      <c r="AF68" s="72">
        <f t="shared" si="44"/>
        <v>4</v>
      </c>
    </row>
    <row r="69" spans="1:32">
      <c r="A69" s="73" t="s">
        <v>121</v>
      </c>
      <c r="B69" s="62">
        <f t="shared" si="27"/>
        <v>75.663462472170167</v>
      </c>
      <c r="C69" s="7">
        <f>RIGHT(A69,3)+4</f>
        <v>404</v>
      </c>
      <c r="D69" s="2">
        <v>182</v>
      </c>
      <c r="E69" s="9">
        <v>9.6999999999999993</v>
      </c>
      <c r="F69" s="9">
        <v>15.5</v>
      </c>
      <c r="G69" s="9">
        <v>21</v>
      </c>
      <c r="H69" s="9"/>
      <c r="I69" s="89">
        <f t="shared" si="28"/>
        <v>9.638657639766901</v>
      </c>
      <c r="J69" s="9">
        <f t="shared" si="29"/>
        <v>373</v>
      </c>
      <c r="K69" s="67">
        <f t="shared" si="30"/>
        <v>331</v>
      </c>
      <c r="L69" s="62">
        <f t="shared" si="31"/>
        <v>267.47015958492045</v>
      </c>
      <c r="M69" s="9">
        <f t="shared" ref="M69:M132" si="45">2*L69/C69*1000</f>
        <v>1324.1097009154478</v>
      </c>
      <c r="N69" s="9">
        <f t="shared" si="32"/>
        <v>1502.1716143814222</v>
      </c>
      <c r="O69" s="67">
        <f t="shared" si="33"/>
        <v>166.58250598075207</v>
      </c>
      <c r="P69" s="90">
        <f t="shared" si="10"/>
        <v>4.7980076397669018</v>
      </c>
      <c r="Q69" s="89">
        <f t="shared" si="34"/>
        <v>15.64246697006814</v>
      </c>
      <c r="R69" s="9">
        <f t="shared" ref="R69:R132" si="46">2*Q69*1000/D69</f>
        <v>171.89524142932024</v>
      </c>
      <c r="S69" s="94">
        <f t="shared" si="35"/>
        <v>269.09660748797438</v>
      </c>
      <c r="T69" s="67">
        <f t="shared" si="36"/>
        <v>40.285090720344797</v>
      </c>
      <c r="U69" s="9">
        <f t="shared" si="37"/>
        <v>731.00385182640059</v>
      </c>
      <c r="V69" s="6">
        <f t="shared" si="38"/>
        <v>587.64719391787503</v>
      </c>
      <c r="W69" s="71">
        <f t="shared" si="39"/>
        <v>65.30303038033</v>
      </c>
      <c r="X69" s="9"/>
      <c r="Y69" s="9"/>
      <c r="Z69" s="9"/>
      <c r="AA69" s="28">
        <f t="shared" si="43"/>
        <v>1</v>
      </c>
      <c r="AB69" s="2">
        <f t="shared" si="43"/>
        <v>1</v>
      </c>
      <c r="AC69" s="29">
        <f t="shared" si="43"/>
        <v>1</v>
      </c>
      <c r="AD69" s="28">
        <f t="shared" si="44"/>
        <v>2</v>
      </c>
      <c r="AE69" s="2">
        <f t="shared" si="44"/>
        <v>3</v>
      </c>
      <c r="AF69" s="72">
        <f t="shared" si="44"/>
        <v>4</v>
      </c>
    </row>
    <row r="70" spans="1:32">
      <c r="A70" s="73" t="s">
        <v>122</v>
      </c>
      <c r="B70" s="62">
        <f t="shared" si="27"/>
        <v>92.361197472170176</v>
      </c>
      <c r="C70" s="7">
        <f>RIGHT(A70,3)+6</f>
        <v>456</v>
      </c>
      <c r="D70" s="2">
        <v>192</v>
      </c>
      <c r="E70" s="9">
        <v>11</v>
      </c>
      <c r="F70" s="9">
        <v>17.600000000000001</v>
      </c>
      <c r="G70" s="9">
        <v>21</v>
      </c>
      <c r="H70" s="9"/>
      <c r="I70" s="89">
        <f t="shared" si="28"/>
        <v>11.765757639766901</v>
      </c>
      <c r="J70" s="9">
        <f t="shared" si="29"/>
        <v>420.8</v>
      </c>
      <c r="K70" s="67">
        <f t="shared" si="30"/>
        <v>378.8</v>
      </c>
      <c r="L70" s="62">
        <f t="shared" si="31"/>
        <v>409.23395814039651</v>
      </c>
      <c r="M70" s="9">
        <f t="shared" si="45"/>
        <v>1794.8857813175284</v>
      </c>
      <c r="N70" s="9">
        <f t="shared" si="32"/>
        <v>2046.2638569718511</v>
      </c>
      <c r="O70" s="67">
        <f t="shared" si="33"/>
        <v>186.49873182579705</v>
      </c>
      <c r="P70" s="90">
        <f t="shared" si="10"/>
        <v>5.9401576397669018</v>
      </c>
      <c r="Q70" s="89">
        <f t="shared" si="34"/>
        <v>20.853631377523282</v>
      </c>
      <c r="R70" s="9">
        <f t="shared" si="46"/>
        <v>217.22532684920085</v>
      </c>
      <c r="S70" s="94">
        <f t="shared" si="35"/>
        <v>340.99017745382287</v>
      </c>
      <c r="T70" s="67">
        <f t="shared" si="36"/>
        <v>42.099883795668141</v>
      </c>
      <c r="U70" s="9">
        <f t="shared" si="37"/>
        <v>1090.4889996869815</v>
      </c>
      <c r="V70" s="6">
        <f t="shared" si="38"/>
        <v>997.57648458547192</v>
      </c>
      <c r="W70" s="71">
        <f t="shared" si="39"/>
        <v>70.80303038033</v>
      </c>
      <c r="X70" s="9"/>
      <c r="Y70" s="9"/>
      <c r="Z70" s="9"/>
      <c r="AA70" s="28">
        <f t="shared" si="43"/>
        <v>1</v>
      </c>
      <c r="AB70" s="2">
        <f t="shared" si="43"/>
        <v>1</v>
      </c>
      <c r="AC70" s="29">
        <f t="shared" si="43"/>
        <v>1</v>
      </c>
      <c r="AD70" s="28">
        <f t="shared" si="44"/>
        <v>2</v>
      </c>
      <c r="AE70" s="2">
        <f t="shared" si="44"/>
        <v>4</v>
      </c>
      <c r="AF70" s="72">
        <f t="shared" si="44"/>
        <v>4</v>
      </c>
    </row>
    <row r="71" spans="1:32">
      <c r="A71" s="73" t="s">
        <v>123</v>
      </c>
      <c r="B71" s="62">
        <f t="shared" si="27"/>
        <v>107.31387747217018</v>
      </c>
      <c r="C71" s="7">
        <f>RIGHT(A71,3)+6</f>
        <v>506</v>
      </c>
      <c r="D71" s="2">
        <v>202</v>
      </c>
      <c r="E71" s="9">
        <v>12</v>
      </c>
      <c r="F71" s="9">
        <v>19</v>
      </c>
      <c r="G71" s="9">
        <v>21</v>
      </c>
      <c r="H71" s="9"/>
      <c r="I71" s="93">
        <f t="shared" si="28"/>
        <v>13.670557639766901</v>
      </c>
      <c r="J71" s="9">
        <f t="shared" si="29"/>
        <v>468</v>
      </c>
      <c r="K71" s="67">
        <f t="shared" si="30"/>
        <v>426</v>
      </c>
      <c r="L71" s="62">
        <f t="shared" si="31"/>
        <v>577.77260886293186</v>
      </c>
      <c r="M71" s="9">
        <f t="shared" si="45"/>
        <v>2283.686201039256</v>
      </c>
      <c r="N71" s="9">
        <f t="shared" si="32"/>
        <v>2612.9847772703497</v>
      </c>
      <c r="O71" s="67">
        <f t="shared" si="33"/>
        <v>205.58212899164243</v>
      </c>
      <c r="P71" s="90">
        <f t="shared" si="10"/>
        <v>7.0205576397669009</v>
      </c>
      <c r="Q71" s="89">
        <f t="shared" si="34"/>
        <v>26.217456148768772</v>
      </c>
      <c r="R71" s="9">
        <f t="shared" si="46"/>
        <v>259.57877375018586</v>
      </c>
      <c r="S71" s="94">
        <f t="shared" si="35"/>
        <v>408.53305627370634</v>
      </c>
      <c r="T71" s="67">
        <f t="shared" si="36"/>
        <v>43.79274415616915</v>
      </c>
      <c r="U71" s="9">
        <f t="shared" si="37"/>
        <v>1434.7096912481561</v>
      </c>
      <c r="V71" s="9">
        <f t="shared" si="38"/>
        <v>1547.5845665036668</v>
      </c>
      <c r="W71" s="71">
        <f t="shared" si="39"/>
        <v>74.603030380330011</v>
      </c>
      <c r="X71" s="9"/>
      <c r="Y71" s="9"/>
      <c r="Z71" s="9"/>
      <c r="AA71" s="28">
        <f t="shared" si="43"/>
        <v>1</v>
      </c>
      <c r="AB71" s="2">
        <f t="shared" si="43"/>
        <v>1</v>
      </c>
      <c r="AC71" s="29">
        <f t="shared" si="43"/>
        <v>1</v>
      </c>
      <c r="AD71" s="28">
        <f t="shared" si="44"/>
        <v>2</v>
      </c>
      <c r="AE71" s="2">
        <f t="shared" si="44"/>
        <v>4</v>
      </c>
      <c r="AF71" s="72">
        <f t="shared" si="44"/>
        <v>4</v>
      </c>
    </row>
    <row r="72" spans="1:32">
      <c r="A72" s="73" t="s">
        <v>124</v>
      </c>
      <c r="B72" s="62">
        <f t="shared" si="27"/>
        <v>122.51779665752836</v>
      </c>
      <c r="C72" s="7">
        <f>RIGHT(A72,3)+6</f>
        <v>556</v>
      </c>
      <c r="D72" s="2">
        <v>212</v>
      </c>
      <c r="E72" s="9">
        <v>12.7</v>
      </c>
      <c r="F72" s="9">
        <v>20.2</v>
      </c>
      <c r="G72" s="9">
        <v>24</v>
      </c>
      <c r="H72" s="9"/>
      <c r="I72" s="93">
        <f t="shared" si="28"/>
        <v>15.607362631532277</v>
      </c>
      <c r="J72" s="9">
        <f t="shared" si="29"/>
        <v>515.6</v>
      </c>
      <c r="K72" s="67">
        <f t="shared" si="30"/>
        <v>467.6</v>
      </c>
      <c r="L72" s="62">
        <f t="shared" si="31"/>
        <v>791.57307026402816</v>
      </c>
      <c r="M72" s="9">
        <f t="shared" si="45"/>
        <v>2847.3851448346336</v>
      </c>
      <c r="N72" s="9">
        <f t="shared" si="32"/>
        <v>3263.3792752522468</v>
      </c>
      <c r="O72" s="67">
        <f t="shared" si="33"/>
        <v>225.20640857965176</v>
      </c>
      <c r="P72" s="90">
        <f t="shared" si="10"/>
        <v>8.2687026315322782</v>
      </c>
      <c r="Q72" s="89">
        <f t="shared" si="34"/>
        <v>32.243814352366925</v>
      </c>
      <c r="R72" s="9">
        <f t="shared" si="46"/>
        <v>304.18692785251812</v>
      </c>
      <c r="S72" s="94">
        <f t="shared" si="35"/>
        <v>480.51501486700465</v>
      </c>
      <c r="T72" s="67">
        <f t="shared" si="36"/>
        <v>45.452570112851561</v>
      </c>
      <c r="U72" s="7">
        <f t="shared" si="37"/>
        <v>1875.2165545859336</v>
      </c>
      <c r="V72" s="9">
        <f t="shared" si="38"/>
        <v>2302.2534320780155</v>
      </c>
      <c r="W72" s="71">
        <f t="shared" si="39"/>
        <v>81.217749006091424</v>
      </c>
      <c r="X72" s="9"/>
      <c r="Y72" s="9"/>
      <c r="Z72" s="9"/>
      <c r="AA72" s="28">
        <f t="shared" si="43"/>
        <v>1</v>
      </c>
      <c r="AB72" s="2">
        <f t="shared" si="43"/>
        <v>1</v>
      </c>
      <c r="AC72" s="29">
        <f t="shared" si="43"/>
        <v>1</v>
      </c>
      <c r="AD72" s="28">
        <f t="shared" si="44"/>
        <v>2</v>
      </c>
      <c r="AE72" s="2">
        <f t="shared" si="44"/>
        <v>4</v>
      </c>
      <c r="AF72" s="72">
        <f t="shared" si="44"/>
        <v>4</v>
      </c>
    </row>
    <row r="73" spans="1:32">
      <c r="A73" s="73" t="s">
        <v>125</v>
      </c>
      <c r="B73" s="62">
        <f t="shared" si="27"/>
        <v>154.46007465752837</v>
      </c>
      <c r="C73" s="7">
        <f>RIGHT(A73,3)+10</f>
        <v>610</v>
      </c>
      <c r="D73" s="2">
        <v>224</v>
      </c>
      <c r="E73" s="9">
        <v>15</v>
      </c>
      <c r="F73" s="9">
        <v>24</v>
      </c>
      <c r="G73" s="9">
        <v>24</v>
      </c>
      <c r="H73" s="9"/>
      <c r="I73" s="93">
        <f t="shared" si="28"/>
        <v>19.676442631532279</v>
      </c>
      <c r="J73" s="9">
        <f t="shared" si="29"/>
        <v>562</v>
      </c>
      <c r="K73" s="67">
        <f t="shared" si="30"/>
        <v>514</v>
      </c>
      <c r="L73" s="62">
        <f t="shared" si="31"/>
        <v>1183.0206200016326</v>
      </c>
      <c r="M73" s="9">
        <f t="shared" si="45"/>
        <v>3878.7561311528934</v>
      </c>
      <c r="N73" s="9">
        <f t="shared" si="32"/>
        <v>4471.0387563037957</v>
      </c>
      <c r="O73" s="67">
        <f t="shared" si="33"/>
        <v>245.2013547651112</v>
      </c>
      <c r="P73" s="90">
        <f t="shared" si="10"/>
        <v>10.436442631532278</v>
      </c>
      <c r="Q73" s="89">
        <f t="shared" si="34"/>
        <v>45.207502153211436</v>
      </c>
      <c r="R73" s="9">
        <f t="shared" si="46"/>
        <v>403.63841208224494</v>
      </c>
      <c r="S73" s="94">
        <f t="shared" si="35"/>
        <v>640.08344289326681</v>
      </c>
      <c r="T73" s="67">
        <f t="shared" si="36"/>
        <v>47.932707830396424</v>
      </c>
      <c r="U73" s="7">
        <f t="shared" si="37"/>
        <v>3181.2834791311134</v>
      </c>
      <c r="V73" s="9">
        <f t="shared" si="38"/>
        <v>3859.5732439039998</v>
      </c>
      <c r="W73" s="71">
        <f t="shared" si="39"/>
        <v>91.117749006091429</v>
      </c>
      <c r="X73" s="9"/>
      <c r="Y73" s="9"/>
      <c r="Z73" s="9"/>
      <c r="AA73" s="28">
        <f t="shared" si="43"/>
        <v>1</v>
      </c>
      <c r="AB73" s="2">
        <f t="shared" si="43"/>
        <v>1</v>
      </c>
      <c r="AC73" s="29">
        <f t="shared" si="43"/>
        <v>1</v>
      </c>
      <c r="AD73" s="28">
        <f t="shared" si="44"/>
        <v>2</v>
      </c>
      <c r="AE73" s="2">
        <f t="shared" si="44"/>
        <v>4</v>
      </c>
      <c r="AF73" s="72">
        <f t="shared" si="44"/>
        <v>4</v>
      </c>
    </row>
    <row r="74" spans="1:32">
      <c r="A74" s="73" t="s">
        <v>126</v>
      </c>
      <c r="B74" s="62">
        <f>7.85*I74</f>
        <v>137.0498508264335</v>
      </c>
      <c r="C74" s="7">
        <v>753</v>
      </c>
      <c r="D74" s="2">
        <v>263</v>
      </c>
      <c r="E74" s="9">
        <v>11.5</v>
      </c>
      <c r="F74" s="9">
        <v>17</v>
      </c>
      <c r="G74" s="9">
        <v>17</v>
      </c>
      <c r="H74" s="9"/>
      <c r="I74" s="93">
        <f>(2*F74*D74+(C74-2*F74)*E74+(4-PI())*G74^2)/1000</f>
        <v>17.45857972311255</v>
      </c>
      <c r="J74" s="9">
        <f>C74-2*F74</f>
        <v>719</v>
      </c>
      <c r="K74" s="67">
        <f>C74-2*F74-2*G74</f>
        <v>685</v>
      </c>
      <c r="L74" s="62">
        <f>(1/12*(D74*C74^3-(D74-E74)*(C74-2*F74)^3)+0.03*G74^4+0.2146*G74^2*(C74-2*F74-0.4468*G74)^2)/1000000</f>
        <v>1598.7747197660483</v>
      </c>
      <c r="M74" s="9">
        <f t="shared" si="45"/>
        <v>4246.4135983161968</v>
      </c>
      <c r="N74" s="9">
        <f>(E74*C74^2/4+(D74-E74)*(C74-F74)*F74+(4-PI())/2*G74^2*(C74-2*F74)+(3*PI()-10)/3*G74^3)/1000</f>
        <v>4865.1615134993817</v>
      </c>
      <c r="O74" s="67">
        <f>(L74*1000/I74)^0.5</f>
        <v>302.61411487735649</v>
      </c>
      <c r="P74" s="90">
        <f t="shared" si="10"/>
        <v>9.2900797231125516</v>
      </c>
      <c r="Q74" s="89">
        <f>(1/12*(2*F74*D74^3+(C74-2*F74)*E74^3)+0.03*G74^4+0.2146*G74^2*(E74+0.4468*G74)^2)/1000000</f>
        <v>51.65867943137728</v>
      </c>
      <c r="R74" s="9">
        <f t="shared" si="46"/>
        <v>392.84166867967514</v>
      </c>
      <c r="S74" s="94">
        <f>(D74^2*F74/2+(C74-2*F74)/4*E74^2+G74^3*(10/3-PI())+(2-PI()/2)*E74*G74^2)/1000</f>
        <v>614.07691786747716</v>
      </c>
      <c r="T74" s="67">
        <f>(Q74*1000/I74)^0.5</f>
        <v>54.39602876585213</v>
      </c>
      <c r="U74" s="7">
        <f>(2/3*(D74-0.63*F74)*F74^3+1/3*(C74-2*F74)*E74^3+2*E74/F74*(0.145+0.1*G74/F74)*((G74+E74/2)^2+(G74+F74)^2-G74^2)^4/(2*G74+F74)^4)/1000</f>
        <v>1370.8957722974219</v>
      </c>
      <c r="V74" s="9">
        <f>(F74*D74^3/24*(C74-F74)^2)/1000000000</f>
        <v>6980.0824691626658</v>
      </c>
      <c r="W74" s="71">
        <f>E74+2*F74+(4-2*2^0.5)*G74</f>
        <v>65.416738879314764</v>
      </c>
      <c r="X74" s="9"/>
      <c r="Y74" s="9"/>
      <c r="Z74" s="9"/>
      <c r="AA74" s="28">
        <f t="shared" si="43"/>
        <v>1</v>
      </c>
      <c r="AB74" s="2">
        <f t="shared" si="43"/>
        <v>2</v>
      </c>
      <c r="AC74" s="29">
        <f t="shared" si="43"/>
        <v>3</v>
      </c>
      <c r="AD74" s="28">
        <f t="shared" si="44"/>
        <v>4</v>
      </c>
      <c r="AE74" s="2">
        <f t="shared" si="44"/>
        <v>4</v>
      </c>
      <c r="AF74" s="72">
        <f t="shared" si="44"/>
        <v>4</v>
      </c>
    </row>
    <row r="75" spans="1:32">
      <c r="A75" s="73" t="s">
        <v>127</v>
      </c>
      <c r="B75" s="62">
        <f>7.85*I75</f>
        <v>147.17870582643351</v>
      </c>
      <c r="C75" s="7">
        <v>753</v>
      </c>
      <c r="D75" s="2">
        <v>265</v>
      </c>
      <c r="E75" s="9">
        <v>13.2</v>
      </c>
      <c r="F75" s="9">
        <v>17</v>
      </c>
      <c r="G75" s="9">
        <v>17</v>
      </c>
      <c r="H75" s="9"/>
      <c r="I75" s="93">
        <f>(2*F75*D75+(C75-2*F75)*E75+(4-PI())*G75^2)/1000</f>
        <v>18.748879723112552</v>
      </c>
      <c r="J75" s="9">
        <f>C75-2*F75</f>
        <v>719</v>
      </c>
      <c r="K75" s="67">
        <f>C75-2*F75-2*G75</f>
        <v>685</v>
      </c>
      <c r="L75" s="62">
        <f>(1/12*(D75*C75^3-(D75-E75)*(C75-2*F75)^3)+0.03*G75^4+0.2146*G75^2*(C75-2*F75-0.4468*G75)^2)/1000000</f>
        <v>1660.6419752910485</v>
      </c>
      <c r="M75" s="9">
        <f t="shared" si="45"/>
        <v>4410.7356581435552</v>
      </c>
      <c r="N75" s="9">
        <f>(E75*C75^2/4+(D75-E75)*(C75-F75)*F75+(4-PI())/2*G75^2*(C75-2*F75)+(3*PI()-10)/3*G75^3)/1000</f>
        <v>5109.8939384993819</v>
      </c>
      <c r="O75" s="67">
        <f>(L75*1000/I75)^0.5</f>
        <v>297.61193537209067</v>
      </c>
      <c r="P75" s="90">
        <f t="shared" si="10"/>
        <v>10.541279723112549</v>
      </c>
      <c r="Q75" s="89">
        <f>(1/12*(2*F75*D75^3+(C75-2*F75)*E75^3)+0.03*G75^4+0.2146*G75^2*(E75+0.4468*G75)^2)/1000000</f>
        <v>52.894403601719048</v>
      </c>
      <c r="R75" s="9">
        <f t="shared" si="46"/>
        <v>399.20304605070982</v>
      </c>
      <c r="S75" s="94">
        <f>(D75^2*F75/2+(C75-2*F75)/4*E75^2+G75^3*(10/3-PI())+(2-PI()/2)*E75*G75^2)/1000</f>
        <v>630.81148813212292</v>
      </c>
      <c r="T75" s="67">
        <f>(Q75*1000/I75)^0.5</f>
        <v>53.115001838504149</v>
      </c>
      <c r="U75" s="7">
        <f>(2/3*(D75-0.63*F75)*F75^3+1/3*(C75-2*F75)*E75^3+2*E75/F75*(0.145+0.1*G75/F75)*((G75+E75/2)^2+(G75+F75)^2-G75^2)^4/(2*G75+F75)^4)/1000</f>
        <v>1615.3334505741154</v>
      </c>
      <c r="V75" s="9">
        <f>(F75*D75^3/24*(C75-F75)^2)/1000000000</f>
        <v>7140.537925333334</v>
      </c>
      <c r="W75" s="71">
        <f>E75+2*F75+(4-2*2^0.5)*G75</f>
        <v>67.116738879314767</v>
      </c>
      <c r="X75" s="9"/>
      <c r="Y75" s="9"/>
      <c r="Z75" s="9"/>
      <c r="AA75" s="28">
        <f t="shared" si="43"/>
        <v>1</v>
      </c>
      <c r="AB75" s="2">
        <f t="shared" si="43"/>
        <v>1</v>
      </c>
      <c r="AC75" s="29">
        <f t="shared" si="43"/>
        <v>2</v>
      </c>
      <c r="AD75" s="28">
        <f t="shared" si="44"/>
        <v>4</v>
      </c>
      <c r="AE75" s="2">
        <f t="shared" si="44"/>
        <v>4</v>
      </c>
      <c r="AF75" s="72">
        <f t="shared" si="44"/>
        <v>4</v>
      </c>
    </row>
    <row r="76" spans="1:32">
      <c r="A76" s="73" t="s">
        <v>128</v>
      </c>
      <c r="B76" s="62">
        <f>7.85*I76</f>
        <v>173.74561782643354</v>
      </c>
      <c r="C76" s="7">
        <v>762</v>
      </c>
      <c r="D76" s="2">
        <v>267</v>
      </c>
      <c r="E76" s="9">
        <v>14.4</v>
      </c>
      <c r="F76" s="9">
        <v>21.6</v>
      </c>
      <c r="G76" s="9">
        <v>17</v>
      </c>
      <c r="H76" s="9"/>
      <c r="I76" s="93">
        <f>(2*F76*D76+(C76-2*F76)*E76+(4-PI())*G76^2)/1000</f>
        <v>22.133199723112554</v>
      </c>
      <c r="J76" s="9">
        <f>C76-2*F76</f>
        <v>718.8</v>
      </c>
      <c r="K76" s="67">
        <f>C76-2*F76-2*G76</f>
        <v>684.8</v>
      </c>
      <c r="L76" s="62">
        <f>(1/12*(D76*C76^3-(D76-E76)*(C76-2*F76)^3)+0.03*G76^4+0.2146*G76^2*(C76-2*F76-0.4468*G76)^2)/1000000</f>
        <v>2058.2498561432744</v>
      </c>
      <c r="M76" s="9">
        <f t="shared" si="45"/>
        <v>5402.2305935519016</v>
      </c>
      <c r="N76" s="9">
        <f>(E76*C76^2/4+(D76-E76)*(C76-F76)*F76+(4-PI())/2*G76^2*(C76-2*F76)+(3*PI()-10)/3*G76^3)/1000</f>
        <v>6218.2770945270704</v>
      </c>
      <c r="O76" s="67">
        <f>(L76*1000/I76)^0.5</f>
        <v>304.94881170262937</v>
      </c>
      <c r="P76" s="90">
        <f t="shared" si="10"/>
        <v>11.644239723112552</v>
      </c>
      <c r="Q76" s="89">
        <f>(1/12*(2*F76*D76^3+(C76-2*F76)*E76^3)+0.03*G76^4+0.2146*G76^2*(E76+0.4468*G76)^2)/1000000</f>
        <v>68.73435825544486</v>
      </c>
      <c r="R76" s="9">
        <f t="shared" si="46"/>
        <v>514.86410678235859</v>
      </c>
      <c r="S76" s="94">
        <f>(D76^2*F76/2+(C76-2*F76)/4*E76^2+G76^3*(10/3-PI())+(2-PI()/2)*E76*G76^2)/1000</f>
        <v>809.91198796599042</v>
      </c>
      <c r="T76" s="67">
        <f>(Q76*1000/I76)^0.5</f>
        <v>55.726894225947156</v>
      </c>
      <c r="U76" s="7">
        <f>(2/3*(D76-0.63*F76)*F76^3+1/3*(C76-2*F76)*E76^3+2*E76/F76*(0.145+0.1*G76/F76)*((G76+E76/2)^2+(G76+F76)^2-G76^2)^4/(2*G76+F76)^4)/1000</f>
        <v>2735.8430937327362</v>
      </c>
      <c r="V76" s="9">
        <f>(F76*D76^3/24*(C76-F76)^2)/1000000000</f>
        <v>9390.9410358858713</v>
      </c>
      <c r="W76" s="71">
        <f>E76+2*F76+(4-2*2^0.5)*G76</f>
        <v>77.516738879314772</v>
      </c>
      <c r="X76" s="9"/>
      <c r="Y76" s="9"/>
      <c r="Z76" s="9"/>
      <c r="AA76" s="28">
        <f t="shared" si="43"/>
        <v>1</v>
      </c>
      <c r="AB76" s="2">
        <f t="shared" si="43"/>
        <v>1</v>
      </c>
      <c r="AC76" s="29">
        <f t="shared" si="43"/>
        <v>1</v>
      </c>
      <c r="AD76" s="28">
        <f t="shared" si="44"/>
        <v>4</v>
      </c>
      <c r="AE76" s="2">
        <f t="shared" si="44"/>
        <v>4</v>
      </c>
      <c r="AF76" s="72">
        <f t="shared" si="44"/>
        <v>4</v>
      </c>
    </row>
    <row r="77" spans="1:32" ht="13.5" thickBot="1">
      <c r="A77" s="95" t="s">
        <v>129</v>
      </c>
      <c r="B77" s="96">
        <f>7.85*I77</f>
        <v>196.89369782643351</v>
      </c>
      <c r="C77" s="97">
        <v>770</v>
      </c>
      <c r="D77" s="98">
        <v>268</v>
      </c>
      <c r="E77" s="99">
        <v>15.6</v>
      </c>
      <c r="F77" s="99">
        <v>25.4</v>
      </c>
      <c r="G77" s="99">
        <v>17</v>
      </c>
      <c r="H77" s="99"/>
      <c r="I77" s="100">
        <f>(2*F77*D77+(C77-2*F77)*E77+(4-PI())*G77^2)/1000</f>
        <v>25.081999723112549</v>
      </c>
      <c r="J77" s="99">
        <f>C77-2*F77</f>
        <v>719.2</v>
      </c>
      <c r="K77" s="101">
        <f>C77-2*F77-2*G77</f>
        <v>685.2</v>
      </c>
      <c r="L77" s="96">
        <f>(1/12*(D77*C77^3-(D77-E77)*(C77-2*F77)^3)+0.03*G77^4+0.2146*G77^2*(C77-2*F77-0.4468*G77)^2)/1000000</f>
        <v>2402.8017733438405</v>
      </c>
      <c r="M77" s="99">
        <f t="shared" si="45"/>
        <v>6241.0435671268588</v>
      </c>
      <c r="N77" s="99">
        <f>(E77*C77^2/4+(D77-E77)*(C77-F77)*F77+(4-PI())/2*G77^2*(C77-2*F77)+(3*PI()-10)/3*G77^3)/1000</f>
        <v>7174.1782624716925</v>
      </c>
      <c r="O77" s="101">
        <f>(L77*1000/I77)^0.5</f>
        <v>309.51228575011902</v>
      </c>
      <c r="P77" s="102">
        <f t="shared" si="10"/>
        <v>12.72743972311255</v>
      </c>
      <c r="Q77" s="103">
        <f>(1/12*(2*F77*D77^3+(C77-2*F77)*E77^3)+0.03*G77^4+0.2146*G77^2*(E77+0.4468*G77)^2)/1000000</f>
        <v>81.750128290109302</v>
      </c>
      <c r="R77" s="99">
        <f t="shared" si="46"/>
        <v>610.07558425454704</v>
      </c>
      <c r="S77" s="104">
        <f>(D77^2*F77/2+(C77-2*F77)/4*E77^2+G77^3*(10/3-PI())+(2-PI()/2)*E77*G77^2)/1000</f>
        <v>958.79797179985792</v>
      </c>
      <c r="T77" s="101">
        <f>(Q77*1000/I77)^0.5</f>
        <v>57.090407388310005</v>
      </c>
      <c r="U77" s="97">
        <f>(2/3*(D77-0.63*F77)*F77^3+1/3*(C77-2*F77)*E77^3+2*E77/F77*(0.145+0.1*G77/F77)*((G77+E77/2)^2+(G77+F77)^2-G77^2)^4/(2*G77+F77)^4)/1000</f>
        <v>4088.5546407854163</v>
      </c>
      <c r="V77" s="97">
        <f>(F77*D77^3/24*(C77-F77)^2)/1000000000</f>
        <v>11294.653725884351</v>
      </c>
      <c r="W77" s="105">
        <f>E77+2*F77+(4-2*2^0.5)*G77</f>
        <v>86.316738879314755</v>
      </c>
      <c r="X77" s="99"/>
      <c r="Y77" s="99"/>
      <c r="Z77" s="99"/>
      <c r="AA77" s="109">
        <f t="shared" si="43"/>
        <v>1</v>
      </c>
      <c r="AB77" s="98">
        <f t="shared" si="43"/>
        <v>1</v>
      </c>
      <c r="AC77" s="111">
        <f t="shared" si="43"/>
        <v>1</v>
      </c>
      <c r="AD77" s="109">
        <f t="shared" si="44"/>
        <v>4</v>
      </c>
      <c r="AE77" s="98">
        <f t="shared" si="44"/>
        <v>4</v>
      </c>
      <c r="AF77" s="110">
        <f t="shared" si="44"/>
        <v>4</v>
      </c>
    </row>
    <row r="78" spans="1:32" ht="13.5" thickTop="1">
      <c r="A78" s="73" t="s">
        <v>130</v>
      </c>
      <c r="B78" s="62">
        <f t="shared" ref="B78:B141" si="47">7.85*I78</f>
        <v>16.670343664382099</v>
      </c>
      <c r="C78" s="7">
        <v>96</v>
      </c>
      <c r="D78" s="7" t="str">
        <f t="shared" ref="D78:D87" si="48">RIGHT(A78,3)</f>
        <v>100</v>
      </c>
      <c r="E78" s="9">
        <v>5</v>
      </c>
      <c r="F78" s="9">
        <v>8</v>
      </c>
      <c r="G78" s="9">
        <v>12</v>
      </c>
      <c r="H78" s="9"/>
      <c r="I78" s="89">
        <f t="shared" ref="I78:I141" si="49">(2*F78*D78+(C78-2*F78)*E78+(4-PI())*G78^2)/1000</f>
        <v>2.12361065788307</v>
      </c>
      <c r="J78" s="9">
        <f t="shared" ref="J78:J141" si="50">C78-2*F78</f>
        <v>80</v>
      </c>
      <c r="K78" s="67">
        <f t="shared" ref="K78:K141" si="51">C78-2*F78-2*G78</f>
        <v>56</v>
      </c>
      <c r="L78" s="89">
        <f t="shared" ref="L78:L141" si="52">(1/12*(D78*C78^3-(D78-E78)*(C78-2*F78)^3)+0.03*G78^4+0.2146*G78^2*(C78-2*F78-0.4468*G78)^2)/1000000</f>
        <v>3.4922426411203817</v>
      </c>
      <c r="M78" s="6">
        <f t="shared" si="45"/>
        <v>72.755055023341285</v>
      </c>
      <c r="N78" s="6">
        <f t="shared" ref="N78:N141" si="53">(E78*C78^2/4+(D78-E78)*(C78-F78)*F78+(4-PI())/2*G78^2*(C78-2*F78)+(3*PI()-10)/3*G78^3)/1000</f>
        <v>83.013098420725967</v>
      </c>
      <c r="O78" s="67">
        <f t="shared" ref="O78:O141" si="54">(L78*1000/I78)^0.5</f>
        <v>40.552231482967059</v>
      </c>
      <c r="P78" s="90">
        <f t="shared" si="10"/>
        <v>0.75561065788306991</v>
      </c>
      <c r="Q78" s="89">
        <f t="shared" ref="Q78:Q141" si="55">(1/12*(2*F78*D78^3+(C78-2*F78)*E78^3)+0.03*G78^4+0.2146*G78^2*(E78+0.4468*G78)^2)/1000000</f>
        <v>1.3381065134531815</v>
      </c>
      <c r="R78" s="6">
        <f t="shared" si="46"/>
        <v>26.762130269063633</v>
      </c>
      <c r="S78" s="92">
        <f t="shared" ref="S78:S141" si="56">(D78^2*F78/2+(C78-2*F78)/4*E78^2+G78^3*(10/3-PI())+(2-PI()/2)*E78*G78^2)/1000</f>
        <v>41.140354539304504</v>
      </c>
      <c r="T78" s="67">
        <f t="shared" ref="T78:T141" si="57">(Q78*1000/I78)^0.5</f>
        <v>25.101975086463455</v>
      </c>
      <c r="U78" s="9">
        <f t="shared" ref="U78:U141" si="58">(2/3*(D78-0.63*F78)*F78^3+1/3*(C78-2*F78)*E78^3+2*E78/F78*(0.145+0.1*G78/F78)*((G78+E78/2)^2+(G78+F78)^2-G78^2)^4/(2*G78+F78)^4)/1000</f>
        <v>52.365446433774068</v>
      </c>
      <c r="V78" s="6">
        <f t="shared" ref="V78:V141" si="59">(F78*D78^3/24*(C78-F78)^2)/1000000000</f>
        <v>2.5813333333333328</v>
      </c>
      <c r="W78" s="71">
        <f t="shared" ref="W78:W141" si="60">E78+2*F78+(4-2*2^0.5)*G78</f>
        <v>35.058874503045715</v>
      </c>
      <c r="X78" s="9"/>
      <c r="Y78" s="9"/>
      <c r="Z78" s="9"/>
      <c r="AA78" s="28">
        <f t="shared" si="43"/>
        <v>1</v>
      </c>
      <c r="AB78" s="2">
        <f t="shared" si="43"/>
        <v>1</v>
      </c>
      <c r="AC78" s="29">
        <f t="shared" si="43"/>
        <v>1</v>
      </c>
      <c r="AD78" s="28">
        <f t="shared" si="44"/>
        <v>1</v>
      </c>
      <c r="AE78" s="2">
        <f t="shared" si="44"/>
        <v>1</v>
      </c>
      <c r="AF78" s="72">
        <f t="shared" si="44"/>
        <v>1</v>
      </c>
    </row>
    <row r="79" spans="1:32">
      <c r="A79" s="73" t="s">
        <v>131</v>
      </c>
      <c r="B79" s="62">
        <f t="shared" si="47"/>
        <v>19.888843664382101</v>
      </c>
      <c r="C79" s="7">
        <v>114</v>
      </c>
      <c r="D79" s="7" t="str">
        <f t="shared" si="48"/>
        <v>120</v>
      </c>
      <c r="E79" s="9">
        <v>5</v>
      </c>
      <c r="F79" s="9">
        <v>8</v>
      </c>
      <c r="G79" s="9">
        <v>12</v>
      </c>
      <c r="H79" s="9"/>
      <c r="I79" s="89">
        <f t="shared" si="49"/>
        <v>2.5336106578830702</v>
      </c>
      <c r="J79" s="9">
        <f t="shared" si="50"/>
        <v>98</v>
      </c>
      <c r="K79" s="67">
        <f t="shared" si="51"/>
        <v>74</v>
      </c>
      <c r="L79" s="89">
        <f t="shared" si="52"/>
        <v>6.0615058903048071</v>
      </c>
      <c r="M79" s="6">
        <f t="shared" si="45"/>
        <v>106.34220860183872</v>
      </c>
      <c r="N79" s="6">
        <f t="shared" si="53"/>
        <v>119.49059434167359</v>
      </c>
      <c r="O79" s="67">
        <f t="shared" si="54"/>
        <v>48.912552508093718</v>
      </c>
      <c r="P79" s="90">
        <f t="shared" si="10"/>
        <v>0.84561065788306999</v>
      </c>
      <c r="Q79" s="89">
        <f t="shared" si="55"/>
        <v>2.3089606801198479</v>
      </c>
      <c r="R79" s="6">
        <f t="shared" si="46"/>
        <v>38.482678001997463</v>
      </c>
      <c r="S79" s="92">
        <f t="shared" si="56"/>
        <v>58.852854539304509</v>
      </c>
      <c r="T79" s="67">
        <f t="shared" si="57"/>
        <v>30.188277256159665</v>
      </c>
      <c r="U79" s="9">
        <f t="shared" si="58"/>
        <v>59.942113100440729</v>
      </c>
      <c r="V79" s="6">
        <f t="shared" si="59"/>
        <v>6.4719360000000004</v>
      </c>
      <c r="W79" s="71">
        <f t="shared" si="60"/>
        <v>35.058874503045715</v>
      </c>
      <c r="X79" s="9"/>
      <c r="Y79" s="9"/>
      <c r="Z79" s="9"/>
      <c r="AA79" s="28">
        <f t="shared" si="43"/>
        <v>1</v>
      </c>
      <c r="AB79" s="2">
        <f t="shared" si="43"/>
        <v>1</v>
      </c>
      <c r="AC79" s="29">
        <f t="shared" si="43"/>
        <v>2</v>
      </c>
      <c r="AD79" s="28">
        <f t="shared" si="44"/>
        <v>1</v>
      </c>
      <c r="AE79" s="2">
        <f t="shared" si="44"/>
        <v>1</v>
      </c>
      <c r="AF79" s="72">
        <f t="shared" si="44"/>
        <v>2</v>
      </c>
    </row>
    <row r="80" spans="1:32">
      <c r="A80" s="73" t="s">
        <v>132</v>
      </c>
      <c r="B80" s="62">
        <f t="shared" si="47"/>
        <v>24.661643664382098</v>
      </c>
      <c r="C80" s="7">
        <v>133</v>
      </c>
      <c r="D80" s="7" t="str">
        <f t="shared" si="48"/>
        <v>140</v>
      </c>
      <c r="E80" s="9">
        <v>5.5</v>
      </c>
      <c r="F80" s="9">
        <v>8.5</v>
      </c>
      <c r="G80" s="9">
        <v>12</v>
      </c>
      <c r="H80" s="9"/>
      <c r="I80" s="89">
        <f t="shared" si="49"/>
        <v>3.1416106578830698</v>
      </c>
      <c r="J80" s="9">
        <f t="shared" si="50"/>
        <v>116</v>
      </c>
      <c r="K80" s="67">
        <f t="shared" si="51"/>
        <v>92</v>
      </c>
      <c r="L80" s="89">
        <f t="shared" si="52"/>
        <v>10.331282894689236</v>
      </c>
      <c r="M80" s="6">
        <f t="shared" si="45"/>
        <v>155.35763751412384</v>
      </c>
      <c r="N80" s="6">
        <f t="shared" si="53"/>
        <v>173.4950902626212</v>
      </c>
      <c r="O80" s="67">
        <f t="shared" si="54"/>
        <v>57.345711574226449</v>
      </c>
      <c r="P80" s="90">
        <f t="shared" si="10"/>
        <v>1.0123606578830699</v>
      </c>
      <c r="Q80" s="89">
        <f t="shared" si="55"/>
        <v>3.8932093956943552</v>
      </c>
      <c r="R80" s="6">
        <f t="shared" si="46"/>
        <v>55.617277081347936</v>
      </c>
      <c r="S80" s="92">
        <f t="shared" si="56"/>
        <v>84.84850720377527</v>
      </c>
      <c r="T80" s="67">
        <f t="shared" si="57"/>
        <v>35.20283990841898</v>
      </c>
      <c r="U80" s="9">
        <f t="shared" si="58"/>
        <v>81.297955954511494</v>
      </c>
      <c r="V80" s="6">
        <f t="shared" si="59"/>
        <v>15.063659625</v>
      </c>
      <c r="W80" s="71">
        <f t="shared" si="60"/>
        <v>36.558874503045715</v>
      </c>
      <c r="X80" s="9"/>
      <c r="Y80" s="9"/>
      <c r="Z80" s="9"/>
      <c r="AA80" s="28">
        <f t="shared" si="43"/>
        <v>1</v>
      </c>
      <c r="AB80" s="2">
        <f t="shared" si="43"/>
        <v>2</v>
      </c>
      <c r="AC80" s="29">
        <f t="shared" si="43"/>
        <v>3</v>
      </c>
      <c r="AD80" s="28">
        <f t="shared" si="44"/>
        <v>1</v>
      </c>
      <c r="AE80" s="2">
        <f t="shared" si="44"/>
        <v>2</v>
      </c>
      <c r="AF80" s="72">
        <f t="shared" si="44"/>
        <v>3</v>
      </c>
    </row>
    <row r="81" spans="1:32">
      <c r="A81" s="73" t="s">
        <v>133</v>
      </c>
      <c r="B81" s="62">
        <f t="shared" si="47"/>
        <v>30.435561975597029</v>
      </c>
      <c r="C81" s="7">
        <v>152</v>
      </c>
      <c r="D81" s="7" t="str">
        <f t="shared" si="48"/>
        <v>160</v>
      </c>
      <c r="E81" s="9">
        <v>6</v>
      </c>
      <c r="F81" s="9">
        <v>9</v>
      </c>
      <c r="G81" s="9">
        <v>15</v>
      </c>
      <c r="H81" s="9"/>
      <c r="I81" s="89">
        <f t="shared" si="49"/>
        <v>3.8771416529422966</v>
      </c>
      <c r="J81" s="9">
        <f t="shared" si="50"/>
        <v>134</v>
      </c>
      <c r="K81" s="67">
        <f t="shared" si="51"/>
        <v>104</v>
      </c>
      <c r="L81" s="89">
        <f t="shared" si="52"/>
        <v>16.729738591121141</v>
      </c>
      <c r="M81" s="6">
        <f t="shared" si="45"/>
        <v>220.12813935685713</v>
      </c>
      <c r="N81" s="6">
        <f t="shared" si="53"/>
        <v>245.14736595299942</v>
      </c>
      <c r="O81" s="67">
        <f t="shared" si="54"/>
        <v>65.688409011776713</v>
      </c>
      <c r="P81" s="90">
        <f t="shared" si="10"/>
        <v>1.3211416529422968</v>
      </c>
      <c r="Q81" s="89">
        <f t="shared" si="55"/>
        <v>6.1557210907211397</v>
      </c>
      <c r="R81" s="6">
        <f t="shared" si="46"/>
        <v>76.946513634014238</v>
      </c>
      <c r="S81" s="92">
        <f t="shared" si="56"/>
        <v>117.63254975296134</v>
      </c>
      <c r="T81" s="67">
        <f t="shared" si="57"/>
        <v>39.845899283326361</v>
      </c>
      <c r="U81" s="9">
        <f t="shared" si="58"/>
        <v>121.94181095479851</v>
      </c>
      <c r="V81" s="6">
        <f t="shared" si="59"/>
        <v>31.409663999999999</v>
      </c>
      <c r="W81" s="71">
        <f t="shared" si="60"/>
        <v>41.573593128807147</v>
      </c>
      <c r="X81" s="9"/>
      <c r="Y81" s="9"/>
      <c r="Z81" s="9"/>
      <c r="AA81" s="28">
        <f t="shared" si="43"/>
        <v>1</v>
      </c>
      <c r="AB81" s="2">
        <f t="shared" si="43"/>
        <v>2</v>
      </c>
      <c r="AC81" s="29">
        <f t="shared" si="43"/>
        <v>3</v>
      </c>
      <c r="AD81" s="28">
        <f t="shared" si="44"/>
        <v>1</v>
      </c>
      <c r="AE81" s="2">
        <f t="shared" si="44"/>
        <v>2</v>
      </c>
      <c r="AF81" s="72">
        <f t="shared" si="44"/>
        <v>3</v>
      </c>
    </row>
    <row r="82" spans="1:32">
      <c r="A82" s="73" t="s">
        <v>134</v>
      </c>
      <c r="B82" s="62">
        <f t="shared" si="47"/>
        <v>35.522361975597029</v>
      </c>
      <c r="C82" s="7">
        <v>171</v>
      </c>
      <c r="D82" s="7" t="str">
        <f t="shared" si="48"/>
        <v>180</v>
      </c>
      <c r="E82" s="9">
        <v>6</v>
      </c>
      <c r="F82" s="9">
        <v>9.5</v>
      </c>
      <c r="G82" s="9">
        <v>15</v>
      </c>
      <c r="H82" s="9"/>
      <c r="I82" s="89">
        <f t="shared" si="49"/>
        <v>4.5251416529422972</v>
      </c>
      <c r="J82" s="9">
        <f t="shared" si="50"/>
        <v>152</v>
      </c>
      <c r="K82" s="67">
        <f t="shared" si="51"/>
        <v>122</v>
      </c>
      <c r="L82" s="93">
        <f t="shared" si="52"/>
        <v>25.102836952601137</v>
      </c>
      <c r="M82" s="6">
        <f t="shared" si="45"/>
        <v>293.60043219416536</v>
      </c>
      <c r="N82" s="6">
        <f t="shared" si="53"/>
        <v>324.85264082948009</v>
      </c>
      <c r="O82" s="67">
        <f t="shared" si="54"/>
        <v>74.480968157504535</v>
      </c>
      <c r="P82" s="90">
        <f t="shared" si="10"/>
        <v>1.4471416529422967</v>
      </c>
      <c r="Q82" s="89">
        <f t="shared" si="55"/>
        <v>9.2460450907211396</v>
      </c>
      <c r="R82" s="6">
        <f t="shared" si="46"/>
        <v>102.733834341346</v>
      </c>
      <c r="S82" s="92">
        <f t="shared" si="56"/>
        <v>156.49454975296135</v>
      </c>
      <c r="T82" s="67">
        <f t="shared" si="57"/>
        <v>45.202443724093769</v>
      </c>
      <c r="U82" s="9">
        <f t="shared" si="58"/>
        <v>147.98237261710057</v>
      </c>
      <c r="V82" s="6">
        <f t="shared" si="59"/>
        <v>60.210874124999997</v>
      </c>
      <c r="W82" s="71">
        <f t="shared" si="60"/>
        <v>42.573593128807147</v>
      </c>
      <c r="X82" s="9"/>
      <c r="Y82" s="9"/>
      <c r="Z82" s="9"/>
      <c r="AA82" s="28">
        <f t="shared" si="43"/>
        <v>1</v>
      </c>
      <c r="AB82" s="2">
        <f t="shared" si="43"/>
        <v>3</v>
      </c>
      <c r="AC82" s="29">
        <f t="shared" si="43"/>
        <v>3</v>
      </c>
      <c r="AD82" s="28">
        <f t="shared" si="44"/>
        <v>1</v>
      </c>
      <c r="AE82" s="2">
        <f t="shared" si="44"/>
        <v>3</v>
      </c>
      <c r="AF82" s="72">
        <f t="shared" si="44"/>
        <v>3</v>
      </c>
    </row>
    <row r="83" spans="1:32">
      <c r="A83" s="73" t="s">
        <v>135</v>
      </c>
      <c r="B83" s="62">
        <f t="shared" si="47"/>
        <v>42.257523244859719</v>
      </c>
      <c r="C83" s="7">
        <f t="shared" ref="C83:C100" si="61">RIGHT(A83,3)-10</f>
        <v>190</v>
      </c>
      <c r="D83" s="7" t="str">
        <f t="shared" si="48"/>
        <v>200</v>
      </c>
      <c r="E83" s="9">
        <v>6.5</v>
      </c>
      <c r="F83" s="9">
        <v>10</v>
      </c>
      <c r="G83" s="9">
        <v>18</v>
      </c>
      <c r="H83" s="9"/>
      <c r="I83" s="89">
        <f t="shared" si="49"/>
        <v>5.3831239802369071</v>
      </c>
      <c r="J83" s="9">
        <f t="shared" si="50"/>
        <v>170</v>
      </c>
      <c r="K83" s="67">
        <f t="shared" si="51"/>
        <v>134</v>
      </c>
      <c r="L83" s="93">
        <f t="shared" si="52"/>
        <v>36.921491708442602</v>
      </c>
      <c r="M83" s="6">
        <f t="shared" si="45"/>
        <v>388.64728114150108</v>
      </c>
      <c r="N83" s="6">
        <f t="shared" si="53"/>
        <v>429.48480667587279</v>
      </c>
      <c r="O83" s="67">
        <f t="shared" si="54"/>
        <v>82.817559506361519</v>
      </c>
      <c r="P83" s="90">
        <f t="shared" si="10"/>
        <v>1.8081239802369073</v>
      </c>
      <c r="Q83" s="93">
        <f t="shared" si="55"/>
        <v>13.355077520345477</v>
      </c>
      <c r="R83" s="6">
        <f t="shared" si="46"/>
        <v>133.55077520345475</v>
      </c>
      <c r="S83" s="92">
        <f t="shared" si="56"/>
        <v>203.81775958003431</v>
      </c>
      <c r="T83" s="67">
        <f t="shared" si="57"/>
        <v>49.808792740422163</v>
      </c>
      <c r="U83" s="9">
        <f t="shared" si="58"/>
        <v>209.84943260737123</v>
      </c>
      <c r="V83" s="9">
        <f t="shared" si="59"/>
        <v>108</v>
      </c>
      <c r="W83" s="71">
        <f t="shared" si="60"/>
        <v>47.588311754568579</v>
      </c>
      <c r="X83" s="9"/>
      <c r="Y83" s="9"/>
      <c r="Z83" s="9"/>
      <c r="AA83" s="28">
        <f t="shared" si="43"/>
        <v>1</v>
      </c>
      <c r="AB83" s="2">
        <f t="shared" si="43"/>
        <v>3</v>
      </c>
      <c r="AC83" s="29">
        <f t="shared" si="43"/>
        <v>3</v>
      </c>
      <c r="AD83" s="28">
        <f t="shared" si="44"/>
        <v>1</v>
      </c>
      <c r="AE83" s="2">
        <f t="shared" si="44"/>
        <v>3</v>
      </c>
      <c r="AF83" s="72">
        <f t="shared" si="44"/>
        <v>3</v>
      </c>
    </row>
    <row r="84" spans="1:32">
      <c r="A84" s="73" t="s">
        <v>136</v>
      </c>
      <c r="B84" s="62">
        <f t="shared" si="47"/>
        <v>50.507873244859717</v>
      </c>
      <c r="C84" s="7">
        <f t="shared" si="61"/>
        <v>210</v>
      </c>
      <c r="D84" s="7" t="str">
        <f t="shared" si="48"/>
        <v>220</v>
      </c>
      <c r="E84" s="9">
        <v>7</v>
      </c>
      <c r="F84" s="9">
        <v>11</v>
      </c>
      <c r="G84" s="9">
        <v>18</v>
      </c>
      <c r="H84" s="9"/>
      <c r="I84" s="89">
        <f t="shared" si="49"/>
        <v>6.4341239802369072</v>
      </c>
      <c r="J84" s="9">
        <f t="shared" si="50"/>
        <v>188</v>
      </c>
      <c r="K84" s="67">
        <f t="shared" si="51"/>
        <v>152</v>
      </c>
      <c r="L84" s="93">
        <f t="shared" si="52"/>
        <v>54.096945052973375</v>
      </c>
      <c r="M84" s="6">
        <f t="shared" si="45"/>
        <v>515.20900050450837</v>
      </c>
      <c r="N84" s="6">
        <f t="shared" si="53"/>
        <v>568.45742249800503</v>
      </c>
      <c r="O84" s="67">
        <f t="shared" si="54"/>
        <v>91.694156054431275</v>
      </c>
      <c r="P84" s="90">
        <f t="shared" si="10"/>
        <v>2.0671239802369072</v>
      </c>
      <c r="Q84" s="93">
        <f t="shared" si="55"/>
        <v>19.545589187667773</v>
      </c>
      <c r="R84" s="6">
        <f t="shared" si="46"/>
        <v>177.68717443334342</v>
      </c>
      <c r="S84" s="92">
        <f t="shared" si="56"/>
        <v>270.59466557509347</v>
      </c>
      <c r="T84" s="67">
        <f t="shared" si="57"/>
        <v>55.116251178569961</v>
      </c>
      <c r="U84" s="9">
        <f t="shared" si="58"/>
        <v>284.58155006028881</v>
      </c>
      <c r="V84" s="9">
        <f t="shared" si="59"/>
        <v>193.26608033333332</v>
      </c>
      <c r="W84" s="71">
        <f t="shared" si="60"/>
        <v>50.088311754568579</v>
      </c>
      <c r="X84" s="9"/>
      <c r="Y84" s="9"/>
      <c r="Z84" s="9"/>
      <c r="AA84" s="28">
        <f t="shared" si="43"/>
        <v>1</v>
      </c>
      <c r="AB84" s="2">
        <f t="shared" si="43"/>
        <v>3</v>
      </c>
      <c r="AC84" s="29">
        <f t="shared" si="43"/>
        <v>3</v>
      </c>
      <c r="AD84" s="28">
        <f t="shared" si="44"/>
        <v>1</v>
      </c>
      <c r="AE84" s="2">
        <f t="shared" si="44"/>
        <v>3</v>
      </c>
      <c r="AF84" s="72">
        <f t="shared" si="44"/>
        <v>3</v>
      </c>
    </row>
    <row r="85" spans="1:32">
      <c r="A85" s="73" t="s">
        <v>137</v>
      </c>
      <c r="B85" s="62">
        <f t="shared" si="47"/>
        <v>60.315927472170173</v>
      </c>
      <c r="C85" s="7">
        <f t="shared" si="61"/>
        <v>230</v>
      </c>
      <c r="D85" s="7" t="str">
        <f t="shared" si="48"/>
        <v>240</v>
      </c>
      <c r="E85" s="9">
        <v>7.5</v>
      </c>
      <c r="F85" s="9">
        <v>12</v>
      </c>
      <c r="G85" s="9">
        <v>21</v>
      </c>
      <c r="H85" s="9"/>
      <c r="I85" s="89">
        <f t="shared" si="49"/>
        <v>7.6835576397669012</v>
      </c>
      <c r="J85" s="9">
        <f t="shared" si="50"/>
        <v>206</v>
      </c>
      <c r="K85" s="67">
        <f t="shared" si="51"/>
        <v>164</v>
      </c>
      <c r="L85" s="93">
        <f t="shared" si="52"/>
        <v>77.631719028851236</v>
      </c>
      <c r="M85" s="6">
        <f t="shared" si="45"/>
        <v>675.05842633783686</v>
      </c>
      <c r="N85" s="6">
        <f t="shared" si="53"/>
        <v>744.62322646088592</v>
      </c>
      <c r="O85" s="67">
        <f t="shared" si="54"/>
        <v>100.51674689534937</v>
      </c>
      <c r="P85" s="90">
        <f t="shared" si="10"/>
        <v>2.5175576397669008</v>
      </c>
      <c r="Q85" s="93">
        <f t="shared" si="55"/>
        <v>27.688051356947387</v>
      </c>
      <c r="R85" s="6">
        <f t="shared" si="46"/>
        <v>230.73376130789489</v>
      </c>
      <c r="S85" s="92">
        <f t="shared" si="56"/>
        <v>351.69217658423082</v>
      </c>
      <c r="T85" s="67">
        <f t="shared" si="57"/>
        <v>60.02954051372727</v>
      </c>
      <c r="U85" s="9">
        <f t="shared" si="58"/>
        <v>415.51940145423879</v>
      </c>
      <c r="V85" s="9">
        <f t="shared" si="59"/>
        <v>328.48588799999999</v>
      </c>
      <c r="W85" s="71">
        <f t="shared" si="60"/>
        <v>56.103030380330004</v>
      </c>
      <c r="X85" s="9"/>
      <c r="Y85" s="9"/>
      <c r="Z85" s="9"/>
      <c r="AA85" s="28">
        <f t="shared" ref="AA85:AC104" si="62">MAX(IF($K85/$E85&lt;=72*(235/AA$4)^0.5,1,IF($K85/$E85&lt;=83*(235/AA$4)^0.5,2,IF($K85/$E85&lt;=124*(235/AA$4)^0.5,3,4))),IF($D85/2/$F85&lt;=10*(235/AA$4)^0.5,1,IF($D85/2/$F85&lt;=11*(235/AA$4)^0.5,2,IF($D85/2/$F85&lt;=15*(235/AA$4)^0.5,3,4))))</f>
        <v>1</v>
      </c>
      <c r="AB85" s="2">
        <f t="shared" si="62"/>
        <v>3</v>
      </c>
      <c r="AC85" s="29">
        <f t="shared" si="62"/>
        <v>3</v>
      </c>
      <c r="AD85" s="28">
        <f t="shared" ref="AD85:AF104" si="63">MAX(IF($K85/$E85&lt;=33*(235/AD$4)^0.5,1,IF($K85/$E85&lt;=38*(235/AD$4)^0.5,2,IF($K85/$E85&lt;=42*(235/AD$4)^0.5,3,4))),IF($D85/2/$F85&lt;=10*(235/AD$4)^0.5,1,IF($D85/2/$F85&lt;=11*(235/AD$4)^0.5,2,IF($D85/2/$F85&lt;=15*(235/AD$4)^0.5,3,4))))</f>
        <v>1</v>
      </c>
      <c r="AE85" s="2">
        <f t="shared" si="63"/>
        <v>3</v>
      </c>
      <c r="AF85" s="72">
        <f t="shared" si="63"/>
        <v>3</v>
      </c>
    </row>
    <row r="86" spans="1:32">
      <c r="A86" s="73" t="s">
        <v>138</v>
      </c>
      <c r="B86" s="62">
        <f t="shared" si="47"/>
        <v>68.153249657528391</v>
      </c>
      <c r="C86" s="7">
        <f t="shared" si="61"/>
        <v>250</v>
      </c>
      <c r="D86" s="7" t="str">
        <f t="shared" si="48"/>
        <v>260</v>
      </c>
      <c r="E86" s="9">
        <v>7.5</v>
      </c>
      <c r="F86" s="9">
        <v>12.5</v>
      </c>
      <c r="G86" s="9">
        <v>24</v>
      </c>
      <c r="H86" s="9"/>
      <c r="I86" s="89">
        <f t="shared" si="49"/>
        <v>8.6819426315322801</v>
      </c>
      <c r="J86" s="9">
        <f t="shared" si="50"/>
        <v>225</v>
      </c>
      <c r="K86" s="67">
        <f t="shared" si="51"/>
        <v>177</v>
      </c>
      <c r="L86" s="93">
        <f t="shared" si="52"/>
        <v>104.54936436277249</v>
      </c>
      <c r="M86" s="6">
        <f t="shared" si="45"/>
        <v>836.39491490217995</v>
      </c>
      <c r="N86" s="6">
        <f t="shared" si="53"/>
        <v>919.77104789060672</v>
      </c>
      <c r="O86" s="67">
        <f t="shared" si="54"/>
        <v>109.73678755804609</v>
      </c>
      <c r="P86" s="90">
        <f t="shared" si="10"/>
        <v>2.8756926315322797</v>
      </c>
      <c r="Q86" s="93">
        <f t="shared" si="55"/>
        <v>36.675578999187309</v>
      </c>
      <c r="R86" s="6">
        <f t="shared" si="46"/>
        <v>282.11983845528698</v>
      </c>
      <c r="S86" s="92">
        <f t="shared" si="56"/>
        <v>430.16884552502074</v>
      </c>
      <c r="T86" s="67">
        <f t="shared" si="57"/>
        <v>64.995012783149136</v>
      </c>
      <c r="U86" s="9">
        <f t="shared" si="58"/>
        <v>523.74709181012292</v>
      </c>
      <c r="V86" s="9">
        <f t="shared" si="59"/>
        <v>516.35221354166663</v>
      </c>
      <c r="W86" s="71">
        <f t="shared" si="60"/>
        <v>60.617749006091429</v>
      </c>
      <c r="X86" s="9"/>
      <c r="Y86" s="9"/>
      <c r="Z86" s="9"/>
      <c r="AA86" s="28">
        <f t="shared" si="62"/>
        <v>2</v>
      </c>
      <c r="AB86" s="2">
        <f t="shared" si="62"/>
        <v>3</v>
      </c>
      <c r="AC86" s="29">
        <f t="shared" si="62"/>
        <v>3</v>
      </c>
      <c r="AD86" s="28">
        <f t="shared" si="63"/>
        <v>2</v>
      </c>
      <c r="AE86" s="2">
        <f t="shared" si="63"/>
        <v>3</v>
      </c>
      <c r="AF86" s="72">
        <f t="shared" si="63"/>
        <v>3</v>
      </c>
    </row>
    <row r="87" spans="1:32">
      <c r="A87" s="73" t="s">
        <v>139</v>
      </c>
      <c r="B87" s="62">
        <f>7.85*I87</f>
        <v>76.352574657528393</v>
      </c>
      <c r="C87" s="7">
        <f t="shared" si="61"/>
        <v>270</v>
      </c>
      <c r="D87" s="7" t="str">
        <f t="shared" si="48"/>
        <v>280</v>
      </c>
      <c r="E87" s="9">
        <v>8</v>
      </c>
      <c r="F87" s="9">
        <v>13</v>
      </c>
      <c r="G87" s="9">
        <v>24</v>
      </c>
      <c r="H87" s="9"/>
      <c r="I87" s="89">
        <f>(2*F87*D87+(C87-2*F87)*E87+(4-PI())*G87^2)/1000</f>
        <v>9.7264426315322794</v>
      </c>
      <c r="J87" s="9">
        <f>C87-2*F87</f>
        <v>244</v>
      </c>
      <c r="K87" s="67">
        <f>C87-2*F87-2*G87</f>
        <v>196</v>
      </c>
      <c r="L87" s="93">
        <f>(1/12*(D87*C87^3-(D87-E87)*(C87-2*F87)^3)+0.03*G87^4+0.2146*G87^2*(C87-2*F87-0.4468*G87)^2)/1000000</f>
        <v>136.73277791245579</v>
      </c>
      <c r="M87" s="9">
        <f t="shared" si="45"/>
        <v>1012.8353919441169</v>
      </c>
      <c r="N87" s="9">
        <f>(E87*C87^2/4+(D87-E87)*(C87-F87)*F87+(4-PI())/2*G87^2*(C87-2*F87)+(3*PI()-10)/3*G87^3)/1000</f>
        <v>1112.2233778901634</v>
      </c>
      <c r="O87" s="67">
        <f>(L87*1000/I87)^0.5</f>
        <v>118.56576391659931</v>
      </c>
      <c r="P87" s="90">
        <f t="shared" si="10"/>
        <v>3.1744426315322798</v>
      </c>
      <c r="Q87" s="93">
        <f>(1/12*(2*F87*D87^3+(C87-2*F87)*E87^3)+0.03*G87^4+0.2146*G87^2*(E87+0.4468*G87)^2)/1000000</f>
        <v>47.626362974466687</v>
      </c>
      <c r="R87" s="6">
        <f t="shared" si="46"/>
        <v>340.18830696047638</v>
      </c>
      <c r="S87" s="92">
        <f>(D87^2*F87/2+(C87-2*F87)/4*E87^2+G87^3*(10/3-PI())+(2-PI()/2)*E87*G87^2)/1000</f>
        <v>518.13239368290374</v>
      </c>
      <c r="T87" s="67">
        <f>(Q87*1000/I87)^0.5</f>
        <v>69.97561015058379</v>
      </c>
      <c r="U87" s="9">
        <f>(2/3*(D87-0.63*F87)*F87^3+1/3*(C87-2*F87)*E87^3+2*E87/F87*(0.145+0.1*G87/F87)*((G87+E87/2)^2+(G87+F87)^2-G87^2)^4/(2*G87+F87)^4)/1000</f>
        <v>620.96762602912361</v>
      </c>
      <c r="V87" s="9">
        <f>(F87*D87^3/24*(C87-F87)^2)/1000000000</f>
        <v>785.36664266666662</v>
      </c>
      <c r="W87" s="71">
        <f>E87+2*F87+(4-2*2^0.5)*G87</f>
        <v>62.117749006091429</v>
      </c>
      <c r="X87" s="9"/>
      <c r="Y87" s="9"/>
      <c r="Z87" s="9"/>
      <c r="AA87" s="28">
        <f t="shared" si="62"/>
        <v>2</v>
      </c>
      <c r="AB87" s="2">
        <f t="shared" si="62"/>
        <v>3</v>
      </c>
      <c r="AC87" s="29">
        <f t="shared" si="62"/>
        <v>4</v>
      </c>
      <c r="AD87" s="28">
        <f t="shared" si="63"/>
        <v>2</v>
      </c>
      <c r="AE87" s="2">
        <f t="shared" si="63"/>
        <v>3</v>
      </c>
      <c r="AF87" s="72">
        <f t="shared" si="63"/>
        <v>4</v>
      </c>
    </row>
    <row r="88" spans="1:32">
      <c r="A88" s="73" t="s">
        <v>140</v>
      </c>
      <c r="B88" s="62">
        <f t="shared" si="47"/>
        <v>88.334314800934365</v>
      </c>
      <c r="C88" s="7">
        <f t="shared" si="61"/>
        <v>290</v>
      </c>
      <c r="D88" s="7" t="str">
        <f>RIGHT(A88,3)</f>
        <v>300</v>
      </c>
      <c r="E88" s="9">
        <v>8.5</v>
      </c>
      <c r="F88" s="9">
        <v>14</v>
      </c>
      <c r="G88" s="9">
        <v>27</v>
      </c>
      <c r="H88" s="9"/>
      <c r="I88" s="89">
        <f t="shared" si="49"/>
        <v>11.25277895553304</v>
      </c>
      <c r="J88" s="9">
        <f t="shared" si="50"/>
        <v>262</v>
      </c>
      <c r="K88" s="67">
        <f t="shared" si="51"/>
        <v>208</v>
      </c>
      <c r="L88" s="93">
        <f t="shared" si="52"/>
        <v>182.63466379602059</v>
      </c>
      <c r="M88" s="9">
        <f t="shared" si="45"/>
        <v>1259.5494054897972</v>
      </c>
      <c r="N88" s="9">
        <f t="shared" si="53"/>
        <v>1383.2715113754364</v>
      </c>
      <c r="O88" s="67">
        <f t="shared" si="54"/>
        <v>127.39773618733648</v>
      </c>
      <c r="P88" s="90">
        <f t="shared" si="10"/>
        <v>3.7277789555330401</v>
      </c>
      <c r="Q88" s="93">
        <f t="shared" si="55"/>
        <v>63.095505539300454</v>
      </c>
      <c r="R88" s="6">
        <f t="shared" si="46"/>
        <v>420.63670359533631</v>
      </c>
      <c r="S88" s="94">
        <f t="shared" si="56"/>
        <v>641.16596736040742</v>
      </c>
      <c r="T88" s="67">
        <f t="shared" si="57"/>
        <v>74.880600452076607</v>
      </c>
      <c r="U88" s="9">
        <f t="shared" si="58"/>
        <v>851.73082171789861</v>
      </c>
      <c r="V88" s="7">
        <f t="shared" si="59"/>
        <v>1199.7719999999999</v>
      </c>
      <c r="W88" s="71">
        <f t="shared" si="60"/>
        <v>68.132467631852862</v>
      </c>
      <c r="X88" s="9"/>
      <c r="Y88" s="9"/>
      <c r="Z88" s="9"/>
      <c r="AA88" s="28">
        <f t="shared" si="62"/>
        <v>2</v>
      </c>
      <c r="AB88" s="2">
        <f t="shared" si="62"/>
        <v>3</v>
      </c>
      <c r="AC88" s="29">
        <f t="shared" si="62"/>
        <v>3</v>
      </c>
      <c r="AD88" s="28">
        <f t="shared" si="63"/>
        <v>2</v>
      </c>
      <c r="AE88" s="2">
        <f t="shared" si="63"/>
        <v>3</v>
      </c>
      <c r="AF88" s="72">
        <f t="shared" si="63"/>
        <v>3</v>
      </c>
    </row>
    <row r="89" spans="1:32">
      <c r="A89" s="73" t="s">
        <v>141</v>
      </c>
      <c r="B89" s="62">
        <f t="shared" si="47"/>
        <v>97.628714800934361</v>
      </c>
      <c r="C89" s="7">
        <f t="shared" si="61"/>
        <v>310</v>
      </c>
      <c r="D89" s="2">
        <v>300</v>
      </c>
      <c r="E89" s="9">
        <v>9</v>
      </c>
      <c r="F89" s="9">
        <v>15.5</v>
      </c>
      <c r="G89" s="9">
        <v>27</v>
      </c>
      <c r="H89" s="9"/>
      <c r="I89" s="89">
        <f t="shared" si="49"/>
        <v>12.43677895553304</v>
      </c>
      <c r="J89" s="9">
        <f t="shared" si="50"/>
        <v>279</v>
      </c>
      <c r="K89" s="67">
        <f t="shared" si="51"/>
        <v>225</v>
      </c>
      <c r="L89" s="62">
        <f t="shared" si="52"/>
        <v>229.28557846207914</v>
      </c>
      <c r="M89" s="9">
        <f t="shared" si="45"/>
        <v>1479.2617965295428</v>
      </c>
      <c r="N89" s="9">
        <f t="shared" si="53"/>
        <v>1628.0893824974671</v>
      </c>
      <c r="O89" s="67">
        <f t="shared" si="54"/>
        <v>135.77956468912365</v>
      </c>
      <c r="P89" s="90">
        <f t="shared" ref="P89:P149" si="64">(I89*1000-2*F89*D89+(E89+2*G89)*F89)/1000</f>
        <v>4.1132789555330405</v>
      </c>
      <c r="Q89" s="93">
        <f t="shared" si="55"/>
        <v>69.852302543817387</v>
      </c>
      <c r="R89" s="6">
        <f t="shared" si="46"/>
        <v>465.68201695878264</v>
      </c>
      <c r="S89" s="94">
        <f t="shared" si="56"/>
        <v>709.73978709929077</v>
      </c>
      <c r="T89" s="67">
        <f t="shared" si="57"/>
        <v>74.94391999477827</v>
      </c>
      <c r="U89" s="9">
        <f t="shared" si="58"/>
        <v>1079.7482735664444</v>
      </c>
      <c r="V89" s="7">
        <f t="shared" si="59"/>
        <v>1512.358734375</v>
      </c>
      <c r="W89" s="71">
        <f t="shared" si="60"/>
        <v>71.632467631852862</v>
      </c>
      <c r="X89" s="9"/>
      <c r="Y89" s="9"/>
      <c r="Z89" s="9"/>
      <c r="AA89" s="28">
        <f t="shared" si="62"/>
        <v>1</v>
      </c>
      <c r="AB89" s="2">
        <f t="shared" si="62"/>
        <v>3</v>
      </c>
      <c r="AC89" s="29">
        <f t="shared" si="62"/>
        <v>3</v>
      </c>
      <c r="AD89" s="28">
        <f t="shared" si="63"/>
        <v>1</v>
      </c>
      <c r="AE89" s="2">
        <f t="shared" si="63"/>
        <v>3</v>
      </c>
      <c r="AF89" s="72">
        <f t="shared" si="63"/>
        <v>3</v>
      </c>
    </row>
    <row r="90" spans="1:32">
      <c r="A90" s="73" t="s">
        <v>142</v>
      </c>
      <c r="B90" s="62">
        <f>7.85*I90</f>
        <v>104.77613980093436</v>
      </c>
      <c r="C90" s="7">
        <f t="shared" si="61"/>
        <v>330</v>
      </c>
      <c r="D90" s="2">
        <v>300</v>
      </c>
      <c r="E90" s="9">
        <v>9.5</v>
      </c>
      <c r="F90" s="9">
        <v>16.5</v>
      </c>
      <c r="G90" s="9">
        <v>27</v>
      </c>
      <c r="H90" s="9"/>
      <c r="I90" s="89">
        <f>(2*F90*D90+(C90-2*F90)*E90+(4-PI())*G90^2)/1000</f>
        <v>13.34727895553304</v>
      </c>
      <c r="J90" s="9">
        <f>C90-2*F90</f>
        <v>297</v>
      </c>
      <c r="K90" s="67">
        <f>C90-2*F90-2*G90</f>
        <v>243</v>
      </c>
      <c r="L90" s="62">
        <f>(1/12*(D90*C90^3-(D90-E90)*(C90-2*F90)^3)+0.03*G90^4+0.2146*G90^2*(C90-2*F90-0.4468*G90)^2)/1000000</f>
        <v>276.93070376667049</v>
      </c>
      <c r="M90" s="9">
        <f t="shared" si="45"/>
        <v>1678.3679016161848</v>
      </c>
      <c r="N90" s="9">
        <f>(E90*C90^2/4+(D90-E90)*(C90-F90)*F90+(4-PI())/2*G90^2*(C90-2*F90)+(3*PI()-10)/3*G90^3)/1000</f>
        <v>1850.4755180972645</v>
      </c>
      <c r="O90" s="67">
        <f>(L90*1000/I90)^0.5</f>
        <v>144.04201433339855</v>
      </c>
      <c r="P90" s="90">
        <f t="shared" si="64"/>
        <v>4.4950289555330398</v>
      </c>
      <c r="Q90" s="93">
        <f>(1/12*(2*F90*D90^3+(C90-2*F90)*E90^3)+0.03*G90^4+0.2146*G90^2*(E90+0.4468*G90)^2)/1000000</f>
        <v>74.35990769711762</v>
      </c>
      <c r="R90" s="6">
        <f t="shared" si="46"/>
        <v>495.73271798078417</v>
      </c>
      <c r="S90" s="94">
        <f>(D90^2*F90/2+(C90-2*F90)/4*E90^2+G90^3*(10/3-PI())+(2-PI()/2)*E90*G90^2)/1000</f>
        <v>755.947544338174</v>
      </c>
      <c r="T90" s="67">
        <f>(Q90*1000/I90)^0.5</f>
        <v>74.640244332316115</v>
      </c>
      <c r="U90" s="9">
        <f>(2/3*(D90-0.63*F90)*F90^3+1/3*(C90-2*F90)*E90^3+2*E90/F90*(0.145+0.1*G90/F90)*((G90+E90/2)^2+(G90+F90)^2-G90^2)^4/(2*G90+F90)^4)/1000</f>
        <v>1271.9534575173157</v>
      </c>
      <c r="V90" s="7">
        <f>(F90*D90^3/24*(C90-F90)^2)/1000000000</f>
        <v>1824.3642656249999</v>
      </c>
      <c r="W90" s="71">
        <f>E90+2*F90+(4-2*2^0.5)*G90</f>
        <v>74.132467631852862</v>
      </c>
      <c r="X90" s="9"/>
      <c r="Y90" s="9"/>
      <c r="Z90" s="9"/>
      <c r="AA90" s="28">
        <f t="shared" si="62"/>
        <v>1</v>
      </c>
      <c r="AB90" s="2">
        <f t="shared" si="62"/>
        <v>3</v>
      </c>
      <c r="AC90" s="29">
        <f t="shared" si="62"/>
        <v>3</v>
      </c>
      <c r="AD90" s="28">
        <f t="shared" si="63"/>
        <v>1</v>
      </c>
      <c r="AE90" s="2">
        <f t="shared" si="63"/>
        <v>3</v>
      </c>
      <c r="AF90" s="72">
        <f t="shared" si="63"/>
        <v>3</v>
      </c>
    </row>
    <row r="91" spans="1:32">
      <c r="A91" s="73" t="s">
        <v>143</v>
      </c>
      <c r="B91" s="62">
        <f t="shared" si="47"/>
        <v>112.06486480093436</v>
      </c>
      <c r="C91" s="7">
        <f t="shared" si="61"/>
        <v>350</v>
      </c>
      <c r="D91" s="2">
        <v>300</v>
      </c>
      <c r="E91" s="9">
        <v>10</v>
      </c>
      <c r="F91" s="9">
        <v>17.5</v>
      </c>
      <c r="G91" s="9">
        <v>27</v>
      </c>
      <c r="H91" s="9"/>
      <c r="I91" s="89">
        <f t="shared" si="49"/>
        <v>14.27577895553304</v>
      </c>
      <c r="J91" s="9">
        <f t="shared" si="50"/>
        <v>315</v>
      </c>
      <c r="K91" s="67">
        <f t="shared" si="51"/>
        <v>261</v>
      </c>
      <c r="L91" s="62">
        <f t="shared" si="52"/>
        <v>330.89751389446189</v>
      </c>
      <c r="M91" s="9">
        <f t="shared" si="45"/>
        <v>1890.8429365397824</v>
      </c>
      <c r="N91" s="9">
        <f t="shared" si="53"/>
        <v>2088.4736536970618</v>
      </c>
      <c r="O91" s="67">
        <f t="shared" si="54"/>
        <v>152.24633429593291</v>
      </c>
      <c r="P91" s="90">
        <f t="shared" si="64"/>
        <v>4.8957789555330402</v>
      </c>
      <c r="Q91" s="93">
        <f t="shared" si="55"/>
        <v>78.86835025961787</v>
      </c>
      <c r="R91" s="9">
        <f t="shared" si="46"/>
        <v>525.7890017307858</v>
      </c>
      <c r="S91" s="94">
        <f t="shared" si="56"/>
        <v>802.2779265770572</v>
      </c>
      <c r="T91" s="67">
        <f t="shared" si="57"/>
        <v>74.327832926393015</v>
      </c>
      <c r="U91" s="9">
        <f t="shared" si="58"/>
        <v>1488.211448798623</v>
      </c>
      <c r="V91" s="7">
        <f t="shared" si="59"/>
        <v>2176.576171875</v>
      </c>
      <c r="W91" s="71">
        <f t="shared" si="60"/>
        <v>76.632467631852862</v>
      </c>
      <c r="X91" s="9"/>
      <c r="Y91" s="9"/>
      <c r="Z91" s="9"/>
      <c r="AA91" s="28">
        <f t="shared" si="62"/>
        <v>1</v>
      </c>
      <c r="AB91" s="2">
        <f t="shared" si="62"/>
        <v>2</v>
      </c>
      <c r="AC91" s="29">
        <f t="shared" si="62"/>
        <v>3</v>
      </c>
      <c r="AD91" s="28">
        <f t="shared" si="63"/>
        <v>1</v>
      </c>
      <c r="AE91" s="2">
        <f t="shared" si="63"/>
        <v>2</v>
      </c>
      <c r="AF91" s="72">
        <f t="shared" si="63"/>
        <v>3</v>
      </c>
    </row>
    <row r="92" spans="1:32">
      <c r="A92" s="73" t="s">
        <v>144</v>
      </c>
      <c r="B92" s="62">
        <f t="shared" si="47"/>
        <v>124.79756480093435</v>
      </c>
      <c r="C92" s="7">
        <f t="shared" si="61"/>
        <v>390</v>
      </c>
      <c r="D92" s="2">
        <v>300</v>
      </c>
      <c r="E92" s="9">
        <v>11</v>
      </c>
      <c r="F92" s="9">
        <v>19</v>
      </c>
      <c r="G92" s="9">
        <v>27</v>
      </c>
      <c r="H92" s="9"/>
      <c r="I92" s="89">
        <f t="shared" si="49"/>
        <v>15.89777895553304</v>
      </c>
      <c r="J92" s="9">
        <f t="shared" si="50"/>
        <v>352</v>
      </c>
      <c r="K92" s="67">
        <f t="shared" si="51"/>
        <v>298</v>
      </c>
      <c r="L92" s="62">
        <f t="shared" si="52"/>
        <v>450.69352570531078</v>
      </c>
      <c r="M92" s="9">
        <f t="shared" si="45"/>
        <v>2311.2488497708246</v>
      </c>
      <c r="N92" s="9">
        <f t="shared" si="53"/>
        <v>2561.7990643744233</v>
      </c>
      <c r="O92" s="67">
        <f t="shared" si="54"/>
        <v>168.37299323459592</v>
      </c>
      <c r="P92" s="90">
        <f t="shared" si="64"/>
        <v>5.73277895553304</v>
      </c>
      <c r="Q92" s="93">
        <f t="shared" si="55"/>
        <v>85.638202778884988</v>
      </c>
      <c r="R92" s="9">
        <f t="shared" si="46"/>
        <v>570.92135185923325</v>
      </c>
      <c r="S92" s="94">
        <f t="shared" si="56"/>
        <v>872.86381605482381</v>
      </c>
      <c r="T92" s="67">
        <f t="shared" si="57"/>
        <v>73.394842889366004</v>
      </c>
      <c r="U92" s="9">
        <f t="shared" si="58"/>
        <v>1890.3840939155361</v>
      </c>
      <c r="V92" s="7">
        <f t="shared" si="59"/>
        <v>2942.0763750000001</v>
      </c>
      <c r="W92" s="71">
        <f t="shared" si="60"/>
        <v>80.632467631852862</v>
      </c>
      <c r="X92" s="9"/>
      <c r="Y92" s="9"/>
      <c r="Z92" s="9"/>
      <c r="AA92" s="28">
        <f t="shared" si="62"/>
        <v>1</v>
      </c>
      <c r="AB92" s="2">
        <f t="shared" si="62"/>
        <v>1</v>
      </c>
      <c r="AC92" s="29">
        <f t="shared" si="62"/>
        <v>3</v>
      </c>
      <c r="AD92" s="28">
        <f t="shared" si="63"/>
        <v>1</v>
      </c>
      <c r="AE92" s="2">
        <f t="shared" si="63"/>
        <v>2</v>
      </c>
      <c r="AF92" s="72">
        <f t="shared" si="63"/>
        <v>3</v>
      </c>
    </row>
    <row r="93" spans="1:32">
      <c r="A93" s="73" t="s">
        <v>145</v>
      </c>
      <c r="B93" s="62">
        <f t="shared" si="47"/>
        <v>139.75181480093437</v>
      </c>
      <c r="C93" s="7">
        <f t="shared" si="61"/>
        <v>440</v>
      </c>
      <c r="D93" s="2">
        <v>300</v>
      </c>
      <c r="E93" s="9">
        <v>11.5</v>
      </c>
      <c r="F93" s="9">
        <v>21</v>
      </c>
      <c r="G93" s="9">
        <v>27</v>
      </c>
      <c r="H93" s="9"/>
      <c r="I93" s="89">
        <f t="shared" si="49"/>
        <v>17.802778955533043</v>
      </c>
      <c r="J93" s="9">
        <f t="shared" si="50"/>
        <v>398</v>
      </c>
      <c r="K93" s="67">
        <f t="shared" si="51"/>
        <v>344</v>
      </c>
      <c r="L93" s="62">
        <f t="shared" si="52"/>
        <v>637.21582911008875</v>
      </c>
      <c r="M93" s="9">
        <f t="shared" si="45"/>
        <v>2896.43558686404</v>
      </c>
      <c r="N93" s="9">
        <f t="shared" si="53"/>
        <v>3215.8674803516828</v>
      </c>
      <c r="O93" s="67">
        <f t="shared" si="54"/>
        <v>189.19052310822212</v>
      </c>
      <c r="P93" s="90">
        <f t="shared" si="64"/>
        <v>6.5782789555330421</v>
      </c>
      <c r="Q93" s="93">
        <f t="shared" si="55"/>
        <v>94.653249725235241</v>
      </c>
      <c r="R93" s="9">
        <f t="shared" si="46"/>
        <v>631.02166483490169</v>
      </c>
      <c r="S93" s="94">
        <f t="shared" si="56"/>
        <v>965.53113579370711</v>
      </c>
      <c r="T93" s="67">
        <f t="shared" si="57"/>
        <v>72.916172688084458</v>
      </c>
      <c r="U93" s="9">
        <f t="shared" si="58"/>
        <v>2437.5724595196698</v>
      </c>
      <c r="V93" s="7">
        <f t="shared" si="59"/>
        <v>4147.6286250000003</v>
      </c>
      <c r="W93" s="71">
        <f t="shared" si="60"/>
        <v>85.132467631852862</v>
      </c>
      <c r="X93" s="9"/>
      <c r="Y93" s="9"/>
      <c r="Z93" s="9"/>
      <c r="AA93" s="28">
        <f t="shared" si="62"/>
        <v>1</v>
      </c>
      <c r="AB93" s="2">
        <f t="shared" si="62"/>
        <v>1</v>
      </c>
      <c r="AC93" s="29">
        <f t="shared" si="62"/>
        <v>1</v>
      </c>
      <c r="AD93" s="28">
        <f t="shared" si="63"/>
        <v>1</v>
      </c>
      <c r="AE93" s="2">
        <f t="shared" si="63"/>
        <v>2</v>
      </c>
      <c r="AF93" s="72">
        <f t="shared" si="63"/>
        <v>3</v>
      </c>
    </row>
    <row r="94" spans="1:32">
      <c r="A94" s="73" t="s">
        <v>146</v>
      </c>
      <c r="B94" s="62">
        <f t="shared" si="47"/>
        <v>155.06716480093439</v>
      </c>
      <c r="C94" s="7">
        <f t="shared" si="61"/>
        <v>490</v>
      </c>
      <c r="D94" s="2">
        <v>300</v>
      </c>
      <c r="E94" s="9">
        <v>12</v>
      </c>
      <c r="F94" s="9">
        <v>23</v>
      </c>
      <c r="G94" s="9">
        <v>27</v>
      </c>
      <c r="H94" s="9"/>
      <c r="I94" s="93">
        <f t="shared" si="49"/>
        <v>19.753778955533043</v>
      </c>
      <c r="J94" s="9">
        <f t="shared" si="50"/>
        <v>444</v>
      </c>
      <c r="K94" s="67">
        <f t="shared" si="51"/>
        <v>390</v>
      </c>
      <c r="L94" s="62">
        <f t="shared" si="52"/>
        <v>869.7472243169999</v>
      </c>
      <c r="M94" s="9">
        <f t="shared" si="45"/>
        <v>3549.9886706816324</v>
      </c>
      <c r="N94" s="9">
        <f t="shared" si="53"/>
        <v>3948.8568963289426</v>
      </c>
      <c r="O94" s="67">
        <f t="shared" si="54"/>
        <v>209.83186025127256</v>
      </c>
      <c r="P94" s="90">
        <f t="shared" si="64"/>
        <v>7.4717789555330416</v>
      </c>
      <c r="Q94" s="62">
        <f t="shared" si="55"/>
        <v>103.67046885161882</v>
      </c>
      <c r="R94" s="9">
        <f t="shared" si="46"/>
        <v>691.13645901079212</v>
      </c>
      <c r="S94" s="94">
        <f t="shared" si="56"/>
        <v>1058.5127055325904</v>
      </c>
      <c r="T94" s="67">
        <f t="shared" si="57"/>
        <v>72.444002429650055</v>
      </c>
      <c r="U94" s="9">
        <f t="shared" si="58"/>
        <v>3092.726381958541</v>
      </c>
      <c r="V94" s="7">
        <f t="shared" si="59"/>
        <v>5643.0528750000003</v>
      </c>
      <c r="W94" s="71">
        <f t="shared" si="60"/>
        <v>89.632467631852862</v>
      </c>
      <c r="X94" s="9"/>
      <c r="Y94" s="9"/>
      <c r="Z94" s="9"/>
      <c r="AA94" s="28">
        <f t="shared" si="62"/>
        <v>1</v>
      </c>
      <c r="AB94" s="2">
        <f t="shared" si="62"/>
        <v>1</v>
      </c>
      <c r="AC94" s="29">
        <f t="shared" si="62"/>
        <v>1</v>
      </c>
      <c r="AD94" s="28">
        <f t="shared" si="63"/>
        <v>1</v>
      </c>
      <c r="AE94" s="2">
        <f t="shared" si="63"/>
        <v>3</v>
      </c>
      <c r="AF94" s="72">
        <f t="shared" si="63"/>
        <v>4</v>
      </c>
    </row>
    <row r="95" spans="1:32">
      <c r="A95" s="73" t="s">
        <v>147</v>
      </c>
      <c r="B95" s="62">
        <f t="shared" si="47"/>
        <v>166.22986480093437</v>
      </c>
      <c r="C95" s="7">
        <f t="shared" si="61"/>
        <v>540</v>
      </c>
      <c r="D95" s="2">
        <v>300</v>
      </c>
      <c r="E95" s="9">
        <v>12.5</v>
      </c>
      <c r="F95" s="9">
        <v>24</v>
      </c>
      <c r="G95" s="9">
        <v>27</v>
      </c>
      <c r="H95" s="9"/>
      <c r="I95" s="93">
        <f t="shared" si="49"/>
        <v>21.17577895553304</v>
      </c>
      <c r="J95" s="9">
        <f t="shared" si="50"/>
        <v>492</v>
      </c>
      <c r="K95" s="67">
        <f t="shared" si="51"/>
        <v>438</v>
      </c>
      <c r="L95" s="62">
        <f t="shared" si="52"/>
        <v>1119.321551414577</v>
      </c>
      <c r="M95" s="9">
        <f t="shared" si="45"/>
        <v>4145.635375609545</v>
      </c>
      <c r="N95" s="9">
        <f t="shared" si="53"/>
        <v>4621.8175912617362</v>
      </c>
      <c r="O95" s="67">
        <f t="shared" si="54"/>
        <v>229.90993328487716</v>
      </c>
      <c r="P95" s="90">
        <f t="shared" si="64"/>
        <v>8.371778955533042</v>
      </c>
      <c r="Q95" s="62">
        <f t="shared" si="55"/>
        <v>108.19041467886905</v>
      </c>
      <c r="R95" s="9">
        <f t="shared" si="46"/>
        <v>721.26943119246027</v>
      </c>
      <c r="S95" s="94">
        <f t="shared" si="56"/>
        <v>1106.9039002714737</v>
      </c>
      <c r="T95" s="67">
        <f t="shared" si="57"/>
        <v>71.478379049998296</v>
      </c>
      <c r="U95" s="7">
        <f t="shared" si="58"/>
        <v>3515.3680933702581</v>
      </c>
      <c r="V95" s="7">
        <f t="shared" si="59"/>
        <v>7188.9120000000003</v>
      </c>
      <c r="W95" s="71">
        <f t="shared" si="60"/>
        <v>92.132467631852862</v>
      </c>
      <c r="X95" s="9"/>
      <c r="Y95" s="9"/>
      <c r="Z95" s="9"/>
      <c r="AA95" s="28">
        <f t="shared" si="62"/>
        <v>1</v>
      </c>
      <c r="AB95" s="2">
        <f t="shared" si="62"/>
        <v>1</v>
      </c>
      <c r="AC95" s="29">
        <f t="shared" si="62"/>
        <v>1</v>
      </c>
      <c r="AD95" s="28">
        <f t="shared" si="63"/>
        <v>2</v>
      </c>
      <c r="AE95" s="2">
        <f t="shared" si="63"/>
        <v>4</v>
      </c>
      <c r="AF95" s="72">
        <f t="shared" si="63"/>
        <v>4</v>
      </c>
    </row>
    <row r="96" spans="1:32">
      <c r="A96" s="73" t="s">
        <v>148</v>
      </c>
      <c r="B96" s="62">
        <f t="shared" si="47"/>
        <v>177.76936480093437</v>
      </c>
      <c r="C96" s="7">
        <f t="shared" si="61"/>
        <v>590</v>
      </c>
      <c r="D96" s="2">
        <v>300</v>
      </c>
      <c r="E96" s="9">
        <v>13</v>
      </c>
      <c r="F96" s="9">
        <v>25</v>
      </c>
      <c r="G96" s="9">
        <v>27</v>
      </c>
      <c r="H96" s="9"/>
      <c r="I96" s="93">
        <f t="shared" si="49"/>
        <v>22.645778955533043</v>
      </c>
      <c r="J96" s="9">
        <f t="shared" si="50"/>
        <v>540</v>
      </c>
      <c r="K96" s="67">
        <f t="shared" si="51"/>
        <v>486</v>
      </c>
      <c r="L96" s="62">
        <f t="shared" si="52"/>
        <v>1412.080353699354</v>
      </c>
      <c r="M96" s="9">
        <f t="shared" si="45"/>
        <v>4786.7130633876404</v>
      </c>
      <c r="N96" s="9">
        <f t="shared" si="53"/>
        <v>5350.386286194529</v>
      </c>
      <c r="O96" s="67">
        <f t="shared" si="54"/>
        <v>249.71007979102487</v>
      </c>
      <c r="P96" s="90">
        <f t="shared" si="64"/>
        <v>9.3207789555330418</v>
      </c>
      <c r="Q96" s="62">
        <f t="shared" si="55"/>
        <v>112.7130834778193</v>
      </c>
      <c r="R96" s="9">
        <f t="shared" si="46"/>
        <v>751.42055651879525</v>
      </c>
      <c r="S96" s="94">
        <f t="shared" si="56"/>
        <v>1155.6565950103568</v>
      </c>
      <c r="T96" s="67">
        <f t="shared" si="57"/>
        <v>70.549433941016062</v>
      </c>
      <c r="U96" s="7">
        <f t="shared" si="58"/>
        <v>3978.0540899183634</v>
      </c>
      <c r="V96" s="7">
        <f t="shared" si="59"/>
        <v>8978.203125</v>
      </c>
      <c r="W96" s="71">
        <f t="shared" si="60"/>
        <v>94.632467631852862</v>
      </c>
      <c r="X96" s="9"/>
      <c r="Y96" s="9"/>
      <c r="Z96" s="9"/>
      <c r="AA96" s="28">
        <f t="shared" si="62"/>
        <v>1</v>
      </c>
      <c r="AB96" s="2">
        <f t="shared" si="62"/>
        <v>1</v>
      </c>
      <c r="AC96" s="29">
        <f t="shared" si="62"/>
        <v>1</v>
      </c>
      <c r="AD96" s="28">
        <f t="shared" si="63"/>
        <v>2</v>
      </c>
      <c r="AE96" s="2">
        <f t="shared" si="63"/>
        <v>4</v>
      </c>
      <c r="AF96" s="72">
        <f t="shared" si="63"/>
        <v>4</v>
      </c>
    </row>
    <row r="97" spans="1:32">
      <c r="A97" s="73" t="s">
        <v>149</v>
      </c>
      <c r="B97" s="62">
        <f t="shared" si="47"/>
        <v>189.68566480093438</v>
      </c>
      <c r="C97" s="7">
        <f t="shared" si="61"/>
        <v>640</v>
      </c>
      <c r="D97" s="2">
        <v>300</v>
      </c>
      <c r="E97" s="9">
        <v>13.5</v>
      </c>
      <c r="F97" s="9">
        <v>26</v>
      </c>
      <c r="G97" s="9">
        <v>27</v>
      </c>
      <c r="H97" s="9"/>
      <c r="I97" s="93">
        <f t="shared" si="49"/>
        <v>24.163778955533044</v>
      </c>
      <c r="J97" s="9">
        <f t="shared" si="50"/>
        <v>588</v>
      </c>
      <c r="K97" s="67">
        <f t="shared" si="51"/>
        <v>534</v>
      </c>
      <c r="L97" s="62">
        <f t="shared" si="52"/>
        <v>1751.781503171331</v>
      </c>
      <c r="M97" s="9">
        <f t="shared" si="45"/>
        <v>5474.3171974104089</v>
      </c>
      <c r="N97" s="9">
        <f t="shared" si="53"/>
        <v>6136.2909811273221</v>
      </c>
      <c r="O97" s="67">
        <f t="shared" si="54"/>
        <v>269.25113398494756</v>
      </c>
      <c r="P97" s="90">
        <f t="shared" si="64"/>
        <v>10.318778955533041</v>
      </c>
      <c r="Q97" s="62">
        <f t="shared" si="55"/>
        <v>117.23873699846955</v>
      </c>
      <c r="R97" s="9">
        <f t="shared" si="46"/>
        <v>781.59157998979708</v>
      </c>
      <c r="S97" s="94">
        <f t="shared" si="56"/>
        <v>1204.7887897492401</v>
      </c>
      <c r="T97" s="67">
        <f t="shared" si="57"/>
        <v>69.655135030037187</v>
      </c>
      <c r="U97" s="7">
        <f t="shared" si="58"/>
        <v>4482.9563709751792</v>
      </c>
      <c r="V97" s="7">
        <f t="shared" si="59"/>
        <v>11027.133</v>
      </c>
      <c r="W97" s="71">
        <f t="shared" si="60"/>
        <v>97.132467631852862</v>
      </c>
      <c r="X97" s="9"/>
      <c r="Y97" s="9"/>
      <c r="Z97" s="9"/>
      <c r="AA97" s="28">
        <f t="shared" si="62"/>
        <v>1</v>
      </c>
      <c r="AB97" s="2">
        <f t="shared" si="62"/>
        <v>1</v>
      </c>
      <c r="AC97" s="29">
        <f t="shared" si="62"/>
        <v>1</v>
      </c>
      <c r="AD97" s="28">
        <f t="shared" si="63"/>
        <v>3</v>
      </c>
      <c r="AE97" s="2">
        <f t="shared" si="63"/>
        <v>4</v>
      </c>
      <c r="AF97" s="72">
        <f t="shared" si="63"/>
        <v>4</v>
      </c>
    </row>
    <row r="98" spans="1:32">
      <c r="A98" s="73" t="s">
        <v>150</v>
      </c>
      <c r="B98" s="62">
        <f t="shared" si="47"/>
        <v>204.47506480093435</v>
      </c>
      <c r="C98" s="7">
        <f t="shared" si="61"/>
        <v>690</v>
      </c>
      <c r="D98" s="2">
        <v>300</v>
      </c>
      <c r="E98" s="9">
        <v>14.5</v>
      </c>
      <c r="F98" s="9">
        <v>27</v>
      </c>
      <c r="G98" s="9">
        <v>27</v>
      </c>
      <c r="H98" s="9"/>
      <c r="I98" s="93">
        <f t="shared" si="49"/>
        <v>26.04777895553304</v>
      </c>
      <c r="J98" s="9">
        <f t="shared" si="50"/>
        <v>636</v>
      </c>
      <c r="K98" s="67">
        <f t="shared" si="51"/>
        <v>582</v>
      </c>
      <c r="L98" s="62">
        <f t="shared" si="52"/>
        <v>2153.0126078305079</v>
      </c>
      <c r="M98" s="9">
        <f t="shared" si="45"/>
        <v>6240.6162545811821</v>
      </c>
      <c r="N98" s="9">
        <f t="shared" si="53"/>
        <v>7031.8216760601154</v>
      </c>
      <c r="O98" s="67">
        <f t="shared" si="54"/>
        <v>287.50005865723455</v>
      </c>
      <c r="P98" s="90">
        <f t="shared" si="64"/>
        <v>11.697278955533042</v>
      </c>
      <c r="Q98" s="62">
        <f t="shared" si="55"/>
        <v>121.78791070487001</v>
      </c>
      <c r="R98" s="9">
        <f t="shared" si="46"/>
        <v>811.91940469913345</v>
      </c>
      <c r="S98" s="94">
        <f t="shared" si="56"/>
        <v>1256.7406792270067</v>
      </c>
      <c r="T98" s="67">
        <f t="shared" si="57"/>
        <v>68.378054680690752</v>
      </c>
      <c r="U98" s="7">
        <f t="shared" si="58"/>
        <v>5138.9045745977892</v>
      </c>
      <c r="V98" s="7">
        <f t="shared" si="59"/>
        <v>13351.908375000001</v>
      </c>
      <c r="W98" s="71">
        <f t="shared" si="60"/>
        <v>100.13246763185286</v>
      </c>
      <c r="X98" s="9"/>
      <c r="Y98" s="9"/>
      <c r="Z98" s="9"/>
      <c r="AA98" s="28">
        <f t="shared" si="62"/>
        <v>1</v>
      </c>
      <c r="AB98" s="2">
        <f t="shared" si="62"/>
        <v>1</v>
      </c>
      <c r="AC98" s="29">
        <f t="shared" si="62"/>
        <v>1</v>
      </c>
      <c r="AD98" s="28">
        <f t="shared" si="63"/>
        <v>3</v>
      </c>
      <c r="AE98" s="2">
        <f t="shared" si="63"/>
        <v>4</v>
      </c>
      <c r="AF98" s="72">
        <f t="shared" si="63"/>
        <v>4</v>
      </c>
    </row>
    <row r="99" spans="1:32">
      <c r="A99" s="73" t="s">
        <v>151</v>
      </c>
      <c r="B99" s="62">
        <f t="shared" si="47"/>
        <v>224.37314790238813</v>
      </c>
      <c r="C99" s="7">
        <f t="shared" si="61"/>
        <v>790</v>
      </c>
      <c r="D99" s="2">
        <v>300</v>
      </c>
      <c r="E99" s="9">
        <v>15</v>
      </c>
      <c r="F99" s="9">
        <v>28</v>
      </c>
      <c r="G99" s="9">
        <v>30</v>
      </c>
      <c r="H99" s="9"/>
      <c r="I99" s="93">
        <f t="shared" si="49"/>
        <v>28.582566611769188</v>
      </c>
      <c r="J99" s="9">
        <f t="shared" si="50"/>
        <v>734</v>
      </c>
      <c r="K99" s="67">
        <f t="shared" si="51"/>
        <v>674</v>
      </c>
      <c r="L99" s="62">
        <f t="shared" si="52"/>
        <v>3034.4249350800183</v>
      </c>
      <c r="M99" s="9">
        <f t="shared" si="45"/>
        <v>7682.0884432405528</v>
      </c>
      <c r="N99" s="9">
        <f t="shared" si="53"/>
        <v>8699.489948166216</v>
      </c>
      <c r="O99" s="67">
        <f t="shared" si="54"/>
        <v>325.82738814565789</v>
      </c>
      <c r="P99" s="90">
        <f t="shared" si="64"/>
        <v>13.882566611769187</v>
      </c>
      <c r="Q99" s="62">
        <f t="shared" si="55"/>
        <v>126.38656038289824</v>
      </c>
      <c r="R99" s="9">
        <f t="shared" si="46"/>
        <v>842.57706921932163</v>
      </c>
      <c r="S99" s="94">
        <f t="shared" si="56"/>
        <v>1312.2587479413446</v>
      </c>
      <c r="T99" s="67">
        <f t="shared" si="57"/>
        <v>66.496660476913462</v>
      </c>
      <c r="U99" s="7">
        <f t="shared" si="58"/>
        <v>5968.7247716621468</v>
      </c>
      <c r="V99" s="7">
        <f t="shared" si="59"/>
        <v>18290.286</v>
      </c>
      <c r="W99" s="71">
        <f t="shared" si="60"/>
        <v>106.14718625761429</v>
      </c>
      <c r="X99" s="9"/>
      <c r="Y99" s="9"/>
      <c r="Z99" s="9"/>
      <c r="AA99" s="28">
        <f t="shared" si="62"/>
        <v>1</v>
      </c>
      <c r="AB99" s="2">
        <f t="shared" si="62"/>
        <v>1</v>
      </c>
      <c r="AC99" s="29">
        <f t="shared" si="62"/>
        <v>1</v>
      </c>
      <c r="AD99" s="28">
        <f t="shared" si="63"/>
        <v>4</v>
      </c>
      <c r="AE99" s="2">
        <f t="shared" si="63"/>
        <v>4</v>
      </c>
      <c r="AF99" s="72">
        <f t="shared" si="63"/>
        <v>4</v>
      </c>
    </row>
    <row r="100" spans="1:32">
      <c r="A100" s="73" t="s">
        <v>152</v>
      </c>
      <c r="B100" s="62">
        <f t="shared" si="47"/>
        <v>251.61264790238812</v>
      </c>
      <c r="C100" s="7">
        <f t="shared" si="61"/>
        <v>890</v>
      </c>
      <c r="D100" s="2">
        <v>300</v>
      </c>
      <c r="E100" s="9">
        <v>16</v>
      </c>
      <c r="F100" s="9">
        <v>30</v>
      </c>
      <c r="G100" s="9">
        <v>30</v>
      </c>
      <c r="H100" s="9"/>
      <c r="I100" s="93">
        <f t="shared" si="49"/>
        <v>32.052566611769187</v>
      </c>
      <c r="J100" s="9">
        <f t="shared" si="50"/>
        <v>830</v>
      </c>
      <c r="K100" s="67">
        <f t="shared" si="51"/>
        <v>770</v>
      </c>
      <c r="L100" s="62">
        <f t="shared" si="52"/>
        <v>4220.7483249831648</v>
      </c>
      <c r="M100" s="9">
        <f t="shared" si="45"/>
        <v>9484.827696591381</v>
      </c>
      <c r="N100" s="7">
        <f t="shared" si="53"/>
        <v>10811.038145531136</v>
      </c>
      <c r="O100" s="67">
        <f t="shared" si="54"/>
        <v>362.88024215662176</v>
      </c>
      <c r="P100" s="90">
        <f t="shared" si="64"/>
        <v>16.332566611769188</v>
      </c>
      <c r="Q100" s="62">
        <f t="shared" si="55"/>
        <v>135.47459458668487</v>
      </c>
      <c r="R100" s="9">
        <f t="shared" si="46"/>
        <v>903.16396391123237</v>
      </c>
      <c r="S100" s="94">
        <f t="shared" si="56"/>
        <v>1414.4775312472291</v>
      </c>
      <c r="T100" s="67">
        <f t="shared" si="57"/>
        <v>65.012598430571401</v>
      </c>
      <c r="U100" s="7">
        <f t="shared" si="58"/>
        <v>7367.6638845346015</v>
      </c>
      <c r="V100" s="7">
        <f t="shared" si="59"/>
        <v>24961.5</v>
      </c>
      <c r="W100" s="71">
        <f t="shared" si="60"/>
        <v>111.14718625761429</v>
      </c>
      <c r="X100" s="9"/>
      <c r="Y100" s="9"/>
      <c r="Z100" s="9"/>
      <c r="AA100" s="28">
        <f t="shared" si="62"/>
        <v>1</v>
      </c>
      <c r="AB100" s="2">
        <f t="shared" si="62"/>
        <v>1</v>
      </c>
      <c r="AC100" s="29">
        <f t="shared" si="62"/>
        <v>1</v>
      </c>
      <c r="AD100" s="28">
        <f t="shared" si="63"/>
        <v>4</v>
      </c>
      <c r="AE100" s="2">
        <f t="shared" si="63"/>
        <v>4</v>
      </c>
      <c r="AF100" s="72">
        <f t="shared" si="63"/>
        <v>4</v>
      </c>
    </row>
    <row r="101" spans="1:32" ht="13.5" thickBot="1">
      <c r="A101" s="95" t="s">
        <v>153</v>
      </c>
      <c r="B101" s="96">
        <f t="shared" si="47"/>
        <v>272.27384790238807</v>
      </c>
      <c r="C101" s="97">
        <v>990</v>
      </c>
      <c r="D101" s="98">
        <v>300</v>
      </c>
      <c r="E101" s="99">
        <v>16.5</v>
      </c>
      <c r="F101" s="99">
        <v>31</v>
      </c>
      <c r="G101" s="99">
        <v>30</v>
      </c>
      <c r="H101" s="99"/>
      <c r="I101" s="100">
        <f t="shared" si="49"/>
        <v>34.684566611769185</v>
      </c>
      <c r="J101" s="99">
        <f t="shared" si="50"/>
        <v>928</v>
      </c>
      <c r="K101" s="101">
        <f t="shared" si="51"/>
        <v>868</v>
      </c>
      <c r="L101" s="96">
        <f t="shared" si="52"/>
        <v>5538.4601597587389</v>
      </c>
      <c r="M101" s="97">
        <f t="shared" si="45"/>
        <v>11188.808403553008</v>
      </c>
      <c r="N101" s="97">
        <f t="shared" si="53"/>
        <v>12824.377909507828</v>
      </c>
      <c r="O101" s="101">
        <f t="shared" si="54"/>
        <v>399.60083022060655</v>
      </c>
      <c r="P101" s="102">
        <f t="shared" si="64"/>
        <v>18.456066611769188</v>
      </c>
      <c r="Q101" s="96">
        <f t="shared" si="55"/>
        <v>140.04440629357825</v>
      </c>
      <c r="R101" s="99">
        <f t="shared" si="46"/>
        <v>933.62937529052158</v>
      </c>
      <c r="S101" s="104">
        <f t="shared" si="56"/>
        <v>1469.7126729001716</v>
      </c>
      <c r="T101" s="101">
        <f t="shared" si="57"/>
        <v>63.542565785661218</v>
      </c>
      <c r="U101" s="97">
        <f t="shared" si="58"/>
        <v>8224.0969010642712</v>
      </c>
      <c r="V101" s="97">
        <f t="shared" si="59"/>
        <v>32073.874875000001</v>
      </c>
      <c r="W101" s="105">
        <f t="shared" si="60"/>
        <v>113.64718625761429</v>
      </c>
      <c r="X101" s="99"/>
      <c r="Y101" s="99"/>
      <c r="Z101" s="99"/>
      <c r="AA101" s="109">
        <f t="shared" si="62"/>
        <v>1</v>
      </c>
      <c r="AB101" s="98">
        <f t="shared" si="62"/>
        <v>1</v>
      </c>
      <c r="AC101" s="111">
        <f t="shared" si="62"/>
        <v>2</v>
      </c>
      <c r="AD101" s="109">
        <f t="shared" si="63"/>
        <v>4</v>
      </c>
      <c r="AE101" s="98">
        <f t="shared" si="63"/>
        <v>4</v>
      </c>
      <c r="AF101" s="110">
        <f t="shared" si="63"/>
        <v>4</v>
      </c>
    </row>
    <row r="102" spans="1:32" ht="13.5" thickTop="1">
      <c r="A102" s="73" t="s">
        <v>13</v>
      </c>
      <c r="B102" s="62">
        <f t="shared" si="47"/>
        <v>20.438343664382099</v>
      </c>
      <c r="C102" s="7" t="str">
        <f t="shared" ref="C102:C107" si="65">RIGHT(A102,3)</f>
        <v>100</v>
      </c>
      <c r="D102" s="7" t="str">
        <f t="shared" ref="D102:D111" si="66">RIGHT(A102,3)</f>
        <v>100</v>
      </c>
      <c r="E102" s="9">
        <v>6</v>
      </c>
      <c r="F102" s="9">
        <v>10</v>
      </c>
      <c r="G102" s="9">
        <v>12</v>
      </c>
      <c r="H102" s="9"/>
      <c r="I102" s="89">
        <f t="shared" si="49"/>
        <v>2.60361065788307</v>
      </c>
      <c r="J102" s="9">
        <f t="shared" si="50"/>
        <v>80</v>
      </c>
      <c r="K102" s="67">
        <f t="shared" si="51"/>
        <v>56</v>
      </c>
      <c r="L102" s="89">
        <f t="shared" si="52"/>
        <v>4.4954426411203805</v>
      </c>
      <c r="M102" s="6">
        <f t="shared" si="45"/>
        <v>89.90885282240761</v>
      </c>
      <c r="N102" s="6">
        <f t="shared" si="53"/>
        <v>104.21309842072596</v>
      </c>
      <c r="O102" s="67">
        <f t="shared" si="54"/>
        <v>41.552600640583059</v>
      </c>
      <c r="P102" s="90">
        <f t="shared" si="64"/>
        <v>0.90361065788306993</v>
      </c>
      <c r="Q102" s="89">
        <f t="shared" si="55"/>
        <v>1.6727178124688615</v>
      </c>
      <c r="R102" s="6">
        <f t="shared" si="46"/>
        <v>33.454356249377227</v>
      </c>
      <c r="S102" s="92">
        <f t="shared" si="56"/>
        <v>51.422159868246048</v>
      </c>
      <c r="T102" s="67">
        <f t="shared" si="57"/>
        <v>25.346810649622189</v>
      </c>
      <c r="U102" s="9">
        <f t="shared" si="58"/>
        <v>92.476303733055659</v>
      </c>
      <c r="V102" s="6">
        <f t="shared" si="59"/>
        <v>3.375</v>
      </c>
      <c r="W102" s="71">
        <f t="shared" si="60"/>
        <v>40.058874503045715</v>
      </c>
      <c r="X102" s="9"/>
      <c r="Y102" s="9"/>
      <c r="Z102" s="9"/>
      <c r="AA102" s="28">
        <f t="shared" si="62"/>
        <v>1</v>
      </c>
      <c r="AB102" s="2">
        <f t="shared" si="62"/>
        <v>1</v>
      </c>
      <c r="AC102" s="29">
        <f t="shared" si="62"/>
        <v>1</v>
      </c>
      <c r="AD102" s="28">
        <f t="shared" si="63"/>
        <v>1</v>
      </c>
      <c r="AE102" s="2">
        <f t="shared" si="63"/>
        <v>1</v>
      </c>
      <c r="AF102" s="72">
        <f t="shared" si="63"/>
        <v>1</v>
      </c>
    </row>
    <row r="103" spans="1:32">
      <c r="A103" s="73" t="s">
        <v>39</v>
      </c>
      <c r="B103" s="62">
        <f t="shared" si="47"/>
        <v>26.6947936643821</v>
      </c>
      <c r="C103" s="7" t="str">
        <f t="shared" si="65"/>
        <v>120</v>
      </c>
      <c r="D103" s="7" t="str">
        <f t="shared" si="66"/>
        <v>120</v>
      </c>
      <c r="E103" s="9">
        <v>6.5</v>
      </c>
      <c r="F103" s="9">
        <v>11</v>
      </c>
      <c r="G103" s="9">
        <v>12</v>
      </c>
      <c r="H103" s="9"/>
      <c r="I103" s="89">
        <f t="shared" si="49"/>
        <v>3.4006106578830702</v>
      </c>
      <c r="J103" s="9">
        <f t="shared" si="50"/>
        <v>98</v>
      </c>
      <c r="K103" s="67">
        <f t="shared" si="51"/>
        <v>74</v>
      </c>
      <c r="L103" s="89">
        <f t="shared" si="52"/>
        <v>8.6437148903048069</v>
      </c>
      <c r="M103" s="6">
        <f t="shared" si="45"/>
        <v>144.06191483841343</v>
      </c>
      <c r="N103" s="6">
        <f t="shared" si="53"/>
        <v>165.21209434167358</v>
      </c>
      <c r="O103" s="67">
        <f t="shared" si="54"/>
        <v>50.416391803443325</v>
      </c>
      <c r="P103" s="90">
        <f t="shared" si="64"/>
        <v>1.0961106578830699</v>
      </c>
      <c r="Q103" s="89">
        <f t="shared" si="55"/>
        <v>3.1752127429433679</v>
      </c>
      <c r="R103" s="6">
        <f t="shared" si="46"/>
        <v>52.920212382389465</v>
      </c>
      <c r="S103" s="92">
        <f t="shared" si="56"/>
        <v>80.968187532716811</v>
      </c>
      <c r="T103" s="67">
        <f t="shared" si="57"/>
        <v>30.556806117949069</v>
      </c>
      <c r="U103" s="9">
        <f t="shared" si="58"/>
        <v>138.40845031592752</v>
      </c>
      <c r="V103" s="6">
        <f t="shared" si="59"/>
        <v>9.4097519999999992</v>
      </c>
      <c r="W103" s="71">
        <f t="shared" si="60"/>
        <v>42.558874503045715</v>
      </c>
      <c r="X103" s="9"/>
      <c r="Y103" s="9"/>
      <c r="Z103" s="9"/>
      <c r="AA103" s="28">
        <f t="shared" si="62"/>
        <v>1</v>
      </c>
      <c r="AB103" s="2">
        <f t="shared" si="62"/>
        <v>1</v>
      </c>
      <c r="AC103" s="29">
        <f t="shared" si="62"/>
        <v>1</v>
      </c>
      <c r="AD103" s="28">
        <f t="shared" si="63"/>
        <v>1</v>
      </c>
      <c r="AE103" s="2">
        <f t="shared" si="63"/>
        <v>1</v>
      </c>
      <c r="AF103" s="72">
        <f t="shared" si="63"/>
        <v>1</v>
      </c>
    </row>
    <row r="104" spans="1:32">
      <c r="A104" s="73" t="s">
        <v>17</v>
      </c>
      <c r="B104" s="62">
        <f t="shared" si="47"/>
        <v>33.720543664382099</v>
      </c>
      <c r="C104" s="7" t="str">
        <f t="shared" si="65"/>
        <v>140</v>
      </c>
      <c r="D104" s="7" t="str">
        <f t="shared" si="66"/>
        <v>140</v>
      </c>
      <c r="E104" s="9">
        <v>7</v>
      </c>
      <c r="F104" s="9">
        <v>12</v>
      </c>
      <c r="G104" s="9">
        <v>12</v>
      </c>
      <c r="H104" s="9"/>
      <c r="I104" s="89">
        <f t="shared" si="49"/>
        <v>4.2956106578830697</v>
      </c>
      <c r="J104" s="9">
        <f t="shared" si="50"/>
        <v>116</v>
      </c>
      <c r="K104" s="67">
        <f t="shared" si="51"/>
        <v>92</v>
      </c>
      <c r="L104" s="89">
        <f t="shared" si="52"/>
        <v>15.092296561355901</v>
      </c>
      <c r="M104" s="6">
        <f t="shared" si="45"/>
        <v>215.60423659079859</v>
      </c>
      <c r="N104" s="6">
        <f t="shared" si="53"/>
        <v>245.42609026262122</v>
      </c>
      <c r="O104" s="67">
        <f t="shared" si="54"/>
        <v>59.274132905226033</v>
      </c>
      <c r="P104" s="90">
        <f t="shared" si="64"/>
        <v>1.3076106578830695</v>
      </c>
      <c r="Q104" s="89">
        <f t="shared" si="55"/>
        <v>5.4966599162845409</v>
      </c>
      <c r="R104" s="6">
        <f t="shared" si="46"/>
        <v>78.52371308977915</v>
      </c>
      <c r="S104" s="92">
        <f t="shared" si="56"/>
        <v>119.78496519718757</v>
      </c>
      <c r="T104" s="67">
        <f t="shared" si="57"/>
        <v>35.771485704560746</v>
      </c>
      <c r="U104" s="9">
        <f t="shared" si="58"/>
        <v>200.58925263917828</v>
      </c>
      <c r="V104" s="6">
        <f t="shared" si="59"/>
        <v>22.478847999999999</v>
      </c>
      <c r="W104" s="71">
        <f t="shared" si="60"/>
        <v>45.058874503045715</v>
      </c>
      <c r="X104" s="9"/>
      <c r="Y104" s="9"/>
      <c r="Z104" s="9"/>
      <c r="AA104" s="28">
        <f t="shared" si="62"/>
        <v>1</v>
      </c>
      <c r="AB104" s="2">
        <f t="shared" si="62"/>
        <v>1</v>
      </c>
      <c r="AC104" s="29">
        <f t="shared" si="62"/>
        <v>1</v>
      </c>
      <c r="AD104" s="28">
        <f t="shared" si="63"/>
        <v>1</v>
      </c>
      <c r="AE104" s="2">
        <f t="shared" si="63"/>
        <v>1</v>
      </c>
      <c r="AF104" s="72">
        <f t="shared" si="63"/>
        <v>1</v>
      </c>
    </row>
    <row r="105" spans="1:32">
      <c r="A105" s="73" t="s">
        <v>40</v>
      </c>
      <c r="B105" s="62">
        <f t="shared" si="47"/>
        <v>42.587361975597027</v>
      </c>
      <c r="C105" s="7" t="str">
        <f t="shared" si="65"/>
        <v>160</v>
      </c>
      <c r="D105" s="7" t="str">
        <f t="shared" si="66"/>
        <v>160</v>
      </c>
      <c r="E105" s="9">
        <v>8</v>
      </c>
      <c r="F105" s="9">
        <v>13</v>
      </c>
      <c r="G105" s="9">
        <v>15</v>
      </c>
      <c r="H105" s="9"/>
      <c r="I105" s="89">
        <f t="shared" si="49"/>
        <v>5.4251416529422967</v>
      </c>
      <c r="J105" s="9">
        <f t="shared" si="50"/>
        <v>134</v>
      </c>
      <c r="K105" s="67">
        <f t="shared" si="51"/>
        <v>104</v>
      </c>
      <c r="L105" s="89">
        <f t="shared" si="52"/>
        <v>24.919982591121141</v>
      </c>
      <c r="M105" s="6">
        <f t="shared" si="45"/>
        <v>311.49978238901429</v>
      </c>
      <c r="N105" s="6">
        <f t="shared" si="53"/>
        <v>353.96536595299938</v>
      </c>
      <c r="O105" s="67">
        <f t="shared" si="54"/>
        <v>67.774812714685993</v>
      </c>
      <c r="P105" s="90">
        <f t="shared" si="64"/>
        <v>1.7591416529422967</v>
      </c>
      <c r="Q105" s="89">
        <f t="shared" si="55"/>
        <v>8.8923394950011385</v>
      </c>
      <c r="R105" s="6">
        <f t="shared" si="46"/>
        <v>111.15424368751424</v>
      </c>
      <c r="S105" s="92">
        <f t="shared" si="56"/>
        <v>169.96369140590363</v>
      </c>
      <c r="T105" s="67">
        <f t="shared" si="57"/>
        <v>40.485776786603019</v>
      </c>
      <c r="U105" s="9">
        <f t="shared" si="58"/>
        <v>312.37400143857178</v>
      </c>
      <c r="V105" s="6">
        <f t="shared" si="59"/>
        <v>47.943168</v>
      </c>
      <c r="W105" s="71">
        <f t="shared" si="60"/>
        <v>51.573593128807147</v>
      </c>
      <c r="X105" s="9"/>
      <c r="Y105" s="9"/>
      <c r="Z105" s="9"/>
      <c r="AA105" s="28">
        <f t="shared" ref="AA105:AC124" si="67">MAX(IF($K105/$E105&lt;=72*(235/AA$4)^0.5,1,IF($K105/$E105&lt;=83*(235/AA$4)^0.5,2,IF($K105/$E105&lt;=124*(235/AA$4)^0.5,3,4))),IF($D105/2/$F105&lt;=10*(235/AA$4)^0.5,1,IF($D105/2/$F105&lt;=11*(235/AA$4)^0.5,2,IF($D105/2/$F105&lt;=15*(235/AA$4)^0.5,3,4))))</f>
        <v>1</v>
      </c>
      <c r="AB105" s="2">
        <f t="shared" si="67"/>
        <v>1</v>
      </c>
      <c r="AC105" s="29">
        <f t="shared" si="67"/>
        <v>1</v>
      </c>
      <c r="AD105" s="28">
        <f t="shared" ref="AD105:AF124" si="68">MAX(IF($K105/$E105&lt;=33*(235/AD$4)^0.5,1,IF($K105/$E105&lt;=38*(235/AD$4)^0.5,2,IF($K105/$E105&lt;=42*(235/AD$4)^0.5,3,4))),IF($D105/2/$F105&lt;=10*(235/AD$4)^0.5,1,IF($D105/2/$F105&lt;=11*(235/AD$4)^0.5,2,IF($D105/2/$F105&lt;=15*(235/AD$4)^0.5,3,4))))</f>
        <v>1</v>
      </c>
      <c r="AE105" s="2">
        <f t="shared" si="68"/>
        <v>1</v>
      </c>
      <c r="AF105" s="72">
        <f t="shared" si="68"/>
        <v>1</v>
      </c>
    </row>
    <row r="106" spans="1:32">
      <c r="A106" s="73" t="s">
        <v>41</v>
      </c>
      <c r="B106" s="62">
        <f t="shared" si="47"/>
        <v>51.222361975597032</v>
      </c>
      <c r="C106" s="7" t="str">
        <f t="shared" si="65"/>
        <v>180</v>
      </c>
      <c r="D106" s="7" t="str">
        <f t="shared" si="66"/>
        <v>180</v>
      </c>
      <c r="E106" s="9">
        <v>8.5</v>
      </c>
      <c r="F106" s="9">
        <v>14</v>
      </c>
      <c r="G106" s="9">
        <v>15</v>
      </c>
      <c r="H106" s="9"/>
      <c r="I106" s="89">
        <f t="shared" si="49"/>
        <v>6.5251416529422972</v>
      </c>
      <c r="J106" s="9">
        <f t="shared" si="50"/>
        <v>152</v>
      </c>
      <c r="K106" s="67">
        <f t="shared" si="51"/>
        <v>122</v>
      </c>
      <c r="L106" s="93">
        <f t="shared" si="52"/>
        <v>38.311298619267809</v>
      </c>
      <c r="M106" s="6">
        <f t="shared" si="45"/>
        <v>425.6810957696423</v>
      </c>
      <c r="N106" s="6">
        <f t="shared" si="53"/>
        <v>481.44764082948006</v>
      </c>
      <c r="O106" s="67">
        <f t="shared" si="54"/>
        <v>76.624643082687101</v>
      </c>
      <c r="P106" s="90">
        <f t="shared" si="64"/>
        <v>2.0241416529422969</v>
      </c>
      <c r="Q106" s="89">
        <f t="shared" si="55"/>
        <v>13.628456368987806</v>
      </c>
      <c r="R106" s="6">
        <f t="shared" si="46"/>
        <v>151.42729298875338</v>
      </c>
      <c r="S106" s="92">
        <f t="shared" si="56"/>
        <v>231.01347681913924</v>
      </c>
      <c r="T106" s="67">
        <f t="shared" si="57"/>
        <v>45.70127979573153</v>
      </c>
      <c r="U106" s="9">
        <f t="shared" si="58"/>
        <v>421.64567525939407</v>
      </c>
      <c r="V106" s="6">
        <f t="shared" si="59"/>
        <v>93.745512000000005</v>
      </c>
      <c r="W106" s="71">
        <f t="shared" si="60"/>
        <v>54.073593128807147</v>
      </c>
      <c r="X106" s="9"/>
      <c r="Y106" s="9"/>
      <c r="Z106" s="9"/>
      <c r="AA106" s="28">
        <f t="shared" si="67"/>
        <v>1</v>
      </c>
      <c r="AB106" s="2">
        <f t="shared" si="67"/>
        <v>1</v>
      </c>
      <c r="AC106" s="29">
        <f t="shared" si="67"/>
        <v>1</v>
      </c>
      <c r="AD106" s="28">
        <f t="shared" si="68"/>
        <v>1</v>
      </c>
      <c r="AE106" s="2">
        <f t="shared" si="68"/>
        <v>1</v>
      </c>
      <c r="AF106" s="72">
        <f t="shared" si="68"/>
        <v>1</v>
      </c>
    </row>
    <row r="107" spans="1:32">
      <c r="A107" s="73" t="s">
        <v>42</v>
      </c>
      <c r="B107" s="62">
        <f t="shared" si="47"/>
        <v>61.293773244859715</v>
      </c>
      <c r="C107" s="7" t="str">
        <f t="shared" si="65"/>
        <v>200</v>
      </c>
      <c r="D107" s="7" t="str">
        <f t="shared" si="66"/>
        <v>200</v>
      </c>
      <c r="E107" s="9">
        <v>9</v>
      </c>
      <c r="F107" s="9">
        <v>15</v>
      </c>
      <c r="G107" s="9">
        <v>18</v>
      </c>
      <c r="H107" s="9"/>
      <c r="I107" s="89">
        <f t="shared" si="49"/>
        <v>7.8081239802369069</v>
      </c>
      <c r="J107" s="9">
        <f t="shared" si="50"/>
        <v>170</v>
      </c>
      <c r="K107" s="67">
        <f t="shared" si="51"/>
        <v>134</v>
      </c>
      <c r="L107" s="93">
        <f t="shared" si="52"/>
        <v>56.961700041775934</v>
      </c>
      <c r="M107" s="6">
        <f t="shared" si="45"/>
        <v>569.6170004177593</v>
      </c>
      <c r="N107" s="6">
        <f t="shared" si="53"/>
        <v>642.54730667587273</v>
      </c>
      <c r="O107" s="67">
        <f t="shared" si="54"/>
        <v>85.411848478693003</v>
      </c>
      <c r="P107" s="90">
        <f t="shared" si="64"/>
        <v>2.4831239802369072</v>
      </c>
      <c r="Q107" s="93">
        <f t="shared" si="55"/>
        <v>20.033671425623613</v>
      </c>
      <c r="R107" s="6">
        <f t="shared" si="46"/>
        <v>200.33671425623612</v>
      </c>
      <c r="S107" s="92">
        <f t="shared" si="56"/>
        <v>305.81228955533044</v>
      </c>
      <c r="T107" s="67">
        <f t="shared" si="57"/>
        <v>50.653204200322655</v>
      </c>
      <c r="U107" s="9">
        <f t="shared" si="58"/>
        <v>592.8112876485942</v>
      </c>
      <c r="V107" s="9">
        <f t="shared" si="59"/>
        <v>171.125</v>
      </c>
      <c r="W107" s="71">
        <f t="shared" si="60"/>
        <v>60.088311754568579</v>
      </c>
      <c r="X107" s="9"/>
      <c r="Y107" s="9"/>
      <c r="Z107" s="9"/>
      <c r="AA107" s="28">
        <f t="shared" si="67"/>
        <v>1</v>
      </c>
      <c r="AB107" s="2">
        <f t="shared" si="67"/>
        <v>1</v>
      </c>
      <c r="AC107" s="29">
        <f t="shared" si="67"/>
        <v>1</v>
      </c>
      <c r="AD107" s="28">
        <f t="shared" si="68"/>
        <v>1</v>
      </c>
      <c r="AE107" s="2">
        <f t="shared" si="68"/>
        <v>1</v>
      </c>
      <c r="AF107" s="72">
        <f t="shared" si="68"/>
        <v>1</v>
      </c>
    </row>
    <row r="108" spans="1:32">
      <c r="A108" s="73" t="s">
        <v>43</v>
      </c>
      <c r="B108" s="62">
        <f t="shared" si="47"/>
        <v>71.467373244859729</v>
      </c>
      <c r="C108" s="7" t="str">
        <f>RIGHT(A108,3)</f>
        <v>220</v>
      </c>
      <c r="D108" s="7" t="str">
        <f t="shared" si="66"/>
        <v>220</v>
      </c>
      <c r="E108" s="9">
        <v>9.5</v>
      </c>
      <c r="F108" s="9">
        <v>16</v>
      </c>
      <c r="G108" s="9">
        <v>18</v>
      </c>
      <c r="H108" s="9"/>
      <c r="I108" s="89">
        <f t="shared" si="49"/>
        <v>9.1041239802369081</v>
      </c>
      <c r="J108" s="9">
        <f t="shared" si="50"/>
        <v>188</v>
      </c>
      <c r="K108" s="67">
        <f t="shared" si="51"/>
        <v>152</v>
      </c>
      <c r="L108" s="93">
        <f t="shared" si="52"/>
        <v>80.90958505297337</v>
      </c>
      <c r="M108" s="6">
        <f t="shared" si="45"/>
        <v>735.54168229975789</v>
      </c>
      <c r="N108" s="6">
        <f t="shared" si="53"/>
        <v>827.04742249800495</v>
      </c>
      <c r="O108" s="67">
        <f t="shared" si="54"/>
        <v>94.271605901450528</v>
      </c>
      <c r="P108" s="90">
        <f t="shared" si="64"/>
        <v>2.7921239802369073</v>
      </c>
      <c r="Q108" s="93">
        <f t="shared" si="55"/>
        <v>28.432645148112574</v>
      </c>
      <c r="R108" s="6">
        <f t="shared" si="46"/>
        <v>258.47859225556886</v>
      </c>
      <c r="S108" s="92">
        <f t="shared" si="56"/>
        <v>393.88107055038961</v>
      </c>
      <c r="T108" s="67">
        <f t="shared" si="57"/>
        <v>55.884265951723961</v>
      </c>
      <c r="U108" s="9">
        <f t="shared" si="58"/>
        <v>765.68009227261837</v>
      </c>
      <c r="V108" s="9">
        <f t="shared" si="59"/>
        <v>295.41811200000001</v>
      </c>
      <c r="W108" s="71">
        <f t="shared" si="60"/>
        <v>62.588311754568579</v>
      </c>
      <c r="X108" s="9"/>
      <c r="Y108" s="9"/>
      <c r="Z108" s="9"/>
      <c r="AA108" s="28">
        <f t="shared" si="67"/>
        <v>1</v>
      </c>
      <c r="AB108" s="2">
        <f t="shared" si="67"/>
        <v>1</v>
      </c>
      <c r="AC108" s="29">
        <f t="shared" si="67"/>
        <v>1</v>
      </c>
      <c r="AD108" s="28">
        <f t="shared" si="68"/>
        <v>1</v>
      </c>
      <c r="AE108" s="2">
        <f t="shared" si="68"/>
        <v>1</v>
      </c>
      <c r="AF108" s="72">
        <f t="shared" si="68"/>
        <v>1</v>
      </c>
    </row>
    <row r="109" spans="1:32">
      <c r="A109" s="73" t="s">
        <v>44</v>
      </c>
      <c r="B109" s="62">
        <f t="shared" si="47"/>
        <v>83.198677472170161</v>
      </c>
      <c r="C109" s="7" t="str">
        <f t="shared" ref="C109:C124" si="69">RIGHT(A109,3)</f>
        <v>240</v>
      </c>
      <c r="D109" s="7" t="str">
        <f t="shared" si="66"/>
        <v>240</v>
      </c>
      <c r="E109" s="9">
        <v>10</v>
      </c>
      <c r="F109" s="9">
        <v>17</v>
      </c>
      <c r="G109" s="9">
        <v>21</v>
      </c>
      <c r="H109" s="9"/>
      <c r="I109" s="89">
        <f t="shared" si="49"/>
        <v>10.5985576397669</v>
      </c>
      <c r="J109" s="9">
        <f t="shared" si="50"/>
        <v>206</v>
      </c>
      <c r="K109" s="67">
        <f t="shared" si="51"/>
        <v>164</v>
      </c>
      <c r="L109" s="93">
        <f t="shared" si="52"/>
        <v>112.59293069551789</v>
      </c>
      <c r="M109" s="6">
        <f t="shared" si="45"/>
        <v>938.27442246264911</v>
      </c>
      <c r="N109" s="9">
        <f t="shared" si="53"/>
        <v>1053.1457264608857</v>
      </c>
      <c r="O109" s="67">
        <f t="shared" si="54"/>
        <v>103.06997691359375</v>
      </c>
      <c r="P109" s="90">
        <f t="shared" si="64"/>
        <v>3.322557639766901</v>
      </c>
      <c r="Q109" s="93">
        <f t="shared" si="55"/>
        <v>39.226556150144454</v>
      </c>
      <c r="R109" s="6">
        <f t="shared" si="46"/>
        <v>326.88796791787047</v>
      </c>
      <c r="S109" s="92">
        <f t="shared" si="56"/>
        <v>498.41849863393941</v>
      </c>
      <c r="T109" s="67">
        <f t="shared" si="57"/>
        <v>60.836848396216006</v>
      </c>
      <c r="U109" s="9">
        <f t="shared" si="58"/>
        <v>1026.8573134682899</v>
      </c>
      <c r="V109" s="9">
        <f t="shared" si="59"/>
        <v>486.94636800000001</v>
      </c>
      <c r="W109" s="71">
        <f t="shared" si="60"/>
        <v>68.603030380330011</v>
      </c>
      <c r="X109" s="9"/>
      <c r="Y109" s="9"/>
      <c r="Z109" s="9"/>
      <c r="AA109" s="28">
        <f t="shared" si="67"/>
        <v>1</v>
      </c>
      <c r="AB109" s="2">
        <f t="shared" si="67"/>
        <v>1</v>
      </c>
      <c r="AC109" s="29">
        <f t="shared" si="67"/>
        <v>1</v>
      </c>
      <c r="AD109" s="28">
        <f t="shared" si="68"/>
        <v>1</v>
      </c>
      <c r="AE109" s="2">
        <f t="shared" si="68"/>
        <v>1</v>
      </c>
      <c r="AF109" s="72">
        <f t="shared" si="68"/>
        <v>1</v>
      </c>
    </row>
    <row r="110" spans="1:32">
      <c r="A110" s="73" t="s">
        <v>45</v>
      </c>
      <c r="B110" s="62">
        <f t="shared" si="47"/>
        <v>92.978874657528394</v>
      </c>
      <c r="C110" s="7" t="str">
        <f t="shared" si="69"/>
        <v>260</v>
      </c>
      <c r="D110" s="7" t="str">
        <f t="shared" si="66"/>
        <v>260</v>
      </c>
      <c r="E110" s="9">
        <v>10</v>
      </c>
      <c r="F110" s="9">
        <v>17.5</v>
      </c>
      <c r="G110" s="9">
        <v>24</v>
      </c>
      <c r="H110" s="9"/>
      <c r="I110" s="89">
        <f t="shared" si="49"/>
        <v>11.84444263153228</v>
      </c>
      <c r="J110" s="9">
        <f t="shared" si="50"/>
        <v>225</v>
      </c>
      <c r="K110" s="67">
        <f t="shared" si="51"/>
        <v>177</v>
      </c>
      <c r="L110" s="93">
        <f t="shared" si="52"/>
        <v>149.19407790443915</v>
      </c>
      <c r="M110" s="9">
        <f t="shared" si="45"/>
        <v>1147.6467531110704</v>
      </c>
      <c r="N110" s="9">
        <f t="shared" si="53"/>
        <v>1282.9116728906065</v>
      </c>
      <c r="O110" s="67">
        <f t="shared" si="54"/>
        <v>112.23245888763202</v>
      </c>
      <c r="P110" s="90">
        <f t="shared" si="64"/>
        <v>3.7594426315322798</v>
      </c>
      <c r="Q110" s="93">
        <f t="shared" si="55"/>
        <v>51.345120881917566</v>
      </c>
      <c r="R110" s="6">
        <f t="shared" si="46"/>
        <v>394.96246832244282</v>
      </c>
      <c r="S110" s="92">
        <f t="shared" si="56"/>
        <v>602.24783631443609</v>
      </c>
      <c r="T110" s="67">
        <f t="shared" si="57"/>
        <v>65.840371992576678</v>
      </c>
      <c r="U110" s="9">
        <f t="shared" si="58"/>
        <v>1237.782738851979</v>
      </c>
      <c r="V110" s="9">
        <f t="shared" si="59"/>
        <v>753.65109895833336</v>
      </c>
      <c r="W110" s="71">
        <f t="shared" si="60"/>
        <v>73.117749006091429</v>
      </c>
      <c r="X110" s="9"/>
      <c r="Y110" s="9"/>
      <c r="Z110" s="9"/>
      <c r="AA110" s="28">
        <f t="shared" si="67"/>
        <v>1</v>
      </c>
      <c r="AB110" s="2">
        <f t="shared" si="67"/>
        <v>1</v>
      </c>
      <c r="AC110" s="29">
        <f t="shared" si="67"/>
        <v>2</v>
      </c>
      <c r="AD110" s="28">
        <f t="shared" si="68"/>
        <v>1</v>
      </c>
      <c r="AE110" s="2">
        <f t="shared" si="68"/>
        <v>1</v>
      </c>
      <c r="AF110" s="72">
        <f t="shared" si="68"/>
        <v>2</v>
      </c>
    </row>
    <row r="111" spans="1:32">
      <c r="A111" s="73" t="s">
        <v>46</v>
      </c>
      <c r="B111" s="62">
        <f t="shared" si="47"/>
        <v>103.1210746575284</v>
      </c>
      <c r="C111" s="7" t="str">
        <f t="shared" si="69"/>
        <v>280</v>
      </c>
      <c r="D111" s="7" t="str">
        <f t="shared" si="66"/>
        <v>280</v>
      </c>
      <c r="E111" s="9">
        <v>10.5</v>
      </c>
      <c r="F111" s="9">
        <v>18</v>
      </c>
      <c r="G111" s="9">
        <v>24</v>
      </c>
      <c r="H111" s="9"/>
      <c r="I111" s="89">
        <f t="shared" si="49"/>
        <v>13.13644263153228</v>
      </c>
      <c r="J111" s="9">
        <f t="shared" si="50"/>
        <v>244</v>
      </c>
      <c r="K111" s="67">
        <f t="shared" si="51"/>
        <v>196</v>
      </c>
      <c r="L111" s="93">
        <f t="shared" si="52"/>
        <v>192.7025245791225</v>
      </c>
      <c r="M111" s="9">
        <f t="shared" si="45"/>
        <v>1376.4466041365893</v>
      </c>
      <c r="N111" s="9">
        <f t="shared" si="53"/>
        <v>1534.4333778901632</v>
      </c>
      <c r="O111" s="67">
        <f t="shared" si="54"/>
        <v>121.11691921962804</v>
      </c>
      <c r="P111" s="90">
        <f t="shared" si="64"/>
        <v>4.1094426315322803</v>
      </c>
      <c r="Q111" s="93">
        <f t="shared" si="55"/>
        <v>65.945168412446961</v>
      </c>
      <c r="R111" s="6">
        <f t="shared" si="46"/>
        <v>471.03691723176399</v>
      </c>
      <c r="S111" s="92">
        <f t="shared" si="56"/>
        <v>717.57169697231916</v>
      </c>
      <c r="T111" s="67">
        <f t="shared" si="57"/>
        <v>70.852079960029954</v>
      </c>
      <c r="U111" s="9">
        <f t="shared" si="58"/>
        <v>1437.1648391180267</v>
      </c>
      <c r="V111" s="9">
        <f t="shared" si="59"/>
        <v>1130.154816</v>
      </c>
      <c r="W111" s="71">
        <f t="shared" si="60"/>
        <v>74.617749006091429</v>
      </c>
      <c r="X111" s="9"/>
      <c r="Y111" s="9"/>
      <c r="Z111" s="9"/>
      <c r="AA111" s="28">
        <f t="shared" si="67"/>
        <v>1</v>
      </c>
      <c r="AB111" s="2">
        <f t="shared" si="67"/>
        <v>1</v>
      </c>
      <c r="AC111" s="29">
        <f t="shared" si="67"/>
        <v>2</v>
      </c>
      <c r="AD111" s="28">
        <f t="shared" si="68"/>
        <v>1</v>
      </c>
      <c r="AE111" s="2">
        <f t="shared" si="68"/>
        <v>1</v>
      </c>
      <c r="AF111" s="72">
        <f t="shared" si="68"/>
        <v>2</v>
      </c>
    </row>
    <row r="112" spans="1:32">
      <c r="A112" s="73" t="s">
        <v>47</v>
      </c>
      <c r="B112" s="62">
        <f t="shared" si="47"/>
        <v>117.02606480093436</v>
      </c>
      <c r="C112" s="7" t="str">
        <f t="shared" si="69"/>
        <v>300</v>
      </c>
      <c r="D112" s="7" t="str">
        <f>RIGHT(A112,3)</f>
        <v>300</v>
      </c>
      <c r="E112" s="9">
        <v>11</v>
      </c>
      <c r="F112" s="9">
        <v>19</v>
      </c>
      <c r="G112" s="9">
        <v>27</v>
      </c>
      <c r="H112" s="9"/>
      <c r="I112" s="89">
        <f t="shared" si="49"/>
        <v>14.90777895553304</v>
      </c>
      <c r="J112" s="9">
        <f t="shared" si="50"/>
        <v>262</v>
      </c>
      <c r="K112" s="67">
        <f t="shared" si="51"/>
        <v>208</v>
      </c>
      <c r="L112" s="93">
        <f t="shared" si="52"/>
        <v>251.65648212935395</v>
      </c>
      <c r="M112" s="9">
        <f t="shared" si="45"/>
        <v>1677.7098808623596</v>
      </c>
      <c r="N112" s="9">
        <f t="shared" si="53"/>
        <v>1868.6740113754363</v>
      </c>
      <c r="O112" s="67">
        <f t="shared" si="54"/>
        <v>129.9264547995538</v>
      </c>
      <c r="P112" s="90">
        <f t="shared" si="64"/>
        <v>4.7427789555330397</v>
      </c>
      <c r="Q112" s="93">
        <f t="shared" si="55"/>
        <v>85.628220278884996</v>
      </c>
      <c r="R112" s="6">
        <f t="shared" si="46"/>
        <v>570.85480185923336</v>
      </c>
      <c r="S112" s="94">
        <f t="shared" si="56"/>
        <v>870.14131605482385</v>
      </c>
      <c r="T112" s="67">
        <f t="shared" si="57"/>
        <v>75.788268750206328</v>
      </c>
      <c r="U112" s="9">
        <f t="shared" si="58"/>
        <v>1850.4540939155361</v>
      </c>
      <c r="V112" s="7">
        <f t="shared" si="59"/>
        <v>1687.791375</v>
      </c>
      <c r="W112" s="71">
        <f t="shared" si="60"/>
        <v>80.632467631852862</v>
      </c>
      <c r="X112" s="9"/>
      <c r="Y112" s="9"/>
      <c r="Z112" s="9"/>
      <c r="AA112" s="28">
        <f t="shared" si="67"/>
        <v>1</v>
      </c>
      <c r="AB112" s="2">
        <f t="shared" si="67"/>
        <v>1</v>
      </c>
      <c r="AC112" s="29">
        <f t="shared" si="67"/>
        <v>3</v>
      </c>
      <c r="AD112" s="28">
        <f t="shared" si="68"/>
        <v>1</v>
      </c>
      <c r="AE112" s="2">
        <f t="shared" si="68"/>
        <v>1</v>
      </c>
      <c r="AF112" s="72">
        <f t="shared" si="68"/>
        <v>3</v>
      </c>
    </row>
    <row r="113" spans="1:32">
      <c r="A113" s="73" t="s">
        <v>48</v>
      </c>
      <c r="B113" s="62">
        <f t="shared" si="47"/>
        <v>126.65408980093437</v>
      </c>
      <c r="C113" s="7" t="str">
        <f t="shared" si="69"/>
        <v>320</v>
      </c>
      <c r="D113" s="2">
        <v>300</v>
      </c>
      <c r="E113" s="9">
        <v>11.5</v>
      </c>
      <c r="F113" s="9">
        <v>20.5</v>
      </c>
      <c r="G113" s="9">
        <v>27</v>
      </c>
      <c r="H113" s="9"/>
      <c r="I113" s="89">
        <f t="shared" si="49"/>
        <v>16.134278955533041</v>
      </c>
      <c r="J113" s="9">
        <f t="shared" si="50"/>
        <v>279</v>
      </c>
      <c r="K113" s="67">
        <f t="shared" si="51"/>
        <v>225</v>
      </c>
      <c r="L113" s="62">
        <f t="shared" si="52"/>
        <v>308.23508658707919</v>
      </c>
      <c r="M113" s="9">
        <f t="shared" si="45"/>
        <v>1926.469291169245</v>
      </c>
      <c r="N113" s="9">
        <f t="shared" si="53"/>
        <v>2149.2400074974671</v>
      </c>
      <c r="O113" s="67">
        <f t="shared" si="54"/>
        <v>138.21852556985877</v>
      </c>
      <c r="P113" s="90">
        <f t="shared" si="64"/>
        <v>5.177028955533042</v>
      </c>
      <c r="Q113" s="93">
        <f t="shared" si="55"/>
        <v>92.388167714818579</v>
      </c>
      <c r="R113" s="6">
        <f t="shared" si="46"/>
        <v>615.92111809879054</v>
      </c>
      <c r="S113" s="94">
        <f t="shared" si="56"/>
        <v>939.09669829370705</v>
      </c>
      <c r="T113" s="67">
        <f t="shared" si="57"/>
        <v>75.67168355136009</v>
      </c>
      <c r="U113" s="9">
        <f t="shared" si="58"/>
        <v>2250.6926109934811</v>
      </c>
      <c r="V113" s="7">
        <f t="shared" si="59"/>
        <v>2068.7120156249998</v>
      </c>
      <c r="W113" s="71">
        <f t="shared" si="60"/>
        <v>84.132467631852862</v>
      </c>
      <c r="X113" s="9"/>
      <c r="Y113" s="9"/>
      <c r="Z113" s="9"/>
      <c r="AA113" s="28">
        <f t="shared" si="67"/>
        <v>1</v>
      </c>
      <c r="AB113" s="2">
        <f t="shared" si="67"/>
        <v>1</v>
      </c>
      <c r="AC113" s="29">
        <f t="shared" si="67"/>
        <v>2</v>
      </c>
      <c r="AD113" s="28">
        <f t="shared" si="68"/>
        <v>1</v>
      </c>
      <c r="AE113" s="2">
        <f t="shared" si="68"/>
        <v>1</v>
      </c>
      <c r="AF113" s="72">
        <f t="shared" si="68"/>
        <v>2</v>
      </c>
    </row>
    <row r="114" spans="1:32">
      <c r="A114" s="73" t="s">
        <v>49</v>
      </c>
      <c r="B114" s="62">
        <f t="shared" si="47"/>
        <v>134.15476480093437</v>
      </c>
      <c r="C114" s="7" t="str">
        <f t="shared" si="69"/>
        <v>340</v>
      </c>
      <c r="D114" s="2">
        <v>300</v>
      </c>
      <c r="E114" s="9">
        <v>12</v>
      </c>
      <c r="F114" s="9">
        <v>21.5</v>
      </c>
      <c r="G114" s="9">
        <v>27</v>
      </c>
      <c r="H114" s="9"/>
      <c r="I114" s="89">
        <f t="shared" si="49"/>
        <v>17.089778955533042</v>
      </c>
      <c r="J114" s="9">
        <f t="shared" si="50"/>
        <v>297</v>
      </c>
      <c r="K114" s="67">
        <f t="shared" si="51"/>
        <v>243</v>
      </c>
      <c r="L114" s="62">
        <f t="shared" si="52"/>
        <v>366.56363564167054</v>
      </c>
      <c r="M114" s="9">
        <f t="shared" si="45"/>
        <v>2156.2566802451206</v>
      </c>
      <c r="N114" s="9">
        <f t="shared" si="53"/>
        <v>2408.1061430972641</v>
      </c>
      <c r="O114" s="67">
        <f t="shared" si="54"/>
        <v>146.45576339388768</v>
      </c>
      <c r="P114" s="90">
        <f t="shared" si="64"/>
        <v>5.6087789555330421</v>
      </c>
      <c r="Q114" s="93">
        <f t="shared" si="55"/>
        <v>96.899300851618833</v>
      </c>
      <c r="R114" s="6">
        <f t="shared" si="46"/>
        <v>645.99533901079224</v>
      </c>
      <c r="S114" s="94">
        <f t="shared" si="56"/>
        <v>985.72070553259027</v>
      </c>
      <c r="T114" s="67">
        <f t="shared" si="57"/>
        <v>75.299501146100638</v>
      </c>
      <c r="U114" s="9">
        <f t="shared" si="58"/>
        <v>2572.0426152035211</v>
      </c>
      <c r="V114" s="7">
        <f t="shared" si="59"/>
        <v>2453.634421875</v>
      </c>
      <c r="W114" s="71">
        <f t="shared" si="60"/>
        <v>86.632467631852862</v>
      </c>
      <c r="X114" s="9"/>
      <c r="Y114" s="9"/>
      <c r="Z114" s="9"/>
      <c r="AA114" s="28">
        <f t="shared" si="67"/>
        <v>1</v>
      </c>
      <c r="AB114" s="2">
        <f t="shared" si="67"/>
        <v>1</v>
      </c>
      <c r="AC114" s="29">
        <f t="shared" si="67"/>
        <v>1</v>
      </c>
      <c r="AD114" s="28">
        <f t="shared" si="68"/>
        <v>1</v>
      </c>
      <c r="AE114" s="2">
        <f t="shared" si="68"/>
        <v>1</v>
      </c>
      <c r="AF114" s="72">
        <f t="shared" si="68"/>
        <v>1</v>
      </c>
    </row>
    <row r="115" spans="1:32">
      <c r="A115" s="73" t="s">
        <v>50</v>
      </c>
      <c r="B115" s="62">
        <f t="shared" si="47"/>
        <v>141.79673980093438</v>
      </c>
      <c r="C115" s="7" t="str">
        <f t="shared" si="69"/>
        <v>360</v>
      </c>
      <c r="D115" s="2">
        <v>300</v>
      </c>
      <c r="E115" s="9">
        <v>12.5</v>
      </c>
      <c r="F115" s="9">
        <v>22.5</v>
      </c>
      <c r="G115" s="9">
        <v>27</v>
      </c>
      <c r="H115" s="9"/>
      <c r="I115" s="89">
        <f t="shared" si="49"/>
        <v>18.063278955533043</v>
      </c>
      <c r="J115" s="9">
        <f t="shared" si="50"/>
        <v>315</v>
      </c>
      <c r="K115" s="67">
        <f t="shared" si="51"/>
        <v>261</v>
      </c>
      <c r="L115" s="62">
        <f t="shared" si="52"/>
        <v>431.93415451946186</v>
      </c>
      <c r="M115" s="9">
        <f t="shared" si="45"/>
        <v>2399.6341917747877</v>
      </c>
      <c r="N115" s="9">
        <f t="shared" si="53"/>
        <v>2682.9892786970618</v>
      </c>
      <c r="O115" s="67">
        <f t="shared" si="54"/>
        <v>154.63595429989107</v>
      </c>
      <c r="P115" s="90">
        <f t="shared" si="64"/>
        <v>6.0595289555330423</v>
      </c>
      <c r="Q115" s="93">
        <f t="shared" si="55"/>
        <v>101.41160608511905</v>
      </c>
      <c r="R115" s="9">
        <f t="shared" si="46"/>
        <v>676.07737390079365</v>
      </c>
      <c r="S115" s="94">
        <f t="shared" si="56"/>
        <v>1032.4898377714735</v>
      </c>
      <c r="T115" s="67">
        <f t="shared" si="57"/>
        <v>74.928240767709127</v>
      </c>
      <c r="U115" s="9">
        <f t="shared" si="58"/>
        <v>2924.5279573383159</v>
      </c>
      <c r="V115" s="7">
        <f t="shared" si="59"/>
        <v>2883.251953125</v>
      </c>
      <c r="W115" s="71">
        <f t="shared" si="60"/>
        <v>89.132467631852862</v>
      </c>
      <c r="X115" s="9"/>
      <c r="Y115" s="9"/>
      <c r="Z115" s="9"/>
      <c r="AA115" s="28">
        <f t="shared" si="67"/>
        <v>1</v>
      </c>
      <c r="AB115" s="2">
        <f t="shared" si="67"/>
        <v>1</v>
      </c>
      <c r="AC115" s="29">
        <f t="shared" si="67"/>
        <v>1</v>
      </c>
      <c r="AD115" s="28">
        <f t="shared" si="68"/>
        <v>1</v>
      </c>
      <c r="AE115" s="2">
        <f t="shared" si="68"/>
        <v>1</v>
      </c>
      <c r="AF115" s="72">
        <f t="shared" si="68"/>
        <v>1</v>
      </c>
    </row>
    <row r="116" spans="1:32">
      <c r="A116" s="73" t="s">
        <v>51</v>
      </c>
      <c r="B116" s="62">
        <f t="shared" si="47"/>
        <v>155.25556480093437</v>
      </c>
      <c r="C116" s="7" t="str">
        <f t="shared" si="69"/>
        <v>400</v>
      </c>
      <c r="D116" s="2">
        <v>300</v>
      </c>
      <c r="E116" s="9">
        <v>13.5</v>
      </c>
      <c r="F116" s="9">
        <v>24</v>
      </c>
      <c r="G116" s="9">
        <v>27</v>
      </c>
      <c r="H116" s="9"/>
      <c r="I116" s="89">
        <f t="shared" si="49"/>
        <v>19.777778955533041</v>
      </c>
      <c r="J116" s="9">
        <f t="shared" si="50"/>
        <v>352</v>
      </c>
      <c r="K116" s="67">
        <f t="shared" si="51"/>
        <v>298</v>
      </c>
      <c r="L116" s="62">
        <f t="shared" si="52"/>
        <v>576.80481903864404</v>
      </c>
      <c r="M116" s="9">
        <f t="shared" si="45"/>
        <v>2884.0240951932201</v>
      </c>
      <c r="N116" s="9">
        <f t="shared" si="53"/>
        <v>3231.7390643744229</v>
      </c>
      <c r="O116" s="67">
        <f t="shared" si="54"/>
        <v>170.77554528199008</v>
      </c>
      <c r="P116" s="90">
        <f t="shared" si="64"/>
        <v>6.9977789555330423</v>
      </c>
      <c r="Q116" s="93">
        <f t="shared" si="55"/>
        <v>108.19034962346954</v>
      </c>
      <c r="R116" s="9">
        <f t="shared" si="46"/>
        <v>721.26899748979702</v>
      </c>
      <c r="S116" s="94">
        <f t="shared" si="56"/>
        <v>1104.03603974924</v>
      </c>
      <c r="T116" s="67">
        <f t="shared" si="57"/>
        <v>73.961464633378199</v>
      </c>
      <c r="U116" s="9">
        <f t="shared" si="58"/>
        <v>3557.4630756368151</v>
      </c>
      <c r="V116" s="7">
        <f t="shared" si="59"/>
        <v>3817.152</v>
      </c>
      <c r="W116" s="71">
        <f t="shared" si="60"/>
        <v>93.132467631852862</v>
      </c>
      <c r="X116" s="9"/>
      <c r="Y116" s="9"/>
      <c r="Z116" s="9"/>
      <c r="AA116" s="28">
        <f t="shared" si="67"/>
        <v>1</v>
      </c>
      <c r="AB116" s="2">
        <f t="shared" si="67"/>
        <v>1</v>
      </c>
      <c r="AC116" s="29">
        <f t="shared" si="67"/>
        <v>1</v>
      </c>
      <c r="AD116" s="28">
        <f t="shared" si="68"/>
        <v>1</v>
      </c>
      <c r="AE116" s="2">
        <f t="shared" si="68"/>
        <v>1</v>
      </c>
      <c r="AF116" s="72">
        <f t="shared" si="68"/>
        <v>1</v>
      </c>
    </row>
    <row r="117" spans="1:32">
      <c r="A117" s="73" t="s">
        <v>52</v>
      </c>
      <c r="B117" s="62">
        <f t="shared" si="47"/>
        <v>171.11256480093436</v>
      </c>
      <c r="C117" s="7" t="str">
        <f t="shared" si="69"/>
        <v>450</v>
      </c>
      <c r="D117" s="2">
        <v>300</v>
      </c>
      <c r="E117" s="9">
        <v>14</v>
      </c>
      <c r="F117" s="9">
        <v>26</v>
      </c>
      <c r="G117" s="9">
        <v>27</v>
      </c>
      <c r="H117" s="9"/>
      <c r="I117" s="89">
        <f t="shared" si="49"/>
        <v>21.79777895553304</v>
      </c>
      <c r="J117" s="9">
        <f t="shared" si="50"/>
        <v>398</v>
      </c>
      <c r="K117" s="67">
        <f t="shared" si="51"/>
        <v>344</v>
      </c>
      <c r="L117" s="62">
        <f t="shared" si="52"/>
        <v>798.87516077675537</v>
      </c>
      <c r="M117" s="9">
        <f t="shared" si="45"/>
        <v>3550.5562701189128</v>
      </c>
      <c r="N117" s="9">
        <f t="shared" si="53"/>
        <v>3982.3699803516829</v>
      </c>
      <c r="O117" s="67">
        <f t="shared" si="54"/>
        <v>191.44028708128045</v>
      </c>
      <c r="P117" s="90">
        <f t="shared" si="64"/>
        <v>7.9657789555330423</v>
      </c>
      <c r="Q117" s="93">
        <f t="shared" si="55"/>
        <v>117.21322632415311</v>
      </c>
      <c r="R117" s="9">
        <f t="shared" si="46"/>
        <v>781.42150882768749</v>
      </c>
      <c r="S117" s="94">
        <f t="shared" si="56"/>
        <v>1197.6564844881234</v>
      </c>
      <c r="T117" s="67">
        <f t="shared" si="57"/>
        <v>73.330084927573438</v>
      </c>
      <c r="U117" s="9">
        <f t="shared" si="58"/>
        <v>4404.7542414124637</v>
      </c>
      <c r="V117" s="7">
        <f t="shared" si="59"/>
        <v>5258.4480000000003</v>
      </c>
      <c r="W117" s="71">
        <f t="shared" si="60"/>
        <v>97.632467631852862</v>
      </c>
      <c r="X117" s="9"/>
      <c r="Y117" s="9"/>
      <c r="Z117" s="9"/>
      <c r="AA117" s="28">
        <f t="shared" si="67"/>
        <v>1</v>
      </c>
      <c r="AB117" s="2">
        <f t="shared" si="67"/>
        <v>1</v>
      </c>
      <c r="AC117" s="29">
        <f t="shared" si="67"/>
        <v>1</v>
      </c>
      <c r="AD117" s="28">
        <f t="shared" si="68"/>
        <v>1</v>
      </c>
      <c r="AE117" s="2">
        <f t="shared" si="68"/>
        <v>1</v>
      </c>
      <c r="AF117" s="72">
        <f t="shared" si="68"/>
        <v>2</v>
      </c>
    </row>
    <row r="118" spans="1:32">
      <c r="A118" s="73" t="s">
        <v>53</v>
      </c>
      <c r="B118" s="62">
        <f t="shared" si="47"/>
        <v>187.33066480093439</v>
      </c>
      <c r="C118" s="7" t="str">
        <f t="shared" si="69"/>
        <v>500</v>
      </c>
      <c r="D118" s="2">
        <v>300</v>
      </c>
      <c r="E118" s="9">
        <v>14.5</v>
      </c>
      <c r="F118" s="9">
        <v>28</v>
      </c>
      <c r="G118" s="9">
        <v>27</v>
      </c>
      <c r="H118" s="9"/>
      <c r="I118" s="93">
        <f t="shared" si="49"/>
        <v>23.863778955533043</v>
      </c>
      <c r="J118" s="9">
        <f t="shared" si="50"/>
        <v>444</v>
      </c>
      <c r="K118" s="67">
        <f t="shared" si="51"/>
        <v>390</v>
      </c>
      <c r="L118" s="62">
        <f t="shared" si="52"/>
        <v>1071.7573043169998</v>
      </c>
      <c r="M118" s="9">
        <f t="shared" si="45"/>
        <v>4287.0292172679992</v>
      </c>
      <c r="N118" s="9">
        <f t="shared" si="53"/>
        <v>4814.5668963289427</v>
      </c>
      <c r="O118" s="67">
        <f t="shared" si="54"/>
        <v>211.92325568122612</v>
      </c>
      <c r="P118" s="90">
        <f t="shared" si="64"/>
        <v>8.9817789555330414</v>
      </c>
      <c r="Q118" s="62">
        <f t="shared" si="55"/>
        <v>126.23913270487002</v>
      </c>
      <c r="R118" s="9">
        <f t="shared" si="46"/>
        <v>841.59421803246676</v>
      </c>
      <c r="S118" s="94">
        <f t="shared" si="56"/>
        <v>1291.6486792270066</v>
      </c>
      <c r="T118" s="67">
        <f t="shared" si="57"/>
        <v>72.732311869604175</v>
      </c>
      <c r="U118" s="9">
        <f t="shared" si="58"/>
        <v>5384.4210663392696</v>
      </c>
      <c r="V118" s="7">
        <f t="shared" si="59"/>
        <v>7017.6959999999999</v>
      </c>
      <c r="W118" s="71">
        <f t="shared" si="60"/>
        <v>102.13246763185286</v>
      </c>
      <c r="X118" s="9"/>
      <c r="Y118" s="9"/>
      <c r="Z118" s="9"/>
      <c r="AA118" s="28">
        <f t="shared" si="67"/>
        <v>1</v>
      </c>
      <c r="AB118" s="2">
        <f t="shared" si="67"/>
        <v>1</v>
      </c>
      <c r="AC118" s="29">
        <f t="shared" si="67"/>
        <v>1</v>
      </c>
      <c r="AD118" s="28">
        <f t="shared" si="68"/>
        <v>1</v>
      </c>
      <c r="AE118" s="2">
        <f t="shared" si="68"/>
        <v>2</v>
      </c>
      <c r="AF118" s="72">
        <f t="shared" si="68"/>
        <v>2</v>
      </c>
    </row>
    <row r="119" spans="1:32">
      <c r="A119" s="73" t="s">
        <v>54</v>
      </c>
      <c r="B119" s="62">
        <f t="shared" si="47"/>
        <v>199.43536480093437</v>
      </c>
      <c r="C119" s="7" t="str">
        <f t="shared" si="69"/>
        <v>550</v>
      </c>
      <c r="D119" s="2">
        <v>300</v>
      </c>
      <c r="E119" s="9">
        <v>15</v>
      </c>
      <c r="F119" s="9">
        <v>29</v>
      </c>
      <c r="G119" s="9">
        <v>27</v>
      </c>
      <c r="H119" s="9"/>
      <c r="I119" s="93">
        <f t="shared" si="49"/>
        <v>25.405778955533041</v>
      </c>
      <c r="J119" s="9">
        <f t="shared" si="50"/>
        <v>492</v>
      </c>
      <c r="K119" s="67">
        <f t="shared" si="51"/>
        <v>438</v>
      </c>
      <c r="L119" s="62">
        <f t="shared" si="52"/>
        <v>1366.908111414577</v>
      </c>
      <c r="M119" s="9">
        <f t="shared" si="45"/>
        <v>4970.5749505984613</v>
      </c>
      <c r="N119" s="9">
        <f t="shared" si="53"/>
        <v>5590.6075912617362</v>
      </c>
      <c r="O119" s="67">
        <f t="shared" si="54"/>
        <v>231.95482064552235</v>
      </c>
      <c r="P119" s="90">
        <f t="shared" si="64"/>
        <v>10.006778955533042</v>
      </c>
      <c r="Q119" s="62">
        <f t="shared" si="55"/>
        <v>130.76890339062027</v>
      </c>
      <c r="R119" s="9">
        <f t="shared" si="46"/>
        <v>871.79268927080182</v>
      </c>
      <c r="S119" s="94">
        <f t="shared" si="56"/>
        <v>1341.1423739658899</v>
      </c>
      <c r="T119" s="67">
        <f t="shared" si="57"/>
        <v>71.744065541700522</v>
      </c>
      <c r="U119" s="7">
        <f t="shared" si="58"/>
        <v>6003.3205825978321</v>
      </c>
      <c r="V119" s="7">
        <f t="shared" si="59"/>
        <v>8855.7626249999994</v>
      </c>
      <c r="W119" s="71">
        <f t="shared" si="60"/>
        <v>104.63246763185286</v>
      </c>
      <c r="X119" s="9"/>
      <c r="Y119" s="9"/>
      <c r="Z119" s="9"/>
      <c r="AA119" s="28">
        <f t="shared" si="67"/>
        <v>1</v>
      </c>
      <c r="AB119" s="2">
        <f t="shared" si="67"/>
        <v>1</v>
      </c>
      <c r="AC119" s="29">
        <f t="shared" si="67"/>
        <v>1</v>
      </c>
      <c r="AD119" s="28">
        <f t="shared" si="68"/>
        <v>1</v>
      </c>
      <c r="AE119" s="2">
        <f t="shared" si="68"/>
        <v>2</v>
      </c>
      <c r="AF119" s="72">
        <f t="shared" si="68"/>
        <v>3</v>
      </c>
    </row>
    <row r="120" spans="1:32">
      <c r="A120" s="73" t="s">
        <v>55</v>
      </c>
      <c r="B120" s="62">
        <f t="shared" si="47"/>
        <v>211.91686480093435</v>
      </c>
      <c r="C120" s="7" t="str">
        <f t="shared" si="69"/>
        <v>600</v>
      </c>
      <c r="D120" s="2">
        <v>300</v>
      </c>
      <c r="E120" s="9">
        <v>15.5</v>
      </c>
      <c r="F120" s="9">
        <v>30</v>
      </c>
      <c r="G120" s="9">
        <v>27</v>
      </c>
      <c r="H120" s="9"/>
      <c r="I120" s="93">
        <f t="shared" si="49"/>
        <v>26.995778955533041</v>
      </c>
      <c r="J120" s="9">
        <f t="shared" si="50"/>
        <v>540</v>
      </c>
      <c r="K120" s="67">
        <f t="shared" si="51"/>
        <v>486</v>
      </c>
      <c r="L120" s="62">
        <f t="shared" si="52"/>
        <v>1710.4103536993539</v>
      </c>
      <c r="M120" s="9">
        <f t="shared" si="45"/>
        <v>5701.367845664513</v>
      </c>
      <c r="N120" s="9">
        <f t="shared" si="53"/>
        <v>6425.136286194529</v>
      </c>
      <c r="O120" s="67">
        <f t="shared" si="54"/>
        <v>251.71101834932531</v>
      </c>
      <c r="P120" s="90">
        <f t="shared" si="64"/>
        <v>11.080778955533042</v>
      </c>
      <c r="Q120" s="62">
        <f t="shared" si="55"/>
        <v>135.3023757980705</v>
      </c>
      <c r="R120" s="9">
        <f t="shared" si="46"/>
        <v>902.01583865380337</v>
      </c>
      <c r="S120" s="94">
        <f t="shared" si="56"/>
        <v>1391.0575687047733</v>
      </c>
      <c r="T120" s="67">
        <f t="shared" si="57"/>
        <v>70.795357558537475</v>
      </c>
      <c r="U120" s="7">
        <f t="shared" si="58"/>
        <v>6671.7504973363421</v>
      </c>
      <c r="V120" s="7">
        <f t="shared" si="59"/>
        <v>10965.375</v>
      </c>
      <c r="W120" s="71">
        <f t="shared" si="60"/>
        <v>107.13246763185286</v>
      </c>
      <c r="X120" s="9"/>
      <c r="Y120" s="9"/>
      <c r="Z120" s="9"/>
      <c r="AA120" s="28">
        <f t="shared" si="67"/>
        <v>1</v>
      </c>
      <c r="AB120" s="2">
        <f t="shared" si="67"/>
        <v>1</v>
      </c>
      <c r="AC120" s="29">
        <f t="shared" si="67"/>
        <v>1</v>
      </c>
      <c r="AD120" s="28">
        <f t="shared" si="68"/>
        <v>1</v>
      </c>
      <c r="AE120" s="2">
        <f t="shared" si="68"/>
        <v>3</v>
      </c>
      <c r="AF120" s="72">
        <f t="shared" si="68"/>
        <v>4</v>
      </c>
    </row>
    <row r="121" spans="1:32">
      <c r="A121" s="73" t="s">
        <v>56</v>
      </c>
      <c r="B121" s="62">
        <f t="shared" si="47"/>
        <v>224.77516480093436</v>
      </c>
      <c r="C121" s="7" t="str">
        <f t="shared" si="69"/>
        <v>650</v>
      </c>
      <c r="D121" s="2">
        <v>300</v>
      </c>
      <c r="E121" s="9">
        <v>16</v>
      </c>
      <c r="F121" s="9">
        <v>31</v>
      </c>
      <c r="G121" s="9">
        <v>27</v>
      </c>
      <c r="H121" s="9"/>
      <c r="I121" s="93">
        <f t="shared" si="49"/>
        <v>28.633778955533042</v>
      </c>
      <c r="J121" s="9">
        <f t="shared" si="50"/>
        <v>588</v>
      </c>
      <c r="K121" s="67">
        <f t="shared" si="51"/>
        <v>534</v>
      </c>
      <c r="L121" s="62">
        <f t="shared" si="52"/>
        <v>2106.1601431713311</v>
      </c>
      <c r="M121" s="9">
        <f t="shared" si="45"/>
        <v>6480.4927482194798</v>
      </c>
      <c r="N121" s="9">
        <f t="shared" si="53"/>
        <v>7319.8809811273213</v>
      </c>
      <c r="O121" s="67">
        <f t="shared" si="54"/>
        <v>271.2104135729673</v>
      </c>
      <c r="P121" s="90">
        <f t="shared" si="64"/>
        <v>12.203778955533043</v>
      </c>
      <c r="Q121" s="62">
        <f t="shared" si="55"/>
        <v>139.83985667722072</v>
      </c>
      <c r="R121" s="9">
        <f t="shared" si="46"/>
        <v>932.26571118147149</v>
      </c>
      <c r="S121" s="94">
        <f t="shared" si="56"/>
        <v>1441.4122634436565</v>
      </c>
      <c r="T121" s="67">
        <f t="shared" si="57"/>
        <v>69.883741901426916</v>
      </c>
      <c r="U121" s="7">
        <f t="shared" si="58"/>
        <v>7392.0356374687208</v>
      </c>
      <c r="V121" s="7">
        <f t="shared" si="59"/>
        <v>13362.739874999999</v>
      </c>
      <c r="W121" s="71">
        <f t="shared" si="60"/>
        <v>109.63246763185286</v>
      </c>
      <c r="X121" s="9"/>
      <c r="Y121" s="9"/>
      <c r="Z121" s="9"/>
      <c r="AA121" s="28">
        <f t="shared" si="67"/>
        <v>1</v>
      </c>
      <c r="AB121" s="2">
        <f t="shared" si="67"/>
        <v>1</v>
      </c>
      <c r="AC121" s="29">
        <f t="shared" si="67"/>
        <v>1</v>
      </c>
      <c r="AD121" s="28">
        <f t="shared" si="68"/>
        <v>2</v>
      </c>
      <c r="AE121" s="2">
        <f t="shared" si="68"/>
        <v>3</v>
      </c>
      <c r="AF121" s="72">
        <f t="shared" si="68"/>
        <v>4</v>
      </c>
    </row>
    <row r="122" spans="1:32">
      <c r="A122" s="73" t="s">
        <v>57</v>
      </c>
      <c r="B122" s="62">
        <f t="shared" si="47"/>
        <v>240.50656480093434</v>
      </c>
      <c r="C122" s="7" t="str">
        <f t="shared" si="69"/>
        <v>700</v>
      </c>
      <c r="D122" s="2">
        <v>300</v>
      </c>
      <c r="E122" s="9">
        <v>17</v>
      </c>
      <c r="F122" s="9">
        <v>32</v>
      </c>
      <c r="G122" s="9">
        <v>27</v>
      </c>
      <c r="H122" s="9"/>
      <c r="I122" s="93">
        <f t="shared" si="49"/>
        <v>30.63777895553304</v>
      </c>
      <c r="J122" s="9">
        <f t="shared" si="50"/>
        <v>636</v>
      </c>
      <c r="K122" s="67">
        <f t="shared" si="51"/>
        <v>582</v>
      </c>
      <c r="L122" s="62">
        <f t="shared" si="52"/>
        <v>2568.8833278305078</v>
      </c>
      <c r="M122" s="9">
        <f t="shared" si="45"/>
        <v>7339.6666509443085</v>
      </c>
      <c r="N122" s="9">
        <f t="shared" si="53"/>
        <v>8327.1316760601148</v>
      </c>
      <c r="O122" s="67">
        <f t="shared" si="54"/>
        <v>289.56332227987099</v>
      </c>
      <c r="P122" s="90">
        <f t="shared" si="64"/>
        <v>13.709778955533041</v>
      </c>
      <c r="Q122" s="62">
        <f t="shared" si="55"/>
        <v>144.40847885062121</v>
      </c>
      <c r="R122" s="9">
        <f t="shared" si="46"/>
        <v>962.72319233747476</v>
      </c>
      <c r="S122" s="94">
        <f t="shared" si="56"/>
        <v>1495.0441529214229</v>
      </c>
      <c r="T122" s="67">
        <f t="shared" si="57"/>
        <v>68.654294303109594</v>
      </c>
      <c r="U122" s="7">
        <f t="shared" si="58"/>
        <v>8309.3583472076534</v>
      </c>
      <c r="V122" s="7">
        <f t="shared" si="59"/>
        <v>16064.064</v>
      </c>
      <c r="W122" s="71">
        <f t="shared" si="60"/>
        <v>112.63246763185286</v>
      </c>
      <c r="X122" s="9"/>
      <c r="Y122" s="9"/>
      <c r="Z122" s="9"/>
      <c r="AA122" s="28">
        <f t="shared" si="67"/>
        <v>1</v>
      </c>
      <c r="AB122" s="2">
        <f t="shared" si="67"/>
        <v>1</v>
      </c>
      <c r="AC122" s="29">
        <f t="shared" si="67"/>
        <v>1</v>
      </c>
      <c r="AD122" s="28">
        <f t="shared" si="68"/>
        <v>2</v>
      </c>
      <c r="AE122" s="2">
        <f t="shared" si="68"/>
        <v>4</v>
      </c>
      <c r="AF122" s="72">
        <f t="shared" si="68"/>
        <v>4</v>
      </c>
    </row>
    <row r="123" spans="1:32">
      <c r="A123" s="73" t="s">
        <v>58</v>
      </c>
      <c r="B123" s="62">
        <f t="shared" si="47"/>
        <v>262.32789790238814</v>
      </c>
      <c r="C123" s="7" t="str">
        <f t="shared" si="69"/>
        <v>800</v>
      </c>
      <c r="D123" s="2">
        <v>300</v>
      </c>
      <c r="E123" s="9">
        <v>17.5</v>
      </c>
      <c r="F123" s="9">
        <v>33</v>
      </c>
      <c r="G123" s="9">
        <v>30</v>
      </c>
      <c r="H123" s="9"/>
      <c r="I123" s="93">
        <f t="shared" si="49"/>
        <v>33.417566611769189</v>
      </c>
      <c r="J123" s="9">
        <f t="shared" si="50"/>
        <v>734</v>
      </c>
      <c r="K123" s="67">
        <f t="shared" si="51"/>
        <v>674</v>
      </c>
      <c r="L123" s="62">
        <f t="shared" si="52"/>
        <v>3590.8347067466843</v>
      </c>
      <c r="M123" s="9">
        <f t="shared" si="45"/>
        <v>8977.0867668667106</v>
      </c>
      <c r="N123" s="7">
        <f t="shared" si="53"/>
        <v>10228.712448166216</v>
      </c>
      <c r="O123" s="67">
        <f t="shared" si="54"/>
        <v>327.80101642425461</v>
      </c>
      <c r="P123" s="90">
        <f t="shared" si="64"/>
        <v>16.175066611769186</v>
      </c>
      <c r="Q123" s="62">
        <f t="shared" si="55"/>
        <v>149.03657485486491</v>
      </c>
      <c r="R123" s="9">
        <f t="shared" si="46"/>
        <v>993.5771656990994</v>
      </c>
      <c r="S123" s="94">
        <f t="shared" si="56"/>
        <v>1553.1338312060561</v>
      </c>
      <c r="T123" s="67">
        <f t="shared" si="57"/>
        <v>66.78193819799607</v>
      </c>
      <c r="U123" s="7">
        <f t="shared" si="58"/>
        <v>9460.2130564601248</v>
      </c>
      <c r="V123" s="7">
        <f t="shared" si="59"/>
        <v>21840.229125000002</v>
      </c>
      <c r="W123" s="71">
        <f t="shared" si="60"/>
        <v>118.64718625761429</v>
      </c>
      <c r="X123" s="9"/>
      <c r="Y123" s="9"/>
      <c r="Z123" s="9"/>
      <c r="AA123" s="28">
        <f t="shared" si="67"/>
        <v>1</v>
      </c>
      <c r="AB123" s="2">
        <f t="shared" si="67"/>
        <v>1</v>
      </c>
      <c r="AC123" s="29">
        <f t="shared" si="67"/>
        <v>1</v>
      </c>
      <c r="AD123" s="28">
        <f t="shared" si="68"/>
        <v>3</v>
      </c>
      <c r="AE123" s="2">
        <f t="shared" si="68"/>
        <v>4</v>
      </c>
      <c r="AF123" s="72">
        <f t="shared" si="68"/>
        <v>4</v>
      </c>
    </row>
    <row r="124" spans="1:32">
      <c r="A124" s="73" t="s">
        <v>59</v>
      </c>
      <c r="B124" s="62">
        <f t="shared" si="47"/>
        <v>291.45139790238812</v>
      </c>
      <c r="C124" s="7" t="str">
        <f t="shared" si="69"/>
        <v>900</v>
      </c>
      <c r="D124" s="2">
        <v>300</v>
      </c>
      <c r="E124" s="9">
        <v>18.5</v>
      </c>
      <c r="F124" s="9">
        <v>35</v>
      </c>
      <c r="G124" s="9">
        <v>30</v>
      </c>
      <c r="H124" s="9"/>
      <c r="I124" s="93">
        <f t="shared" si="49"/>
        <v>37.12756661176919</v>
      </c>
      <c r="J124" s="9">
        <f t="shared" si="50"/>
        <v>830</v>
      </c>
      <c r="K124" s="67">
        <f t="shared" si="51"/>
        <v>770</v>
      </c>
      <c r="L124" s="62">
        <f t="shared" si="52"/>
        <v>4940.645616649831</v>
      </c>
      <c r="M124" s="7">
        <f t="shared" si="45"/>
        <v>10979.212481444069</v>
      </c>
      <c r="N124" s="7">
        <f t="shared" si="53"/>
        <v>12584.100645531136</v>
      </c>
      <c r="O124" s="67">
        <f t="shared" si="54"/>
        <v>364.79057492951472</v>
      </c>
      <c r="P124" s="90">
        <f t="shared" si="64"/>
        <v>18.875066611769189</v>
      </c>
      <c r="Q124" s="62">
        <f t="shared" si="55"/>
        <v>158.15882788365155</v>
      </c>
      <c r="R124" s="9">
        <f t="shared" si="46"/>
        <v>1054.3921858910105</v>
      </c>
      <c r="S124" s="94">
        <f t="shared" si="56"/>
        <v>1658.3401145119406</v>
      </c>
      <c r="T124" s="67">
        <f t="shared" si="57"/>
        <v>65.267725135795985</v>
      </c>
      <c r="U124" s="7">
        <f t="shared" si="58"/>
        <v>11374.695781219221</v>
      </c>
      <c r="V124" s="7">
        <f t="shared" si="59"/>
        <v>29461.359375</v>
      </c>
      <c r="W124" s="71">
        <f t="shared" si="60"/>
        <v>123.64718625761429</v>
      </c>
      <c r="X124" s="9"/>
      <c r="Y124" s="9"/>
      <c r="Z124" s="9"/>
      <c r="AA124" s="28">
        <f t="shared" si="67"/>
        <v>1</v>
      </c>
      <c r="AB124" s="2">
        <f t="shared" si="67"/>
        <v>1</v>
      </c>
      <c r="AC124" s="29">
        <f t="shared" si="67"/>
        <v>1</v>
      </c>
      <c r="AD124" s="28">
        <f t="shared" si="68"/>
        <v>3</v>
      </c>
      <c r="AE124" s="2">
        <f t="shared" si="68"/>
        <v>4</v>
      </c>
      <c r="AF124" s="72">
        <f t="shared" si="68"/>
        <v>4</v>
      </c>
    </row>
    <row r="125" spans="1:32" ht="13.5" thickBot="1">
      <c r="A125" s="95" t="s">
        <v>60</v>
      </c>
      <c r="B125" s="96">
        <f t="shared" si="47"/>
        <v>314.03584790238807</v>
      </c>
      <c r="C125" s="97">
        <v>1000</v>
      </c>
      <c r="D125" s="98">
        <v>300</v>
      </c>
      <c r="E125" s="99">
        <v>19</v>
      </c>
      <c r="F125" s="99">
        <v>36</v>
      </c>
      <c r="G125" s="99">
        <v>30</v>
      </c>
      <c r="H125" s="99"/>
      <c r="I125" s="100">
        <f t="shared" si="49"/>
        <v>40.004566611769185</v>
      </c>
      <c r="J125" s="99">
        <f t="shared" si="50"/>
        <v>928</v>
      </c>
      <c r="K125" s="101">
        <f t="shared" si="51"/>
        <v>868</v>
      </c>
      <c r="L125" s="96">
        <f t="shared" si="52"/>
        <v>6447.4807330920712</v>
      </c>
      <c r="M125" s="97">
        <f t="shared" si="45"/>
        <v>12894.961466184142</v>
      </c>
      <c r="N125" s="97">
        <f t="shared" si="53"/>
        <v>14855.117909507828</v>
      </c>
      <c r="O125" s="101">
        <f t="shared" si="54"/>
        <v>401.45811545484315</v>
      </c>
      <c r="P125" s="102">
        <f t="shared" si="64"/>
        <v>21.248566611769188</v>
      </c>
      <c r="Q125" s="96">
        <f t="shared" si="55"/>
        <v>162.75753004471156</v>
      </c>
      <c r="R125" s="99">
        <f t="shared" si="46"/>
        <v>1085.050200298077</v>
      </c>
      <c r="S125" s="104">
        <f t="shared" si="56"/>
        <v>1716.2683811648831</v>
      </c>
      <c r="T125" s="101">
        <f t="shared" si="57"/>
        <v>63.784588833137995</v>
      </c>
      <c r="U125" s="97">
        <f t="shared" si="58"/>
        <v>12544.205933109721</v>
      </c>
      <c r="V125" s="97">
        <f t="shared" si="59"/>
        <v>37636.487999999998</v>
      </c>
      <c r="W125" s="105">
        <f t="shared" si="60"/>
        <v>126.14718625761429</v>
      </c>
      <c r="X125" s="99"/>
      <c r="Y125" s="99"/>
      <c r="Z125" s="99"/>
      <c r="AA125" s="109">
        <f t="shared" ref="AA125:AC149" si="70">MAX(IF($K125/$E125&lt;=72*(235/AA$4)^0.5,1,IF($K125/$E125&lt;=83*(235/AA$4)^0.5,2,IF($K125/$E125&lt;=124*(235/AA$4)^0.5,3,4))),IF($D125/2/$F125&lt;=10*(235/AA$4)^0.5,1,IF($D125/2/$F125&lt;=11*(235/AA$4)^0.5,2,IF($D125/2/$F125&lt;=15*(235/AA$4)^0.5,3,4))))</f>
        <v>1</v>
      </c>
      <c r="AB125" s="98">
        <f t="shared" si="70"/>
        <v>1</v>
      </c>
      <c r="AC125" s="111">
        <f t="shared" si="70"/>
        <v>1</v>
      </c>
      <c r="AD125" s="109">
        <f t="shared" ref="AD125:AF149" si="71">MAX(IF($K125/$E125&lt;=33*(235/AD$4)^0.5,1,IF($K125/$E125&lt;=38*(235/AD$4)^0.5,2,IF($K125/$E125&lt;=42*(235/AD$4)^0.5,3,4))),IF($D125/2/$F125&lt;=10*(235/AD$4)^0.5,1,IF($D125/2/$F125&lt;=11*(235/AD$4)^0.5,2,IF($D125/2/$F125&lt;=15*(235/AD$4)^0.5,3,4))))</f>
        <v>4</v>
      </c>
      <c r="AE125" s="98">
        <f t="shared" si="71"/>
        <v>4</v>
      </c>
      <c r="AF125" s="110">
        <f t="shared" si="71"/>
        <v>4</v>
      </c>
    </row>
    <row r="126" spans="1:32" ht="13.5" thickTop="1">
      <c r="A126" s="73" t="s">
        <v>154</v>
      </c>
      <c r="B126" s="62">
        <f t="shared" si="47"/>
        <v>41.790343664382092</v>
      </c>
      <c r="C126" s="7">
        <v>120</v>
      </c>
      <c r="D126" s="7">
        <f>RIGHT(A126,3)+6</f>
        <v>106</v>
      </c>
      <c r="E126" s="9">
        <v>12</v>
      </c>
      <c r="F126" s="9">
        <v>20</v>
      </c>
      <c r="G126" s="9">
        <v>12</v>
      </c>
      <c r="H126" s="9"/>
      <c r="I126" s="89">
        <f t="shared" si="49"/>
        <v>5.3236106578830693</v>
      </c>
      <c r="J126" s="9">
        <f t="shared" si="50"/>
        <v>80</v>
      </c>
      <c r="K126" s="67">
        <f t="shared" si="51"/>
        <v>56</v>
      </c>
      <c r="L126" s="89">
        <f t="shared" si="52"/>
        <v>11.426109307787048</v>
      </c>
      <c r="M126" s="6">
        <f t="shared" si="45"/>
        <v>190.43515512978414</v>
      </c>
      <c r="N126" s="6">
        <f t="shared" si="53"/>
        <v>235.81309842072594</v>
      </c>
      <c r="O126" s="67">
        <f t="shared" si="54"/>
        <v>46.328265871144332</v>
      </c>
      <c r="P126" s="90">
        <f t="shared" si="64"/>
        <v>1.8036106578830695</v>
      </c>
      <c r="Q126" s="89">
        <f t="shared" si="55"/>
        <v>3.9915101740296084</v>
      </c>
      <c r="R126" s="6">
        <f t="shared" si="46"/>
        <v>75.311512717539784</v>
      </c>
      <c r="S126" s="92">
        <f t="shared" si="56"/>
        <v>116.31299184189525</v>
      </c>
      <c r="T126" s="67">
        <f t="shared" si="57"/>
        <v>27.382019623979211</v>
      </c>
      <c r="U126" s="9">
        <f t="shared" si="58"/>
        <v>682.13431792769165</v>
      </c>
      <c r="V126" s="6">
        <f t="shared" si="59"/>
        <v>9.9251333333333331</v>
      </c>
      <c r="W126" s="71">
        <f t="shared" si="60"/>
        <v>66.058874503045715</v>
      </c>
      <c r="X126" s="9"/>
      <c r="Y126" s="9"/>
      <c r="Z126" s="9"/>
      <c r="AA126" s="28">
        <f t="shared" si="70"/>
        <v>1</v>
      </c>
      <c r="AB126" s="2">
        <f t="shared" si="70"/>
        <v>1</v>
      </c>
      <c r="AC126" s="29">
        <f t="shared" si="70"/>
        <v>1</v>
      </c>
      <c r="AD126" s="28">
        <f t="shared" si="71"/>
        <v>1</v>
      </c>
      <c r="AE126" s="2">
        <f t="shared" si="71"/>
        <v>1</v>
      </c>
      <c r="AF126" s="72">
        <f t="shared" si="71"/>
        <v>1</v>
      </c>
    </row>
    <row r="127" spans="1:32">
      <c r="A127" s="73" t="s">
        <v>155</v>
      </c>
      <c r="B127" s="62">
        <f t="shared" si="47"/>
        <v>52.128793664382094</v>
      </c>
      <c r="C127" s="7">
        <v>140</v>
      </c>
      <c r="D127" s="7">
        <f t="shared" ref="D127:D132" si="72">RIGHT(A127,3)+6</f>
        <v>126</v>
      </c>
      <c r="E127" s="9">
        <v>12.5</v>
      </c>
      <c r="F127" s="9">
        <v>21</v>
      </c>
      <c r="G127" s="9">
        <v>12</v>
      </c>
      <c r="H127" s="9"/>
      <c r="I127" s="89">
        <f t="shared" si="49"/>
        <v>6.6406106578830695</v>
      </c>
      <c r="J127" s="9">
        <f t="shared" si="50"/>
        <v>98</v>
      </c>
      <c r="K127" s="67">
        <f t="shared" si="51"/>
        <v>74</v>
      </c>
      <c r="L127" s="89">
        <f t="shared" si="52"/>
        <v>20.175714890304803</v>
      </c>
      <c r="M127" s="6">
        <f t="shared" si="45"/>
        <v>288.22449843292577</v>
      </c>
      <c r="N127" s="6">
        <f t="shared" si="53"/>
        <v>350.61209434167358</v>
      </c>
      <c r="O127" s="67">
        <f t="shared" si="54"/>
        <v>55.12015840835285</v>
      </c>
      <c r="P127" s="90">
        <f t="shared" si="64"/>
        <v>2.1151106578830694</v>
      </c>
      <c r="Q127" s="89">
        <f t="shared" si="55"/>
        <v>7.0277476022374481</v>
      </c>
      <c r="R127" s="6">
        <f t="shared" si="46"/>
        <v>111.55154924186427</v>
      </c>
      <c r="S127" s="92">
        <f t="shared" si="56"/>
        <v>171.63001950636601</v>
      </c>
      <c r="T127" s="67">
        <f t="shared" si="57"/>
        <v>32.53149850802572</v>
      </c>
      <c r="U127" s="9">
        <f t="shared" si="58"/>
        <v>916.62447400588542</v>
      </c>
      <c r="V127" s="6">
        <f t="shared" si="59"/>
        <v>24.786408969</v>
      </c>
      <c r="W127" s="71">
        <f t="shared" si="60"/>
        <v>68.558874503045715</v>
      </c>
      <c r="X127" s="9"/>
      <c r="Y127" s="9"/>
      <c r="Z127" s="9"/>
      <c r="AA127" s="28">
        <f t="shared" si="70"/>
        <v>1</v>
      </c>
      <c r="AB127" s="2">
        <f t="shared" si="70"/>
        <v>1</v>
      </c>
      <c r="AC127" s="29">
        <f t="shared" si="70"/>
        <v>1</v>
      </c>
      <c r="AD127" s="28">
        <f t="shared" si="71"/>
        <v>1</v>
      </c>
      <c r="AE127" s="2">
        <f t="shared" si="71"/>
        <v>1</v>
      </c>
      <c r="AF127" s="72">
        <f t="shared" si="71"/>
        <v>1</v>
      </c>
    </row>
    <row r="128" spans="1:32">
      <c r="A128" s="73" t="s">
        <v>156</v>
      </c>
      <c r="B128" s="62">
        <f t="shared" si="47"/>
        <v>63.236543664382083</v>
      </c>
      <c r="C128" s="7">
        <v>160</v>
      </c>
      <c r="D128" s="7">
        <f t="shared" si="72"/>
        <v>146</v>
      </c>
      <c r="E128" s="9">
        <v>13</v>
      </c>
      <c r="F128" s="9">
        <v>22</v>
      </c>
      <c r="G128" s="9">
        <v>12</v>
      </c>
      <c r="H128" s="9"/>
      <c r="I128" s="89">
        <f t="shared" si="49"/>
        <v>8.0556106578830686</v>
      </c>
      <c r="J128" s="9">
        <f t="shared" si="50"/>
        <v>116</v>
      </c>
      <c r="K128" s="67">
        <f t="shared" si="51"/>
        <v>92</v>
      </c>
      <c r="L128" s="89">
        <f t="shared" si="52"/>
        <v>32.91362989468923</v>
      </c>
      <c r="M128" s="6">
        <f t="shared" si="45"/>
        <v>411.42037368361537</v>
      </c>
      <c r="N128" s="6">
        <f t="shared" si="53"/>
        <v>493.82609026262116</v>
      </c>
      <c r="O128" s="67">
        <f t="shared" si="54"/>
        <v>63.920278236999451</v>
      </c>
      <c r="P128" s="90">
        <f t="shared" si="64"/>
        <v>2.4456106578830688</v>
      </c>
      <c r="Q128" s="89">
        <f t="shared" si="55"/>
        <v>11.443443773311955</v>
      </c>
      <c r="R128" s="6">
        <f t="shared" si="46"/>
        <v>156.7595037439994</v>
      </c>
      <c r="S128" s="92">
        <f t="shared" si="56"/>
        <v>240.51179717083679</v>
      </c>
      <c r="T128" s="67">
        <f t="shared" si="57"/>
        <v>37.690260239441599</v>
      </c>
      <c r="U128" s="9">
        <f t="shared" si="58"/>
        <v>1200.1247619024543</v>
      </c>
      <c r="V128" s="6">
        <f t="shared" si="59"/>
        <v>54.328558151999999</v>
      </c>
      <c r="W128" s="71">
        <f t="shared" si="60"/>
        <v>71.058874503045715</v>
      </c>
      <c r="X128" s="9"/>
      <c r="Y128" s="9"/>
      <c r="Z128" s="9"/>
      <c r="AA128" s="28">
        <f t="shared" si="70"/>
        <v>1</v>
      </c>
      <c r="AB128" s="2">
        <f t="shared" si="70"/>
        <v>1</v>
      </c>
      <c r="AC128" s="29">
        <f t="shared" si="70"/>
        <v>1</v>
      </c>
      <c r="AD128" s="28">
        <f t="shared" si="71"/>
        <v>1</v>
      </c>
      <c r="AE128" s="2">
        <f t="shared" si="71"/>
        <v>1</v>
      </c>
      <c r="AF128" s="72">
        <f t="shared" si="71"/>
        <v>1</v>
      </c>
    </row>
    <row r="129" spans="1:32">
      <c r="A129" s="73" t="s">
        <v>157</v>
      </c>
      <c r="B129" s="62">
        <f t="shared" si="47"/>
        <v>76.185361975597033</v>
      </c>
      <c r="C129" s="7">
        <v>180</v>
      </c>
      <c r="D129" s="7">
        <f t="shared" si="72"/>
        <v>166</v>
      </c>
      <c r="E129" s="9">
        <v>14</v>
      </c>
      <c r="F129" s="9">
        <v>23</v>
      </c>
      <c r="G129" s="9">
        <v>15</v>
      </c>
      <c r="H129" s="9"/>
      <c r="I129" s="89">
        <f t="shared" si="49"/>
        <v>9.7051416529422969</v>
      </c>
      <c r="J129" s="9">
        <f t="shared" si="50"/>
        <v>134</v>
      </c>
      <c r="K129" s="67">
        <f t="shared" si="51"/>
        <v>104</v>
      </c>
      <c r="L129" s="89">
        <f t="shared" si="52"/>
        <v>50.982649257787799</v>
      </c>
      <c r="M129" s="6">
        <f t="shared" si="45"/>
        <v>566.47388064208667</v>
      </c>
      <c r="N129" s="6">
        <f t="shared" si="53"/>
        <v>674.5653659529994</v>
      </c>
      <c r="O129" s="67">
        <f t="shared" si="54"/>
        <v>72.478677517839088</v>
      </c>
      <c r="P129" s="90">
        <f t="shared" si="64"/>
        <v>3.0811416529422968</v>
      </c>
      <c r="Q129" s="89">
        <f t="shared" si="55"/>
        <v>17.587655054507803</v>
      </c>
      <c r="R129" s="6">
        <f t="shared" si="46"/>
        <v>211.89945848804581</v>
      </c>
      <c r="S129" s="92">
        <f t="shared" si="56"/>
        <v>325.45911636473051</v>
      </c>
      <c r="T129" s="67">
        <f t="shared" si="57"/>
        <v>42.569939241871296</v>
      </c>
      <c r="U129" s="9">
        <f t="shared" si="58"/>
        <v>1624.3194676236117</v>
      </c>
      <c r="V129" s="6">
        <f t="shared" si="59"/>
        <v>108.05382951633332</v>
      </c>
      <c r="W129" s="71">
        <f t="shared" si="60"/>
        <v>77.573593128807147</v>
      </c>
      <c r="X129" s="9"/>
      <c r="Y129" s="9"/>
      <c r="Z129" s="9"/>
      <c r="AA129" s="28">
        <f t="shared" si="70"/>
        <v>1</v>
      </c>
      <c r="AB129" s="2">
        <f t="shared" si="70"/>
        <v>1</v>
      </c>
      <c r="AC129" s="29">
        <f t="shared" si="70"/>
        <v>1</v>
      </c>
      <c r="AD129" s="28">
        <f t="shared" si="71"/>
        <v>1</v>
      </c>
      <c r="AE129" s="2">
        <f t="shared" si="71"/>
        <v>1</v>
      </c>
      <c r="AF129" s="72">
        <f t="shared" si="71"/>
        <v>1</v>
      </c>
    </row>
    <row r="130" spans="1:32">
      <c r="A130" s="73" t="s">
        <v>158</v>
      </c>
      <c r="B130" s="62">
        <f t="shared" si="47"/>
        <v>88.902361975597017</v>
      </c>
      <c r="C130" s="7">
        <v>200</v>
      </c>
      <c r="D130" s="7">
        <f t="shared" si="72"/>
        <v>186</v>
      </c>
      <c r="E130" s="9">
        <v>14.5</v>
      </c>
      <c r="F130" s="9">
        <v>24</v>
      </c>
      <c r="G130" s="9">
        <v>15</v>
      </c>
      <c r="H130" s="9"/>
      <c r="I130" s="93">
        <f t="shared" si="49"/>
        <v>11.325141652942296</v>
      </c>
      <c r="J130" s="9">
        <f t="shared" si="50"/>
        <v>152</v>
      </c>
      <c r="K130" s="67">
        <f t="shared" si="51"/>
        <v>122</v>
      </c>
      <c r="L130" s="93">
        <f t="shared" si="52"/>
        <v>74.831298619267798</v>
      </c>
      <c r="M130" s="6">
        <f t="shared" si="45"/>
        <v>748.31298619267795</v>
      </c>
      <c r="N130" s="6">
        <f t="shared" si="53"/>
        <v>883.44764082948018</v>
      </c>
      <c r="O130" s="67">
        <f t="shared" si="54"/>
        <v>81.286761161607814</v>
      </c>
      <c r="P130" s="90">
        <f t="shared" si="64"/>
        <v>3.4651416529422967</v>
      </c>
      <c r="Q130" s="89">
        <f t="shared" si="55"/>
        <v>25.801263971827805</v>
      </c>
      <c r="R130" s="6">
        <f t="shared" si="46"/>
        <v>277.43294593363231</v>
      </c>
      <c r="S130" s="92">
        <f t="shared" si="56"/>
        <v>425.18890177796612</v>
      </c>
      <c r="T130" s="67">
        <f t="shared" si="57"/>
        <v>47.730795177761777</v>
      </c>
      <c r="U130" s="9">
        <f t="shared" si="58"/>
        <v>2032.733713390714</v>
      </c>
      <c r="V130" s="6">
        <f t="shared" si="59"/>
        <v>199.32609945600001</v>
      </c>
      <c r="W130" s="71">
        <f t="shared" si="60"/>
        <v>80.073593128807147</v>
      </c>
      <c r="X130" s="9"/>
      <c r="Y130" s="9"/>
      <c r="Z130" s="9"/>
      <c r="AA130" s="28">
        <f t="shared" si="70"/>
        <v>1</v>
      </c>
      <c r="AB130" s="2">
        <f t="shared" si="70"/>
        <v>1</v>
      </c>
      <c r="AC130" s="29">
        <f t="shared" si="70"/>
        <v>1</v>
      </c>
      <c r="AD130" s="28">
        <f t="shared" si="71"/>
        <v>1</v>
      </c>
      <c r="AE130" s="2">
        <f t="shared" si="71"/>
        <v>1</v>
      </c>
      <c r="AF130" s="72">
        <f t="shared" si="71"/>
        <v>1</v>
      </c>
    </row>
    <row r="131" spans="1:32">
      <c r="A131" s="73" t="s">
        <v>159</v>
      </c>
      <c r="B131" s="62">
        <f t="shared" si="47"/>
        <v>103.05577324485972</v>
      </c>
      <c r="C131" s="7">
        <v>220</v>
      </c>
      <c r="D131" s="7">
        <f t="shared" si="72"/>
        <v>206</v>
      </c>
      <c r="E131" s="9">
        <v>15</v>
      </c>
      <c r="F131" s="9">
        <v>25</v>
      </c>
      <c r="G131" s="9">
        <v>18</v>
      </c>
      <c r="H131" s="9"/>
      <c r="I131" s="93">
        <f t="shared" si="49"/>
        <v>13.128123980236907</v>
      </c>
      <c r="J131" s="9">
        <f t="shared" si="50"/>
        <v>170</v>
      </c>
      <c r="K131" s="67">
        <f t="shared" si="51"/>
        <v>134</v>
      </c>
      <c r="L131" s="93">
        <f t="shared" si="52"/>
        <v>106.41903337510925</v>
      </c>
      <c r="M131" s="6">
        <f t="shared" si="45"/>
        <v>967.44575795553862</v>
      </c>
      <c r="N131" s="9">
        <f t="shared" si="53"/>
        <v>1135.1473066758729</v>
      </c>
      <c r="O131" s="67">
        <f t="shared" si="54"/>
        <v>90.03436795900592</v>
      </c>
      <c r="P131" s="90">
        <f t="shared" si="64"/>
        <v>4.1031239802369077</v>
      </c>
      <c r="Q131" s="93">
        <f t="shared" si="55"/>
        <v>36.512112432024466</v>
      </c>
      <c r="R131" s="6">
        <f t="shared" si="46"/>
        <v>354.48652846625691</v>
      </c>
      <c r="S131" s="92">
        <f t="shared" si="56"/>
        <v>543.21666149604107</v>
      </c>
      <c r="T131" s="67">
        <f t="shared" si="57"/>
        <v>52.737209400704153</v>
      </c>
      <c r="U131" s="9">
        <f t="shared" si="58"/>
        <v>2594.094758910041</v>
      </c>
      <c r="V131" s="9">
        <f t="shared" si="59"/>
        <v>346.25786812500002</v>
      </c>
      <c r="W131" s="71">
        <f t="shared" si="60"/>
        <v>86.088311754568579</v>
      </c>
      <c r="X131" s="9"/>
      <c r="Y131" s="9"/>
      <c r="Z131" s="9"/>
      <c r="AA131" s="28">
        <f t="shared" si="70"/>
        <v>1</v>
      </c>
      <c r="AB131" s="2">
        <f t="shared" si="70"/>
        <v>1</v>
      </c>
      <c r="AC131" s="29">
        <f t="shared" si="70"/>
        <v>1</v>
      </c>
      <c r="AD131" s="28">
        <f t="shared" si="71"/>
        <v>1</v>
      </c>
      <c r="AE131" s="2">
        <f t="shared" si="71"/>
        <v>1</v>
      </c>
      <c r="AF131" s="72">
        <f t="shared" si="71"/>
        <v>1</v>
      </c>
    </row>
    <row r="132" spans="1:32">
      <c r="A132" s="73" t="s">
        <v>160</v>
      </c>
      <c r="B132" s="62">
        <f t="shared" si="47"/>
        <v>117.31137324485972</v>
      </c>
      <c r="C132" s="7">
        <v>240</v>
      </c>
      <c r="D132" s="7">
        <f t="shared" si="72"/>
        <v>226</v>
      </c>
      <c r="E132" s="9">
        <v>15.5</v>
      </c>
      <c r="F132" s="9">
        <v>26</v>
      </c>
      <c r="G132" s="9">
        <v>18</v>
      </c>
      <c r="H132" s="9"/>
      <c r="I132" s="93">
        <f t="shared" si="49"/>
        <v>14.944123980236908</v>
      </c>
      <c r="J132" s="9">
        <f t="shared" si="50"/>
        <v>188</v>
      </c>
      <c r="K132" s="67">
        <f t="shared" si="51"/>
        <v>152</v>
      </c>
      <c r="L132" s="93">
        <f t="shared" si="52"/>
        <v>146.04825171964001</v>
      </c>
      <c r="M132" s="9">
        <f t="shared" si="45"/>
        <v>1217.0687643303334</v>
      </c>
      <c r="N132" s="9">
        <f t="shared" si="53"/>
        <v>1419.4474224980047</v>
      </c>
      <c r="O132" s="67">
        <f t="shared" si="54"/>
        <v>98.858257300846873</v>
      </c>
      <c r="P132" s="90">
        <f t="shared" si="64"/>
        <v>4.5311239802369077</v>
      </c>
      <c r="Q132" s="93">
        <f t="shared" si="55"/>
        <v>50.120456170246754</v>
      </c>
      <c r="R132" s="6">
        <f t="shared" si="46"/>
        <v>443.5438599136881</v>
      </c>
      <c r="S132" s="92">
        <f t="shared" si="56"/>
        <v>678.55344249110033</v>
      </c>
      <c r="T132" s="67">
        <f t="shared" si="57"/>
        <v>57.912495114215183</v>
      </c>
      <c r="U132" s="9">
        <f t="shared" si="58"/>
        <v>3152.6523602009865</v>
      </c>
      <c r="V132" s="9">
        <f t="shared" si="59"/>
        <v>572.68389543733338</v>
      </c>
      <c r="W132" s="71">
        <f t="shared" si="60"/>
        <v>88.588311754568579</v>
      </c>
      <c r="X132" s="9"/>
      <c r="Y132" s="9"/>
      <c r="Z132" s="9"/>
      <c r="AA132" s="28">
        <f t="shared" si="70"/>
        <v>1</v>
      </c>
      <c r="AB132" s="2">
        <f t="shared" si="70"/>
        <v>1</v>
      </c>
      <c r="AC132" s="29">
        <f t="shared" si="70"/>
        <v>1</v>
      </c>
      <c r="AD132" s="28">
        <f t="shared" si="71"/>
        <v>1</v>
      </c>
      <c r="AE132" s="2">
        <f t="shared" si="71"/>
        <v>1</v>
      </c>
      <c r="AF132" s="72">
        <f t="shared" si="71"/>
        <v>1</v>
      </c>
    </row>
    <row r="133" spans="1:32">
      <c r="A133" s="73" t="s">
        <v>161</v>
      </c>
      <c r="B133" s="62">
        <f t="shared" si="47"/>
        <v>156.67467747217017</v>
      </c>
      <c r="C133" s="7">
        <v>270</v>
      </c>
      <c r="D133" s="7">
        <f>RIGHT(A133,3)+8</f>
        <v>248</v>
      </c>
      <c r="E133" s="9">
        <v>18</v>
      </c>
      <c r="F133" s="9">
        <v>32</v>
      </c>
      <c r="G133" s="9">
        <v>21</v>
      </c>
      <c r="H133" s="9"/>
      <c r="I133" s="93">
        <f t="shared" si="49"/>
        <v>19.958557639766902</v>
      </c>
      <c r="J133" s="9">
        <f t="shared" si="50"/>
        <v>206</v>
      </c>
      <c r="K133" s="67">
        <f t="shared" si="51"/>
        <v>164</v>
      </c>
      <c r="L133" s="93">
        <f t="shared" si="52"/>
        <v>242.8949306955179</v>
      </c>
      <c r="M133" s="9">
        <f t="shared" ref="M133:M149" si="73">2*L133/C133*1000</f>
        <v>1799.2217088556881</v>
      </c>
      <c r="N133" s="9">
        <f t="shared" si="53"/>
        <v>2116.9457264608859</v>
      </c>
      <c r="O133" s="67">
        <f t="shared" si="54"/>
        <v>110.31756041838793</v>
      </c>
      <c r="P133" s="90">
        <f t="shared" si="64"/>
        <v>6.0065576397669025</v>
      </c>
      <c r="Q133" s="93">
        <f t="shared" si="55"/>
        <v>81.526202797441741</v>
      </c>
      <c r="R133" s="6">
        <f t="shared" ref="R133:R149" si="74">2*Q133*1000/D133</f>
        <v>657.46937739872374</v>
      </c>
      <c r="S133" s="94">
        <f t="shared" si="56"/>
        <v>1005.9327291930069</v>
      </c>
      <c r="T133" s="67">
        <f t="shared" si="57"/>
        <v>63.912238845304437</v>
      </c>
      <c r="U133" s="9">
        <f t="shared" si="58"/>
        <v>6278.9930878310552</v>
      </c>
      <c r="V133" s="9">
        <f t="shared" si="59"/>
        <v>1151.9873051306668</v>
      </c>
      <c r="W133" s="71">
        <f t="shared" si="60"/>
        <v>106.60303038033001</v>
      </c>
      <c r="X133" s="9"/>
      <c r="Y133" s="9"/>
      <c r="Z133" s="9"/>
      <c r="AA133" s="28">
        <f t="shared" si="70"/>
        <v>1</v>
      </c>
      <c r="AB133" s="2">
        <f t="shared" si="70"/>
        <v>1</v>
      </c>
      <c r="AC133" s="29">
        <f t="shared" si="70"/>
        <v>1</v>
      </c>
      <c r="AD133" s="28">
        <f t="shared" si="71"/>
        <v>1</v>
      </c>
      <c r="AE133" s="2">
        <f t="shared" si="71"/>
        <v>1</v>
      </c>
      <c r="AF133" s="72">
        <f t="shared" si="71"/>
        <v>1</v>
      </c>
    </row>
    <row r="134" spans="1:32">
      <c r="A134" s="73" t="s">
        <v>162</v>
      </c>
      <c r="B134" s="62">
        <f t="shared" si="47"/>
        <v>172.42087465752837</v>
      </c>
      <c r="C134" s="7">
        <v>290</v>
      </c>
      <c r="D134" s="7">
        <f>RIGHT(A134,3)+8</f>
        <v>268</v>
      </c>
      <c r="E134" s="9">
        <v>18</v>
      </c>
      <c r="F134" s="9">
        <v>32.5</v>
      </c>
      <c r="G134" s="9">
        <v>24</v>
      </c>
      <c r="H134" s="9"/>
      <c r="I134" s="93">
        <f t="shared" si="49"/>
        <v>21.964442631532279</v>
      </c>
      <c r="J134" s="9">
        <f t="shared" si="50"/>
        <v>225</v>
      </c>
      <c r="K134" s="67">
        <f t="shared" si="51"/>
        <v>177</v>
      </c>
      <c r="L134" s="93">
        <f t="shared" si="52"/>
        <v>313.06841123777247</v>
      </c>
      <c r="M134" s="9">
        <f t="shared" si="73"/>
        <v>2159.0924912949827</v>
      </c>
      <c r="N134" s="9">
        <f t="shared" si="53"/>
        <v>2523.6116728906068</v>
      </c>
      <c r="O134" s="67">
        <f t="shared" si="54"/>
        <v>119.38768501302283</v>
      </c>
      <c r="P134" s="90">
        <f t="shared" si="64"/>
        <v>6.6894426315322777</v>
      </c>
      <c r="Q134" s="93">
        <f t="shared" si="55"/>
        <v>104.48579061305441</v>
      </c>
      <c r="R134" s="6">
        <f t="shared" si="74"/>
        <v>779.74470606757018</v>
      </c>
      <c r="S134" s="94">
        <f t="shared" si="56"/>
        <v>1192.4656068405654</v>
      </c>
      <c r="T134" s="67">
        <f t="shared" si="57"/>
        <v>68.97131766563669</v>
      </c>
      <c r="U134" s="9">
        <f t="shared" si="58"/>
        <v>7190.1521059163024</v>
      </c>
      <c r="V134" s="9">
        <f t="shared" si="59"/>
        <v>1728.3471112916668</v>
      </c>
      <c r="W134" s="71">
        <f t="shared" si="60"/>
        <v>111.11774900609143</v>
      </c>
      <c r="X134" s="9"/>
      <c r="Y134" s="9"/>
      <c r="Z134" s="9"/>
      <c r="AA134" s="28">
        <f t="shared" si="70"/>
        <v>1</v>
      </c>
      <c r="AB134" s="2">
        <f t="shared" si="70"/>
        <v>1</v>
      </c>
      <c r="AC134" s="29">
        <f t="shared" si="70"/>
        <v>1</v>
      </c>
      <c r="AD134" s="28">
        <f t="shared" si="71"/>
        <v>1</v>
      </c>
      <c r="AE134" s="2">
        <f t="shared" si="71"/>
        <v>1</v>
      </c>
      <c r="AF134" s="72">
        <f t="shared" si="71"/>
        <v>1</v>
      </c>
    </row>
    <row r="135" spans="1:32">
      <c r="A135" s="73" t="s">
        <v>163</v>
      </c>
      <c r="B135" s="62">
        <f t="shared" si="47"/>
        <v>188.52907465752838</v>
      </c>
      <c r="C135" s="7">
        <v>310</v>
      </c>
      <c r="D135" s="7">
        <f>RIGHT(A135,3)+8</f>
        <v>288</v>
      </c>
      <c r="E135" s="9">
        <v>18.5</v>
      </c>
      <c r="F135" s="9">
        <v>33</v>
      </c>
      <c r="G135" s="9">
        <v>24</v>
      </c>
      <c r="H135" s="9"/>
      <c r="I135" s="93">
        <f t="shared" si="49"/>
        <v>24.016442631532279</v>
      </c>
      <c r="J135" s="9">
        <f t="shared" si="50"/>
        <v>244</v>
      </c>
      <c r="K135" s="67">
        <f t="shared" si="51"/>
        <v>196</v>
      </c>
      <c r="L135" s="93">
        <f t="shared" si="52"/>
        <v>395.47319124578905</v>
      </c>
      <c r="M135" s="9">
        <f t="shared" si="73"/>
        <v>2551.4399435212194</v>
      </c>
      <c r="N135" s="9">
        <f t="shared" si="53"/>
        <v>2965.633377890163</v>
      </c>
      <c r="O135" s="67">
        <f t="shared" si="54"/>
        <v>128.32290556857907</v>
      </c>
      <c r="P135" s="90">
        <f t="shared" si="64"/>
        <v>7.2029426315322782</v>
      </c>
      <c r="Q135" s="93">
        <f t="shared" si="55"/>
        <v>131.62755435371713</v>
      </c>
      <c r="R135" s="6">
        <f t="shared" si="74"/>
        <v>914.08023856748014</v>
      </c>
      <c r="S135" s="94">
        <f t="shared" si="56"/>
        <v>1396.6774674984486</v>
      </c>
      <c r="T135" s="67">
        <f t="shared" si="57"/>
        <v>74.03192914401005</v>
      </c>
      <c r="U135" s="9">
        <f t="shared" si="58"/>
        <v>8072.8136962777335</v>
      </c>
      <c r="V135" s="9">
        <f t="shared" si="59"/>
        <v>2520.227229696</v>
      </c>
      <c r="W135" s="71">
        <f t="shared" si="60"/>
        <v>112.61774900609143</v>
      </c>
      <c r="X135" s="9"/>
      <c r="Y135" s="9"/>
      <c r="Z135" s="9"/>
      <c r="AA135" s="28">
        <f t="shared" si="70"/>
        <v>1</v>
      </c>
      <c r="AB135" s="2">
        <f t="shared" si="70"/>
        <v>1</v>
      </c>
      <c r="AC135" s="29">
        <f t="shared" si="70"/>
        <v>1</v>
      </c>
      <c r="AD135" s="28">
        <f t="shared" si="71"/>
        <v>1</v>
      </c>
      <c r="AE135" s="2">
        <f t="shared" si="71"/>
        <v>1</v>
      </c>
      <c r="AF135" s="72">
        <f t="shared" si="71"/>
        <v>1</v>
      </c>
    </row>
    <row r="136" spans="1:32">
      <c r="A136" s="73" t="s">
        <v>164</v>
      </c>
      <c r="B136" s="62">
        <f t="shared" si="47"/>
        <v>237.91606480093438</v>
      </c>
      <c r="C136" s="7">
        <v>340</v>
      </c>
      <c r="D136" s="7">
        <v>310</v>
      </c>
      <c r="E136" s="9">
        <v>21</v>
      </c>
      <c r="F136" s="9">
        <v>39</v>
      </c>
      <c r="G136" s="9">
        <v>27</v>
      </c>
      <c r="H136" s="9"/>
      <c r="I136" s="93">
        <f t="shared" si="49"/>
        <v>30.307778955533042</v>
      </c>
      <c r="J136" s="9">
        <f t="shared" si="50"/>
        <v>262</v>
      </c>
      <c r="K136" s="67">
        <f t="shared" si="51"/>
        <v>208</v>
      </c>
      <c r="L136" s="93">
        <f t="shared" si="52"/>
        <v>592.00981546268724</v>
      </c>
      <c r="M136" s="9">
        <f t="shared" si="73"/>
        <v>3482.4106791922777</v>
      </c>
      <c r="N136" s="9">
        <f t="shared" si="53"/>
        <v>4077.6740113754363</v>
      </c>
      <c r="O136" s="67">
        <f t="shared" si="54"/>
        <v>139.7614501208987</v>
      </c>
      <c r="P136" s="90">
        <f t="shared" si="64"/>
        <v>9.0527789555330411</v>
      </c>
      <c r="Q136" s="93">
        <f t="shared" si="55"/>
        <v>194.03066591222313</v>
      </c>
      <c r="R136" s="9">
        <f t="shared" si="74"/>
        <v>1251.8107478207944</v>
      </c>
      <c r="S136" s="94">
        <f t="shared" si="56"/>
        <v>1913.1802108324889</v>
      </c>
      <c r="T136" s="67">
        <f t="shared" si="57"/>
        <v>80.012553670741838</v>
      </c>
      <c r="U136" s="7">
        <f t="shared" si="58"/>
        <v>14075.786808464278</v>
      </c>
      <c r="V136" s="7">
        <f t="shared" si="59"/>
        <v>4386.0283853749997</v>
      </c>
      <c r="W136" s="71">
        <f t="shared" si="60"/>
        <v>130.63246763185288</v>
      </c>
      <c r="X136" s="9"/>
      <c r="Y136" s="9"/>
      <c r="Z136" s="9"/>
      <c r="AA136" s="28">
        <f t="shared" si="70"/>
        <v>1</v>
      </c>
      <c r="AB136" s="2">
        <f t="shared" si="70"/>
        <v>1</v>
      </c>
      <c r="AC136" s="29">
        <f t="shared" si="70"/>
        <v>1</v>
      </c>
      <c r="AD136" s="28">
        <f t="shared" si="71"/>
        <v>1</v>
      </c>
      <c r="AE136" s="2">
        <f t="shared" si="71"/>
        <v>1</v>
      </c>
      <c r="AF136" s="72">
        <f t="shared" si="71"/>
        <v>1</v>
      </c>
    </row>
    <row r="137" spans="1:32">
      <c r="A137" s="73" t="s">
        <v>165</v>
      </c>
      <c r="B137" s="62">
        <f t="shared" si="47"/>
        <v>244.95751480093435</v>
      </c>
      <c r="C137" s="7">
        <v>359</v>
      </c>
      <c r="D137" s="2">
        <v>309</v>
      </c>
      <c r="E137" s="9">
        <v>21</v>
      </c>
      <c r="F137" s="9">
        <v>40</v>
      </c>
      <c r="G137" s="9">
        <v>27</v>
      </c>
      <c r="H137" s="9"/>
      <c r="I137" s="93">
        <f t="shared" si="49"/>
        <v>31.20477895553304</v>
      </c>
      <c r="J137" s="9">
        <f t="shared" si="50"/>
        <v>279</v>
      </c>
      <c r="K137" s="67">
        <f t="shared" si="51"/>
        <v>225</v>
      </c>
      <c r="L137" s="62">
        <f t="shared" si="52"/>
        <v>681.34817246207922</v>
      </c>
      <c r="M137" s="9">
        <f t="shared" si="73"/>
        <v>3795.8115457497452</v>
      </c>
      <c r="N137" s="9">
        <f t="shared" si="53"/>
        <v>4435.0273824974674</v>
      </c>
      <c r="O137" s="67">
        <f t="shared" si="54"/>
        <v>147.76582144672574</v>
      </c>
      <c r="P137" s="90">
        <f t="shared" si="64"/>
        <v>9.4847789555330415</v>
      </c>
      <c r="Q137" s="93">
        <f t="shared" si="55"/>
        <v>197.09314566222312</v>
      </c>
      <c r="R137" s="9">
        <f t="shared" si="74"/>
        <v>1275.6837906940009</v>
      </c>
      <c r="S137" s="94">
        <f t="shared" si="56"/>
        <v>1950.7244608324891</v>
      </c>
      <c r="T137" s="67">
        <f t="shared" si="57"/>
        <v>79.474024381411184</v>
      </c>
      <c r="U137" s="7">
        <f t="shared" si="58"/>
        <v>15005.888854414372</v>
      </c>
      <c r="V137" s="7">
        <f t="shared" si="59"/>
        <v>5003.864651115</v>
      </c>
      <c r="W137" s="71">
        <f t="shared" si="60"/>
        <v>132.63246763185288</v>
      </c>
      <c r="X137" s="9"/>
      <c r="Y137" s="9"/>
      <c r="Z137" s="9"/>
      <c r="AA137" s="28">
        <f t="shared" si="70"/>
        <v>1</v>
      </c>
      <c r="AB137" s="2">
        <f t="shared" si="70"/>
        <v>1</v>
      </c>
      <c r="AC137" s="29">
        <f t="shared" si="70"/>
        <v>1</v>
      </c>
      <c r="AD137" s="28">
        <f t="shared" si="71"/>
        <v>1</v>
      </c>
      <c r="AE137" s="2">
        <f t="shared" si="71"/>
        <v>1</v>
      </c>
      <c r="AF137" s="72">
        <f t="shared" si="71"/>
        <v>1</v>
      </c>
    </row>
    <row r="138" spans="1:32">
      <c r="A138" s="73" t="s">
        <v>166</v>
      </c>
      <c r="B138" s="62">
        <f t="shared" si="47"/>
        <v>247.92481480093434</v>
      </c>
      <c r="C138" s="7">
        <v>377</v>
      </c>
      <c r="D138" s="2">
        <v>309</v>
      </c>
      <c r="E138" s="9">
        <v>21</v>
      </c>
      <c r="F138" s="9">
        <v>40</v>
      </c>
      <c r="G138" s="9">
        <v>27</v>
      </c>
      <c r="H138" s="9"/>
      <c r="I138" s="93">
        <f t="shared" si="49"/>
        <v>31.58277895553304</v>
      </c>
      <c r="J138" s="9">
        <f t="shared" si="50"/>
        <v>297</v>
      </c>
      <c r="K138" s="67">
        <f t="shared" si="51"/>
        <v>243</v>
      </c>
      <c r="L138" s="62">
        <f t="shared" si="52"/>
        <v>763.71643539167042</v>
      </c>
      <c r="M138" s="9">
        <f t="shared" si="73"/>
        <v>4051.5460763483848</v>
      </c>
      <c r="N138" s="9">
        <f t="shared" si="53"/>
        <v>4717.5713930972643</v>
      </c>
      <c r="O138" s="67">
        <f t="shared" si="54"/>
        <v>155.50376126925545</v>
      </c>
      <c r="P138" s="90">
        <f t="shared" si="64"/>
        <v>9.8627789555330416</v>
      </c>
      <c r="Q138" s="93">
        <f t="shared" si="55"/>
        <v>197.10703716222312</v>
      </c>
      <c r="R138" s="9">
        <f t="shared" si="74"/>
        <v>1275.7737033153601</v>
      </c>
      <c r="S138" s="94">
        <f t="shared" si="56"/>
        <v>1952.7089608324889</v>
      </c>
      <c r="T138" s="67">
        <f t="shared" si="57"/>
        <v>78.999782307907552</v>
      </c>
      <c r="U138" s="7">
        <f t="shared" si="58"/>
        <v>15061.454854414373</v>
      </c>
      <c r="V138" s="7">
        <f t="shared" si="59"/>
        <v>5584.4960698349996</v>
      </c>
      <c r="W138" s="71">
        <f t="shared" si="60"/>
        <v>132.63246763185288</v>
      </c>
      <c r="X138" s="9"/>
      <c r="Y138" s="9"/>
      <c r="Z138" s="9"/>
      <c r="AA138" s="28">
        <f t="shared" si="70"/>
        <v>1</v>
      </c>
      <c r="AB138" s="2">
        <f t="shared" si="70"/>
        <v>1</v>
      </c>
      <c r="AC138" s="29">
        <f t="shared" si="70"/>
        <v>1</v>
      </c>
      <c r="AD138" s="28">
        <f t="shared" si="71"/>
        <v>1</v>
      </c>
      <c r="AE138" s="2">
        <f t="shared" si="71"/>
        <v>1</v>
      </c>
      <c r="AF138" s="72">
        <f t="shared" si="71"/>
        <v>1</v>
      </c>
    </row>
    <row r="139" spans="1:32">
      <c r="A139" s="73" t="s">
        <v>167</v>
      </c>
      <c r="B139" s="62">
        <f t="shared" si="47"/>
        <v>250.26411480093438</v>
      </c>
      <c r="C139" s="7">
        <v>395</v>
      </c>
      <c r="D139" s="2">
        <v>308</v>
      </c>
      <c r="E139" s="9">
        <v>21</v>
      </c>
      <c r="F139" s="9">
        <v>40</v>
      </c>
      <c r="G139" s="9">
        <v>27</v>
      </c>
      <c r="H139" s="9"/>
      <c r="I139" s="93">
        <f t="shared" si="49"/>
        <v>31.880778955533042</v>
      </c>
      <c r="J139" s="9">
        <f t="shared" si="50"/>
        <v>315</v>
      </c>
      <c r="K139" s="67">
        <f t="shared" si="51"/>
        <v>261</v>
      </c>
      <c r="L139" s="62">
        <f t="shared" si="52"/>
        <v>848.66994097779514</v>
      </c>
      <c r="M139" s="9">
        <f t="shared" si="73"/>
        <v>4297.0629922926337</v>
      </c>
      <c r="N139" s="9">
        <f t="shared" si="53"/>
        <v>4989.3174036970622</v>
      </c>
      <c r="O139" s="67">
        <f t="shared" si="54"/>
        <v>163.15671326436879</v>
      </c>
      <c r="P139" s="90">
        <f t="shared" si="64"/>
        <v>10.240778955533042</v>
      </c>
      <c r="Q139" s="93">
        <f t="shared" si="55"/>
        <v>195.21748199555645</v>
      </c>
      <c r="R139" s="9">
        <f t="shared" si="74"/>
        <v>1267.6459869841328</v>
      </c>
      <c r="S139" s="94">
        <f t="shared" si="56"/>
        <v>1942.353460832489</v>
      </c>
      <c r="T139" s="67">
        <f t="shared" si="57"/>
        <v>78.251900007501973</v>
      </c>
      <c r="U139" s="7">
        <f t="shared" si="58"/>
        <v>15074.354187747706</v>
      </c>
      <c r="V139" s="7">
        <f t="shared" si="59"/>
        <v>6137.0209413333341</v>
      </c>
      <c r="W139" s="71">
        <f t="shared" si="60"/>
        <v>132.63246763185288</v>
      </c>
      <c r="X139" s="9"/>
      <c r="Y139" s="9"/>
      <c r="Z139" s="9"/>
      <c r="AA139" s="28">
        <f t="shared" si="70"/>
        <v>1</v>
      </c>
      <c r="AB139" s="2">
        <f t="shared" si="70"/>
        <v>1</v>
      </c>
      <c r="AC139" s="29">
        <f t="shared" si="70"/>
        <v>1</v>
      </c>
      <c r="AD139" s="28">
        <f t="shared" si="71"/>
        <v>1</v>
      </c>
      <c r="AE139" s="2">
        <f t="shared" si="71"/>
        <v>1</v>
      </c>
      <c r="AF139" s="72">
        <f t="shared" si="71"/>
        <v>1</v>
      </c>
    </row>
    <row r="140" spans="1:32">
      <c r="A140" s="73" t="s">
        <v>168</v>
      </c>
      <c r="B140" s="62">
        <f t="shared" si="47"/>
        <v>255.73556480093436</v>
      </c>
      <c r="C140" s="7">
        <v>432</v>
      </c>
      <c r="D140" s="2">
        <v>307</v>
      </c>
      <c r="E140" s="9">
        <v>21</v>
      </c>
      <c r="F140" s="9">
        <v>40</v>
      </c>
      <c r="G140" s="9">
        <v>27</v>
      </c>
      <c r="H140" s="9"/>
      <c r="I140" s="93">
        <f t="shared" si="49"/>
        <v>32.577778955533041</v>
      </c>
      <c r="J140" s="9">
        <f t="shared" si="50"/>
        <v>352</v>
      </c>
      <c r="K140" s="67">
        <f t="shared" si="51"/>
        <v>298</v>
      </c>
      <c r="L140" s="62">
        <f t="shared" si="52"/>
        <v>1041.1905257053106</v>
      </c>
      <c r="M140" s="9">
        <f t="shared" si="73"/>
        <v>4820.3265078949571</v>
      </c>
      <c r="N140" s="9">
        <f t="shared" si="53"/>
        <v>5570.6190643744239</v>
      </c>
      <c r="O140" s="67">
        <f t="shared" si="54"/>
        <v>178.77400422284225</v>
      </c>
      <c r="P140" s="90">
        <f t="shared" si="64"/>
        <v>11.017778955533043</v>
      </c>
      <c r="Q140" s="93">
        <f t="shared" si="55"/>
        <v>193.35491007888979</v>
      </c>
      <c r="R140" s="9">
        <f t="shared" si="74"/>
        <v>1259.6411080057967</v>
      </c>
      <c r="S140" s="94">
        <f t="shared" si="56"/>
        <v>1934.132710832489</v>
      </c>
      <c r="T140" s="67">
        <f t="shared" si="57"/>
        <v>77.040105070129968</v>
      </c>
      <c r="U140" s="7">
        <f t="shared" si="58"/>
        <v>15145.90652108104</v>
      </c>
      <c r="V140" s="7">
        <f t="shared" si="59"/>
        <v>7410.3037485866662</v>
      </c>
      <c r="W140" s="71">
        <f t="shared" si="60"/>
        <v>132.63246763185288</v>
      </c>
      <c r="X140" s="9"/>
      <c r="Y140" s="9"/>
      <c r="Z140" s="9"/>
      <c r="AA140" s="28">
        <f t="shared" si="70"/>
        <v>1</v>
      </c>
      <c r="AB140" s="2">
        <f t="shared" si="70"/>
        <v>1</v>
      </c>
      <c r="AC140" s="29">
        <f t="shared" si="70"/>
        <v>1</v>
      </c>
      <c r="AD140" s="28">
        <f t="shared" si="71"/>
        <v>1</v>
      </c>
      <c r="AE140" s="2">
        <f t="shared" si="71"/>
        <v>1</v>
      </c>
      <c r="AF140" s="72">
        <f t="shared" si="71"/>
        <v>1</v>
      </c>
    </row>
    <row r="141" spans="1:32">
      <c r="A141" s="73" t="s">
        <v>169</v>
      </c>
      <c r="B141" s="62">
        <f t="shared" si="47"/>
        <v>263.3186648009343</v>
      </c>
      <c r="C141" s="7">
        <v>478</v>
      </c>
      <c r="D141" s="2">
        <v>307</v>
      </c>
      <c r="E141" s="9">
        <v>21</v>
      </c>
      <c r="F141" s="9">
        <v>40</v>
      </c>
      <c r="G141" s="9">
        <v>27</v>
      </c>
      <c r="H141" s="9"/>
      <c r="I141" s="93">
        <f t="shared" si="49"/>
        <v>33.543778955533035</v>
      </c>
      <c r="J141" s="9">
        <f t="shared" si="50"/>
        <v>398</v>
      </c>
      <c r="K141" s="67">
        <f t="shared" si="51"/>
        <v>344</v>
      </c>
      <c r="L141" s="62">
        <f t="shared" si="52"/>
        <v>1314.8429161100885</v>
      </c>
      <c r="M141" s="9">
        <f t="shared" si="73"/>
        <v>5501.4347954397008</v>
      </c>
      <c r="N141" s="9">
        <f t="shared" si="53"/>
        <v>6331.0169803516837</v>
      </c>
      <c r="O141" s="67">
        <f t="shared" si="54"/>
        <v>197.98438628421948</v>
      </c>
      <c r="P141" s="90">
        <f t="shared" si="64"/>
        <v>11.983778955533039</v>
      </c>
      <c r="Q141" s="93">
        <f t="shared" si="55"/>
        <v>193.3904105788898</v>
      </c>
      <c r="R141" s="9">
        <f t="shared" si="74"/>
        <v>1259.8723816214319</v>
      </c>
      <c r="S141" s="94">
        <f t="shared" si="56"/>
        <v>1939.204210832489</v>
      </c>
      <c r="T141" s="67">
        <f t="shared" si="57"/>
        <v>75.929663281791775</v>
      </c>
      <c r="U141" s="7">
        <f t="shared" si="58"/>
        <v>15287.908521081039</v>
      </c>
      <c r="V141" s="7">
        <f t="shared" si="59"/>
        <v>9251.4988048199994</v>
      </c>
      <c r="W141" s="71">
        <f t="shared" si="60"/>
        <v>132.63246763185288</v>
      </c>
      <c r="X141" s="9"/>
      <c r="Y141" s="9"/>
      <c r="Z141" s="9"/>
      <c r="AA141" s="28">
        <f t="shared" si="70"/>
        <v>1</v>
      </c>
      <c r="AB141" s="2">
        <f t="shared" si="70"/>
        <v>1</v>
      </c>
      <c r="AC141" s="29">
        <f t="shared" si="70"/>
        <v>1</v>
      </c>
      <c r="AD141" s="28">
        <f t="shared" si="71"/>
        <v>1</v>
      </c>
      <c r="AE141" s="2">
        <f t="shared" si="71"/>
        <v>1</v>
      </c>
      <c r="AF141" s="72">
        <f t="shared" si="71"/>
        <v>1</v>
      </c>
    </row>
    <row r="142" spans="1:32">
      <c r="A142" s="73" t="s">
        <v>170</v>
      </c>
      <c r="B142" s="62">
        <f t="shared" ref="B142:B149" si="75">7.85*I142</f>
        <v>270.27376480093432</v>
      </c>
      <c r="C142" s="7">
        <v>524</v>
      </c>
      <c r="D142" s="2">
        <v>306</v>
      </c>
      <c r="E142" s="9">
        <v>21</v>
      </c>
      <c r="F142" s="9">
        <v>40</v>
      </c>
      <c r="G142" s="9">
        <v>27</v>
      </c>
      <c r="H142" s="9"/>
      <c r="I142" s="93">
        <f t="shared" ref="I142:I149" si="76">(2*F142*D142+(C142-2*F142)*E142+(4-PI())*G142^2)/1000</f>
        <v>34.429778955533038</v>
      </c>
      <c r="J142" s="9">
        <f t="shared" ref="J142:J149" si="77">C142-2*F142</f>
        <v>444</v>
      </c>
      <c r="K142" s="67">
        <f t="shared" ref="K142:K149" si="78">C142-2*F142-2*G142</f>
        <v>390</v>
      </c>
      <c r="L142" s="62">
        <f t="shared" ref="L142:L149" si="79">(1/12*(D142*C142^3-(D142-E142)*(C142-2*F142)^3)+0.03*G142^4+0.2146*G142^2*(C142-2*F142-0.4468*G142)^2)/1000000</f>
        <v>1619.288832317</v>
      </c>
      <c r="M142" s="9">
        <f t="shared" si="73"/>
        <v>6180.4917264007636</v>
      </c>
      <c r="N142" s="9">
        <f t="shared" ref="N142:N149" si="80">(E142*C142^2/4+(D142-E142)*(C142-F142)*F142+(4-PI())/2*G142^2*(C142-2*F142)+(3*PI()-10)/3*G142^3)/1000</f>
        <v>7094.2728963289428</v>
      </c>
      <c r="O142" s="67">
        <f t="shared" ref="O142:O149" si="81">(L142*1000/I142)^0.5</f>
        <v>216.86778466779811</v>
      </c>
      <c r="P142" s="90">
        <f t="shared" si="64"/>
        <v>12.949778955533038</v>
      </c>
      <c r="Q142" s="62">
        <f t="shared" ref="Q142:Q149" si="82">(1/12*(2*F142*D142^3+(C142-2*F142)*E142^3)+0.03*G142^4+0.2146*G142^2*(E142+0.4468*G142)^2)/1000000</f>
        <v>191.54706441222314</v>
      </c>
      <c r="R142" s="9">
        <f t="shared" si="74"/>
        <v>1251.9415974655108</v>
      </c>
      <c r="S142" s="94">
        <f t="shared" ref="S142:S149" si="83">(D142^2*F142/2+(C142-2*F142)/4*E142^2+G142^3*(10/3-PI())+(2-PI()/2)*E142*G142^2)/1000</f>
        <v>1932.015710832489</v>
      </c>
      <c r="T142" s="67">
        <f t="shared" ref="T142:T149" si="84">(Q142*1000/I142)^0.5</f>
        <v>74.588286964138717</v>
      </c>
      <c r="U142" s="7">
        <f t="shared" ref="U142:U149" si="85">(2/3*(D142-0.63*F142)*F142^3+1/3*(C142-2*F142)*E142^3+2*E142/F142*(0.145+0.1*G142/F142)*((G142+E142/2)^2+(G142+F142)^2-G142^2)^4/(2*G142+F142)^4)/1000</f>
        <v>15387.243854414372</v>
      </c>
      <c r="V142" s="7">
        <f t="shared" ref="V142:V149" si="86">(F142*D142^3/24*(C142-F142)^2)/1000000000</f>
        <v>11186.74535616</v>
      </c>
      <c r="W142" s="71">
        <f t="shared" ref="W142:W149" si="87">E142+2*F142+(4-2*2^0.5)*G142</f>
        <v>132.63246763185288</v>
      </c>
      <c r="X142" s="9"/>
      <c r="Y142" s="9"/>
      <c r="Z142" s="9"/>
      <c r="AA142" s="28">
        <f t="shared" si="70"/>
        <v>1</v>
      </c>
      <c r="AB142" s="2">
        <f t="shared" si="70"/>
        <v>1</v>
      </c>
      <c r="AC142" s="29">
        <f t="shared" si="70"/>
        <v>1</v>
      </c>
      <c r="AD142" s="28">
        <f t="shared" si="71"/>
        <v>1</v>
      </c>
      <c r="AE142" s="2">
        <f t="shared" si="71"/>
        <v>1</v>
      </c>
      <c r="AF142" s="72">
        <f t="shared" si="71"/>
        <v>1</v>
      </c>
    </row>
    <row r="143" spans="1:32">
      <c r="A143" s="73" t="s">
        <v>171</v>
      </c>
      <c r="B143" s="62">
        <f t="shared" si="75"/>
        <v>278.18656480093438</v>
      </c>
      <c r="C143" s="7">
        <v>572</v>
      </c>
      <c r="D143" s="2">
        <v>306</v>
      </c>
      <c r="E143" s="9">
        <v>21</v>
      </c>
      <c r="F143" s="9">
        <v>40</v>
      </c>
      <c r="G143" s="9">
        <v>27</v>
      </c>
      <c r="H143" s="9"/>
      <c r="I143" s="93">
        <f t="shared" si="76"/>
        <v>35.437778955533041</v>
      </c>
      <c r="J143" s="9">
        <f t="shared" si="77"/>
        <v>492</v>
      </c>
      <c r="K143" s="67">
        <f t="shared" si="78"/>
        <v>438</v>
      </c>
      <c r="L143" s="62">
        <f t="shared" si="79"/>
        <v>1979.838935414577</v>
      </c>
      <c r="M143" s="9">
        <f t="shared" si="73"/>
        <v>6922.5137601908291</v>
      </c>
      <c r="N143" s="9">
        <f t="shared" si="80"/>
        <v>7932.6835912617362</v>
      </c>
      <c r="O143" s="67">
        <f t="shared" si="81"/>
        <v>236.36419157907744</v>
      </c>
      <c r="P143" s="90">
        <f t="shared" si="64"/>
        <v>13.957778955533039</v>
      </c>
      <c r="Q143" s="62">
        <f t="shared" si="82"/>
        <v>191.58410841222312</v>
      </c>
      <c r="R143" s="9">
        <f t="shared" si="74"/>
        <v>1252.1837151125694</v>
      </c>
      <c r="S143" s="94">
        <f t="shared" si="83"/>
        <v>1937.307710832489</v>
      </c>
      <c r="T143" s="67">
        <f t="shared" si="84"/>
        <v>73.526940258436511</v>
      </c>
      <c r="U143" s="7">
        <f t="shared" si="85"/>
        <v>15535.419854414371</v>
      </c>
      <c r="V143" s="7">
        <f t="shared" si="86"/>
        <v>13515.62998464</v>
      </c>
      <c r="W143" s="71">
        <f t="shared" si="87"/>
        <v>132.63246763185288</v>
      </c>
      <c r="X143" s="9"/>
      <c r="Y143" s="9"/>
      <c r="Z143" s="9"/>
      <c r="AA143" s="28">
        <f t="shared" si="70"/>
        <v>1</v>
      </c>
      <c r="AB143" s="2">
        <f t="shared" si="70"/>
        <v>1</v>
      </c>
      <c r="AC143" s="29">
        <f t="shared" si="70"/>
        <v>1</v>
      </c>
      <c r="AD143" s="28">
        <f t="shared" si="71"/>
        <v>1</v>
      </c>
      <c r="AE143" s="2">
        <f t="shared" si="71"/>
        <v>1</v>
      </c>
      <c r="AF143" s="72">
        <f t="shared" si="71"/>
        <v>1</v>
      </c>
    </row>
    <row r="144" spans="1:32">
      <c r="A144" s="73" t="s">
        <v>172</v>
      </c>
      <c r="B144" s="62">
        <f t="shared" si="75"/>
        <v>285.47136480093434</v>
      </c>
      <c r="C144" s="7">
        <v>620</v>
      </c>
      <c r="D144" s="2">
        <v>305</v>
      </c>
      <c r="E144" s="9">
        <v>21</v>
      </c>
      <c r="F144" s="9">
        <v>40</v>
      </c>
      <c r="G144" s="9">
        <v>27</v>
      </c>
      <c r="H144" s="9"/>
      <c r="I144" s="93">
        <f t="shared" si="76"/>
        <v>36.365778955533038</v>
      </c>
      <c r="J144" s="9">
        <f t="shared" si="77"/>
        <v>540</v>
      </c>
      <c r="K144" s="67">
        <f t="shared" si="78"/>
        <v>486</v>
      </c>
      <c r="L144" s="62">
        <f t="shared" si="79"/>
        <v>2374.4746870326867</v>
      </c>
      <c r="M144" s="9">
        <f t="shared" si="73"/>
        <v>7659.5957646215702</v>
      </c>
      <c r="N144" s="9">
        <f t="shared" si="80"/>
        <v>8772.0862861945279</v>
      </c>
      <c r="O144" s="67">
        <f t="shared" si="81"/>
        <v>255.5273110165536</v>
      </c>
      <c r="P144" s="90">
        <f t="shared" si="64"/>
        <v>14.965778955533038</v>
      </c>
      <c r="Q144" s="62">
        <f t="shared" si="82"/>
        <v>189.75454574555644</v>
      </c>
      <c r="R144" s="9">
        <f t="shared" si="74"/>
        <v>1244.2921032495506</v>
      </c>
      <c r="S144" s="94">
        <f t="shared" si="83"/>
        <v>1930.3797108324889</v>
      </c>
      <c r="T144" s="67">
        <f t="shared" si="84"/>
        <v>72.235327646263343</v>
      </c>
      <c r="U144" s="7">
        <f t="shared" si="85"/>
        <v>15640.929187747706</v>
      </c>
      <c r="V144" s="7">
        <f t="shared" si="86"/>
        <v>15907.585083333333</v>
      </c>
      <c r="W144" s="71">
        <f t="shared" si="87"/>
        <v>132.63246763185288</v>
      </c>
      <c r="X144" s="9"/>
      <c r="Y144" s="9"/>
      <c r="Z144" s="9"/>
      <c r="AA144" s="28">
        <f t="shared" si="70"/>
        <v>1</v>
      </c>
      <c r="AB144" s="2">
        <f t="shared" si="70"/>
        <v>1</v>
      </c>
      <c r="AC144" s="29">
        <f t="shared" si="70"/>
        <v>1</v>
      </c>
      <c r="AD144" s="28">
        <f t="shared" si="71"/>
        <v>1</v>
      </c>
      <c r="AE144" s="2">
        <f t="shared" si="71"/>
        <v>1</v>
      </c>
      <c r="AF144" s="72">
        <f t="shared" si="71"/>
        <v>1</v>
      </c>
    </row>
    <row r="145" spans="1:32">
      <c r="A145" s="73" t="s">
        <v>173</v>
      </c>
      <c r="B145" s="62">
        <f t="shared" si="75"/>
        <v>293.38416480093434</v>
      </c>
      <c r="C145" s="7">
        <v>668</v>
      </c>
      <c r="D145" s="2">
        <v>305</v>
      </c>
      <c r="E145" s="9">
        <v>21</v>
      </c>
      <c r="F145" s="9">
        <v>40</v>
      </c>
      <c r="G145" s="9">
        <v>27</v>
      </c>
      <c r="H145" s="9"/>
      <c r="I145" s="93">
        <f t="shared" si="76"/>
        <v>37.373778955533041</v>
      </c>
      <c r="J145" s="9">
        <f t="shared" si="77"/>
        <v>588</v>
      </c>
      <c r="K145" s="67">
        <f t="shared" si="78"/>
        <v>534</v>
      </c>
      <c r="L145" s="62">
        <f t="shared" si="79"/>
        <v>2816.6749565046639</v>
      </c>
      <c r="M145" s="9">
        <f t="shared" si="73"/>
        <v>8433.1585524091734</v>
      </c>
      <c r="N145" s="9">
        <f t="shared" si="80"/>
        <v>9656.9609811273222</v>
      </c>
      <c r="O145" s="67">
        <f t="shared" si="81"/>
        <v>274.52687085856337</v>
      </c>
      <c r="P145" s="90">
        <f t="shared" si="64"/>
        <v>15.973778955533039</v>
      </c>
      <c r="Q145" s="62">
        <f t="shared" si="82"/>
        <v>189.79158974555645</v>
      </c>
      <c r="R145" s="9">
        <f t="shared" si="74"/>
        <v>1244.5350147249603</v>
      </c>
      <c r="S145" s="94">
        <f t="shared" si="83"/>
        <v>1935.671710832489</v>
      </c>
      <c r="T145" s="67">
        <f t="shared" si="84"/>
        <v>71.261502589569801</v>
      </c>
      <c r="U145" s="7">
        <f t="shared" si="85"/>
        <v>15789.105187747706</v>
      </c>
      <c r="V145" s="7">
        <f t="shared" si="86"/>
        <v>18649.515563333334</v>
      </c>
      <c r="W145" s="71">
        <f t="shared" si="87"/>
        <v>132.63246763185288</v>
      </c>
      <c r="X145" s="9"/>
      <c r="Y145" s="9"/>
      <c r="Z145" s="9"/>
      <c r="AA145" s="28">
        <f t="shared" si="70"/>
        <v>1</v>
      </c>
      <c r="AB145" s="2">
        <f t="shared" si="70"/>
        <v>1</v>
      </c>
      <c r="AC145" s="29">
        <f t="shared" si="70"/>
        <v>1</v>
      </c>
      <c r="AD145" s="28">
        <f t="shared" si="71"/>
        <v>1</v>
      </c>
      <c r="AE145" s="2">
        <f t="shared" si="71"/>
        <v>1</v>
      </c>
      <c r="AF145" s="72">
        <f t="shared" si="71"/>
        <v>2</v>
      </c>
    </row>
    <row r="146" spans="1:32">
      <c r="A146" s="73" t="s">
        <v>174</v>
      </c>
      <c r="B146" s="62">
        <f t="shared" si="75"/>
        <v>300.66896480093436</v>
      </c>
      <c r="C146" s="7">
        <v>716</v>
      </c>
      <c r="D146" s="2">
        <v>304</v>
      </c>
      <c r="E146" s="9">
        <v>21</v>
      </c>
      <c r="F146" s="9">
        <v>40</v>
      </c>
      <c r="G146" s="9">
        <v>27</v>
      </c>
      <c r="H146" s="9"/>
      <c r="I146" s="93">
        <f t="shared" si="76"/>
        <v>38.301778955533038</v>
      </c>
      <c r="J146" s="9">
        <f t="shared" si="77"/>
        <v>636</v>
      </c>
      <c r="K146" s="67">
        <f t="shared" si="78"/>
        <v>582</v>
      </c>
      <c r="L146" s="62">
        <f t="shared" si="79"/>
        <v>3292.7796264971744</v>
      </c>
      <c r="M146" s="9">
        <f t="shared" si="73"/>
        <v>9197.7084539027219</v>
      </c>
      <c r="N146" s="7">
        <f t="shared" si="80"/>
        <v>10538.987676060115</v>
      </c>
      <c r="O146" s="67">
        <f t="shared" si="81"/>
        <v>293.20532958242438</v>
      </c>
      <c r="P146" s="90">
        <f t="shared" si="64"/>
        <v>16.981778955533038</v>
      </c>
      <c r="Q146" s="62">
        <f t="shared" si="82"/>
        <v>187.97422707888978</v>
      </c>
      <c r="R146" s="9">
        <f t="shared" si="74"/>
        <v>1236.6725465716434</v>
      </c>
      <c r="S146" s="94">
        <f t="shared" si="83"/>
        <v>1928.7837108324889</v>
      </c>
      <c r="T146" s="67">
        <f t="shared" si="84"/>
        <v>70.055087699423282</v>
      </c>
      <c r="U146" s="7">
        <f t="shared" si="85"/>
        <v>15894.614521081039</v>
      </c>
      <c r="V146" s="7">
        <f t="shared" si="86"/>
        <v>21397.492968106664</v>
      </c>
      <c r="W146" s="71">
        <f t="shared" si="87"/>
        <v>132.63246763185288</v>
      </c>
      <c r="X146" s="9"/>
      <c r="Y146" s="9"/>
      <c r="Z146" s="9"/>
      <c r="AA146" s="28">
        <f t="shared" si="70"/>
        <v>1</v>
      </c>
      <c r="AB146" s="2">
        <f t="shared" si="70"/>
        <v>1</v>
      </c>
      <c r="AC146" s="29">
        <f t="shared" si="70"/>
        <v>1</v>
      </c>
      <c r="AD146" s="28">
        <f t="shared" si="71"/>
        <v>1</v>
      </c>
      <c r="AE146" s="2">
        <f t="shared" si="71"/>
        <v>2</v>
      </c>
      <c r="AF146" s="72">
        <f t="shared" si="71"/>
        <v>3</v>
      </c>
    </row>
    <row r="147" spans="1:32">
      <c r="A147" s="73" t="s">
        <v>175</v>
      </c>
      <c r="B147" s="62">
        <f t="shared" si="75"/>
        <v>317.34854790238813</v>
      </c>
      <c r="C147" s="7">
        <v>814</v>
      </c>
      <c r="D147" s="2">
        <v>303</v>
      </c>
      <c r="E147" s="9">
        <v>21</v>
      </c>
      <c r="F147" s="9">
        <v>40</v>
      </c>
      <c r="G147" s="9">
        <v>30</v>
      </c>
      <c r="H147" s="9"/>
      <c r="I147" s="93">
        <f t="shared" si="76"/>
        <v>40.426566611769189</v>
      </c>
      <c r="J147" s="9">
        <f t="shared" si="77"/>
        <v>734</v>
      </c>
      <c r="K147" s="67">
        <f t="shared" si="78"/>
        <v>674</v>
      </c>
      <c r="L147" s="62">
        <f t="shared" si="79"/>
        <v>4425.978547080018</v>
      </c>
      <c r="M147" s="7">
        <f t="shared" si="73"/>
        <v>10874.64016481577</v>
      </c>
      <c r="N147" s="7">
        <f t="shared" si="80"/>
        <v>12487.703948166216</v>
      </c>
      <c r="O147" s="67">
        <f t="shared" si="81"/>
        <v>330.88053777127459</v>
      </c>
      <c r="P147" s="90">
        <f t="shared" si="64"/>
        <v>19.426566611769186</v>
      </c>
      <c r="Q147" s="62">
        <f t="shared" si="82"/>
        <v>186.27355180561824</v>
      </c>
      <c r="R147" s="9">
        <f t="shared" si="74"/>
        <v>1229.5283947565561</v>
      </c>
      <c r="S147" s="94">
        <f t="shared" si="83"/>
        <v>1930.3924477766523</v>
      </c>
      <c r="T147" s="67">
        <f t="shared" si="84"/>
        <v>67.880052332538781</v>
      </c>
      <c r="U147" s="7">
        <f t="shared" si="85"/>
        <v>16456.44746223812</v>
      </c>
      <c r="V147" s="7">
        <f t="shared" si="86"/>
        <v>27775.287084420001</v>
      </c>
      <c r="W147" s="71">
        <f t="shared" si="87"/>
        <v>136.14718625761429</v>
      </c>
      <c r="X147" s="9"/>
      <c r="Y147" s="9"/>
      <c r="Z147" s="9"/>
      <c r="AA147" s="28">
        <f t="shared" si="70"/>
        <v>1</v>
      </c>
      <c r="AB147" s="2">
        <f t="shared" si="70"/>
        <v>1</v>
      </c>
      <c r="AC147" s="29">
        <f t="shared" si="70"/>
        <v>1</v>
      </c>
      <c r="AD147" s="28">
        <f t="shared" si="71"/>
        <v>1</v>
      </c>
      <c r="AE147" s="2">
        <f t="shared" si="71"/>
        <v>3</v>
      </c>
      <c r="AF147" s="72">
        <f t="shared" si="71"/>
        <v>4</v>
      </c>
    </row>
    <row r="148" spans="1:32">
      <c r="A148" s="73" t="s">
        <v>176</v>
      </c>
      <c r="B148" s="62">
        <f t="shared" si="75"/>
        <v>332.5461479023881</v>
      </c>
      <c r="C148" s="7">
        <v>910</v>
      </c>
      <c r="D148" s="2">
        <v>302</v>
      </c>
      <c r="E148" s="9">
        <v>21</v>
      </c>
      <c r="F148" s="9">
        <v>40</v>
      </c>
      <c r="G148" s="9">
        <v>30</v>
      </c>
      <c r="H148" s="9"/>
      <c r="I148" s="93">
        <f t="shared" si="76"/>
        <v>42.362566611769189</v>
      </c>
      <c r="J148" s="9">
        <f t="shared" si="77"/>
        <v>830</v>
      </c>
      <c r="K148" s="67">
        <f t="shared" si="78"/>
        <v>770</v>
      </c>
      <c r="L148" s="62">
        <f t="shared" si="79"/>
        <v>5704.3402416498311</v>
      </c>
      <c r="M148" s="7">
        <f t="shared" si="73"/>
        <v>12537.01152010952</v>
      </c>
      <c r="N148" s="7">
        <f t="shared" si="80"/>
        <v>14441.763145531137</v>
      </c>
      <c r="O148" s="67">
        <f t="shared" si="81"/>
        <v>366.95395970878729</v>
      </c>
      <c r="P148" s="90">
        <f t="shared" si="64"/>
        <v>21.442566611769188</v>
      </c>
      <c r="Q148" s="62">
        <f t="shared" si="82"/>
        <v>184.51751313895153</v>
      </c>
      <c r="R148" s="9">
        <f t="shared" si="74"/>
        <v>1221.9702856884207</v>
      </c>
      <c r="S148" s="94">
        <f t="shared" si="83"/>
        <v>1928.8764477766522</v>
      </c>
      <c r="T148" s="67">
        <f t="shared" si="84"/>
        <v>65.997527247834114</v>
      </c>
      <c r="U148" s="7">
        <f t="shared" si="85"/>
        <v>16710.132795571455</v>
      </c>
      <c r="V148" s="7">
        <f t="shared" si="86"/>
        <v>34746.261491999998</v>
      </c>
      <c r="W148" s="71">
        <f t="shared" si="87"/>
        <v>136.14718625761429</v>
      </c>
      <c r="X148" s="9"/>
      <c r="Y148" s="9"/>
      <c r="Z148" s="9"/>
      <c r="AA148" s="28">
        <f t="shared" si="70"/>
        <v>1</v>
      </c>
      <c r="AB148" s="2">
        <f t="shared" si="70"/>
        <v>1</v>
      </c>
      <c r="AC148" s="29">
        <f t="shared" si="70"/>
        <v>1</v>
      </c>
      <c r="AD148" s="28">
        <f t="shared" si="71"/>
        <v>2</v>
      </c>
      <c r="AE148" s="2">
        <f t="shared" si="71"/>
        <v>4</v>
      </c>
      <c r="AF148" s="72">
        <f t="shared" si="71"/>
        <v>4</v>
      </c>
    </row>
    <row r="149" spans="1:32" ht="13.5" thickBot="1">
      <c r="A149" s="112" t="s">
        <v>177</v>
      </c>
      <c r="B149" s="113">
        <f t="shared" si="75"/>
        <v>348.70144790238811</v>
      </c>
      <c r="C149" s="114">
        <v>1008</v>
      </c>
      <c r="D149" s="115">
        <v>302</v>
      </c>
      <c r="E149" s="107">
        <v>21</v>
      </c>
      <c r="F149" s="107">
        <v>40</v>
      </c>
      <c r="G149" s="107">
        <v>30</v>
      </c>
      <c r="H149" s="107"/>
      <c r="I149" s="116">
        <f t="shared" si="76"/>
        <v>44.420566611769189</v>
      </c>
      <c r="J149" s="107">
        <f t="shared" si="77"/>
        <v>928</v>
      </c>
      <c r="K149" s="108">
        <f t="shared" si="78"/>
        <v>868</v>
      </c>
      <c r="L149" s="113">
        <f t="shared" si="79"/>
        <v>7222.9922850920711</v>
      </c>
      <c r="M149" s="114">
        <f t="shared" si="73"/>
        <v>14331.333898992205</v>
      </c>
      <c r="N149" s="114">
        <f t="shared" si="80"/>
        <v>16567.949909507828</v>
      </c>
      <c r="O149" s="108">
        <f t="shared" si="81"/>
        <v>403.24271349023053</v>
      </c>
      <c r="P149" s="117">
        <f t="shared" si="64"/>
        <v>23.500566611769187</v>
      </c>
      <c r="Q149" s="113">
        <f t="shared" si="82"/>
        <v>184.59314463895154</v>
      </c>
      <c r="R149" s="107">
        <f t="shared" si="74"/>
        <v>1222.4711565493481</v>
      </c>
      <c r="S149" s="118">
        <f t="shared" si="83"/>
        <v>1939.6809477766521</v>
      </c>
      <c r="T149" s="108">
        <f t="shared" si="84"/>
        <v>64.463775439968245</v>
      </c>
      <c r="U149" s="114">
        <f t="shared" si="85"/>
        <v>17012.658795571453</v>
      </c>
      <c r="V149" s="114">
        <f t="shared" si="86"/>
        <v>43015.036237653338</v>
      </c>
      <c r="W149" s="119">
        <f t="shared" si="87"/>
        <v>136.14718625761429</v>
      </c>
      <c r="X149" s="107"/>
      <c r="Y149" s="107"/>
      <c r="Z149" s="107"/>
      <c r="AA149" s="120">
        <f t="shared" si="70"/>
        <v>1</v>
      </c>
      <c r="AB149" s="115">
        <f t="shared" si="70"/>
        <v>1</v>
      </c>
      <c r="AC149" s="121">
        <f t="shared" si="70"/>
        <v>1</v>
      </c>
      <c r="AD149" s="120">
        <f t="shared" si="71"/>
        <v>3</v>
      </c>
      <c r="AE149" s="115">
        <f t="shared" si="71"/>
        <v>4</v>
      </c>
      <c r="AF149" s="122">
        <f t="shared" si="71"/>
        <v>4</v>
      </c>
    </row>
    <row r="150" spans="1:32" ht="13.5" thickBot="1">
      <c r="A150" s="123"/>
      <c r="B150" s="32"/>
      <c r="C150" s="33"/>
      <c r="D150" s="33"/>
      <c r="E150" s="33"/>
      <c r="F150" s="33"/>
      <c r="G150" s="33"/>
      <c r="H150" s="35"/>
      <c r="I150" s="34"/>
      <c r="J150" s="36"/>
      <c r="K150" s="35"/>
      <c r="L150" s="34"/>
      <c r="M150" s="36"/>
      <c r="N150" s="36"/>
      <c r="O150" s="35"/>
      <c r="P150" s="37"/>
      <c r="Q150" s="34"/>
      <c r="R150" s="36"/>
      <c r="S150" s="36"/>
      <c r="T150" s="35"/>
      <c r="U150" s="34"/>
      <c r="V150" s="36"/>
      <c r="W150" s="36"/>
      <c r="X150" s="32"/>
      <c r="Y150" s="33"/>
      <c r="Z150" s="33"/>
      <c r="AA150" s="40"/>
      <c r="AB150" s="41"/>
      <c r="AC150" s="42"/>
      <c r="AD150" s="40"/>
      <c r="AE150" s="41"/>
      <c r="AF150" s="42"/>
    </row>
    <row r="151" spans="1:32">
      <c r="A151" s="124" t="s">
        <v>226</v>
      </c>
      <c r="B151" s="45">
        <f>7.85*I151</f>
        <v>8.6349999999999998</v>
      </c>
      <c r="C151" s="46">
        <v>80</v>
      </c>
      <c r="D151" s="46">
        <v>45</v>
      </c>
      <c r="E151" s="47">
        <v>6</v>
      </c>
      <c r="F151" s="47">
        <v>8</v>
      </c>
      <c r="G151" s="47">
        <v>8</v>
      </c>
      <c r="H151" s="52">
        <v>4</v>
      </c>
      <c r="I151" s="48">
        <v>1.1000000000000001</v>
      </c>
      <c r="J151" s="125"/>
      <c r="K151" s="126">
        <v>46</v>
      </c>
      <c r="L151" s="127">
        <v>1.06</v>
      </c>
      <c r="M151" s="47">
        <v>26.6</v>
      </c>
      <c r="N151" s="55">
        <v>32.299999999999997</v>
      </c>
      <c r="O151" s="52">
        <v>31</v>
      </c>
      <c r="P151" s="128">
        <v>0.49</v>
      </c>
      <c r="Q151" s="129">
        <v>0.19399999999999998</v>
      </c>
      <c r="R151" s="50">
        <v>6.38</v>
      </c>
      <c r="S151" s="55">
        <v>11.9</v>
      </c>
      <c r="T151" s="52">
        <v>13.3</v>
      </c>
      <c r="U151" s="130">
        <v>22</v>
      </c>
      <c r="V151" s="51">
        <v>0.18</v>
      </c>
      <c r="W151" s="51"/>
      <c r="X151" s="45">
        <v>14.2</v>
      </c>
      <c r="Y151" s="47">
        <v>26.5</v>
      </c>
      <c r="Z151" s="47">
        <v>19.399999999999999</v>
      </c>
      <c r="AA151" s="58">
        <v>1</v>
      </c>
      <c r="AB151" s="46">
        <v>1</v>
      </c>
      <c r="AC151" s="59">
        <v>1</v>
      </c>
      <c r="AD151" s="58">
        <v>1</v>
      </c>
      <c r="AE151" s="46">
        <v>1</v>
      </c>
      <c r="AF151" s="60">
        <v>1</v>
      </c>
    </row>
    <row r="152" spans="1:32">
      <c r="A152" s="61" t="s">
        <v>227</v>
      </c>
      <c r="B152" s="62">
        <f>7.85*I152</f>
        <v>10.5975</v>
      </c>
      <c r="C152" s="2">
        <v>100</v>
      </c>
      <c r="D152" s="2">
        <v>50</v>
      </c>
      <c r="E152" s="9">
        <v>6</v>
      </c>
      <c r="F152" s="9">
        <v>8.5</v>
      </c>
      <c r="G152" s="9">
        <v>8.5</v>
      </c>
      <c r="H152" s="67">
        <v>4</v>
      </c>
      <c r="I152" s="28">
        <v>1.35</v>
      </c>
      <c r="J152" s="2"/>
      <c r="K152" s="29">
        <v>64</v>
      </c>
      <c r="L152" s="6">
        <v>2.06</v>
      </c>
      <c r="M152" s="9">
        <v>41.2</v>
      </c>
      <c r="N152" s="9">
        <v>49</v>
      </c>
      <c r="O152" s="29">
        <v>39.1</v>
      </c>
      <c r="P152" s="131">
        <v>0.64600000000000002</v>
      </c>
      <c r="Q152" s="93">
        <v>0.29300000000000004</v>
      </c>
      <c r="R152" s="6">
        <v>8.49</v>
      </c>
      <c r="S152" s="9">
        <v>16.2</v>
      </c>
      <c r="T152" s="29">
        <v>14.7</v>
      </c>
      <c r="U152" s="28">
        <v>28.1</v>
      </c>
      <c r="V152" s="6">
        <v>0.41</v>
      </c>
      <c r="W152" s="6"/>
      <c r="X152" s="62">
        <v>15.5</v>
      </c>
      <c r="Y152" s="9">
        <v>29.3</v>
      </c>
      <c r="Z152" s="9">
        <v>20.3</v>
      </c>
      <c r="AA152" s="28">
        <v>1</v>
      </c>
      <c r="AB152" s="2">
        <v>1</v>
      </c>
      <c r="AC152" s="29">
        <v>1</v>
      </c>
      <c r="AD152" s="28">
        <v>1</v>
      </c>
      <c r="AE152" s="2">
        <v>1</v>
      </c>
      <c r="AF152" s="72">
        <v>1</v>
      </c>
    </row>
    <row r="153" spans="1:32">
      <c r="A153" s="61" t="s">
        <v>228</v>
      </c>
      <c r="B153" s="62">
        <f t="shared" ref="B153:B180" si="88">7.85*I153</f>
        <v>13.344999999999999</v>
      </c>
      <c r="C153" s="2">
        <v>120</v>
      </c>
      <c r="D153" s="2">
        <v>55</v>
      </c>
      <c r="E153" s="9">
        <v>7</v>
      </c>
      <c r="F153" s="9">
        <v>9</v>
      </c>
      <c r="G153" s="9">
        <v>9</v>
      </c>
      <c r="H153" s="67">
        <v>4.5</v>
      </c>
      <c r="I153" s="28">
        <v>1.7</v>
      </c>
      <c r="J153" s="2"/>
      <c r="K153" s="29">
        <v>82</v>
      </c>
      <c r="L153" s="6">
        <v>3.64</v>
      </c>
      <c r="M153" s="9">
        <v>60.7</v>
      </c>
      <c r="N153" s="9">
        <v>72.599999999999994</v>
      </c>
      <c r="O153" s="29">
        <v>46.2</v>
      </c>
      <c r="P153" s="131">
        <v>0.88</v>
      </c>
      <c r="Q153" s="93">
        <v>0.43200000000000005</v>
      </c>
      <c r="R153" s="9">
        <v>11.1</v>
      </c>
      <c r="S153" s="9">
        <v>21.2</v>
      </c>
      <c r="T153" s="29">
        <v>15.9</v>
      </c>
      <c r="U153" s="28">
        <v>41.5</v>
      </c>
      <c r="V153" s="6">
        <v>0.9</v>
      </c>
      <c r="W153" s="6"/>
      <c r="X153" s="62">
        <v>16</v>
      </c>
      <c r="Y153" s="9">
        <v>30.3</v>
      </c>
      <c r="Z153" s="9">
        <v>22.2</v>
      </c>
      <c r="AA153" s="28">
        <v>1</v>
      </c>
      <c r="AB153" s="2">
        <v>1</v>
      </c>
      <c r="AC153" s="29">
        <v>1</v>
      </c>
      <c r="AD153" s="28">
        <v>1</v>
      </c>
      <c r="AE153" s="2">
        <v>1</v>
      </c>
      <c r="AF153" s="72">
        <v>1</v>
      </c>
    </row>
    <row r="154" spans="1:32">
      <c r="A154" s="61" t="s">
        <v>229</v>
      </c>
      <c r="B154" s="62">
        <f t="shared" si="88"/>
        <v>16.013999999999999</v>
      </c>
      <c r="C154" s="2">
        <v>140</v>
      </c>
      <c r="D154" s="2">
        <v>60</v>
      </c>
      <c r="E154" s="9">
        <v>7</v>
      </c>
      <c r="F154" s="9">
        <v>10</v>
      </c>
      <c r="G154" s="9">
        <v>10</v>
      </c>
      <c r="H154" s="67">
        <v>5</v>
      </c>
      <c r="I154" s="28">
        <v>2.04</v>
      </c>
      <c r="J154" s="2"/>
      <c r="K154" s="29">
        <v>98</v>
      </c>
      <c r="L154" s="6">
        <v>6.05</v>
      </c>
      <c r="M154" s="9">
        <v>86.4</v>
      </c>
      <c r="N154" s="7">
        <v>103</v>
      </c>
      <c r="O154" s="29">
        <v>54.5</v>
      </c>
      <c r="P154" s="131">
        <v>1.0410000000000001</v>
      </c>
      <c r="Q154" s="93">
        <v>0.627</v>
      </c>
      <c r="R154" s="9">
        <v>14.8</v>
      </c>
      <c r="S154" s="9">
        <v>28.3</v>
      </c>
      <c r="T154" s="29">
        <v>17.5</v>
      </c>
      <c r="U154" s="28">
        <v>56.8</v>
      </c>
      <c r="V154" s="6">
        <v>1.8</v>
      </c>
      <c r="W154" s="6"/>
      <c r="X154" s="62">
        <v>17.5</v>
      </c>
      <c r="Y154" s="9">
        <v>33.700000000000003</v>
      </c>
      <c r="Z154" s="9">
        <v>23.9</v>
      </c>
      <c r="AA154" s="28">
        <v>1</v>
      </c>
      <c r="AB154" s="2">
        <v>1</v>
      </c>
      <c r="AC154" s="29">
        <v>1</v>
      </c>
      <c r="AD154" s="28">
        <v>1</v>
      </c>
      <c r="AE154" s="2">
        <v>1</v>
      </c>
      <c r="AF154" s="72">
        <v>1</v>
      </c>
    </row>
    <row r="155" spans="1:32">
      <c r="A155" s="61" t="s">
        <v>230</v>
      </c>
      <c r="B155" s="62">
        <f t="shared" si="88"/>
        <v>18.84</v>
      </c>
      <c r="C155" s="2">
        <v>160</v>
      </c>
      <c r="D155" s="2">
        <v>65</v>
      </c>
      <c r="E155" s="9">
        <v>7.5</v>
      </c>
      <c r="F155" s="9">
        <v>10.5</v>
      </c>
      <c r="G155" s="9">
        <v>11</v>
      </c>
      <c r="H155" s="67">
        <v>5.5</v>
      </c>
      <c r="I155" s="28">
        <v>2.4</v>
      </c>
      <c r="J155" s="2"/>
      <c r="K155" s="29">
        <v>115</v>
      </c>
      <c r="L155" s="6">
        <v>9.25</v>
      </c>
      <c r="M155" s="7">
        <v>116</v>
      </c>
      <c r="N155" s="7">
        <v>138</v>
      </c>
      <c r="O155" s="29">
        <v>62.1</v>
      </c>
      <c r="P155" s="131">
        <v>1.26</v>
      </c>
      <c r="Q155" s="93">
        <v>0.85299999999999998</v>
      </c>
      <c r="R155" s="9">
        <v>18.3</v>
      </c>
      <c r="S155" s="9">
        <v>35.200000000000003</v>
      </c>
      <c r="T155" s="29">
        <v>18.899999999999999</v>
      </c>
      <c r="U155" s="28">
        <v>73.900000000000006</v>
      </c>
      <c r="V155" s="6">
        <v>3.26</v>
      </c>
      <c r="W155" s="6"/>
      <c r="X155" s="62">
        <v>18.399999999999999</v>
      </c>
      <c r="Y155" s="9">
        <v>35.6</v>
      </c>
      <c r="Z155" s="9">
        <v>25.3</v>
      </c>
      <c r="AA155" s="28">
        <v>1</v>
      </c>
      <c r="AB155" s="2">
        <v>1</v>
      </c>
      <c r="AC155" s="29">
        <v>1</v>
      </c>
      <c r="AD155" s="28">
        <v>1</v>
      </c>
      <c r="AE155" s="2">
        <v>1</v>
      </c>
      <c r="AF155" s="72">
        <v>1</v>
      </c>
    </row>
    <row r="156" spans="1:32">
      <c r="A156" s="61" t="s">
        <v>231</v>
      </c>
      <c r="B156" s="62">
        <f t="shared" si="88"/>
        <v>21.979999999999997</v>
      </c>
      <c r="C156" s="2">
        <v>180</v>
      </c>
      <c r="D156" s="2">
        <v>70</v>
      </c>
      <c r="E156" s="9">
        <v>8</v>
      </c>
      <c r="F156" s="9">
        <v>11</v>
      </c>
      <c r="G156" s="9">
        <v>11</v>
      </c>
      <c r="H156" s="67">
        <v>5.5</v>
      </c>
      <c r="I156" s="28">
        <v>2.8</v>
      </c>
      <c r="J156" s="2"/>
      <c r="K156" s="29">
        <v>133</v>
      </c>
      <c r="L156" s="9">
        <v>13.5</v>
      </c>
      <c r="M156" s="7">
        <v>150</v>
      </c>
      <c r="N156" s="7">
        <v>179</v>
      </c>
      <c r="O156" s="29">
        <v>69.5</v>
      </c>
      <c r="P156" s="131">
        <v>1.5090000000000001</v>
      </c>
      <c r="Q156" s="93">
        <v>1.1399999999999999</v>
      </c>
      <c r="R156" s="9">
        <v>22.4</v>
      </c>
      <c r="S156" s="9">
        <v>42.9</v>
      </c>
      <c r="T156" s="29">
        <v>20.2</v>
      </c>
      <c r="U156" s="28">
        <v>95.5</v>
      </c>
      <c r="V156" s="6">
        <v>5.57</v>
      </c>
      <c r="W156" s="6"/>
      <c r="X156" s="62">
        <v>19.2</v>
      </c>
      <c r="Y156" s="9">
        <v>37.5</v>
      </c>
      <c r="Z156" s="9">
        <v>26.7</v>
      </c>
      <c r="AA156" s="28">
        <v>1</v>
      </c>
      <c r="AB156" s="2">
        <v>1</v>
      </c>
      <c r="AC156" s="29">
        <v>1</v>
      </c>
      <c r="AD156" s="28">
        <v>1</v>
      </c>
      <c r="AE156" s="2">
        <v>1</v>
      </c>
      <c r="AF156" s="72">
        <v>1</v>
      </c>
    </row>
    <row r="157" spans="1:32">
      <c r="A157" s="61" t="s">
        <v>232</v>
      </c>
      <c r="B157" s="62">
        <f t="shared" si="88"/>
        <v>25.277000000000001</v>
      </c>
      <c r="C157" s="2">
        <v>200</v>
      </c>
      <c r="D157" s="2">
        <v>75</v>
      </c>
      <c r="E157" s="9">
        <v>8.5</v>
      </c>
      <c r="F157" s="9">
        <v>11.5</v>
      </c>
      <c r="G157" s="9">
        <v>12</v>
      </c>
      <c r="H157" s="67">
        <v>6</v>
      </c>
      <c r="I157" s="28">
        <v>3.22</v>
      </c>
      <c r="J157" s="2"/>
      <c r="K157" s="29">
        <v>151</v>
      </c>
      <c r="L157" s="9">
        <v>19.100000000000001</v>
      </c>
      <c r="M157" s="7">
        <v>191</v>
      </c>
      <c r="N157" s="7">
        <v>228</v>
      </c>
      <c r="O157" s="29">
        <v>77</v>
      </c>
      <c r="P157" s="131">
        <v>1.7710000000000001</v>
      </c>
      <c r="Q157" s="93">
        <v>1.48</v>
      </c>
      <c r="R157" s="9">
        <v>27</v>
      </c>
      <c r="S157" s="9">
        <v>51.8</v>
      </c>
      <c r="T157" s="29">
        <v>21.4</v>
      </c>
      <c r="U157" s="28">
        <v>119</v>
      </c>
      <c r="V157" s="6">
        <v>9.07</v>
      </c>
      <c r="W157" s="6"/>
      <c r="X157" s="62">
        <v>20.100000000000001</v>
      </c>
      <c r="Y157" s="9">
        <v>39.4</v>
      </c>
      <c r="Z157" s="9">
        <v>28.1</v>
      </c>
      <c r="AA157" s="28">
        <v>1</v>
      </c>
      <c r="AB157" s="2">
        <v>1</v>
      </c>
      <c r="AC157" s="29">
        <v>1</v>
      </c>
      <c r="AD157" s="28">
        <v>1</v>
      </c>
      <c r="AE157" s="2">
        <v>1</v>
      </c>
      <c r="AF157" s="72">
        <v>1</v>
      </c>
    </row>
    <row r="158" spans="1:32">
      <c r="A158" s="61" t="s">
        <v>233</v>
      </c>
      <c r="B158" s="62">
        <f t="shared" si="88"/>
        <v>29.359000000000002</v>
      </c>
      <c r="C158" s="2">
        <v>220</v>
      </c>
      <c r="D158" s="2">
        <v>80</v>
      </c>
      <c r="E158" s="9">
        <v>9</v>
      </c>
      <c r="F158" s="9">
        <v>12.5</v>
      </c>
      <c r="G158" s="9">
        <v>13</v>
      </c>
      <c r="H158" s="67">
        <v>6.5</v>
      </c>
      <c r="I158" s="28">
        <v>3.74</v>
      </c>
      <c r="J158" s="2"/>
      <c r="K158" s="29">
        <v>167</v>
      </c>
      <c r="L158" s="9">
        <v>26.9</v>
      </c>
      <c r="M158" s="7">
        <v>245</v>
      </c>
      <c r="N158" s="7">
        <v>292</v>
      </c>
      <c r="O158" s="29">
        <v>84.8</v>
      </c>
      <c r="P158" s="131">
        <v>2.0620000000000003</v>
      </c>
      <c r="Q158" s="93">
        <v>1.97</v>
      </c>
      <c r="R158" s="9">
        <v>33.6</v>
      </c>
      <c r="S158" s="9">
        <v>64.099999999999994</v>
      </c>
      <c r="T158" s="29">
        <v>23</v>
      </c>
      <c r="U158" s="28">
        <v>160</v>
      </c>
      <c r="V158" s="9">
        <v>14.6</v>
      </c>
      <c r="W158" s="9"/>
      <c r="X158" s="62">
        <v>21.4</v>
      </c>
      <c r="Y158" s="9">
        <v>42</v>
      </c>
      <c r="Z158" s="9">
        <v>30.3</v>
      </c>
      <c r="AA158" s="28">
        <v>1</v>
      </c>
      <c r="AB158" s="2">
        <v>1</v>
      </c>
      <c r="AC158" s="29">
        <v>1</v>
      </c>
      <c r="AD158" s="28">
        <v>1</v>
      </c>
      <c r="AE158" s="2">
        <v>1</v>
      </c>
      <c r="AF158" s="72">
        <v>1</v>
      </c>
    </row>
    <row r="159" spans="1:32">
      <c r="A159" s="61" t="s">
        <v>234</v>
      </c>
      <c r="B159" s="62">
        <f t="shared" si="88"/>
        <v>33.205500000000001</v>
      </c>
      <c r="C159" s="2">
        <v>240</v>
      </c>
      <c r="D159" s="2">
        <v>85</v>
      </c>
      <c r="E159" s="9">
        <v>9.5</v>
      </c>
      <c r="F159" s="9">
        <v>13</v>
      </c>
      <c r="G159" s="9">
        <v>13</v>
      </c>
      <c r="H159" s="67">
        <v>6.5</v>
      </c>
      <c r="I159" s="28">
        <v>4.2300000000000004</v>
      </c>
      <c r="J159" s="2"/>
      <c r="K159" s="29">
        <v>184</v>
      </c>
      <c r="L159" s="9">
        <v>36</v>
      </c>
      <c r="M159" s="7">
        <v>300</v>
      </c>
      <c r="N159" s="7">
        <v>358</v>
      </c>
      <c r="O159" s="29">
        <v>92.2</v>
      </c>
      <c r="P159" s="131">
        <v>2.371</v>
      </c>
      <c r="Q159" s="93">
        <v>2.48</v>
      </c>
      <c r="R159" s="9">
        <v>39.6</v>
      </c>
      <c r="S159" s="9">
        <v>75.7</v>
      </c>
      <c r="T159" s="29">
        <v>24.2</v>
      </c>
      <c r="U159" s="28">
        <v>197</v>
      </c>
      <c r="V159" s="9">
        <v>22.1</v>
      </c>
      <c r="W159" s="9"/>
      <c r="X159" s="62">
        <v>22.3</v>
      </c>
      <c r="Y159" s="9">
        <v>43.9</v>
      </c>
      <c r="Z159" s="9">
        <v>31.7</v>
      </c>
      <c r="AA159" s="28">
        <v>1</v>
      </c>
      <c r="AB159" s="2">
        <v>1</v>
      </c>
      <c r="AC159" s="29">
        <v>1</v>
      </c>
      <c r="AD159" s="28">
        <v>1</v>
      </c>
      <c r="AE159" s="2">
        <v>1</v>
      </c>
      <c r="AF159" s="72">
        <v>1</v>
      </c>
    </row>
    <row r="160" spans="1:32">
      <c r="A160" s="61" t="s">
        <v>235</v>
      </c>
      <c r="B160" s="62">
        <f t="shared" si="88"/>
        <v>37.915500000000002</v>
      </c>
      <c r="C160" s="2">
        <v>260</v>
      </c>
      <c r="D160" s="2">
        <v>90</v>
      </c>
      <c r="E160" s="9">
        <v>10</v>
      </c>
      <c r="F160" s="9">
        <v>14</v>
      </c>
      <c r="G160" s="9">
        <v>14</v>
      </c>
      <c r="H160" s="67">
        <v>7</v>
      </c>
      <c r="I160" s="28">
        <v>4.83</v>
      </c>
      <c r="J160" s="2"/>
      <c r="K160" s="29">
        <v>200</v>
      </c>
      <c r="L160" s="9">
        <v>48.2</v>
      </c>
      <c r="M160" s="7">
        <v>371</v>
      </c>
      <c r="N160" s="7">
        <v>442</v>
      </c>
      <c r="O160" s="29">
        <v>99.9</v>
      </c>
      <c r="P160" s="131">
        <v>2.7120000000000002</v>
      </c>
      <c r="Q160" s="93">
        <v>3.17</v>
      </c>
      <c r="R160" s="9">
        <v>47.7</v>
      </c>
      <c r="S160" s="9">
        <v>91.6</v>
      </c>
      <c r="T160" s="29">
        <v>25.6</v>
      </c>
      <c r="U160" s="28">
        <v>255</v>
      </c>
      <c r="V160" s="9">
        <v>33.299999999999997</v>
      </c>
      <c r="W160" s="9"/>
      <c r="X160" s="62">
        <v>23.6</v>
      </c>
      <c r="Y160" s="9">
        <v>46.6</v>
      </c>
      <c r="Z160" s="9">
        <v>33.9</v>
      </c>
      <c r="AA160" s="28">
        <v>1</v>
      </c>
      <c r="AB160" s="2">
        <v>1</v>
      </c>
      <c r="AC160" s="29">
        <v>1</v>
      </c>
      <c r="AD160" s="28">
        <v>1</v>
      </c>
      <c r="AE160" s="2">
        <v>1</v>
      </c>
      <c r="AF160" s="72">
        <v>1</v>
      </c>
    </row>
    <row r="161" spans="1:32">
      <c r="A161" s="61" t="s">
        <v>236</v>
      </c>
      <c r="B161" s="62">
        <f t="shared" si="88"/>
        <v>41.840499999999999</v>
      </c>
      <c r="C161" s="2">
        <v>280</v>
      </c>
      <c r="D161" s="2">
        <v>95</v>
      </c>
      <c r="E161" s="9">
        <v>10</v>
      </c>
      <c r="F161" s="9">
        <v>15</v>
      </c>
      <c r="G161" s="9">
        <v>15</v>
      </c>
      <c r="H161" s="67">
        <v>7.5</v>
      </c>
      <c r="I161" s="28">
        <v>5.33</v>
      </c>
      <c r="J161" s="2"/>
      <c r="K161" s="29">
        <v>216</v>
      </c>
      <c r="L161" s="9">
        <v>62.8</v>
      </c>
      <c r="M161" s="7">
        <v>448</v>
      </c>
      <c r="N161" s="7">
        <v>532</v>
      </c>
      <c r="O161" s="29">
        <v>109</v>
      </c>
      <c r="P161" s="131">
        <v>2.9280000000000004</v>
      </c>
      <c r="Q161" s="93">
        <v>3.99</v>
      </c>
      <c r="R161" s="9">
        <v>57.2</v>
      </c>
      <c r="S161" s="7">
        <v>109</v>
      </c>
      <c r="T161" s="29">
        <v>27.4</v>
      </c>
      <c r="U161" s="28">
        <v>310</v>
      </c>
      <c r="V161" s="9">
        <v>48.5</v>
      </c>
      <c r="W161" s="9"/>
      <c r="X161" s="62">
        <v>25.3</v>
      </c>
      <c r="Y161" s="9">
        <v>50.2</v>
      </c>
      <c r="Z161" s="9">
        <v>35.6</v>
      </c>
      <c r="AA161" s="28">
        <v>1</v>
      </c>
      <c r="AB161" s="2">
        <v>1</v>
      </c>
      <c r="AC161" s="29">
        <v>1</v>
      </c>
      <c r="AD161" s="28">
        <v>1</v>
      </c>
      <c r="AE161" s="2">
        <v>1</v>
      </c>
      <c r="AF161" s="72">
        <v>1</v>
      </c>
    </row>
    <row r="162" spans="1:32">
      <c r="A162" s="61" t="s">
        <v>225</v>
      </c>
      <c r="B162" s="62">
        <f t="shared" si="88"/>
        <v>46.157999999999994</v>
      </c>
      <c r="C162" s="2">
        <v>300</v>
      </c>
      <c r="D162" s="2">
        <v>100</v>
      </c>
      <c r="E162" s="9">
        <v>10</v>
      </c>
      <c r="F162" s="9">
        <v>16</v>
      </c>
      <c r="G162" s="9">
        <v>16</v>
      </c>
      <c r="H162" s="67">
        <v>8</v>
      </c>
      <c r="I162" s="28">
        <v>5.88</v>
      </c>
      <c r="J162" s="2"/>
      <c r="K162" s="29">
        <v>232</v>
      </c>
      <c r="L162" s="9">
        <v>80.3</v>
      </c>
      <c r="M162" s="7">
        <v>535</v>
      </c>
      <c r="N162" s="7">
        <v>632</v>
      </c>
      <c r="O162" s="29">
        <v>117</v>
      </c>
      <c r="P162" s="131">
        <v>3.177</v>
      </c>
      <c r="Q162" s="93">
        <v>4.95</v>
      </c>
      <c r="R162" s="9">
        <v>67.8</v>
      </c>
      <c r="S162" s="7">
        <v>130</v>
      </c>
      <c r="T162" s="29">
        <v>29</v>
      </c>
      <c r="U162" s="28">
        <v>374</v>
      </c>
      <c r="V162" s="9">
        <v>69.099999999999994</v>
      </c>
      <c r="W162" s="9"/>
      <c r="X162" s="62">
        <v>27</v>
      </c>
      <c r="Y162" s="9">
        <v>54.1</v>
      </c>
      <c r="Z162" s="9">
        <v>37.299999999999997</v>
      </c>
      <c r="AA162" s="28">
        <v>1</v>
      </c>
      <c r="AB162" s="2">
        <v>1</v>
      </c>
      <c r="AC162" s="29">
        <v>1</v>
      </c>
      <c r="AD162" s="28">
        <v>1</v>
      </c>
      <c r="AE162" s="2">
        <v>1</v>
      </c>
      <c r="AF162" s="72">
        <v>1</v>
      </c>
    </row>
    <row r="163" spans="1:32">
      <c r="A163" s="61" t="s">
        <v>237</v>
      </c>
      <c r="B163" s="62">
        <f t="shared" si="88"/>
        <v>59.503</v>
      </c>
      <c r="C163" s="2">
        <v>320</v>
      </c>
      <c r="D163" s="2">
        <v>100</v>
      </c>
      <c r="E163" s="9">
        <v>14</v>
      </c>
      <c r="F163" s="9">
        <v>17.5</v>
      </c>
      <c r="G163" s="9">
        <v>18</v>
      </c>
      <c r="H163" s="67">
        <v>8.75</v>
      </c>
      <c r="I163" s="28">
        <v>7.58</v>
      </c>
      <c r="J163" s="2"/>
      <c r="K163" s="29">
        <v>246</v>
      </c>
      <c r="L163" s="9">
        <v>108.7</v>
      </c>
      <c r="M163" s="7">
        <v>679</v>
      </c>
      <c r="N163" s="7">
        <v>826</v>
      </c>
      <c r="O163" s="29">
        <v>121</v>
      </c>
      <c r="P163" s="131">
        <v>4.7110000000000003</v>
      </c>
      <c r="Q163" s="93">
        <v>5.97</v>
      </c>
      <c r="R163" s="9">
        <v>80.599999999999994</v>
      </c>
      <c r="S163" s="7">
        <v>152</v>
      </c>
      <c r="T163" s="29">
        <v>28.1</v>
      </c>
      <c r="U163" s="28">
        <v>667</v>
      </c>
      <c r="V163" s="9">
        <v>96.1</v>
      </c>
      <c r="W163" s="9"/>
      <c r="X163" s="62">
        <v>26</v>
      </c>
      <c r="Y163" s="9">
        <v>48.2</v>
      </c>
      <c r="Z163" s="9">
        <v>43</v>
      </c>
      <c r="AA163" s="28">
        <v>1</v>
      </c>
      <c r="AB163" s="2">
        <v>1</v>
      </c>
      <c r="AC163" s="29">
        <v>1</v>
      </c>
      <c r="AD163" s="28">
        <v>1</v>
      </c>
      <c r="AE163" s="2">
        <v>1</v>
      </c>
      <c r="AF163" s="72">
        <v>1</v>
      </c>
    </row>
    <row r="164" spans="1:32">
      <c r="A164" s="61" t="s">
        <v>238</v>
      </c>
      <c r="B164" s="62">
        <f t="shared" si="88"/>
        <v>60.680500000000002</v>
      </c>
      <c r="C164" s="2">
        <v>350</v>
      </c>
      <c r="D164" s="2">
        <v>100</v>
      </c>
      <c r="E164" s="9">
        <v>14</v>
      </c>
      <c r="F164" s="9">
        <v>16</v>
      </c>
      <c r="G164" s="9">
        <v>16</v>
      </c>
      <c r="H164" s="67">
        <v>8</v>
      </c>
      <c r="I164" s="28">
        <v>7.73</v>
      </c>
      <c r="J164" s="2"/>
      <c r="K164" s="29">
        <v>282</v>
      </c>
      <c r="L164" s="9">
        <v>128.4</v>
      </c>
      <c r="M164" s="7">
        <v>734</v>
      </c>
      <c r="N164" s="7">
        <v>918</v>
      </c>
      <c r="O164" s="29">
        <v>129</v>
      </c>
      <c r="P164" s="131">
        <v>5.0840000000000005</v>
      </c>
      <c r="Q164" s="93">
        <v>5.7</v>
      </c>
      <c r="R164" s="9">
        <v>75</v>
      </c>
      <c r="S164" s="7">
        <v>143</v>
      </c>
      <c r="T164" s="29">
        <v>27.2</v>
      </c>
      <c r="U164" s="28">
        <v>612</v>
      </c>
      <c r="V164" s="7">
        <v>114</v>
      </c>
      <c r="W164" s="7"/>
      <c r="X164" s="62">
        <v>24</v>
      </c>
      <c r="Y164" s="9">
        <v>44.5</v>
      </c>
      <c r="Z164" s="9">
        <v>40.700000000000003</v>
      </c>
      <c r="AA164" s="28">
        <v>1</v>
      </c>
      <c r="AB164" s="2">
        <v>1</v>
      </c>
      <c r="AC164" s="29">
        <v>1</v>
      </c>
      <c r="AD164" s="28">
        <v>1</v>
      </c>
      <c r="AE164" s="2">
        <v>1</v>
      </c>
      <c r="AF164" s="72">
        <v>1</v>
      </c>
    </row>
    <row r="165" spans="1:32">
      <c r="A165" s="61" t="s">
        <v>239</v>
      </c>
      <c r="B165" s="62">
        <f t="shared" si="88"/>
        <v>63.11399999999999</v>
      </c>
      <c r="C165" s="2">
        <v>380</v>
      </c>
      <c r="D165" s="2">
        <v>102</v>
      </c>
      <c r="E165" s="9">
        <v>13.5</v>
      </c>
      <c r="F165" s="9">
        <v>16</v>
      </c>
      <c r="G165" s="9">
        <v>16</v>
      </c>
      <c r="H165" s="67">
        <v>8</v>
      </c>
      <c r="I165" s="28">
        <v>8.0399999999999991</v>
      </c>
      <c r="J165" s="2"/>
      <c r="K165" s="29">
        <v>313</v>
      </c>
      <c r="L165" s="9">
        <v>157.6</v>
      </c>
      <c r="M165" s="7">
        <v>829</v>
      </c>
      <c r="N165" s="7">
        <v>1014</v>
      </c>
      <c r="O165" s="29">
        <v>140</v>
      </c>
      <c r="P165" s="131">
        <v>5.3230000000000004</v>
      </c>
      <c r="Q165" s="93">
        <v>6.15</v>
      </c>
      <c r="R165" s="9">
        <v>78.7</v>
      </c>
      <c r="S165" s="7">
        <v>148</v>
      </c>
      <c r="T165" s="29">
        <v>27.7</v>
      </c>
      <c r="U165" s="28">
        <v>591</v>
      </c>
      <c r="V165" s="7">
        <v>146</v>
      </c>
      <c r="W165" s="7"/>
      <c r="X165" s="62">
        <v>23.8</v>
      </c>
      <c r="Y165" s="9">
        <v>45.8</v>
      </c>
      <c r="Z165" s="9">
        <v>40.299999999999997</v>
      </c>
      <c r="AA165" s="28">
        <v>1</v>
      </c>
      <c r="AB165" s="2">
        <v>1</v>
      </c>
      <c r="AC165" s="29">
        <v>1</v>
      </c>
      <c r="AD165" s="28">
        <v>1</v>
      </c>
      <c r="AE165" s="2">
        <v>1</v>
      </c>
      <c r="AF165" s="72">
        <v>1</v>
      </c>
    </row>
    <row r="166" spans="1:32" ht="13.5" thickBot="1">
      <c r="A166" s="132" t="s">
        <v>240</v>
      </c>
      <c r="B166" s="96">
        <f t="shared" si="88"/>
        <v>71.827500000000001</v>
      </c>
      <c r="C166" s="98">
        <v>400</v>
      </c>
      <c r="D166" s="98">
        <v>110</v>
      </c>
      <c r="E166" s="99">
        <v>14</v>
      </c>
      <c r="F166" s="99">
        <v>18</v>
      </c>
      <c r="G166" s="99">
        <v>18</v>
      </c>
      <c r="H166" s="101">
        <v>9</v>
      </c>
      <c r="I166" s="109">
        <v>9.15</v>
      </c>
      <c r="J166" s="98"/>
      <c r="K166" s="111">
        <v>324</v>
      </c>
      <c r="L166" s="96">
        <v>203.5</v>
      </c>
      <c r="M166" s="97">
        <v>1020</v>
      </c>
      <c r="N166" s="97">
        <v>1240</v>
      </c>
      <c r="O166" s="111">
        <v>149</v>
      </c>
      <c r="P166" s="133">
        <v>5.8550000000000004</v>
      </c>
      <c r="Q166" s="100">
        <v>8.4600000000000009</v>
      </c>
      <c r="R166" s="97">
        <v>102</v>
      </c>
      <c r="S166" s="97">
        <v>190</v>
      </c>
      <c r="T166" s="111">
        <v>30.4</v>
      </c>
      <c r="U166" s="109">
        <v>816</v>
      </c>
      <c r="V166" s="97">
        <v>221</v>
      </c>
      <c r="W166" s="97"/>
      <c r="X166" s="96">
        <v>26.5</v>
      </c>
      <c r="Y166" s="99">
        <v>51.1</v>
      </c>
      <c r="Z166" s="99">
        <v>44</v>
      </c>
      <c r="AA166" s="109">
        <v>1</v>
      </c>
      <c r="AB166" s="98">
        <v>1</v>
      </c>
      <c r="AC166" s="111">
        <v>1</v>
      </c>
      <c r="AD166" s="109">
        <v>1</v>
      </c>
      <c r="AE166" s="98">
        <v>1</v>
      </c>
      <c r="AF166" s="110">
        <v>1</v>
      </c>
    </row>
    <row r="167" spans="1:32" ht="13.5" thickTop="1">
      <c r="A167" s="61" t="s">
        <v>178</v>
      </c>
      <c r="B167" s="76">
        <f t="shared" si="88"/>
        <v>18.447500000000002</v>
      </c>
      <c r="C167" s="2">
        <v>200</v>
      </c>
      <c r="D167" s="2">
        <v>76</v>
      </c>
      <c r="E167" s="9">
        <v>5.2</v>
      </c>
      <c r="F167" s="9">
        <v>9</v>
      </c>
      <c r="G167" s="9">
        <v>9.5</v>
      </c>
      <c r="H167" s="29">
        <v>0</v>
      </c>
      <c r="I167" s="28">
        <v>2.35</v>
      </c>
      <c r="J167" s="2"/>
      <c r="K167" s="29">
        <f>C167-2*F167-2*G167</f>
        <v>163</v>
      </c>
      <c r="L167" s="28"/>
      <c r="M167" s="2"/>
      <c r="N167" s="2"/>
      <c r="O167" s="29"/>
      <c r="P167" s="30"/>
      <c r="Q167" s="28"/>
      <c r="R167" s="2"/>
      <c r="S167" s="2"/>
      <c r="T167" s="29"/>
      <c r="U167" s="28"/>
      <c r="V167" s="2"/>
      <c r="W167" s="2"/>
      <c r="X167" s="28"/>
      <c r="Y167" s="2"/>
      <c r="Z167" s="2"/>
      <c r="AA167" s="28"/>
      <c r="AB167" s="2"/>
      <c r="AC167" s="29"/>
      <c r="AD167" s="28"/>
      <c r="AE167" s="2"/>
      <c r="AF167" s="72"/>
    </row>
    <row r="168" spans="1:32">
      <c r="A168" s="61" t="s">
        <v>179</v>
      </c>
      <c r="B168" s="62">
        <f t="shared" si="88"/>
        <v>21.116499999999998</v>
      </c>
      <c r="C168" s="2">
        <v>220</v>
      </c>
      <c r="D168" s="2">
        <v>82</v>
      </c>
      <c r="E168" s="9">
        <v>5.4</v>
      </c>
      <c r="F168" s="9">
        <v>9.5</v>
      </c>
      <c r="G168" s="9">
        <v>10</v>
      </c>
      <c r="H168" s="29">
        <v>0</v>
      </c>
      <c r="I168" s="28">
        <v>2.69</v>
      </c>
      <c r="J168" s="2"/>
      <c r="K168" s="29">
        <f t="shared" ref="K168:K180" si="89">C168-2*F168-2*G168</f>
        <v>181</v>
      </c>
      <c r="L168" s="28"/>
      <c r="M168" s="2"/>
      <c r="N168" s="2"/>
      <c r="O168" s="29"/>
      <c r="P168" s="30"/>
      <c r="Q168" s="28"/>
      <c r="R168" s="2"/>
      <c r="S168" s="2"/>
      <c r="T168" s="29"/>
      <c r="U168" s="28"/>
      <c r="V168" s="2"/>
      <c r="W168" s="2"/>
      <c r="X168" s="28"/>
      <c r="Y168" s="2"/>
      <c r="Z168" s="2"/>
      <c r="AA168" s="28"/>
      <c r="AB168" s="2"/>
      <c r="AC168" s="29"/>
      <c r="AD168" s="28"/>
      <c r="AE168" s="2"/>
      <c r="AF168" s="72"/>
    </row>
    <row r="169" spans="1:32">
      <c r="A169" s="61" t="s">
        <v>19</v>
      </c>
      <c r="B169" s="62">
        <f t="shared" si="88"/>
        <v>24.178000000000001</v>
      </c>
      <c r="C169" s="2">
        <v>240</v>
      </c>
      <c r="D169" s="2">
        <v>90</v>
      </c>
      <c r="E169" s="9">
        <v>5.6</v>
      </c>
      <c r="F169" s="9">
        <v>10</v>
      </c>
      <c r="G169" s="9">
        <v>10.5</v>
      </c>
      <c r="H169" s="29">
        <v>0</v>
      </c>
      <c r="I169" s="28">
        <v>3.08</v>
      </c>
      <c r="J169" s="2"/>
      <c r="K169" s="29">
        <f t="shared" si="89"/>
        <v>199</v>
      </c>
      <c r="L169" s="28"/>
      <c r="M169" s="2"/>
      <c r="N169" s="2"/>
      <c r="O169" s="29"/>
      <c r="P169" s="30"/>
      <c r="Q169" s="28"/>
      <c r="R169" s="2"/>
      <c r="S169" s="2"/>
      <c r="T169" s="29"/>
      <c r="U169" s="28"/>
      <c r="V169" s="2"/>
      <c r="W169" s="2"/>
      <c r="X169" s="28"/>
      <c r="Y169" s="2"/>
      <c r="Z169" s="2"/>
      <c r="AA169" s="28"/>
      <c r="AB169" s="2"/>
      <c r="AC169" s="29"/>
      <c r="AD169" s="28"/>
      <c r="AE169" s="2"/>
      <c r="AF169" s="72"/>
    </row>
    <row r="170" spans="1:32">
      <c r="A170" s="61" t="s">
        <v>180</v>
      </c>
      <c r="B170" s="62">
        <f t="shared" si="88"/>
        <v>27.788999999999998</v>
      </c>
      <c r="C170" s="2">
        <v>270</v>
      </c>
      <c r="D170" s="2">
        <v>95</v>
      </c>
      <c r="E170" s="9">
        <v>6</v>
      </c>
      <c r="F170" s="9">
        <v>10.5</v>
      </c>
      <c r="G170" s="9">
        <v>11</v>
      </c>
      <c r="H170" s="29">
        <v>0</v>
      </c>
      <c r="I170" s="28">
        <v>3.54</v>
      </c>
      <c r="J170" s="2"/>
      <c r="K170" s="29">
        <f t="shared" si="89"/>
        <v>227</v>
      </c>
      <c r="L170" s="28"/>
      <c r="M170" s="2"/>
      <c r="N170" s="2"/>
      <c r="O170" s="29"/>
      <c r="P170" s="30"/>
      <c r="Q170" s="28"/>
      <c r="R170" s="2"/>
      <c r="S170" s="2"/>
      <c r="T170" s="29"/>
      <c r="U170" s="28"/>
      <c r="V170" s="2"/>
      <c r="W170" s="2"/>
      <c r="X170" s="28"/>
      <c r="Y170" s="2"/>
      <c r="Z170" s="2"/>
      <c r="AA170" s="28"/>
      <c r="AB170" s="2"/>
      <c r="AC170" s="29"/>
      <c r="AD170" s="28"/>
      <c r="AE170" s="2"/>
      <c r="AF170" s="72"/>
    </row>
    <row r="171" spans="1:32" ht="13.5" thickBot="1">
      <c r="A171" s="132" t="s">
        <v>181</v>
      </c>
      <c r="B171" s="96">
        <f t="shared" si="88"/>
        <v>31.9495</v>
      </c>
      <c r="C171" s="98">
        <v>300</v>
      </c>
      <c r="D171" s="98">
        <v>100</v>
      </c>
      <c r="E171" s="99">
        <v>6.5</v>
      </c>
      <c r="F171" s="99">
        <v>11</v>
      </c>
      <c r="G171" s="99">
        <v>12</v>
      </c>
      <c r="H171" s="111">
        <v>0</v>
      </c>
      <c r="I171" s="109">
        <v>4.07</v>
      </c>
      <c r="J171" s="98"/>
      <c r="K171" s="111">
        <f t="shared" si="89"/>
        <v>254</v>
      </c>
      <c r="L171" s="109"/>
      <c r="M171" s="98"/>
      <c r="N171" s="98"/>
      <c r="O171" s="111"/>
      <c r="P171" s="134"/>
      <c r="Q171" s="109"/>
      <c r="R171" s="98"/>
      <c r="S171" s="98"/>
      <c r="T171" s="111"/>
      <c r="U171" s="109"/>
      <c r="V171" s="98"/>
      <c r="W171" s="98"/>
      <c r="X171" s="109"/>
      <c r="Y171" s="98"/>
      <c r="Z171" s="98"/>
      <c r="AA171" s="109"/>
      <c r="AB171" s="98"/>
      <c r="AC171" s="111"/>
      <c r="AD171" s="109"/>
      <c r="AE171" s="98"/>
      <c r="AF171" s="110"/>
    </row>
    <row r="172" spans="1:32" ht="13.5" thickTop="1">
      <c r="A172" s="61" t="s">
        <v>182</v>
      </c>
      <c r="B172" s="76">
        <f t="shared" si="88"/>
        <v>8.3838000000000008</v>
      </c>
      <c r="C172" s="2">
        <v>80</v>
      </c>
      <c r="D172" s="2">
        <v>45</v>
      </c>
      <c r="E172" s="9">
        <v>5</v>
      </c>
      <c r="F172" s="9">
        <v>8</v>
      </c>
      <c r="G172" s="9">
        <v>8</v>
      </c>
      <c r="H172" s="29">
        <v>0</v>
      </c>
      <c r="I172" s="28">
        <v>1.0680000000000001</v>
      </c>
      <c r="J172" s="2"/>
      <c r="K172" s="29">
        <f t="shared" si="89"/>
        <v>48</v>
      </c>
      <c r="L172" s="28"/>
      <c r="M172" s="2"/>
      <c r="N172" s="2"/>
      <c r="O172" s="29"/>
      <c r="P172" s="30"/>
      <c r="Q172" s="28"/>
      <c r="R172" s="2"/>
      <c r="S172" s="2"/>
      <c r="T172" s="29"/>
      <c r="U172" s="28"/>
      <c r="V172" s="2"/>
      <c r="W172" s="2"/>
      <c r="X172" s="28"/>
      <c r="Y172" s="2"/>
      <c r="Z172" s="2"/>
      <c r="AA172" s="28"/>
      <c r="AB172" s="2"/>
      <c r="AC172" s="29"/>
      <c r="AD172" s="28"/>
      <c r="AE172" s="2"/>
      <c r="AF172" s="72"/>
    </row>
    <row r="173" spans="1:32">
      <c r="A173" s="61" t="s">
        <v>183</v>
      </c>
      <c r="B173" s="62">
        <f t="shared" si="88"/>
        <v>10.503299999999999</v>
      </c>
      <c r="C173" s="2">
        <v>100</v>
      </c>
      <c r="D173" s="2">
        <v>50</v>
      </c>
      <c r="E173" s="9">
        <v>5.5</v>
      </c>
      <c r="F173" s="9">
        <v>8.5</v>
      </c>
      <c r="G173" s="9">
        <v>8.5</v>
      </c>
      <c r="H173" s="29">
        <v>0</v>
      </c>
      <c r="I173" s="28">
        <v>1.3380000000000001</v>
      </c>
      <c r="J173" s="2"/>
      <c r="K173" s="29">
        <f t="shared" si="89"/>
        <v>66</v>
      </c>
      <c r="L173" s="28"/>
      <c r="M173" s="2"/>
      <c r="N173" s="2"/>
      <c r="O173" s="29"/>
      <c r="P173" s="30"/>
      <c r="Q173" s="28"/>
      <c r="R173" s="2"/>
      <c r="S173" s="2"/>
      <c r="T173" s="29"/>
      <c r="U173" s="28"/>
      <c r="V173" s="2"/>
      <c r="W173" s="2"/>
      <c r="X173" s="28"/>
      <c r="Y173" s="2"/>
      <c r="Z173" s="2"/>
      <c r="AA173" s="28"/>
      <c r="AB173" s="2"/>
      <c r="AC173" s="29"/>
      <c r="AD173" s="28"/>
      <c r="AE173" s="2"/>
      <c r="AF173" s="72"/>
    </row>
    <row r="174" spans="1:32">
      <c r="A174" s="61" t="s">
        <v>184</v>
      </c>
      <c r="B174" s="62">
        <f t="shared" si="88"/>
        <v>13.737499999999999</v>
      </c>
      <c r="C174" s="2">
        <v>130</v>
      </c>
      <c r="D174" s="2">
        <v>55</v>
      </c>
      <c r="E174" s="9">
        <v>6</v>
      </c>
      <c r="F174" s="9">
        <v>9.5</v>
      </c>
      <c r="G174" s="9">
        <v>9.5</v>
      </c>
      <c r="H174" s="29">
        <v>0</v>
      </c>
      <c r="I174" s="28">
        <v>1.75</v>
      </c>
      <c r="J174" s="2"/>
      <c r="K174" s="29">
        <f t="shared" si="89"/>
        <v>92</v>
      </c>
      <c r="L174" s="28"/>
      <c r="M174" s="2"/>
      <c r="N174" s="2"/>
      <c r="O174" s="29"/>
      <c r="P174" s="30"/>
      <c r="Q174" s="28"/>
      <c r="R174" s="2"/>
      <c r="S174" s="2"/>
      <c r="T174" s="29"/>
      <c r="U174" s="28"/>
      <c r="V174" s="2"/>
      <c r="W174" s="2"/>
      <c r="X174" s="28"/>
      <c r="Y174" s="2"/>
      <c r="Z174" s="2"/>
      <c r="AA174" s="28"/>
      <c r="AB174" s="2"/>
      <c r="AC174" s="29"/>
      <c r="AD174" s="28"/>
      <c r="AE174" s="2"/>
      <c r="AF174" s="72"/>
    </row>
    <row r="175" spans="1:32">
      <c r="A175" s="61" t="s">
        <v>185</v>
      </c>
      <c r="B175" s="62">
        <f t="shared" si="88"/>
        <v>17.929399999999998</v>
      </c>
      <c r="C175" s="2">
        <v>150</v>
      </c>
      <c r="D175" s="2">
        <v>65</v>
      </c>
      <c r="E175" s="9">
        <v>7</v>
      </c>
      <c r="F175" s="9">
        <v>10.3</v>
      </c>
      <c r="G175" s="9">
        <v>10</v>
      </c>
      <c r="H175" s="29">
        <v>0</v>
      </c>
      <c r="I175" s="28">
        <v>2.2839999999999998</v>
      </c>
      <c r="J175" s="2"/>
      <c r="K175" s="29">
        <f t="shared" si="89"/>
        <v>109.4</v>
      </c>
      <c r="L175" s="28"/>
      <c r="M175" s="2"/>
      <c r="N175" s="2"/>
      <c r="O175" s="29"/>
      <c r="P175" s="30"/>
      <c r="Q175" s="28"/>
      <c r="R175" s="2"/>
      <c r="S175" s="2"/>
      <c r="T175" s="29"/>
      <c r="U175" s="28"/>
      <c r="V175" s="2"/>
      <c r="W175" s="2"/>
      <c r="X175" s="28"/>
      <c r="Y175" s="2"/>
      <c r="Z175" s="2"/>
      <c r="AA175" s="28"/>
      <c r="AB175" s="2"/>
      <c r="AC175" s="29"/>
      <c r="AD175" s="28"/>
      <c r="AE175" s="2"/>
      <c r="AF175" s="72"/>
    </row>
    <row r="176" spans="1:32">
      <c r="A176" s="61" t="s">
        <v>186</v>
      </c>
      <c r="B176" s="62">
        <f t="shared" si="88"/>
        <v>21.242099999999997</v>
      </c>
      <c r="C176" s="2">
        <v>175</v>
      </c>
      <c r="D176" s="2">
        <v>70</v>
      </c>
      <c r="E176" s="9">
        <v>7.5</v>
      </c>
      <c r="F176" s="9">
        <v>10.8</v>
      </c>
      <c r="G176" s="9">
        <v>11</v>
      </c>
      <c r="H176" s="29">
        <v>0</v>
      </c>
      <c r="I176" s="28">
        <v>2.706</v>
      </c>
      <c r="J176" s="2"/>
      <c r="K176" s="29">
        <f t="shared" si="89"/>
        <v>131.4</v>
      </c>
      <c r="L176" s="28"/>
      <c r="M176" s="2"/>
      <c r="N176" s="2"/>
      <c r="O176" s="29"/>
      <c r="P176" s="30"/>
      <c r="Q176" s="28"/>
      <c r="R176" s="2"/>
      <c r="S176" s="2"/>
      <c r="T176" s="29"/>
      <c r="U176" s="28"/>
      <c r="V176" s="2"/>
      <c r="W176" s="2"/>
      <c r="X176" s="28"/>
      <c r="Y176" s="2"/>
      <c r="Z176" s="2"/>
      <c r="AA176" s="28"/>
      <c r="AB176" s="2"/>
      <c r="AC176" s="29"/>
      <c r="AD176" s="28"/>
      <c r="AE176" s="2"/>
      <c r="AF176" s="72"/>
    </row>
    <row r="177" spans="1:32">
      <c r="A177" s="61" t="s">
        <v>187</v>
      </c>
      <c r="B177" s="62">
        <f t="shared" si="88"/>
        <v>25.104299999999999</v>
      </c>
      <c r="C177" s="2">
        <v>200</v>
      </c>
      <c r="D177" s="2">
        <v>75</v>
      </c>
      <c r="E177" s="9">
        <v>8</v>
      </c>
      <c r="F177" s="9">
        <v>11.5</v>
      </c>
      <c r="G177" s="9">
        <v>12</v>
      </c>
      <c r="H177" s="29">
        <v>0</v>
      </c>
      <c r="I177" s="28">
        <v>3.198</v>
      </c>
      <c r="J177" s="2"/>
      <c r="K177" s="29">
        <f t="shared" si="89"/>
        <v>153</v>
      </c>
      <c r="L177" s="28"/>
      <c r="M177" s="2"/>
      <c r="N177" s="2"/>
      <c r="O177" s="29"/>
      <c r="P177" s="30"/>
      <c r="Q177" s="28"/>
      <c r="R177" s="2"/>
      <c r="S177" s="2"/>
      <c r="T177" s="29"/>
      <c r="U177" s="28"/>
      <c r="V177" s="2"/>
      <c r="W177" s="2"/>
      <c r="X177" s="28"/>
      <c r="Y177" s="2"/>
      <c r="Z177" s="2"/>
      <c r="AA177" s="28"/>
      <c r="AB177" s="2"/>
      <c r="AC177" s="29"/>
      <c r="AD177" s="28"/>
      <c r="AE177" s="2"/>
      <c r="AF177" s="72"/>
    </row>
    <row r="178" spans="1:32">
      <c r="A178" s="61" t="s">
        <v>188</v>
      </c>
      <c r="B178" s="62">
        <f t="shared" si="88"/>
        <v>28.471949999999996</v>
      </c>
      <c r="C178" s="2">
        <v>220</v>
      </c>
      <c r="D178" s="2">
        <v>80</v>
      </c>
      <c r="E178" s="9">
        <v>8</v>
      </c>
      <c r="F178" s="9">
        <v>12.5</v>
      </c>
      <c r="G178" s="9">
        <v>13</v>
      </c>
      <c r="H178" s="29">
        <v>0</v>
      </c>
      <c r="I178" s="28">
        <v>3.6269999999999998</v>
      </c>
      <c r="J178" s="2"/>
      <c r="K178" s="29">
        <f t="shared" si="89"/>
        <v>169</v>
      </c>
      <c r="L178" s="28"/>
      <c r="M178" s="2"/>
      <c r="N178" s="2"/>
      <c r="O178" s="29"/>
      <c r="P178" s="30"/>
      <c r="Q178" s="28"/>
      <c r="R178" s="2"/>
      <c r="S178" s="2"/>
      <c r="T178" s="29"/>
      <c r="U178" s="28"/>
      <c r="V178" s="2"/>
      <c r="W178" s="2"/>
      <c r="X178" s="28"/>
      <c r="Y178" s="2"/>
      <c r="Z178" s="2"/>
      <c r="AA178" s="28"/>
      <c r="AB178" s="2"/>
      <c r="AC178" s="29"/>
      <c r="AD178" s="28"/>
      <c r="AE178" s="2"/>
      <c r="AF178" s="72"/>
    </row>
    <row r="179" spans="1:32">
      <c r="A179" s="61" t="s">
        <v>189</v>
      </c>
      <c r="B179" s="62">
        <f t="shared" si="88"/>
        <v>34.382999999999996</v>
      </c>
      <c r="C179" s="2">
        <v>250</v>
      </c>
      <c r="D179" s="2">
        <v>85</v>
      </c>
      <c r="E179" s="9">
        <v>9</v>
      </c>
      <c r="F179" s="9">
        <v>13.5</v>
      </c>
      <c r="G179" s="9">
        <v>14</v>
      </c>
      <c r="H179" s="29">
        <v>0</v>
      </c>
      <c r="I179" s="28">
        <v>4.38</v>
      </c>
      <c r="J179" s="2"/>
      <c r="K179" s="29">
        <f t="shared" si="89"/>
        <v>195</v>
      </c>
      <c r="L179" s="28"/>
      <c r="M179" s="2"/>
      <c r="N179" s="2"/>
      <c r="O179" s="29"/>
      <c r="P179" s="30"/>
      <c r="Q179" s="28"/>
      <c r="R179" s="2"/>
      <c r="S179" s="2"/>
      <c r="T179" s="29"/>
      <c r="U179" s="28"/>
      <c r="V179" s="2"/>
      <c r="W179" s="2"/>
      <c r="X179" s="28"/>
      <c r="Y179" s="2"/>
      <c r="Z179" s="2"/>
      <c r="AA179" s="28"/>
      <c r="AB179" s="2"/>
      <c r="AC179" s="29"/>
      <c r="AD179" s="28"/>
      <c r="AE179" s="2"/>
      <c r="AF179" s="72"/>
    </row>
    <row r="180" spans="1:32" ht="13.5" thickBot="1">
      <c r="A180" s="135" t="s">
        <v>190</v>
      </c>
      <c r="B180" s="113">
        <f t="shared" si="88"/>
        <v>45.9696</v>
      </c>
      <c r="C180" s="115">
        <v>300</v>
      </c>
      <c r="D180" s="115">
        <v>100</v>
      </c>
      <c r="E180" s="107">
        <v>9.5</v>
      </c>
      <c r="F180" s="107">
        <v>16</v>
      </c>
      <c r="G180" s="107">
        <v>16</v>
      </c>
      <c r="H180" s="121">
        <v>0</v>
      </c>
      <c r="I180" s="120">
        <v>5.8559999999999999</v>
      </c>
      <c r="J180" s="115"/>
      <c r="K180" s="121">
        <f t="shared" si="89"/>
        <v>236</v>
      </c>
      <c r="L180" s="120"/>
      <c r="M180" s="115"/>
      <c r="N180" s="115"/>
      <c r="O180" s="121"/>
      <c r="P180" s="136"/>
      <c r="Q180" s="120"/>
      <c r="R180" s="115"/>
      <c r="S180" s="115"/>
      <c r="T180" s="121"/>
      <c r="U180" s="120"/>
      <c r="V180" s="115"/>
      <c r="W180" s="115"/>
      <c r="X180" s="120"/>
      <c r="Y180" s="115"/>
      <c r="Z180" s="115"/>
      <c r="AA180" s="120"/>
      <c r="AB180" s="115"/>
      <c r="AC180" s="121"/>
      <c r="AD180" s="120"/>
      <c r="AE180" s="115"/>
      <c r="AF180" s="122"/>
    </row>
    <row r="181" spans="1:32" ht="13.5" thickBot="1">
      <c r="D181"/>
      <c r="F181"/>
      <c r="G181"/>
    </row>
    <row r="182" spans="1:32">
      <c r="A182" s="124" t="str">
        <f t="shared" ref="A182:A235" si="90">"L"&amp;D182&amp;"/"&amp;E182</f>
        <v>L20/3</v>
      </c>
      <c r="B182" s="127">
        <f>7.85*I182/1000</f>
        <v>0.87919999999999998</v>
      </c>
      <c r="C182" s="50"/>
      <c r="D182" s="46">
        <v>20</v>
      </c>
      <c r="E182" s="137">
        <v>3</v>
      </c>
      <c r="F182" s="137"/>
      <c r="G182" s="47">
        <v>3.5</v>
      </c>
      <c r="H182" s="52">
        <v>2</v>
      </c>
      <c r="I182" s="138">
        <v>112</v>
      </c>
      <c r="J182" s="138"/>
      <c r="K182" s="138"/>
      <c r="L182" s="48"/>
      <c r="M182" s="50"/>
      <c r="N182" s="51"/>
      <c r="O182" s="52"/>
      <c r="P182" s="139"/>
      <c r="Q182" s="56"/>
      <c r="R182" s="56"/>
      <c r="S182" s="56"/>
      <c r="T182" s="56"/>
      <c r="U182" s="140"/>
      <c r="V182" s="56"/>
      <c r="W182" s="141"/>
      <c r="X182" s="56"/>
      <c r="Y182" s="56"/>
      <c r="Z182" s="56"/>
      <c r="AA182" s="58"/>
      <c r="AB182" s="46"/>
      <c r="AC182" s="59"/>
      <c r="AD182" s="58"/>
      <c r="AE182" s="46"/>
      <c r="AF182" s="60"/>
    </row>
    <row r="183" spans="1:32">
      <c r="A183" s="61" t="str">
        <f t="shared" si="90"/>
        <v>L25/3</v>
      </c>
      <c r="B183" s="93">
        <f>7.85*I183/1000</f>
        <v>1.1147</v>
      </c>
      <c r="C183" s="6"/>
      <c r="D183" s="2">
        <v>25</v>
      </c>
      <c r="E183" s="2">
        <v>3</v>
      </c>
      <c r="F183" s="2"/>
      <c r="G183" s="9">
        <v>3.5</v>
      </c>
      <c r="H183" s="67">
        <v>2</v>
      </c>
      <c r="I183" s="2">
        <v>142</v>
      </c>
      <c r="J183" s="2"/>
      <c r="K183" s="2"/>
      <c r="L183" s="28"/>
      <c r="M183" s="2"/>
      <c r="N183" s="2"/>
      <c r="O183" s="29"/>
      <c r="P183" s="29"/>
      <c r="Q183" s="2"/>
      <c r="R183" s="2"/>
      <c r="S183" s="2"/>
      <c r="T183" s="2"/>
      <c r="U183" s="142"/>
      <c r="V183" s="2"/>
      <c r="W183" s="143"/>
      <c r="X183" s="2"/>
      <c r="Y183" s="2"/>
      <c r="Z183" s="2"/>
      <c r="AA183" s="28"/>
      <c r="AB183" s="2"/>
      <c r="AC183" s="29"/>
      <c r="AD183" s="28"/>
      <c r="AE183" s="2"/>
      <c r="AF183" s="72"/>
    </row>
    <row r="184" spans="1:32">
      <c r="A184" s="61" t="str">
        <f t="shared" si="90"/>
        <v>L25/4</v>
      </c>
      <c r="B184" s="93">
        <f t="shared" ref="B184:B235" si="91">7.85*I184/1000</f>
        <v>1.45225</v>
      </c>
      <c r="C184" s="6"/>
      <c r="D184" s="2">
        <v>25</v>
      </c>
      <c r="E184" s="2">
        <v>4</v>
      </c>
      <c r="F184" s="2"/>
      <c r="G184" s="9">
        <v>3.5</v>
      </c>
      <c r="H184" s="67">
        <v>2</v>
      </c>
      <c r="I184" s="2">
        <v>185</v>
      </c>
      <c r="J184" s="2"/>
      <c r="K184" s="2"/>
      <c r="L184" s="28"/>
      <c r="M184" s="2"/>
      <c r="N184" s="2"/>
      <c r="O184" s="29"/>
      <c r="P184" s="29"/>
      <c r="Q184" s="2"/>
      <c r="R184" s="2"/>
      <c r="S184" s="2"/>
      <c r="T184" s="2"/>
      <c r="U184" s="142"/>
      <c r="V184" s="2"/>
      <c r="W184" s="143"/>
      <c r="X184" s="2"/>
      <c r="Y184" s="2"/>
      <c r="Z184" s="2"/>
      <c r="AA184" s="28"/>
      <c r="AB184" s="2"/>
      <c r="AC184" s="29"/>
      <c r="AD184" s="28"/>
      <c r="AE184" s="2"/>
      <c r="AF184" s="72"/>
    </row>
    <row r="185" spans="1:32">
      <c r="A185" s="61" t="str">
        <f t="shared" si="90"/>
        <v>L30/3</v>
      </c>
      <c r="B185" s="93">
        <f t="shared" si="91"/>
        <v>1.3658999999999999</v>
      </c>
      <c r="C185" s="6"/>
      <c r="D185" s="2">
        <v>30</v>
      </c>
      <c r="E185" s="2">
        <v>3</v>
      </c>
      <c r="F185" s="2"/>
      <c r="G185" s="9">
        <v>5</v>
      </c>
      <c r="H185" s="67">
        <v>2.5</v>
      </c>
      <c r="I185" s="2">
        <v>174</v>
      </c>
      <c r="J185" s="2"/>
      <c r="K185" s="2"/>
      <c r="L185" s="28"/>
      <c r="M185" s="2"/>
      <c r="N185" s="2"/>
      <c r="O185" s="29"/>
      <c r="P185" s="29"/>
      <c r="Q185" s="2"/>
      <c r="R185" s="2"/>
      <c r="S185" s="2"/>
      <c r="T185" s="2"/>
      <c r="U185" s="142"/>
      <c r="V185" s="2"/>
      <c r="W185" s="143"/>
      <c r="X185" s="2"/>
      <c r="Y185" s="2"/>
      <c r="Z185" s="2"/>
      <c r="AA185" s="28"/>
      <c r="AB185" s="2"/>
      <c r="AC185" s="29"/>
      <c r="AD185" s="28"/>
      <c r="AE185" s="2"/>
      <c r="AF185" s="72"/>
    </row>
    <row r="186" spans="1:32">
      <c r="A186" s="61" t="str">
        <f t="shared" si="90"/>
        <v>L30/4</v>
      </c>
      <c r="B186" s="93">
        <f t="shared" si="91"/>
        <v>1.7819499999999999</v>
      </c>
      <c r="C186" s="6"/>
      <c r="D186" s="2">
        <v>30</v>
      </c>
      <c r="E186" s="2">
        <v>4</v>
      </c>
      <c r="F186" s="2"/>
      <c r="G186" s="9">
        <v>5</v>
      </c>
      <c r="H186" s="67">
        <v>2.5</v>
      </c>
      <c r="I186" s="2">
        <v>227</v>
      </c>
      <c r="J186" s="2"/>
      <c r="K186" s="2"/>
      <c r="L186" s="28"/>
      <c r="M186" s="2"/>
      <c r="N186" s="2"/>
      <c r="O186" s="29"/>
      <c r="P186" s="29"/>
      <c r="Q186" s="2"/>
      <c r="R186" s="2"/>
      <c r="S186" s="2"/>
      <c r="T186" s="2"/>
      <c r="U186" s="142"/>
      <c r="V186" s="2"/>
      <c r="W186" s="143"/>
      <c r="X186" s="2"/>
      <c r="Y186" s="2"/>
      <c r="Z186" s="2"/>
      <c r="AA186" s="28"/>
      <c r="AB186" s="2"/>
      <c r="AC186" s="29"/>
      <c r="AD186" s="28"/>
      <c r="AE186" s="2"/>
      <c r="AF186" s="72"/>
    </row>
    <row r="187" spans="1:32">
      <c r="A187" s="61" t="str">
        <f t="shared" si="90"/>
        <v>L35/3</v>
      </c>
      <c r="B187" s="93">
        <f t="shared" si="91"/>
        <v>1.6013999999999999</v>
      </c>
      <c r="C187" s="6"/>
      <c r="D187" s="2">
        <v>35</v>
      </c>
      <c r="E187" s="2">
        <v>3</v>
      </c>
      <c r="F187" s="2"/>
      <c r="G187" s="9">
        <v>5</v>
      </c>
      <c r="H187" s="67">
        <v>2.5</v>
      </c>
      <c r="I187" s="2">
        <v>204</v>
      </c>
      <c r="J187" s="2"/>
      <c r="K187" s="2"/>
      <c r="L187" s="28"/>
      <c r="M187" s="2"/>
      <c r="N187" s="2"/>
      <c r="O187" s="29"/>
      <c r="P187" s="29"/>
      <c r="Q187" s="2"/>
      <c r="R187" s="2"/>
      <c r="S187" s="2"/>
      <c r="T187" s="2"/>
      <c r="U187" s="142"/>
      <c r="V187" s="2"/>
      <c r="W187" s="143"/>
      <c r="X187" s="2"/>
      <c r="Y187" s="2"/>
      <c r="Z187" s="2"/>
      <c r="AA187" s="28"/>
      <c r="AB187" s="2"/>
      <c r="AC187" s="29"/>
      <c r="AD187" s="28"/>
      <c r="AE187" s="2"/>
      <c r="AF187" s="72"/>
    </row>
    <row r="188" spans="1:32">
      <c r="A188" s="61" t="str">
        <f t="shared" si="90"/>
        <v>L35/4</v>
      </c>
      <c r="B188" s="93">
        <f t="shared" si="91"/>
        <v>2.0959499999999998</v>
      </c>
      <c r="C188" s="6"/>
      <c r="D188" s="2">
        <v>35</v>
      </c>
      <c r="E188" s="2">
        <v>4</v>
      </c>
      <c r="F188" s="2"/>
      <c r="G188" s="9">
        <v>5</v>
      </c>
      <c r="H188" s="67">
        <v>2.5</v>
      </c>
      <c r="I188" s="2">
        <v>267</v>
      </c>
      <c r="J188" s="2"/>
      <c r="K188" s="2"/>
      <c r="L188" s="28"/>
      <c r="M188" s="2"/>
      <c r="N188" s="2"/>
      <c r="O188" s="29"/>
      <c r="P188" s="29"/>
      <c r="Q188" s="2"/>
      <c r="R188" s="2"/>
      <c r="S188" s="2"/>
      <c r="T188" s="2"/>
      <c r="U188" s="142"/>
      <c r="V188" s="2"/>
      <c r="W188" s="143"/>
      <c r="X188" s="2"/>
      <c r="Y188" s="2"/>
      <c r="Z188" s="2"/>
      <c r="AA188" s="28"/>
      <c r="AB188" s="2"/>
      <c r="AC188" s="29"/>
      <c r="AD188" s="28"/>
      <c r="AE188" s="2"/>
      <c r="AF188" s="72"/>
    </row>
    <row r="189" spans="1:32">
      <c r="A189" s="61" t="str">
        <f t="shared" si="90"/>
        <v>L40/3</v>
      </c>
      <c r="B189" s="93">
        <f t="shared" si="91"/>
        <v>1.8447499999999999</v>
      </c>
      <c r="C189" s="6"/>
      <c r="D189" s="2">
        <v>40</v>
      </c>
      <c r="E189" s="2">
        <v>3</v>
      </c>
      <c r="F189" s="2"/>
      <c r="G189" s="9">
        <v>6</v>
      </c>
      <c r="H189" s="67">
        <v>3</v>
      </c>
      <c r="I189" s="2">
        <v>235</v>
      </c>
      <c r="J189" s="2"/>
      <c r="K189" s="2"/>
      <c r="L189" s="28"/>
      <c r="M189" s="2"/>
      <c r="N189" s="2"/>
      <c r="O189" s="29"/>
      <c r="P189" s="29"/>
      <c r="Q189" s="2"/>
      <c r="R189" s="2"/>
      <c r="S189" s="2"/>
      <c r="T189" s="2"/>
      <c r="U189" s="142"/>
      <c r="V189" s="2"/>
      <c r="W189" s="143"/>
      <c r="X189" s="2"/>
      <c r="Y189" s="2"/>
      <c r="Z189" s="2"/>
      <c r="AA189" s="28"/>
      <c r="AB189" s="2"/>
      <c r="AC189" s="29"/>
      <c r="AD189" s="28"/>
      <c r="AE189" s="2"/>
      <c r="AF189" s="72"/>
    </row>
    <row r="190" spans="1:32">
      <c r="A190" s="61" t="str">
        <f t="shared" si="90"/>
        <v>L40/4</v>
      </c>
      <c r="B190" s="93">
        <f t="shared" si="91"/>
        <v>2.4177999999999997</v>
      </c>
      <c r="C190" s="6"/>
      <c r="D190" s="2">
        <v>40</v>
      </c>
      <c r="E190" s="2">
        <v>4</v>
      </c>
      <c r="F190" s="2"/>
      <c r="G190" s="9">
        <v>6</v>
      </c>
      <c r="H190" s="67">
        <v>3</v>
      </c>
      <c r="I190" s="2">
        <v>308</v>
      </c>
      <c r="J190" s="2"/>
      <c r="K190" s="2"/>
      <c r="L190" s="28"/>
      <c r="M190" s="2"/>
      <c r="N190" s="2"/>
      <c r="O190" s="29"/>
      <c r="P190" s="29"/>
      <c r="Q190" s="2"/>
      <c r="R190" s="2"/>
      <c r="S190" s="2"/>
      <c r="T190" s="2"/>
      <c r="U190" s="142"/>
      <c r="V190" s="2"/>
      <c r="W190" s="143"/>
      <c r="X190" s="2"/>
      <c r="Y190" s="2"/>
      <c r="Z190" s="2"/>
      <c r="AA190" s="28"/>
      <c r="AB190" s="2"/>
      <c r="AC190" s="29"/>
      <c r="AD190" s="28"/>
      <c r="AE190" s="2"/>
      <c r="AF190" s="72"/>
    </row>
    <row r="191" spans="1:32">
      <c r="A191" s="61" t="str">
        <f t="shared" si="90"/>
        <v>L40/5</v>
      </c>
      <c r="B191" s="93">
        <f t="shared" si="91"/>
        <v>2.9751500000000002</v>
      </c>
      <c r="C191" s="6"/>
      <c r="D191" s="2">
        <v>40</v>
      </c>
      <c r="E191" s="2">
        <v>5</v>
      </c>
      <c r="F191" s="2"/>
      <c r="G191" s="9">
        <v>6</v>
      </c>
      <c r="H191" s="67">
        <v>3</v>
      </c>
      <c r="I191" s="2">
        <v>379</v>
      </c>
      <c r="J191" s="2"/>
      <c r="K191" s="2"/>
      <c r="L191" s="28"/>
      <c r="M191" s="2"/>
      <c r="N191" s="2"/>
      <c r="O191" s="29"/>
      <c r="P191" s="29"/>
      <c r="Q191" s="2"/>
      <c r="R191" s="2"/>
      <c r="S191" s="2"/>
      <c r="T191" s="2"/>
      <c r="U191" s="142"/>
      <c r="V191" s="2"/>
      <c r="W191" s="143"/>
      <c r="X191" s="2"/>
      <c r="Y191" s="2"/>
      <c r="Z191" s="2"/>
      <c r="AA191" s="28"/>
      <c r="AB191" s="2"/>
      <c r="AC191" s="29"/>
      <c r="AD191" s="28"/>
      <c r="AE191" s="2"/>
      <c r="AF191" s="72"/>
    </row>
    <row r="192" spans="1:32">
      <c r="A192" s="61" t="str">
        <f t="shared" si="90"/>
        <v>L45/3</v>
      </c>
      <c r="B192" s="93">
        <f t="shared" si="91"/>
        <v>2.0880999999999998</v>
      </c>
      <c r="C192" s="6"/>
      <c r="D192" s="2">
        <v>45</v>
      </c>
      <c r="E192" s="2">
        <v>3</v>
      </c>
      <c r="F192" s="2"/>
      <c r="G192" s="9">
        <v>7</v>
      </c>
      <c r="H192" s="67">
        <v>3.5</v>
      </c>
      <c r="I192" s="2">
        <v>266</v>
      </c>
      <c r="J192" s="2"/>
      <c r="K192" s="2"/>
      <c r="L192" s="28"/>
      <c r="M192" s="2"/>
      <c r="N192" s="2"/>
      <c r="O192" s="29"/>
      <c r="P192" s="29"/>
      <c r="Q192" s="2"/>
      <c r="R192" s="2"/>
      <c r="S192" s="2"/>
      <c r="T192" s="2"/>
      <c r="U192" s="142"/>
      <c r="V192" s="2"/>
      <c r="W192" s="143"/>
      <c r="X192" s="2"/>
      <c r="Y192" s="2"/>
      <c r="Z192" s="2"/>
      <c r="AA192" s="28"/>
      <c r="AB192" s="2"/>
      <c r="AC192" s="29"/>
      <c r="AD192" s="28"/>
      <c r="AE192" s="2"/>
      <c r="AF192" s="72"/>
    </row>
    <row r="193" spans="1:32">
      <c r="A193" s="61" t="str">
        <f t="shared" si="90"/>
        <v>L45/4</v>
      </c>
      <c r="B193" s="93">
        <f t="shared" si="91"/>
        <v>2.7396500000000001</v>
      </c>
      <c r="C193" s="6"/>
      <c r="D193" s="2">
        <v>45</v>
      </c>
      <c r="E193" s="2">
        <v>4</v>
      </c>
      <c r="F193" s="2"/>
      <c r="G193" s="9">
        <v>7</v>
      </c>
      <c r="H193" s="67">
        <v>3.5</v>
      </c>
      <c r="I193" s="2">
        <v>349</v>
      </c>
      <c r="J193" s="2"/>
      <c r="K193" s="2"/>
      <c r="L193" s="28"/>
      <c r="M193" s="2"/>
      <c r="N193" s="2"/>
      <c r="O193" s="29"/>
      <c r="P193" s="29"/>
      <c r="Q193" s="2"/>
      <c r="R193" s="2"/>
      <c r="S193" s="2"/>
      <c r="T193" s="2"/>
      <c r="U193" s="142"/>
      <c r="V193" s="2"/>
      <c r="W193" s="143"/>
      <c r="X193" s="2"/>
      <c r="Y193" s="2"/>
      <c r="Z193" s="2"/>
      <c r="AA193" s="28"/>
      <c r="AB193" s="2"/>
      <c r="AC193" s="29"/>
      <c r="AD193" s="28"/>
      <c r="AE193" s="2"/>
      <c r="AF193" s="72"/>
    </row>
    <row r="194" spans="1:32">
      <c r="A194" s="61" t="str">
        <f t="shared" si="90"/>
        <v>L45/5</v>
      </c>
      <c r="B194" s="93">
        <f t="shared" si="91"/>
        <v>3.3755000000000002</v>
      </c>
      <c r="C194" s="6"/>
      <c r="D194" s="2">
        <v>45</v>
      </c>
      <c r="E194" s="2">
        <v>5</v>
      </c>
      <c r="F194" s="2"/>
      <c r="G194" s="9">
        <v>7</v>
      </c>
      <c r="H194" s="67">
        <v>3.5</v>
      </c>
      <c r="I194" s="2">
        <v>430</v>
      </c>
      <c r="J194" s="2"/>
      <c r="K194" s="2"/>
      <c r="L194" s="28"/>
      <c r="M194" s="2"/>
      <c r="N194" s="2"/>
      <c r="O194" s="29"/>
      <c r="P194" s="29"/>
      <c r="Q194" s="2"/>
      <c r="R194" s="2"/>
      <c r="S194" s="2"/>
      <c r="T194" s="2"/>
      <c r="U194" s="142"/>
      <c r="V194" s="2"/>
      <c r="W194" s="143"/>
      <c r="X194" s="2"/>
      <c r="Y194" s="2"/>
      <c r="Z194" s="2"/>
      <c r="AA194" s="28"/>
      <c r="AB194" s="2"/>
      <c r="AC194" s="29"/>
      <c r="AD194" s="28"/>
      <c r="AE194" s="2"/>
      <c r="AF194" s="72"/>
    </row>
    <row r="195" spans="1:32">
      <c r="A195" s="61" t="str">
        <f t="shared" si="90"/>
        <v>L50/4</v>
      </c>
      <c r="B195" s="93">
        <f t="shared" si="91"/>
        <v>3.0536499999999998</v>
      </c>
      <c r="C195" s="6"/>
      <c r="D195" s="2">
        <v>50</v>
      </c>
      <c r="E195" s="2">
        <v>4</v>
      </c>
      <c r="F195" s="2"/>
      <c r="G195" s="9">
        <v>7</v>
      </c>
      <c r="H195" s="67">
        <v>3.5</v>
      </c>
      <c r="I195" s="2">
        <v>389</v>
      </c>
      <c r="J195" s="2"/>
      <c r="K195" s="2"/>
      <c r="L195" s="28"/>
      <c r="M195" s="2"/>
      <c r="N195" s="2"/>
      <c r="O195" s="29"/>
      <c r="P195" s="29"/>
      <c r="Q195" s="2"/>
      <c r="R195" s="2"/>
      <c r="S195" s="2"/>
      <c r="T195" s="2"/>
      <c r="U195" s="142"/>
      <c r="V195" s="2"/>
      <c r="W195" s="143"/>
      <c r="X195" s="2"/>
      <c r="Y195" s="2"/>
      <c r="Z195" s="2"/>
      <c r="AA195" s="28"/>
      <c r="AB195" s="2"/>
      <c r="AC195" s="29"/>
      <c r="AD195" s="28"/>
      <c r="AE195" s="2"/>
      <c r="AF195" s="72"/>
    </row>
    <row r="196" spans="1:32">
      <c r="A196" s="61" t="str">
        <f t="shared" si="90"/>
        <v>L50/5</v>
      </c>
      <c r="B196" s="93">
        <f t="shared" si="91"/>
        <v>3.7679999999999998</v>
      </c>
      <c r="C196" s="6"/>
      <c r="D196" s="2">
        <v>50</v>
      </c>
      <c r="E196" s="2">
        <v>5</v>
      </c>
      <c r="F196" s="2"/>
      <c r="G196" s="9">
        <v>7</v>
      </c>
      <c r="H196" s="67">
        <v>3.5</v>
      </c>
      <c r="I196" s="2">
        <v>480</v>
      </c>
      <c r="J196" s="2"/>
      <c r="K196" s="2"/>
      <c r="L196" s="28"/>
      <c r="M196" s="2"/>
      <c r="N196" s="2"/>
      <c r="O196" s="29"/>
      <c r="P196" s="29"/>
      <c r="Q196" s="2"/>
      <c r="R196" s="2"/>
      <c r="S196" s="2"/>
      <c r="T196" s="2"/>
      <c r="U196" s="142"/>
      <c r="V196" s="2"/>
      <c r="W196" s="143"/>
      <c r="X196" s="2"/>
      <c r="Y196" s="2"/>
      <c r="Z196" s="2"/>
      <c r="AA196" s="28"/>
      <c r="AB196" s="2"/>
      <c r="AC196" s="29"/>
      <c r="AD196" s="28"/>
      <c r="AE196" s="2"/>
      <c r="AF196" s="72"/>
    </row>
    <row r="197" spans="1:32">
      <c r="A197" s="61" t="str">
        <f t="shared" si="90"/>
        <v>L50/6</v>
      </c>
      <c r="B197" s="93">
        <f t="shared" si="91"/>
        <v>4.4666499999999996</v>
      </c>
      <c r="C197" s="6"/>
      <c r="D197" s="2">
        <v>50</v>
      </c>
      <c r="E197" s="2">
        <v>6</v>
      </c>
      <c r="F197" s="2"/>
      <c r="G197" s="9">
        <v>7</v>
      </c>
      <c r="H197" s="67">
        <v>3.5</v>
      </c>
      <c r="I197" s="2">
        <v>569</v>
      </c>
      <c r="J197" s="2"/>
      <c r="K197" s="2"/>
      <c r="L197" s="28"/>
      <c r="M197" s="2"/>
      <c r="N197" s="2"/>
      <c r="O197" s="29"/>
      <c r="P197" s="29"/>
      <c r="Q197" s="2"/>
      <c r="R197" s="2"/>
      <c r="S197" s="2"/>
      <c r="T197" s="2"/>
      <c r="U197" s="142"/>
      <c r="V197" s="2"/>
      <c r="W197" s="143"/>
      <c r="X197" s="2"/>
      <c r="Y197" s="2"/>
      <c r="Z197" s="2"/>
      <c r="AA197" s="28"/>
      <c r="AB197" s="2"/>
      <c r="AC197" s="29"/>
      <c r="AD197" s="28"/>
      <c r="AE197" s="2"/>
      <c r="AF197" s="72"/>
    </row>
    <row r="198" spans="1:32">
      <c r="A198" s="61" t="str">
        <f t="shared" si="90"/>
        <v>L55/5</v>
      </c>
      <c r="B198" s="93">
        <f t="shared" si="91"/>
        <v>4.1761999999999997</v>
      </c>
      <c r="C198" s="6"/>
      <c r="D198" s="2">
        <v>55</v>
      </c>
      <c r="E198" s="2">
        <v>5</v>
      </c>
      <c r="F198" s="2"/>
      <c r="G198" s="9">
        <v>8</v>
      </c>
      <c r="H198" s="67">
        <v>4</v>
      </c>
      <c r="I198" s="2">
        <v>532</v>
      </c>
      <c r="J198" s="2"/>
      <c r="K198" s="2"/>
      <c r="L198" s="28"/>
      <c r="M198" s="2"/>
      <c r="N198" s="2"/>
      <c r="O198" s="29"/>
      <c r="P198" s="29"/>
      <c r="Q198" s="2"/>
      <c r="R198" s="2"/>
      <c r="S198" s="2"/>
      <c r="T198" s="2"/>
      <c r="U198" s="142"/>
      <c r="V198" s="2"/>
      <c r="W198" s="143"/>
      <c r="X198" s="2"/>
      <c r="Y198" s="2"/>
      <c r="Z198" s="2"/>
      <c r="AA198" s="28"/>
      <c r="AB198" s="2"/>
      <c r="AC198" s="29"/>
      <c r="AD198" s="28"/>
      <c r="AE198" s="2"/>
      <c r="AF198" s="72"/>
    </row>
    <row r="199" spans="1:32">
      <c r="A199" s="61" t="str">
        <f t="shared" si="90"/>
        <v>L55/6</v>
      </c>
      <c r="B199" s="93">
        <f t="shared" si="91"/>
        <v>4.9533499999999995</v>
      </c>
      <c r="C199" s="6"/>
      <c r="D199" s="2">
        <v>55</v>
      </c>
      <c r="E199" s="2">
        <v>6</v>
      </c>
      <c r="F199" s="2"/>
      <c r="G199" s="9">
        <v>8</v>
      </c>
      <c r="H199" s="67">
        <v>4</v>
      </c>
      <c r="I199" s="2">
        <v>631</v>
      </c>
      <c r="J199" s="2"/>
      <c r="K199" s="2"/>
      <c r="L199" s="28"/>
      <c r="M199" s="2"/>
      <c r="N199" s="2"/>
      <c r="O199" s="29"/>
      <c r="P199" s="29"/>
      <c r="Q199" s="2"/>
      <c r="R199" s="2"/>
      <c r="S199" s="2"/>
      <c r="T199" s="2"/>
      <c r="U199" s="142"/>
      <c r="V199" s="2"/>
      <c r="W199" s="143"/>
      <c r="X199" s="2"/>
      <c r="Y199" s="2"/>
      <c r="Z199" s="2"/>
      <c r="AA199" s="28"/>
      <c r="AB199" s="2"/>
      <c r="AC199" s="29"/>
      <c r="AD199" s="28"/>
      <c r="AE199" s="2"/>
      <c r="AF199" s="72"/>
    </row>
    <row r="200" spans="1:32">
      <c r="A200" s="61" t="str">
        <f t="shared" si="90"/>
        <v>L60/6</v>
      </c>
      <c r="B200" s="93">
        <f t="shared" si="91"/>
        <v>5.4243499999999996</v>
      </c>
      <c r="C200" s="6"/>
      <c r="D200" s="2">
        <v>60</v>
      </c>
      <c r="E200" s="2">
        <v>6</v>
      </c>
      <c r="F200" s="2"/>
      <c r="G200" s="9">
        <v>8</v>
      </c>
      <c r="H200" s="67">
        <v>4</v>
      </c>
      <c r="I200" s="2">
        <v>691</v>
      </c>
      <c r="J200" s="2"/>
      <c r="K200" s="2"/>
      <c r="L200" s="28"/>
      <c r="M200" s="2"/>
      <c r="N200" s="2"/>
      <c r="O200" s="29"/>
      <c r="P200" s="29"/>
      <c r="Q200" s="2"/>
      <c r="R200" s="2"/>
      <c r="S200" s="2"/>
      <c r="T200" s="2"/>
      <c r="U200" s="142"/>
      <c r="V200" s="2"/>
      <c r="W200" s="143"/>
      <c r="X200" s="2"/>
      <c r="Y200" s="2"/>
      <c r="Z200" s="2"/>
      <c r="AA200" s="28"/>
      <c r="AB200" s="2"/>
      <c r="AC200" s="29"/>
      <c r="AD200" s="28"/>
      <c r="AE200" s="2"/>
      <c r="AF200" s="72"/>
    </row>
    <row r="201" spans="1:32">
      <c r="A201" s="61" t="str">
        <f t="shared" si="90"/>
        <v>L60/8</v>
      </c>
      <c r="B201" s="93">
        <f t="shared" si="91"/>
        <v>7.0885499999999997</v>
      </c>
      <c r="C201" s="6"/>
      <c r="D201" s="2">
        <v>60</v>
      </c>
      <c r="E201" s="2">
        <v>8</v>
      </c>
      <c r="F201" s="2"/>
      <c r="G201" s="9">
        <v>8</v>
      </c>
      <c r="H201" s="67">
        <v>4</v>
      </c>
      <c r="I201" s="2">
        <v>903</v>
      </c>
      <c r="J201" s="2"/>
      <c r="K201" s="2"/>
      <c r="L201" s="28"/>
      <c r="M201" s="2"/>
      <c r="N201" s="2"/>
      <c r="O201" s="29"/>
      <c r="P201" s="29"/>
      <c r="Q201" s="2"/>
      <c r="R201" s="2"/>
      <c r="S201" s="2"/>
      <c r="T201" s="2"/>
      <c r="U201" s="142"/>
      <c r="V201" s="2"/>
      <c r="W201" s="143"/>
      <c r="X201" s="2"/>
      <c r="Y201" s="2"/>
      <c r="Z201" s="2"/>
      <c r="AA201" s="28"/>
      <c r="AB201" s="2"/>
      <c r="AC201" s="29"/>
      <c r="AD201" s="28"/>
      <c r="AE201" s="2"/>
      <c r="AF201" s="72"/>
    </row>
    <row r="202" spans="1:32">
      <c r="A202" s="61" t="str">
        <f t="shared" si="90"/>
        <v>L65/6</v>
      </c>
      <c r="B202" s="93">
        <f t="shared" si="91"/>
        <v>5.9110500000000004</v>
      </c>
      <c r="C202" s="6"/>
      <c r="D202" s="2">
        <v>65</v>
      </c>
      <c r="E202" s="2">
        <v>6</v>
      </c>
      <c r="F202" s="2"/>
      <c r="G202" s="9">
        <v>9</v>
      </c>
      <c r="H202" s="67">
        <v>4.5</v>
      </c>
      <c r="I202" s="2">
        <v>753</v>
      </c>
      <c r="J202" s="2"/>
      <c r="K202" s="2"/>
      <c r="L202" s="28"/>
      <c r="M202" s="2"/>
      <c r="N202" s="2"/>
      <c r="O202" s="29"/>
      <c r="P202" s="29"/>
      <c r="Q202" s="2"/>
      <c r="R202" s="2"/>
      <c r="S202" s="2"/>
      <c r="T202" s="2"/>
      <c r="U202" s="142"/>
      <c r="V202" s="2"/>
      <c r="W202" s="143"/>
      <c r="X202" s="2"/>
      <c r="Y202" s="2"/>
      <c r="Z202" s="2"/>
      <c r="AA202" s="28"/>
      <c r="AB202" s="2"/>
      <c r="AC202" s="29"/>
      <c r="AD202" s="28"/>
      <c r="AE202" s="2"/>
      <c r="AF202" s="72"/>
    </row>
    <row r="203" spans="1:32">
      <c r="A203" s="61" t="str">
        <f t="shared" si="90"/>
        <v>L65/8</v>
      </c>
      <c r="B203" s="93">
        <f t="shared" si="91"/>
        <v>7.7322499999999996</v>
      </c>
      <c r="C203" s="6"/>
      <c r="D203" s="2">
        <v>65</v>
      </c>
      <c r="E203" s="2">
        <v>8</v>
      </c>
      <c r="F203" s="2"/>
      <c r="G203" s="9">
        <v>9</v>
      </c>
      <c r="H203" s="67">
        <v>4.5</v>
      </c>
      <c r="I203" s="2">
        <v>985</v>
      </c>
      <c r="J203" s="2"/>
      <c r="K203" s="2"/>
      <c r="L203" s="28"/>
      <c r="M203" s="2"/>
      <c r="N203" s="2"/>
      <c r="O203" s="29"/>
      <c r="P203" s="29"/>
      <c r="Q203" s="2"/>
      <c r="R203" s="2"/>
      <c r="S203" s="2"/>
      <c r="T203" s="2"/>
      <c r="U203" s="142"/>
      <c r="V203" s="2"/>
      <c r="W203" s="143"/>
      <c r="X203" s="2"/>
      <c r="Y203" s="2"/>
      <c r="Z203" s="2"/>
      <c r="AA203" s="28"/>
      <c r="AB203" s="2"/>
      <c r="AC203" s="29"/>
      <c r="AD203" s="28"/>
      <c r="AE203" s="2"/>
      <c r="AF203" s="72"/>
    </row>
    <row r="204" spans="1:32">
      <c r="A204" s="61" t="str">
        <f t="shared" si="90"/>
        <v>L70/6</v>
      </c>
      <c r="B204" s="93">
        <f t="shared" si="91"/>
        <v>6.3977500000000003</v>
      </c>
      <c r="C204" s="6"/>
      <c r="D204" s="2">
        <v>70</v>
      </c>
      <c r="E204" s="2">
        <v>6</v>
      </c>
      <c r="F204" s="2"/>
      <c r="G204" s="7">
        <v>10</v>
      </c>
      <c r="H204" s="67">
        <v>5</v>
      </c>
      <c r="I204" s="2">
        <v>815</v>
      </c>
      <c r="J204" s="2"/>
      <c r="K204" s="2"/>
      <c r="L204" s="28"/>
      <c r="M204" s="2"/>
      <c r="N204" s="2"/>
      <c r="O204" s="29"/>
      <c r="P204" s="29"/>
      <c r="Q204" s="2"/>
      <c r="R204" s="2"/>
      <c r="S204" s="2"/>
      <c r="T204" s="2"/>
      <c r="U204" s="142"/>
      <c r="V204" s="2"/>
      <c r="W204" s="143"/>
      <c r="X204" s="2"/>
      <c r="Y204" s="2"/>
      <c r="Z204" s="2"/>
      <c r="AA204" s="28"/>
      <c r="AB204" s="2"/>
      <c r="AC204" s="29"/>
      <c r="AD204" s="28"/>
      <c r="AE204" s="2"/>
      <c r="AF204" s="72"/>
    </row>
    <row r="205" spans="1:32">
      <c r="A205" s="61" t="str">
        <f t="shared" si="90"/>
        <v>L70/7</v>
      </c>
      <c r="B205" s="93">
        <f t="shared" si="91"/>
        <v>7.3946999999999994</v>
      </c>
      <c r="C205" s="6"/>
      <c r="D205" s="2">
        <v>70</v>
      </c>
      <c r="E205" s="2">
        <v>7</v>
      </c>
      <c r="F205" s="2"/>
      <c r="G205" s="7">
        <v>10</v>
      </c>
      <c r="H205" s="67">
        <v>5</v>
      </c>
      <c r="I205" s="2">
        <v>942</v>
      </c>
      <c r="J205" s="2"/>
      <c r="K205" s="2"/>
      <c r="L205" s="28"/>
      <c r="M205" s="2"/>
      <c r="N205" s="2"/>
      <c r="O205" s="29"/>
      <c r="P205" s="29"/>
      <c r="Q205" s="2"/>
      <c r="R205" s="2"/>
      <c r="S205" s="2"/>
      <c r="T205" s="2"/>
      <c r="U205" s="142"/>
      <c r="V205" s="2"/>
      <c r="W205" s="143"/>
      <c r="X205" s="2"/>
      <c r="Y205" s="2"/>
      <c r="Z205" s="2"/>
      <c r="AA205" s="28"/>
      <c r="AB205" s="2"/>
      <c r="AC205" s="29"/>
      <c r="AD205" s="28"/>
      <c r="AE205" s="2"/>
      <c r="AF205" s="72"/>
    </row>
    <row r="206" spans="1:32">
      <c r="A206" s="61" t="str">
        <f t="shared" si="90"/>
        <v>L70/8</v>
      </c>
      <c r="B206" s="93">
        <f t="shared" si="91"/>
        <v>8.3994999999999997</v>
      </c>
      <c r="C206" s="6"/>
      <c r="D206" s="2">
        <v>70</v>
      </c>
      <c r="E206" s="2">
        <v>8</v>
      </c>
      <c r="F206" s="2"/>
      <c r="G206" s="7">
        <v>10</v>
      </c>
      <c r="H206" s="67">
        <v>5</v>
      </c>
      <c r="I206" s="2">
        <v>1070</v>
      </c>
      <c r="J206" s="2"/>
      <c r="K206" s="2"/>
      <c r="L206" s="28"/>
      <c r="M206" s="2"/>
      <c r="N206" s="2"/>
      <c r="O206" s="29"/>
      <c r="P206" s="29"/>
      <c r="Q206" s="2"/>
      <c r="R206" s="2"/>
      <c r="S206" s="2"/>
      <c r="T206" s="2"/>
      <c r="U206" s="142"/>
      <c r="V206" s="2"/>
      <c r="W206" s="143"/>
      <c r="X206" s="2"/>
      <c r="Y206" s="2"/>
      <c r="Z206" s="2"/>
      <c r="AA206" s="28"/>
      <c r="AB206" s="2"/>
      <c r="AC206" s="29"/>
      <c r="AD206" s="28"/>
      <c r="AE206" s="2"/>
      <c r="AF206" s="72"/>
    </row>
    <row r="207" spans="1:32">
      <c r="A207" s="61" t="str">
        <f t="shared" si="90"/>
        <v>L80/6</v>
      </c>
      <c r="B207" s="93">
        <f t="shared" si="91"/>
        <v>7.3397500000000004</v>
      </c>
      <c r="C207" s="6"/>
      <c r="D207" s="2">
        <v>80</v>
      </c>
      <c r="E207" s="2">
        <v>6</v>
      </c>
      <c r="F207" s="2"/>
      <c r="G207" s="7">
        <v>10</v>
      </c>
      <c r="H207" s="67">
        <v>5</v>
      </c>
      <c r="I207" s="2">
        <v>935</v>
      </c>
      <c r="J207" s="2"/>
      <c r="K207" s="2"/>
      <c r="L207" s="28"/>
      <c r="M207" s="2"/>
      <c r="N207" s="2"/>
      <c r="O207" s="29"/>
      <c r="P207" s="29"/>
      <c r="Q207" s="2"/>
      <c r="R207" s="2"/>
      <c r="S207" s="2"/>
      <c r="T207" s="2"/>
      <c r="U207" s="142"/>
      <c r="V207" s="2"/>
      <c r="W207" s="143"/>
      <c r="X207" s="2"/>
      <c r="Y207" s="2"/>
      <c r="Z207" s="2"/>
      <c r="AA207" s="28"/>
      <c r="AB207" s="2"/>
      <c r="AC207" s="29"/>
      <c r="AD207" s="28"/>
      <c r="AE207" s="2"/>
      <c r="AF207" s="72"/>
    </row>
    <row r="208" spans="1:32">
      <c r="A208" s="61" t="str">
        <f t="shared" si="90"/>
        <v>L80/8</v>
      </c>
      <c r="B208" s="93">
        <f t="shared" si="91"/>
        <v>9.6555</v>
      </c>
      <c r="C208" s="6"/>
      <c r="D208" s="2">
        <v>80</v>
      </c>
      <c r="E208" s="2">
        <v>8</v>
      </c>
      <c r="F208" s="2"/>
      <c r="G208" s="7">
        <v>10</v>
      </c>
      <c r="H208" s="67">
        <v>5</v>
      </c>
      <c r="I208" s="2">
        <v>1230</v>
      </c>
      <c r="J208" s="2"/>
      <c r="K208" s="2"/>
      <c r="L208" s="28"/>
      <c r="M208" s="2"/>
      <c r="N208" s="2"/>
      <c r="O208" s="29"/>
      <c r="P208" s="29"/>
      <c r="Q208" s="2"/>
      <c r="R208" s="2"/>
      <c r="S208" s="2"/>
      <c r="T208" s="2"/>
      <c r="U208" s="142"/>
      <c r="V208" s="2"/>
      <c r="W208" s="143"/>
      <c r="X208" s="2"/>
      <c r="Y208" s="2"/>
      <c r="Z208" s="2"/>
      <c r="AA208" s="28"/>
      <c r="AB208" s="2"/>
      <c r="AC208" s="29"/>
      <c r="AD208" s="28"/>
      <c r="AE208" s="2"/>
      <c r="AF208" s="72"/>
    </row>
    <row r="209" spans="1:32">
      <c r="A209" s="61" t="str">
        <f t="shared" si="90"/>
        <v>L80/10</v>
      </c>
      <c r="B209" s="62">
        <f t="shared" si="91"/>
        <v>11.8535</v>
      </c>
      <c r="C209" s="9"/>
      <c r="D209" s="2">
        <v>80</v>
      </c>
      <c r="E209" s="2">
        <v>10</v>
      </c>
      <c r="F209" s="2"/>
      <c r="G209" s="7">
        <v>10</v>
      </c>
      <c r="H209" s="67">
        <v>5</v>
      </c>
      <c r="I209" s="2">
        <v>1510</v>
      </c>
      <c r="J209" s="2"/>
      <c r="K209" s="2"/>
      <c r="L209" s="28"/>
      <c r="M209" s="2"/>
      <c r="N209" s="2"/>
      <c r="O209" s="29"/>
      <c r="P209" s="29"/>
      <c r="Q209" s="2"/>
      <c r="R209" s="2"/>
      <c r="S209" s="2"/>
      <c r="T209" s="2"/>
      <c r="U209" s="142"/>
      <c r="V209" s="2"/>
      <c r="W209" s="143"/>
      <c r="X209" s="2"/>
      <c r="Y209" s="2"/>
      <c r="Z209" s="2"/>
      <c r="AA209" s="28"/>
      <c r="AB209" s="2"/>
      <c r="AC209" s="29"/>
      <c r="AD209" s="28"/>
      <c r="AE209" s="2"/>
      <c r="AF209" s="72"/>
    </row>
    <row r="210" spans="1:32">
      <c r="A210" s="61" t="str">
        <f t="shared" si="90"/>
        <v>L90/6</v>
      </c>
      <c r="B210" s="93">
        <f t="shared" si="91"/>
        <v>8.2424999999999997</v>
      </c>
      <c r="C210" s="6"/>
      <c r="D210" s="2">
        <v>90</v>
      </c>
      <c r="E210" s="2">
        <v>6</v>
      </c>
      <c r="F210" s="2"/>
      <c r="G210" s="7">
        <v>10</v>
      </c>
      <c r="H210" s="67">
        <v>5</v>
      </c>
      <c r="I210" s="2">
        <v>1050</v>
      </c>
      <c r="J210" s="2"/>
      <c r="K210" s="2"/>
      <c r="L210" s="28"/>
      <c r="M210" s="2"/>
      <c r="N210" s="2"/>
      <c r="O210" s="29"/>
      <c r="P210" s="29"/>
      <c r="Q210" s="2"/>
      <c r="R210" s="2"/>
      <c r="S210" s="2"/>
      <c r="T210" s="2"/>
      <c r="U210" s="142"/>
      <c r="V210" s="2"/>
      <c r="W210" s="143"/>
      <c r="X210" s="2"/>
      <c r="Y210" s="2"/>
      <c r="Z210" s="2"/>
      <c r="AA210" s="28"/>
      <c r="AB210" s="2"/>
      <c r="AC210" s="29"/>
      <c r="AD210" s="28"/>
      <c r="AE210" s="2"/>
      <c r="AF210" s="72"/>
    </row>
    <row r="211" spans="1:32">
      <c r="A211" s="61" t="str">
        <f t="shared" si="90"/>
        <v>L90/8</v>
      </c>
      <c r="B211" s="62">
        <f t="shared" si="91"/>
        <v>10.9115</v>
      </c>
      <c r="C211" s="9"/>
      <c r="D211" s="2">
        <v>90</v>
      </c>
      <c r="E211" s="2">
        <v>8</v>
      </c>
      <c r="F211" s="2"/>
      <c r="G211" s="7">
        <v>10</v>
      </c>
      <c r="H211" s="67">
        <v>5</v>
      </c>
      <c r="I211" s="2">
        <v>1390</v>
      </c>
      <c r="J211" s="2"/>
      <c r="K211" s="2"/>
      <c r="L211" s="28"/>
      <c r="M211" s="2"/>
      <c r="N211" s="2"/>
      <c r="O211" s="29"/>
      <c r="P211" s="29"/>
      <c r="Q211" s="2"/>
      <c r="R211" s="2"/>
      <c r="S211" s="2"/>
      <c r="T211" s="2"/>
      <c r="U211" s="142"/>
      <c r="V211" s="2"/>
      <c r="W211" s="143"/>
      <c r="X211" s="2"/>
      <c r="Y211" s="2"/>
      <c r="Z211" s="2"/>
      <c r="AA211" s="28"/>
      <c r="AB211" s="2"/>
      <c r="AC211" s="29"/>
      <c r="AD211" s="28"/>
      <c r="AE211" s="2"/>
      <c r="AF211" s="72"/>
    </row>
    <row r="212" spans="1:32">
      <c r="A212" s="61" t="str">
        <f t="shared" si="90"/>
        <v>L90/10</v>
      </c>
      <c r="B212" s="62">
        <f t="shared" si="91"/>
        <v>13.423500000000001</v>
      </c>
      <c r="C212" s="9"/>
      <c r="D212" s="2">
        <v>90</v>
      </c>
      <c r="E212" s="2">
        <v>10</v>
      </c>
      <c r="F212" s="2"/>
      <c r="G212" s="7">
        <v>10</v>
      </c>
      <c r="H212" s="67">
        <v>5</v>
      </c>
      <c r="I212" s="2">
        <v>1710</v>
      </c>
      <c r="J212" s="2"/>
      <c r="K212" s="2"/>
      <c r="L212" s="28"/>
      <c r="M212" s="2"/>
      <c r="N212" s="2"/>
      <c r="O212" s="29"/>
      <c r="P212" s="29"/>
      <c r="Q212" s="2"/>
      <c r="R212" s="2"/>
      <c r="S212" s="2"/>
      <c r="T212" s="2"/>
      <c r="U212" s="142"/>
      <c r="V212" s="2"/>
      <c r="W212" s="143"/>
      <c r="X212" s="2"/>
      <c r="Y212" s="2"/>
      <c r="Z212" s="2"/>
      <c r="AA212" s="28"/>
      <c r="AB212" s="2"/>
      <c r="AC212" s="29"/>
      <c r="AD212" s="28"/>
      <c r="AE212" s="2"/>
      <c r="AF212" s="72"/>
    </row>
    <row r="213" spans="1:32">
      <c r="A213" s="61" t="str">
        <f t="shared" si="90"/>
        <v>L100/6</v>
      </c>
      <c r="B213" s="93">
        <f t="shared" si="91"/>
        <v>9.2629999999999999</v>
      </c>
      <c r="C213" s="6"/>
      <c r="D213" s="2">
        <v>100</v>
      </c>
      <c r="E213" s="2">
        <v>6</v>
      </c>
      <c r="F213" s="2"/>
      <c r="G213" s="7">
        <v>12</v>
      </c>
      <c r="H213" s="67">
        <v>6</v>
      </c>
      <c r="I213" s="2">
        <v>1180</v>
      </c>
      <c r="J213" s="2"/>
      <c r="K213" s="2"/>
      <c r="L213" s="28"/>
      <c r="M213" s="2"/>
      <c r="N213" s="2"/>
      <c r="O213" s="29"/>
      <c r="P213" s="29"/>
      <c r="Q213" s="2"/>
      <c r="R213" s="2"/>
      <c r="S213" s="2"/>
      <c r="T213" s="2"/>
      <c r="U213" s="142"/>
      <c r="V213" s="2"/>
      <c r="W213" s="143"/>
      <c r="X213" s="2"/>
      <c r="Y213" s="2"/>
      <c r="Z213" s="2"/>
      <c r="AA213" s="28"/>
      <c r="AB213" s="2"/>
      <c r="AC213" s="29"/>
      <c r="AD213" s="28"/>
      <c r="AE213" s="2"/>
      <c r="AF213" s="72"/>
    </row>
    <row r="214" spans="1:32">
      <c r="A214" s="61" t="str">
        <f t="shared" si="90"/>
        <v>L100/8</v>
      </c>
      <c r="B214" s="62">
        <f t="shared" si="91"/>
        <v>12.1675</v>
      </c>
      <c r="C214" s="9"/>
      <c r="D214" s="2">
        <v>100</v>
      </c>
      <c r="E214" s="2">
        <v>8</v>
      </c>
      <c r="F214" s="2"/>
      <c r="G214" s="7">
        <v>12</v>
      </c>
      <c r="H214" s="67">
        <v>6</v>
      </c>
      <c r="I214" s="2">
        <v>1550</v>
      </c>
      <c r="J214" s="2"/>
      <c r="K214" s="2"/>
      <c r="L214" s="28"/>
      <c r="M214" s="2"/>
      <c r="N214" s="2"/>
      <c r="O214" s="29"/>
      <c r="P214" s="29"/>
      <c r="Q214" s="2"/>
      <c r="R214" s="2"/>
      <c r="S214" s="2"/>
      <c r="T214" s="2"/>
      <c r="U214" s="142"/>
      <c r="V214" s="2"/>
      <c r="W214" s="143"/>
      <c r="X214" s="2"/>
      <c r="Y214" s="2"/>
      <c r="Z214" s="2"/>
      <c r="AA214" s="28"/>
      <c r="AB214" s="2"/>
      <c r="AC214" s="29"/>
      <c r="AD214" s="28"/>
      <c r="AE214" s="2"/>
      <c r="AF214" s="72"/>
    </row>
    <row r="215" spans="1:32">
      <c r="A215" s="61" t="str">
        <f t="shared" si="90"/>
        <v>L100/10</v>
      </c>
      <c r="B215" s="62">
        <f t="shared" si="91"/>
        <v>15.071999999999999</v>
      </c>
      <c r="C215" s="9"/>
      <c r="D215" s="2">
        <v>100</v>
      </c>
      <c r="E215" s="2">
        <v>10</v>
      </c>
      <c r="F215" s="2"/>
      <c r="G215" s="7">
        <v>12</v>
      </c>
      <c r="H215" s="67">
        <v>6</v>
      </c>
      <c r="I215" s="2">
        <v>1920</v>
      </c>
      <c r="J215" s="2"/>
      <c r="K215" s="2"/>
      <c r="L215" s="28"/>
      <c r="M215" s="2"/>
      <c r="N215" s="2"/>
      <c r="O215" s="29"/>
      <c r="P215" s="29"/>
      <c r="Q215" s="2"/>
      <c r="R215" s="2"/>
      <c r="S215" s="2"/>
      <c r="T215" s="2"/>
      <c r="U215" s="142"/>
      <c r="V215" s="2"/>
      <c r="W215" s="143"/>
      <c r="X215" s="2"/>
      <c r="Y215" s="2"/>
      <c r="Z215" s="2"/>
      <c r="AA215" s="28"/>
      <c r="AB215" s="2"/>
      <c r="AC215" s="29"/>
      <c r="AD215" s="28"/>
      <c r="AE215" s="2"/>
      <c r="AF215" s="72"/>
    </row>
    <row r="216" spans="1:32">
      <c r="A216" s="61" t="str">
        <f t="shared" si="90"/>
        <v>L100/12</v>
      </c>
      <c r="B216" s="62">
        <f t="shared" si="91"/>
        <v>17.819500000000001</v>
      </c>
      <c r="C216" s="9"/>
      <c r="D216" s="2">
        <v>100</v>
      </c>
      <c r="E216" s="2">
        <v>12</v>
      </c>
      <c r="F216" s="2"/>
      <c r="G216" s="7">
        <v>12</v>
      </c>
      <c r="H216" s="67">
        <v>6</v>
      </c>
      <c r="I216" s="2">
        <v>2270</v>
      </c>
      <c r="J216" s="2"/>
      <c r="K216" s="2"/>
      <c r="L216" s="28"/>
      <c r="M216" s="2"/>
      <c r="N216" s="2"/>
      <c r="O216" s="29"/>
      <c r="P216" s="29"/>
      <c r="Q216" s="2"/>
      <c r="R216" s="2"/>
      <c r="S216" s="2"/>
      <c r="T216" s="2"/>
      <c r="U216" s="142"/>
      <c r="V216" s="2"/>
      <c r="W216" s="143"/>
      <c r="X216" s="2"/>
      <c r="Y216" s="2"/>
      <c r="Z216" s="2"/>
      <c r="AA216" s="28"/>
      <c r="AB216" s="2"/>
      <c r="AC216" s="29"/>
      <c r="AD216" s="28"/>
      <c r="AE216" s="2"/>
      <c r="AF216" s="72"/>
    </row>
    <row r="217" spans="1:32">
      <c r="A217" s="61" t="str">
        <f t="shared" si="90"/>
        <v>L110/8</v>
      </c>
      <c r="B217" s="62">
        <f t="shared" si="91"/>
        <v>13.423500000000001</v>
      </c>
      <c r="C217" s="9"/>
      <c r="D217" s="2">
        <v>110</v>
      </c>
      <c r="E217" s="2">
        <v>8</v>
      </c>
      <c r="F217" s="2"/>
      <c r="G217" s="7">
        <v>12</v>
      </c>
      <c r="H217" s="67">
        <v>6</v>
      </c>
      <c r="I217" s="2">
        <v>1710</v>
      </c>
      <c r="J217" s="2"/>
      <c r="K217" s="2"/>
      <c r="L217" s="28"/>
      <c r="M217" s="2"/>
      <c r="N217" s="2"/>
      <c r="O217" s="29"/>
      <c r="P217" s="29"/>
      <c r="Q217" s="2"/>
      <c r="R217" s="2"/>
      <c r="S217" s="2"/>
      <c r="T217" s="2"/>
      <c r="U217" s="142"/>
      <c r="V217" s="2"/>
      <c r="W217" s="143"/>
      <c r="X217" s="2"/>
      <c r="Y217" s="2"/>
      <c r="Z217" s="2"/>
      <c r="AA217" s="28"/>
      <c r="AB217" s="2"/>
      <c r="AC217" s="29"/>
      <c r="AD217" s="28"/>
      <c r="AE217" s="2"/>
      <c r="AF217" s="72"/>
    </row>
    <row r="218" spans="1:32">
      <c r="A218" s="61" t="str">
        <f t="shared" si="90"/>
        <v>L110/10</v>
      </c>
      <c r="B218" s="62">
        <f t="shared" si="91"/>
        <v>16.641999999999999</v>
      </c>
      <c r="C218" s="9"/>
      <c r="D218" s="2">
        <v>110</v>
      </c>
      <c r="E218" s="2">
        <v>10</v>
      </c>
      <c r="F218" s="2"/>
      <c r="G218" s="7">
        <v>12</v>
      </c>
      <c r="H218" s="67">
        <v>6</v>
      </c>
      <c r="I218" s="2">
        <v>2120</v>
      </c>
      <c r="J218" s="2"/>
      <c r="K218" s="2"/>
      <c r="L218" s="28"/>
      <c r="M218" s="2"/>
      <c r="N218" s="2"/>
      <c r="O218" s="29"/>
      <c r="P218" s="29"/>
      <c r="Q218" s="2"/>
      <c r="R218" s="2"/>
      <c r="S218" s="2"/>
      <c r="T218" s="2"/>
      <c r="U218" s="142"/>
      <c r="V218" s="2"/>
      <c r="W218" s="143"/>
      <c r="X218" s="2"/>
      <c r="Y218" s="2"/>
      <c r="Z218" s="2"/>
      <c r="AA218" s="28"/>
      <c r="AB218" s="2"/>
      <c r="AC218" s="29"/>
      <c r="AD218" s="28"/>
      <c r="AE218" s="2"/>
      <c r="AF218" s="72"/>
    </row>
    <row r="219" spans="1:32">
      <c r="A219" s="61" t="str">
        <f t="shared" si="90"/>
        <v>L120/8</v>
      </c>
      <c r="B219" s="62">
        <f t="shared" si="91"/>
        <v>14.679500000000001</v>
      </c>
      <c r="C219" s="9"/>
      <c r="D219" s="2">
        <v>120</v>
      </c>
      <c r="E219" s="2">
        <v>8</v>
      </c>
      <c r="F219" s="2"/>
      <c r="G219" s="7">
        <v>13</v>
      </c>
      <c r="H219" s="67">
        <v>6.5</v>
      </c>
      <c r="I219" s="2">
        <v>1870</v>
      </c>
      <c r="J219" s="2"/>
      <c r="K219" s="2"/>
      <c r="L219" s="28"/>
      <c r="M219" s="2"/>
      <c r="N219" s="2"/>
      <c r="O219" s="29"/>
      <c r="P219" s="29"/>
      <c r="Q219" s="2"/>
      <c r="R219" s="2"/>
      <c r="S219" s="2"/>
      <c r="T219" s="2"/>
      <c r="U219" s="142"/>
      <c r="V219" s="2"/>
      <c r="W219" s="143"/>
      <c r="X219" s="2"/>
      <c r="Y219" s="2"/>
      <c r="Z219" s="2"/>
      <c r="AA219" s="28"/>
      <c r="AB219" s="2"/>
      <c r="AC219" s="29"/>
      <c r="AD219" s="28"/>
      <c r="AE219" s="2"/>
      <c r="AF219" s="72"/>
    </row>
    <row r="220" spans="1:32">
      <c r="A220" s="61" t="str">
        <f t="shared" si="90"/>
        <v>L120/10</v>
      </c>
      <c r="B220" s="62">
        <f t="shared" si="91"/>
        <v>18.212</v>
      </c>
      <c r="C220" s="9"/>
      <c r="D220" s="2">
        <v>120</v>
      </c>
      <c r="E220" s="2">
        <v>10</v>
      </c>
      <c r="F220" s="2"/>
      <c r="G220" s="7">
        <v>13</v>
      </c>
      <c r="H220" s="67">
        <v>6.5</v>
      </c>
      <c r="I220" s="2">
        <v>2320</v>
      </c>
      <c r="J220" s="2"/>
      <c r="K220" s="2"/>
      <c r="L220" s="28"/>
      <c r="M220" s="2"/>
      <c r="N220" s="2"/>
      <c r="O220" s="29"/>
      <c r="P220" s="29"/>
      <c r="Q220" s="2"/>
      <c r="R220" s="2"/>
      <c r="S220" s="2"/>
      <c r="T220" s="2"/>
      <c r="U220" s="142"/>
      <c r="V220" s="2"/>
      <c r="W220" s="143"/>
      <c r="X220" s="2"/>
      <c r="Y220" s="2"/>
      <c r="Z220" s="2"/>
      <c r="AA220" s="28"/>
      <c r="AB220" s="2"/>
      <c r="AC220" s="29"/>
      <c r="AD220" s="28"/>
      <c r="AE220" s="2"/>
      <c r="AF220" s="72"/>
    </row>
    <row r="221" spans="1:32">
      <c r="A221" s="61" t="str">
        <f t="shared" si="90"/>
        <v>L120/12</v>
      </c>
      <c r="B221" s="62">
        <f t="shared" si="91"/>
        <v>21.587499999999999</v>
      </c>
      <c r="C221" s="9"/>
      <c r="D221" s="2">
        <v>120</v>
      </c>
      <c r="E221" s="2">
        <v>12</v>
      </c>
      <c r="F221" s="2"/>
      <c r="G221" s="7">
        <v>13</v>
      </c>
      <c r="H221" s="67">
        <v>6.5</v>
      </c>
      <c r="I221" s="2">
        <v>2750</v>
      </c>
      <c r="J221" s="2"/>
      <c r="K221" s="2"/>
      <c r="L221" s="28"/>
      <c r="M221" s="2"/>
      <c r="N221" s="2"/>
      <c r="O221" s="29"/>
      <c r="P221" s="29"/>
      <c r="Q221" s="2"/>
      <c r="R221" s="2"/>
      <c r="S221" s="2"/>
      <c r="T221" s="2"/>
      <c r="U221" s="142"/>
      <c r="V221" s="2"/>
      <c r="W221" s="143"/>
      <c r="X221" s="2"/>
      <c r="Y221" s="2"/>
      <c r="Z221" s="2"/>
      <c r="AA221" s="28"/>
      <c r="AB221" s="2"/>
      <c r="AC221" s="29"/>
      <c r="AD221" s="28"/>
      <c r="AE221" s="2"/>
      <c r="AF221" s="72"/>
    </row>
    <row r="222" spans="1:32">
      <c r="A222" s="61" t="str">
        <f t="shared" si="90"/>
        <v>L130/12</v>
      </c>
      <c r="B222" s="62">
        <f t="shared" si="91"/>
        <v>23.55</v>
      </c>
      <c r="C222" s="9"/>
      <c r="D222" s="2">
        <v>130</v>
      </c>
      <c r="E222" s="2">
        <v>12</v>
      </c>
      <c r="F222" s="2"/>
      <c r="G222" s="7">
        <v>14</v>
      </c>
      <c r="H222" s="67">
        <v>7</v>
      </c>
      <c r="I222" s="2">
        <v>3000</v>
      </c>
      <c r="J222" s="2"/>
      <c r="K222" s="2"/>
      <c r="L222" s="28"/>
      <c r="M222" s="2"/>
      <c r="N222" s="2"/>
      <c r="O222" s="29"/>
      <c r="P222" s="29"/>
      <c r="Q222" s="2"/>
      <c r="R222" s="2"/>
      <c r="S222" s="2"/>
      <c r="T222" s="2"/>
      <c r="U222" s="142"/>
      <c r="V222" s="2"/>
      <c r="W222" s="143"/>
      <c r="X222" s="2"/>
      <c r="Y222" s="2"/>
      <c r="Z222" s="2"/>
      <c r="AA222" s="28"/>
      <c r="AB222" s="2"/>
      <c r="AC222" s="29"/>
      <c r="AD222" s="28"/>
      <c r="AE222" s="2"/>
      <c r="AF222" s="72"/>
    </row>
    <row r="223" spans="1:32">
      <c r="A223" s="61" t="str">
        <f t="shared" si="90"/>
        <v>L130/14</v>
      </c>
      <c r="B223" s="62">
        <f t="shared" si="91"/>
        <v>27.2395</v>
      </c>
      <c r="C223" s="9"/>
      <c r="D223" s="2">
        <v>130</v>
      </c>
      <c r="E223" s="2">
        <v>14</v>
      </c>
      <c r="F223" s="2"/>
      <c r="G223" s="7">
        <v>14</v>
      </c>
      <c r="H223" s="67">
        <v>7</v>
      </c>
      <c r="I223" s="2">
        <v>3470</v>
      </c>
      <c r="J223" s="2"/>
      <c r="K223" s="2"/>
      <c r="L223" s="28"/>
      <c r="M223" s="2"/>
      <c r="N223" s="2"/>
      <c r="O223" s="29"/>
      <c r="P223" s="29"/>
      <c r="Q223" s="2"/>
      <c r="R223" s="2"/>
      <c r="S223" s="2"/>
      <c r="T223" s="2"/>
      <c r="U223" s="142"/>
      <c r="V223" s="2"/>
      <c r="W223" s="143"/>
      <c r="X223" s="2"/>
      <c r="Y223" s="2"/>
      <c r="Z223" s="2"/>
      <c r="AA223" s="28"/>
      <c r="AB223" s="2"/>
      <c r="AC223" s="29"/>
      <c r="AD223" s="28"/>
      <c r="AE223" s="2"/>
      <c r="AF223" s="72"/>
    </row>
    <row r="224" spans="1:32">
      <c r="A224" s="61" t="str">
        <f t="shared" si="90"/>
        <v>L140/10</v>
      </c>
      <c r="B224" s="62">
        <f t="shared" si="91"/>
        <v>21.352</v>
      </c>
      <c r="C224" s="9"/>
      <c r="D224" s="2">
        <v>140</v>
      </c>
      <c r="E224" s="2">
        <v>10</v>
      </c>
      <c r="F224" s="2"/>
      <c r="G224" s="7">
        <v>15</v>
      </c>
      <c r="H224" s="67">
        <v>7.5</v>
      </c>
      <c r="I224" s="2">
        <v>2720</v>
      </c>
      <c r="J224" s="2"/>
      <c r="K224" s="2"/>
      <c r="L224" s="28"/>
      <c r="M224" s="2"/>
      <c r="N224" s="2"/>
      <c r="O224" s="29"/>
      <c r="P224" s="29"/>
      <c r="Q224" s="2"/>
      <c r="R224" s="2"/>
      <c r="S224" s="2"/>
      <c r="T224" s="2"/>
      <c r="U224" s="142"/>
      <c r="V224" s="2"/>
      <c r="W224" s="143"/>
      <c r="X224" s="2"/>
      <c r="Y224" s="2"/>
      <c r="Z224" s="2"/>
      <c r="AA224" s="28"/>
      <c r="AB224" s="2"/>
      <c r="AC224" s="29"/>
      <c r="AD224" s="28"/>
      <c r="AE224" s="2"/>
      <c r="AF224" s="72"/>
    </row>
    <row r="225" spans="1:32">
      <c r="A225" s="61" t="str">
        <f t="shared" si="90"/>
        <v>L140/12</v>
      </c>
      <c r="B225" s="62">
        <f t="shared" si="91"/>
        <v>25.434000000000001</v>
      </c>
      <c r="C225" s="9"/>
      <c r="D225" s="2">
        <v>140</v>
      </c>
      <c r="E225" s="2">
        <v>12</v>
      </c>
      <c r="F225" s="2"/>
      <c r="G225" s="7">
        <v>15</v>
      </c>
      <c r="H225" s="67">
        <v>7.5</v>
      </c>
      <c r="I225" s="2">
        <v>3240</v>
      </c>
      <c r="J225" s="2"/>
      <c r="K225" s="2"/>
      <c r="L225" s="28"/>
      <c r="M225" s="2"/>
      <c r="N225" s="2"/>
      <c r="O225" s="29"/>
      <c r="P225" s="29"/>
      <c r="Q225" s="2"/>
      <c r="R225" s="2"/>
      <c r="S225" s="2"/>
      <c r="T225" s="2"/>
      <c r="U225" s="142"/>
      <c r="V225" s="2"/>
      <c r="W225" s="143"/>
      <c r="X225" s="2"/>
      <c r="Y225" s="2"/>
      <c r="Z225" s="2"/>
      <c r="AA225" s="28"/>
      <c r="AB225" s="2"/>
      <c r="AC225" s="29"/>
      <c r="AD225" s="28"/>
      <c r="AE225" s="2"/>
      <c r="AF225" s="72"/>
    </row>
    <row r="226" spans="1:32">
      <c r="A226" s="61" t="str">
        <f t="shared" si="90"/>
        <v>L140/14</v>
      </c>
      <c r="B226" s="62">
        <f t="shared" si="91"/>
        <v>29.4375</v>
      </c>
      <c r="C226" s="9"/>
      <c r="D226" s="2">
        <v>140</v>
      </c>
      <c r="E226" s="2">
        <v>14</v>
      </c>
      <c r="F226" s="2"/>
      <c r="G226" s="7">
        <v>15</v>
      </c>
      <c r="H226" s="67">
        <v>7.5</v>
      </c>
      <c r="I226" s="2">
        <v>3750</v>
      </c>
      <c r="J226" s="2"/>
      <c r="K226" s="2"/>
      <c r="L226" s="28"/>
      <c r="M226" s="2"/>
      <c r="N226" s="2"/>
      <c r="O226" s="29"/>
      <c r="P226" s="29"/>
      <c r="Q226" s="2"/>
      <c r="R226" s="2"/>
      <c r="S226" s="2"/>
      <c r="T226" s="2"/>
      <c r="U226" s="142"/>
      <c r="V226" s="2"/>
      <c r="W226" s="143"/>
      <c r="X226" s="2"/>
      <c r="Y226" s="2"/>
      <c r="Z226" s="2"/>
      <c r="AA226" s="28"/>
      <c r="AB226" s="2"/>
      <c r="AC226" s="29"/>
      <c r="AD226" s="28"/>
      <c r="AE226" s="2"/>
      <c r="AF226" s="72"/>
    </row>
    <row r="227" spans="1:32">
      <c r="A227" s="61" t="str">
        <f t="shared" si="90"/>
        <v>L160/10</v>
      </c>
      <c r="B227" s="62">
        <f t="shared" si="91"/>
        <v>24.570499999999999</v>
      </c>
      <c r="C227" s="9"/>
      <c r="D227" s="2">
        <v>160</v>
      </c>
      <c r="E227" s="2">
        <v>10</v>
      </c>
      <c r="F227" s="2"/>
      <c r="G227" s="7">
        <v>17</v>
      </c>
      <c r="H227" s="67">
        <v>8.5</v>
      </c>
      <c r="I227" s="2">
        <v>3130</v>
      </c>
      <c r="J227" s="2"/>
      <c r="K227" s="2"/>
      <c r="L227" s="28"/>
      <c r="M227" s="2"/>
      <c r="N227" s="2"/>
      <c r="O227" s="29"/>
      <c r="P227" s="29"/>
      <c r="Q227" s="2"/>
      <c r="R227" s="2"/>
      <c r="S227" s="2"/>
      <c r="T227" s="2"/>
      <c r="U227" s="142"/>
      <c r="V227" s="2"/>
      <c r="W227" s="143"/>
      <c r="X227" s="2"/>
      <c r="Y227" s="2"/>
      <c r="Z227" s="2"/>
      <c r="AA227" s="28"/>
      <c r="AB227" s="2"/>
      <c r="AC227" s="29"/>
      <c r="AD227" s="28"/>
      <c r="AE227" s="2"/>
      <c r="AF227" s="72"/>
    </row>
    <row r="228" spans="1:32">
      <c r="A228" s="61" t="str">
        <f t="shared" si="90"/>
        <v>L160/12</v>
      </c>
      <c r="B228" s="62">
        <f t="shared" si="91"/>
        <v>29.2805</v>
      </c>
      <c r="C228" s="9"/>
      <c r="D228" s="2">
        <v>160</v>
      </c>
      <c r="E228" s="2">
        <v>12</v>
      </c>
      <c r="F228" s="2"/>
      <c r="G228" s="7">
        <v>17</v>
      </c>
      <c r="H228" s="67">
        <v>8.5</v>
      </c>
      <c r="I228" s="2">
        <v>3730</v>
      </c>
      <c r="J228" s="2"/>
      <c r="K228" s="2"/>
      <c r="L228" s="28"/>
      <c r="M228" s="2"/>
      <c r="N228" s="2"/>
      <c r="O228" s="29"/>
      <c r="P228" s="29"/>
      <c r="Q228" s="2"/>
      <c r="R228" s="2"/>
      <c r="S228" s="2"/>
      <c r="T228" s="2"/>
      <c r="U228" s="142"/>
      <c r="V228" s="2"/>
      <c r="W228" s="143"/>
      <c r="X228" s="2"/>
      <c r="Y228" s="2"/>
      <c r="Z228" s="2"/>
      <c r="AA228" s="28"/>
      <c r="AB228" s="2"/>
      <c r="AC228" s="29"/>
      <c r="AD228" s="28"/>
      <c r="AE228" s="2"/>
      <c r="AF228" s="72"/>
    </row>
    <row r="229" spans="1:32">
      <c r="A229" s="61" t="str">
        <f t="shared" si="90"/>
        <v>L160/14</v>
      </c>
      <c r="B229" s="62">
        <f t="shared" si="91"/>
        <v>33.911999999999999</v>
      </c>
      <c r="C229" s="9"/>
      <c r="D229" s="2">
        <v>160</v>
      </c>
      <c r="E229" s="2">
        <v>14</v>
      </c>
      <c r="F229" s="2"/>
      <c r="G229" s="7">
        <v>17</v>
      </c>
      <c r="H229" s="67">
        <v>8.5</v>
      </c>
      <c r="I229" s="2">
        <v>4320</v>
      </c>
      <c r="J229" s="2"/>
      <c r="K229" s="2"/>
      <c r="L229" s="28"/>
      <c r="M229" s="2"/>
      <c r="N229" s="2"/>
      <c r="O229" s="29"/>
      <c r="P229" s="29"/>
      <c r="Q229" s="2"/>
      <c r="R229" s="2"/>
      <c r="S229" s="2"/>
      <c r="T229" s="2"/>
      <c r="U229" s="142"/>
      <c r="V229" s="2"/>
      <c r="W229" s="143"/>
      <c r="X229" s="2"/>
      <c r="Y229" s="2"/>
      <c r="Z229" s="2"/>
      <c r="AA229" s="28"/>
      <c r="AB229" s="2"/>
      <c r="AC229" s="29"/>
      <c r="AD229" s="28"/>
      <c r="AE229" s="2"/>
      <c r="AF229" s="72"/>
    </row>
    <row r="230" spans="1:32">
      <c r="A230" s="61" t="str">
        <f t="shared" si="90"/>
        <v>L160/16</v>
      </c>
      <c r="B230" s="62">
        <f t="shared" si="91"/>
        <v>38.465000000000003</v>
      </c>
      <c r="C230" s="9"/>
      <c r="D230" s="2">
        <v>160</v>
      </c>
      <c r="E230" s="2">
        <v>16</v>
      </c>
      <c r="F230" s="2"/>
      <c r="G230" s="7">
        <v>17</v>
      </c>
      <c r="H230" s="67">
        <v>8.5</v>
      </c>
      <c r="I230" s="2">
        <v>4900</v>
      </c>
      <c r="J230" s="2"/>
      <c r="K230" s="2"/>
      <c r="L230" s="28"/>
      <c r="M230" s="2"/>
      <c r="N230" s="2"/>
      <c r="O230" s="29"/>
      <c r="P230" s="29"/>
      <c r="Q230" s="2"/>
      <c r="R230" s="2"/>
      <c r="S230" s="2"/>
      <c r="T230" s="2"/>
      <c r="U230" s="142"/>
      <c r="V230" s="2"/>
      <c r="W230" s="143"/>
      <c r="X230" s="2"/>
      <c r="Y230" s="2"/>
      <c r="Z230" s="2"/>
      <c r="AA230" s="28"/>
      <c r="AB230" s="2"/>
      <c r="AC230" s="29"/>
      <c r="AD230" s="28"/>
      <c r="AE230" s="2"/>
      <c r="AF230" s="72"/>
    </row>
    <row r="231" spans="1:32">
      <c r="A231" s="61" t="str">
        <f t="shared" si="90"/>
        <v>L180/12</v>
      </c>
      <c r="B231" s="62">
        <f t="shared" si="91"/>
        <v>33.048499999999997</v>
      </c>
      <c r="C231" s="9"/>
      <c r="D231" s="2">
        <v>180</v>
      </c>
      <c r="E231" s="2">
        <v>12</v>
      </c>
      <c r="F231" s="2"/>
      <c r="G231" s="7">
        <v>18</v>
      </c>
      <c r="H231" s="67">
        <v>9</v>
      </c>
      <c r="I231" s="2">
        <v>4210</v>
      </c>
      <c r="J231" s="2"/>
      <c r="K231" s="2"/>
      <c r="L231" s="28"/>
      <c r="M231" s="2"/>
      <c r="N231" s="2"/>
      <c r="O231" s="29"/>
      <c r="P231" s="29"/>
      <c r="Q231" s="2"/>
      <c r="R231" s="2"/>
      <c r="S231" s="2"/>
      <c r="T231" s="2"/>
      <c r="U231" s="142"/>
      <c r="V231" s="2"/>
      <c r="W231" s="143"/>
      <c r="X231" s="2"/>
      <c r="Y231" s="2"/>
      <c r="Z231" s="2"/>
      <c r="AA231" s="28"/>
      <c r="AB231" s="2"/>
      <c r="AC231" s="29"/>
      <c r="AD231" s="28"/>
      <c r="AE231" s="2"/>
      <c r="AF231" s="72"/>
    </row>
    <row r="232" spans="1:32">
      <c r="A232" s="61" t="str">
        <f t="shared" si="90"/>
        <v>L180/14</v>
      </c>
      <c r="B232" s="62">
        <f t="shared" si="91"/>
        <v>38.308</v>
      </c>
      <c r="C232" s="9"/>
      <c r="D232" s="2">
        <v>180</v>
      </c>
      <c r="E232" s="2">
        <v>14</v>
      </c>
      <c r="F232" s="2"/>
      <c r="G232" s="7">
        <v>18</v>
      </c>
      <c r="H232" s="67">
        <v>9</v>
      </c>
      <c r="I232" s="2">
        <v>4880</v>
      </c>
      <c r="J232" s="2"/>
      <c r="K232" s="2"/>
      <c r="L232" s="28"/>
      <c r="M232" s="2"/>
      <c r="N232" s="2"/>
      <c r="O232" s="29"/>
      <c r="P232" s="29"/>
      <c r="Q232" s="2"/>
      <c r="R232" s="2"/>
      <c r="S232" s="2"/>
      <c r="T232" s="2"/>
      <c r="U232" s="142"/>
      <c r="V232" s="2"/>
      <c r="W232" s="143"/>
      <c r="X232" s="2"/>
      <c r="Y232" s="2"/>
      <c r="Z232" s="2"/>
      <c r="AA232" s="28"/>
      <c r="AB232" s="2"/>
      <c r="AC232" s="29"/>
      <c r="AD232" s="28"/>
      <c r="AE232" s="2"/>
      <c r="AF232" s="72"/>
    </row>
    <row r="233" spans="1:32">
      <c r="A233" s="61" t="str">
        <f t="shared" si="90"/>
        <v>L200/14</v>
      </c>
      <c r="B233" s="62">
        <f t="shared" si="91"/>
        <v>42.704000000000001</v>
      </c>
      <c r="C233" s="9"/>
      <c r="D233" s="2">
        <v>200</v>
      </c>
      <c r="E233" s="2">
        <v>14</v>
      </c>
      <c r="F233" s="2"/>
      <c r="G233" s="7">
        <v>18</v>
      </c>
      <c r="H233" s="67">
        <v>9</v>
      </c>
      <c r="I233" s="2">
        <v>5440</v>
      </c>
      <c r="J233" s="2"/>
      <c r="K233" s="2"/>
      <c r="L233" s="28"/>
      <c r="M233" s="2"/>
      <c r="N233" s="2"/>
      <c r="O233" s="29"/>
      <c r="P233" s="29"/>
      <c r="Q233" s="2"/>
      <c r="R233" s="2"/>
      <c r="S233" s="2"/>
      <c r="T233" s="2"/>
      <c r="U233" s="142"/>
      <c r="V233" s="2"/>
      <c r="W233" s="143"/>
      <c r="X233" s="2"/>
      <c r="Y233" s="2"/>
      <c r="Z233" s="2"/>
      <c r="AA233" s="28"/>
      <c r="AB233" s="2"/>
      <c r="AC233" s="29"/>
      <c r="AD233" s="28"/>
      <c r="AE233" s="2"/>
      <c r="AF233" s="72"/>
    </row>
    <row r="234" spans="1:32">
      <c r="A234" s="61" t="str">
        <f t="shared" si="90"/>
        <v>L200/16</v>
      </c>
      <c r="B234" s="62">
        <f t="shared" si="91"/>
        <v>48.512999999999998</v>
      </c>
      <c r="C234" s="9"/>
      <c r="D234" s="2">
        <v>200</v>
      </c>
      <c r="E234" s="2">
        <v>16</v>
      </c>
      <c r="F234" s="2"/>
      <c r="G234" s="7">
        <v>18</v>
      </c>
      <c r="H234" s="67">
        <v>9</v>
      </c>
      <c r="I234" s="2">
        <v>6180</v>
      </c>
      <c r="J234" s="2"/>
      <c r="K234" s="2"/>
      <c r="L234" s="28"/>
      <c r="M234" s="2"/>
      <c r="N234" s="2"/>
      <c r="O234" s="29"/>
      <c r="P234" s="29"/>
      <c r="Q234" s="2"/>
      <c r="R234" s="2"/>
      <c r="S234" s="2"/>
      <c r="T234" s="2"/>
      <c r="U234" s="142"/>
      <c r="V234" s="2"/>
      <c r="W234" s="143"/>
      <c r="X234" s="2"/>
      <c r="Y234" s="2"/>
      <c r="Z234" s="2"/>
      <c r="AA234" s="28"/>
      <c r="AB234" s="2"/>
      <c r="AC234" s="29"/>
      <c r="AD234" s="28"/>
      <c r="AE234" s="2"/>
      <c r="AF234" s="72"/>
    </row>
    <row r="235" spans="1:32" ht="13.5" thickBot="1">
      <c r="A235" s="135" t="str">
        <f t="shared" si="90"/>
        <v>L200/20</v>
      </c>
      <c r="B235" s="113">
        <f t="shared" si="91"/>
        <v>59.895499999999998</v>
      </c>
      <c r="C235" s="107"/>
      <c r="D235" s="115">
        <v>200</v>
      </c>
      <c r="E235" s="115">
        <v>20</v>
      </c>
      <c r="F235" s="115"/>
      <c r="G235" s="114">
        <v>18</v>
      </c>
      <c r="H235" s="108">
        <v>9</v>
      </c>
      <c r="I235" s="115">
        <v>7630</v>
      </c>
      <c r="J235" s="115"/>
      <c r="K235" s="115"/>
      <c r="L235" s="120"/>
      <c r="M235" s="115"/>
      <c r="N235" s="115"/>
      <c r="O235" s="121"/>
      <c r="P235" s="121"/>
      <c r="Q235" s="115"/>
      <c r="R235" s="115"/>
      <c r="S235" s="115"/>
      <c r="T235" s="115"/>
      <c r="U235" s="144"/>
      <c r="V235" s="115"/>
      <c r="W235" s="145"/>
      <c r="X235" s="115"/>
      <c r="Y235" s="115"/>
      <c r="Z235" s="115"/>
      <c r="AA235" s="120"/>
      <c r="AB235" s="115"/>
      <c r="AC235" s="121"/>
      <c r="AD235" s="120"/>
      <c r="AE235" s="115"/>
      <c r="AF235" s="122"/>
    </row>
    <row r="236" spans="1:32" ht="13.5" thickBot="1">
      <c r="A236" s="146"/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8"/>
      <c r="V236" s="147"/>
      <c r="W236" s="149"/>
      <c r="X236" s="147"/>
      <c r="Y236" s="147"/>
      <c r="Z236" s="147"/>
      <c r="AA236" s="147"/>
      <c r="AB236" s="147"/>
      <c r="AC236" s="147"/>
      <c r="AD236" s="147"/>
      <c r="AE236" s="147"/>
      <c r="AF236" s="150"/>
    </row>
    <row r="237" spans="1:32">
      <c r="A237" s="124" t="str">
        <f t="shared" ref="A237:A279" si="92">"L"&amp;C237&amp;"/"&amp;D237&amp;"/"&amp;E237</f>
        <v>L30/20/3</v>
      </c>
      <c r="B237" s="127">
        <f>7.85*I237/1000</f>
        <v>1.1225499999999999</v>
      </c>
      <c r="C237" s="137">
        <v>30</v>
      </c>
      <c r="D237" s="46">
        <v>20</v>
      </c>
      <c r="E237" s="137">
        <v>3</v>
      </c>
      <c r="F237" s="137"/>
      <c r="G237" s="47">
        <v>4</v>
      </c>
      <c r="H237" s="47"/>
      <c r="I237" s="151">
        <v>143</v>
      </c>
      <c r="J237" s="138"/>
      <c r="K237" s="138"/>
      <c r="L237" s="48"/>
      <c r="M237" s="50"/>
      <c r="N237" s="50"/>
      <c r="O237" s="52"/>
      <c r="P237" s="152"/>
      <c r="Q237" s="47"/>
      <c r="R237" s="47"/>
      <c r="S237" s="47"/>
      <c r="T237" s="47"/>
      <c r="U237" s="153"/>
      <c r="V237" s="47"/>
      <c r="W237" s="57"/>
      <c r="X237" s="47"/>
      <c r="Y237" s="47"/>
      <c r="Z237" s="47"/>
      <c r="AA237" s="58"/>
      <c r="AB237" s="46"/>
      <c r="AC237" s="59"/>
      <c r="AD237" s="58"/>
      <c r="AE237" s="46"/>
      <c r="AF237" s="60"/>
    </row>
    <row r="238" spans="1:32">
      <c r="A238" s="61" t="str">
        <f t="shared" si="92"/>
        <v>L30/20/4</v>
      </c>
      <c r="B238" s="93">
        <f>7.85*I238/1000</f>
        <v>1.4601</v>
      </c>
      <c r="C238" s="2">
        <v>30</v>
      </c>
      <c r="D238" s="2">
        <v>20</v>
      </c>
      <c r="E238" s="2">
        <v>4</v>
      </c>
      <c r="F238" s="2"/>
      <c r="G238" s="2">
        <v>4</v>
      </c>
      <c r="H238" s="2"/>
      <c r="I238" s="142">
        <v>186</v>
      </c>
      <c r="J238" s="2"/>
      <c r="K238" s="2"/>
      <c r="L238" s="28"/>
      <c r="M238" s="2"/>
      <c r="N238" s="2"/>
      <c r="O238" s="29"/>
      <c r="P238" s="154"/>
      <c r="Q238" s="2"/>
      <c r="R238" s="2"/>
      <c r="S238" s="2"/>
      <c r="T238" s="2"/>
      <c r="U238" s="142"/>
      <c r="V238" s="2"/>
      <c r="W238" s="143"/>
      <c r="X238" s="2"/>
      <c r="Y238" s="2"/>
      <c r="Z238" s="2"/>
      <c r="AA238" s="28"/>
      <c r="AB238" s="2"/>
      <c r="AC238" s="29"/>
      <c r="AD238" s="28"/>
      <c r="AE238" s="2"/>
      <c r="AF238" s="72"/>
    </row>
    <row r="239" spans="1:32">
      <c r="A239" s="61" t="str">
        <f t="shared" si="92"/>
        <v>L40/25/3</v>
      </c>
      <c r="B239" s="93">
        <f t="shared" ref="B239:B279" si="93">7.85*I239/1000</f>
        <v>1.4758</v>
      </c>
      <c r="C239" s="2">
        <v>40</v>
      </c>
      <c r="D239" s="2">
        <v>25</v>
      </c>
      <c r="E239" s="2">
        <v>3</v>
      </c>
      <c r="F239" s="2"/>
      <c r="G239" s="2">
        <v>4</v>
      </c>
      <c r="H239" s="2"/>
      <c r="I239" s="142">
        <v>188</v>
      </c>
      <c r="J239" s="2"/>
      <c r="K239" s="2"/>
      <c r="L239" s="28"/>
      <c r="M239" s="2"/>
      <c r="N239" s="2"/>
      <c r="O239" s="29"/>
      <c r="P239" s="154"/>
      <c r="Q239" s="2"/>
      <c r="R239" s="2"/>
      <c r="S239" s="2"/>
      <c r="T239" s="2"/>
      <c r="U239" s="142"/>
      <c r="V239" s="2"/>
      <c r="W239" s="143"/>
      <c r="X239" s="2"/>
      <c r="Y239" s="2"/>
      <c r="Z239" s="2"/>
      <c r="AA239" s="28"/>
      <c r="AB239" s="2"/>
      <c r="AC239" s="29"/>
      <c r="AD239" s="28"/>
      <c r="AE239" s="2"/>
      <c r="AF239" s="72"/>
    </row>
    <row r="240" spans="1:32">
      <c r="A240" s="61" t="str">
        <f t="shared" si="92"/>
        <v>L40/25/4</v>
      </c>
      <c r="B240" s="93">
        <f t="shared" si="93"/>
        <v>1.9310999999999998</v>
      </c>
      <c r="C240" s="2">
        <v>40</v>
      </c>
      <c r="D240" s="2">
        <v>25</v>
      </c>
      <c r="E240" s="2">
        <v>4</v>
      </c>
      <c r="F240" s="2"/>
      <c r="G240" s="2">
        <v>4</v>
      </c>
      <c r="H240" s="2"/>
      <c r="I240" s="142">
        <v>246</v>
      </c>
      <c r="J240" s="2"/>
      <c r="K240" s="2"/>
      <c r="L240" s="28"/>
      <c r="M240" s="2"/>
      <c r="N240" s="2"/>
      <c r="O240" s="29"/>
      <c r="P240" s="154"/>
      <c r="Q240" s="2"/>
      <c r="R240" s="2"/>
      <c r="S240" s="2"/>
      <c r="T240" s="2"/>
      <c r="U240" s="142"/>
      <c r="V240" s="2"/>
      <c r="W240" s="143"/>
      <c r="X240" s="2"/>
      <c r="Y240" s="2"/>
      <c r="Z240" s="2"/>
      <c r="AA240" s="28"/>
      <c r="AB240" s="2"/>
      <c r="AC240" s="29"/>
      <c r="AD240" s="28"/>
      <c r="AE240" s="2"/>
      <c r="AF240" s="72"/>
    </row>
    <row r="241" spans="1:32">
      <c r="A241" s="61" t="str">
        <f t="shared" si="92"/>
        <v>L40/25/5</v>
      </c>
      <c r="B241" s="93">
        <f t="shared" si="93"/>
        <v>2.3706999999999998</v>
      </c>
      <c r="C241" s="2">
        <v>40</v>
      </c>
      <c r="D241" s="2">
        <v>25</v>
      </c>
      <c r="E241" s="2">
        <v>5</v>
      </c>
      <c r="F241" s="2"/>
      <c r="G241" s="2">
        <v>4</v>
      </c>
      <c r="H241" s="2"/>
      <c r="I241" s="142">
        <v>302</v>
      </c>
      <c r="J241" s="2"/>
      <c r="K241" s="2"/>
      <c r="L241" s="28"/>
      <c r="M241" s="2"/>
      <c r="N241" s="2"/>
      <c r="O241" s="29"/>
      <c r="P241" s="154"/>
      <c r="Q241" s="2"/>
      <c r="R241" s="2"/>
      <c r="S241" s="2"/>
      <c r="T241" s="2"/>
      <c r="U241" s="142"/>
      <c r="V241" s="2"/>
      <c r="W241" s="143"/>
      <c r="X241" s="2"/>
      <c r="Y241" s="2"/>
      <c r="Z241" s="2"/>
      <c r="AA241" s="28"/>
      <c r="AB241" s="2"/>
      <c r="AC241" s="29"/>
      <c r="AD241" s="28"/>
      <c r="AE241" s="2"/>
      <c r="AF241" s="72"/>
    </row>
    <row r="242" spans="1:32">
      <c r="A242" s="61" t="str">
        <f t="shared" si="92"/>
        <v>L45/30/4</v>
      </c>
      <c r="B242" s="93">
        <f t="shared" si="93"/>
        <v>2.2450999999999999</v>
      </c>
      <c r="C242" s="2">
        <v>45</v>
      </c>
      <c r="D242" s="2">
        <v>30</v>
      </c>
      <c r="E242" s="2">
        <v>4</v>
      </c>
      <c r="F242" s="2"/>
      <c r="G242" s="2">
        <v>4</v>
      </c>
      <c r="H242" s="2"/>
      <c r="I242" s="142">
        <v>286</v>
      </c>
      <c r="J242" s="2"/>
      <c r="K242" s="2"/>
      <c r="L242" s="28"/>
      <c r="M242" s="2"/>
      <c r="N242" s="2"/>
      <c r="O242" s="29"/>
      <c r="P242" s="154"/>
      <c r="Q242" s="2"/>
      <c r="R242" s="2"/>
      <c r="S242" s="2"/>
      <c r="T242" s="2"/>
      <c r="U242" s="142"/>
      <c r="V242" s="2"/>
      <c r="W242" s="143"/>
      <c r="X242" s="2"/>
      <c r="Y242" s="2"/>
      <c r="Z242" s="2"/>
      <c r="AA242" s="28"/>
      <c r="AB242" s="2"/>
      <c r="AC242" s="29"/>
      <c r="AD242" s="28"/>
      <c r="AE242" s="2"/>
      <c r="AF242" s="72"/>
    </row>
    <row r="243" spans="1:32">
      <c r="A243" s="61" t="str">
        <f t="shared" si="92"/>
        <v>L45/30/5</v>
      </c>
      <c r="B243" s="93">
        <f t="shared" si="93"/>
        <v>2.7631999999999999</v>
      </c>
      <c r="C243" s="2">
        <v>45</v>
      </c>
      <c r="D243" s="2">
        <v>30</v>
      </c>
      <c r="E243" s="2">
        <v>5</v>
      </c>
      <c r="F243" s="2"/>
      <c r="G243" s="2">
        <v>4</v>
      </c>
      <c r="H243" s="2"/>
      <c r="I243" s="142">
        <v>352</v>
      </c>
      <c r="J243" s="2"/>
      <c r="K243" s="2"/>
      <c r="L243" s="28"/>
      <c r="M243" s="2"/>
      <c r="N243" s="2"/>
      <c r="O243" s="29"/>
      <c r="P243" s="154"/>
      <c r="Q243" s="2"/>
      <c r="R243" s="2"/>
      <c r="S243" s="2"/>
      <c r="T243" s="2"/>
      <c r="U243" s="142"/>
      <c r="V243" s="2"/>
      <c r="W243" s="143"/>
      <c r="X243" s="2"/>
      <c r="Y243" s="2"/>
      <c r="Z243" s="2"/>
      <c r="AA243" s="28"/>
      <c r="AB243" s="2"/>
      <c r="AC243" s="29"/>
      <c r="AD243" s="28"/>
      <c r="AE243" s="2"/>
      <c r="AF243" s="72"/>
    </row>
    <row r="244" spans="1:32">
      <c r="A244" s="61" t="str">
        <f t="shared" si="92"/>
        <v>L50/30/4</v>
      </c>
      <c r="B244" s="93">
        <f t="shared" si="93"/>
        <v>2.4177999999999997</v>
      </c>
      <c r="C244" s="2">
        <v>50</v>
      </c>
      <c r="D244" s="2">
        <v>30</v>
      </c>
      <c r="E244" s="2">
        <v>4</v>
      </c>
      <c r="F244" s="2"/>
      <c r="G244" s="2">
        <v>6</v>
      </c>
      <c r="H244" s="2"/>
      <c r="I244" s="142">
        <v>308</v>
      </c>
      <c r="J244" s="2"/>
      <c r="K244" s="2"/>
      <c r="L244" s="28"/>
      <c r="M244" s="2"/>
      <c r="N244" s="2"/>
      <c r="O244" s="29"/>
      <c r="P244" s="154"/>
      <c r="Q244" s="2"/>
      <c r="R244" s="2"/>
      <c r="S244" s="2"/>
      <c r="T244" s="2"/>
      <c r="U244" s="142"/>
      <c r="V244" s="2"/>
      <c r="W244" s="143"/>
      <c r="X244" s="2"/>
      <c r="Y244" s="2"/>
      <c r="Z244" s="2"/>
      <c r="AA244" s="28"/>
      <c r="AB244" s="2"/>
      <c r="AC244" s="29"/>
      <c r="AD244" s="28"/>
      <c r="AE244" s="2"/>
      <c r="AF244" s="72"/>
    </row>
    <row r="245" spans="1:32">
      <c r="A245" s="61" t="str">
        <f t="shared" si="92"/>
        <v>L50/30/5</v>
      </c>
      <c r="B245" s="93">
        <f t="shared" si="93"/>
        <v>2.9751500000000002</v>
      </c>
      <c r="C245" s="2">
        <v>50</v>
      </c>
      <c r="D245" s="2">
        <v>30</v>
      </c>
      <c r="E245" s="2">
        <v>5</v>
      </c>
      <c r="F245" s="2"/>
      <c r="G245" s="2">
        <v>6</v>
      </c>
      <c r="H245" s="2"/>
      <c r="I245" s="142">
        <v>379</v>
      </c>
      <c r="J245" s="2"/>
      <c r="K245" s="2"/>
      <c r="L245" s="28"/>
      <c r="M245" s="2"/>
      <c r="N245" s="2"/>
      <c r="O245" s="29"/>
      <c r="P245" s="154"/>
      <c r="Q245" s="2"/>
      <c r="R245" s="2"/>
      <c r="S245" s="2"/>
      <c r="T245" s="2"/>
      <c r="U245" s="142"/>
      <c r="V245" s="2"/>
      <c r="W245" s="143"/>
      <c r="X245" s="2"/>
      <c r="Y245" s="2"/>
      <c r="Z245" s="2"/>
      <c r="AA245" s="28"/>
      <c r="AB245" s="2"/>
      <c r="AC245" s="29"/>
      <c r="AD245" s="28"/>
      <c r="AE245" s="2"/>
      <c r="AF245" s="72"/>
    </row>
    <row r="246" spans="1:32">
      <c r="A246" s="61" t="str">
        <f t="shared" si="92"/>
        <v>L60/40/5</v>
      </c>
      <c r="B246" s="93">
        <f t="shared" si="93"/>
        <v>3.7601499999999994</v>
      </c>
      <c r="C246" s="2">
        <v>60</v>
      </c>
      <c r="D246" s="2">
        <v>40</v>
      </c>
      <c r="E246" s="2">
        <v>5</v>
      </c>
      <c r="F246" s="2"/>
      <c r="G246" s="2">
        <v>6</v>
      </c>
      <c r="H246" s="2"/>
      <c r="I246" s="142">
        <v>479</v>
      </c>
      <c r="J246" s="2"/>
      <c r="K246" s="2"/>
      <c r="L246" s="28"/>
      <c r="M246" s="2"/>
      <c r="N246" s="2"/>
      <c r="O246" s="29"/>
      <c r="P246" s="154"/>
      <c r="Q246" s="2"/>
      <c r="R246" s="2"/>
      <c r="S246" s="2"/>
      <c r="T246" s="2"/>
      <c r="U246" s="142"/>
      <c r="V246" s="2"/>
      <c r="W246" s="143"/>
      <c r="X246" s="2"/>
      <c r="Y246" s="2"/>
      <c r="Z246" s="2"/>
      <c r="AA246" s="28"/>
      <c r="AB246" s="2"/>
      <c r="AC246" s="29"/>
      <c r="AD246" s="28"/>
      <c r="AE246" s="2"/>
      <c r="AF246" s="72"/>
    </row>
    <row r="247" spans="1:32">
      <c r="A247" s="61" t="str">
        <f t="shared" si="92"/>
        <v>L60/40/6</v>
      </c>
      <c r="B247" s="93">
        <f t="shared" si="93"/>
        <v>4.4588000000000001</v>
      </c>
      <c r="C247" s="2">
        <v>60</v>
      </c>
      <c r="D247" s="2">
        <v>40</v>
      </c>
      <c r="E247" s="2">
        <v>6</v>
      </c>
      <c r="F247" s="2"/>
      <c r="G247" s="2">
        <v>6</v>
      </c>
      <c r="H247" s="2"/>
      <c r="I247" s="142">
        <v>568</v>
      </c>
      <c r="J247" s="2"/>
      <c r="K247" s="2"/>
      <c r="L247" s="28"/>
      <c r="M247" s="2"/>
      <c r="N247" s="2"/>
      <c r="O247" s="29"/>
      <c r="P247" s="154"/>
      <c r="Q247" s="2"/>
      <c r="R247" s="2"/>
      <c r="S247" s="2"/>
      <c r="T247" s="2"/>
      <c r="U247" s="142"/>
      <c r="V247" s="2"/>
      <c r="W247" s="143"/>
      <c r="X247" s="2"/>
      <c r="Y247" s="2"/>
      <c r="Z247" s="2"/>
      <c r="AA247" s="28"/>
      <c r="AB247" s="2"/>
      <c r="AC247" s="29"/>
      <c r="AD247" s="28"/>
      <c r="AE247" s="2"/>
      <c r="AF247" s="72"/>
    </row>
    <row r="248" spans="1:32">
      <c r="A248" s="61" t="str">
        <f t="shared" si="92"/>
        <v>L60/40/7</v>
      </c>
      <c r="B248" s="93">
        <f t="shared" si="93"/>
        <v>5.14175</v>
      </c>
      <c r="C248" s="2">
        <v>60</v>
      </c>
      <c r="D248" s="2">
        <v>40</v>
      </c>
      <c r="E248" s="2">
        <v>7</v>
      </c>
      <c r="F248" s="2"/>
      <c r="G248" s="2">
        <v>6</v>
      </c>
      <c r="H248" s="2"/>
      <c r="I248" s="142">
        <v>655</v>
      </c>
      <c r="J248" s="2"/>
      <c r="K248" s="2"/>
      <c r="L248" s="28"/>
      <c r="M248" s="2"/>
      <c r="N248" s="2"/>
      <c r="O248" s="29"/>
      <c r="P248" s="154"/>
      <c r="Q248" s="2"/>
      <c r="R248" s="2"/>
      <c r="S248" s="2"/>
      <c r="T248" s="2"/>
      <c r="U248" s="142"/>
      <c r="V248" s="2"/>
      <c r="W248" s="143"/>
      <c r="X248" s="2"/>
      <c r="Y248" s="2"/>
      <c r="Z248" s="2"/>
      <c r="AA248" s="28"/>
      <c r="AB248" s="2"/>
      <c r="AC248" s="29"/>
      <c r="AD248" s="28"/>
      <c r="AE248" s="2"/>
      <c r="AF248" s="72"/>
    </row>
    <row r="249" spans="1:32">
      <c r="A249" s="61" t="str">
        <f t="shared" si="92"/>
        <v>L65/50/5</v>
      </c>
      <c r="B249" s="93">
        <f t="shared" si="93"/>
        <v>4.3488999999999995</v>
      </c>
      <c r="C249" s="2">
        <v>65</v>
      </c>
      <c r="D249" s="2">
        <v>50</v>
      </c>
      <c r="E249" s="2">
        <v>5</v>
      </c>
      <c r="F249" s="2"/>
      <c r="G249" s="2">
        <v>6</v>
      </c>
      <c r="H249" s="2"/>
      <c r="I249" s="142">
        <v>554</v>
      </c>
      <c r="J249" s="2"/>
      <c r="K249" s="2"/>
      <c r="L249" s="28"/>
      <c r="M249" s="2"/>
      <c r="N249" s="2"/>
      <c r="O249" s="29"/>
      <c r="P249" s="154"/>
      <c r="Q249" s="2"/>
      <c r="R249" s="2"/>
      <c r="S249" s="2"/>
      <c r="T249" s="2"/>
      <c r="U249" s="142"/>
      <c r="V249" s="2"/>
      <c r="W249" s="143"/>
      <c r="X249" s="2"/>
      <c r="Y249" s="2"/>
      <c r="Z249" s="2"/>
      <c r="AA249" s="28"/>
      <c r="AB249" s="2"/>
      <c r="AC249" s="29"/>
      <c r="AD249" s="28"/>
      <c r="AE249" s="2"/>
      <c r="AF249" s="72"/>
    </row>
    <row r="250" spans="1:32">
      <c r="A250" s="61" t="str">
        <f t="shared" si="92"/>
        <v>L65/50/6</v>
      </c>
      <c r="B250" s="93">
        <f t="shared" si="93"/>
        <v>5.1653000000000002</v>
      </c>
      <c r="C250" s="2">
        <v>65</v>
      </c>
      <c r="D250" s="2">
        <v>50</v>
      </c>
      <c r="E250" s="2">
        <v>6</v>
      </c>
      <c r="F250" s="2"/>
      <c r="G250" s="2">
        <v>6</v>
      </c>
      <c r="H250" s="2"/>
      <c r="I250" s="142">
        <v>658</v>
      </c>
      <c r="J250" s="2"/>
      <c r="K250" s="2"/>
      <c r="L250" s="28"/>
      <c r="M250" s="2"/>
      <c r="N250" s="2"/>
      <c r="O250" s="29"/>
      <c r="P250" s="154"/>
      <c r="Q250" s="2"/>
      <c r="R250" s="2"/>
      <c r="S250" s="2"/>
      <c r="T250" s="2"/>
      <c r="U250" s="142"/>
      <c r="V250" s="2"/>
      <c r="W250" s="143"/>
      <c r="X250" s="2"/>
      <c r="Y250" s="2"/>
      <c r="Z250" s="2"/>
      <c r="AA250" s="28"/>
      <c r="AB250" s="2"/>
      <c r="AC250" s="29"/>
      <c r="AD250" s="28"/>
      <c r="AE250" s="2"/>
      <c r="AF250" s="72"/>
    </row>
    <row r="251" spans="1:32">
      <c r="A251" s="61" t="str">
        <f t="shared" si="92"/>
        <v>L65/50/7</v>
      </c>
      <c r="B251" s="93">
        <f t="shared" si="93"/>
        <v>5.9660000000000002</v>
      </c>
      <c r="C251" s="2">
        <v>65</v>
      </c>
      <c r="D251" s="2">
        <v>50</v>
      </c>
      <c r="E251" s="2">
        <v>7</v>
      </c>
      <c r="F251" s="2"/>
      <c r="G251" s="2">
        <v>6</v>
      </c>
      <c r="H251" s="2"/>
      <c r="I251" s="142">
        <v>760</v>
      </c>
      <c r="J251" s="2"/>
      <c r="K251" s="2"/>
      <c r="L251" s="28"/>
      <c r="M251" s="2"/>
      <c r="N251" s="2"/>
      <c r="O251" s="29"/>
      <c r="P251" s="154"/>
      <c r="Q251" s="2"/>
      <c r="R251" s="2"/>
      <c r="S251" s="2"/>
      <c r="T251" s="2"/>
      <c r="U251" s="142"/>
      <c r="V251" s="2"/>
      <c r="W251" s="143"/>
      <c r="X251" s="2"/>
      <c r="Y251" s="2"/>
      <c r="Z251" s="2"/>
      <c r="AA251" s="28"/>
      <c r="AB251" s="2"/>
      <c r="AC251" s="29"/>
      <c r="AD251" s="28"/>
      <c r="AE251" s="2"/>
      <c r="AF251" s="72"/>
    </row>
    <row r="252" spans="1:32">
      <c r="A252" s="61" t="str">
        <f t="shared" si="92"/>
        <v>L65/50/8</v>
      </c>
      <c r="B252" s="93">
        <f t="shared" si="93"/>
        <v>6.7510000000000003</v>
      </c>
      <c r="C252" s="2">
        <v>65</v>
      </c>
      <c r="D252" s="2">
        <v>50</v>
      </c>
      <c r="E252" s="2">
        <v>8</v>
      </c>
      <c r="F252" s="2"/>
      <c r="G252" s="2">
        <v>6</v>
      </c>
      <c r="H252" s="2"/>
      <c r="I252" s="142">
        <v>860</v>
      </c>
      <c r="J252" s="2"/>
      <c r="K252" s="2"/>
      <c r="L252" s="28"/>
      <c r="M252" s="2"/>
      <c r="N252" s="2"/>
      <c r="O252" s="29"/>
      <c r="P252" s="154"/>
      <c r="Q252" s="2"/>
      <c r="R252" s="2"/>
      <c r="S252" s="2"/>
      <c r="T252" s="2"/>
      <c r="U252" s="142"/>
      <c r="V252" s="2"/>
      <c r="W252" s="143"/>
      <c r="X252" s="2"/>
      <c r="Y252" s="2"/>
      <c r="Z252" s="2"/>
      <c r="AA252" s="28"/>
      <c r="AB252" s="2"/>
      <c r="AC252" s="29"/>
      <c r="AD252" s="28"/>
      <c r="AE252" s="2"/>
      <c r="AF252" s="72"/>
    </row>
    <row r="253" spans="1:32">
      <c r="A253" s="61" t="str">
        <f t="shared" si="92"/>
        <v>L75/50/5</v>
      </c>
      <c r="B253" s="93">
        <f t="shared" si="93"/>
        <v>4.74925</v>
      </c>
      <c r="C253" s="2">
        <v>75</v>
      </c>
      <c r="D253" s="2">
        <v>50</v>
      </c>
      <c r="E253" s="2">
        <v>5</v>
      </c>
      <c r="F253" s="2"/>
      <c r="G253" s="2">
        <v>7</v>
      </c>
      <c r="H253" s="2"/>
      <c r="I253" s="142">
        <v>605</v>
      </c>
      <c r="J253" s="2"/>
      <c r="K253" s="2"/>
      <c r="L253" s="28"/>
      <c r="M253" s="2"/>
      <c r="N253" s="2"/>
      <c r="O253" s="29"/>
      <c r="P253" s="154"/>
      <c r="Q253" s="2"/>
      <c r="R253" s="2"/>
      <c r="S253" s="2"/>
      <c r="T253" s="2"/>
      <c r="U253" s="142"/>
      <c r="V253" s="2"/>
      <c r="W253" s="143"/>
      <c r="X253" s="2"/>
      <c r="Y253" s="2"/>
      <c r="Z253" s="2"/>
      <c r="AA253" s="28"/>
      <c r="AB253" s="2"/>
      <c r="AC253" s="29"/>
      <c r="AD253" s="28"/>
      <c r="AE253" s="2"/>
      <c r="AF253" s="72"/>
    </row>
    <row r="254" spans="1:32">
      <c r="A254" s="61" t="str">
        <f t="shared" si="92"/>
        <v>L75/50/6</v>
      </c>
      <c r="B254" s="93">
        <f t="shared" si="93"/>
        <v>5.6441499999999998</v>
      </c>
      <c r="C254" s="2">
        <v>75</v>
      </c>
      <c r="D254" s="2">
        <v>50</v>
      </c>
      <c r="E254" s="2">
        <v>6</v>
      </c>
      <c r="F254" s="2"/>
      <c r="G254" s="2">
        <v>7</v>
      </c>
      <c r="H254" s="2"/>
      <c r="I254" s="142">
        <v>719</v>
      </c>
      <c r="J254" s="2"/>
      <c r="K254" s="2"/>
      <c r="L254" s="28"/>
      <c r="M254" s="2"/>
      <c r="N254" s="2"/>
      <c r="O254" s="29"/>
      <c r="P254" s="154"/>
      <c r="Q254" s="2"/>
      <c r="R254" s="2"/>
      <c r="S254" s="2"/>
      <c r="T254" s="2"/>
      <c r="U254" s="142"/>
      <c r="V254" s="2"/>
      <c r="W254" s="143"/>
      <c r="X254" s="2"/>
      <c r="Y254" s="2"/>
      <c r="Z254" s="2"/>
      <c r="AA254" s="28"/>
      <c r="AB254" s="2"/>
      <c r="AC254" s="29"/>
      <c r="AD254" s="28"/>
      <c r="AE254" s="2"/>
      <c r="AF254" s="72"/>
    </row>
    <row r="255" spans="1:32">
      <c r="A255" s="61" t="str">
        <f t="shared" si="92"/>
        <v>L75/50/7</v>
      </c>
      <c r="B255" s="93">
        <f t="shared" si="93"/>
        <v>6.5233499999999998</v>
      </c>
      <c r="C255" s="2">
        <v>75</v>
      </c>
      <c r="D255" s="2">
        <v>50</v>
      </c>
      <c r="E255" s="2">
        <v>7</v>
      </c>
      <c r="F255" s="2"/>
      <c r="G255" s="2">
        <v>7</v>
      </c>
      <c r="H255" s="2"/>
      <c r="I255" s="142">
        <v>831</v>
      </c>
      <c r="J255" s="2"/>
      <c r="K255" s="2"/>
      <c r="L255" s="28"/>
      <c r="M255" s="2"/>
      <c r="N255" s="2"/>
      <c r="O255" s="29"/>
      <c r="P255" s="154"/>
      <c r="Q255" s="2"/>
      <c r="R255" s="2"/>
      <c r="S255" s="2"/>
      <c r="T255" s="2"/>
      <c r="U255" s="142"/>
      <c r="V255" s="2"/>
      <c r="W255" s="143"/>
      <c r="X255" s="2"/>
      <c r="Y255" s="2"/>
      <c r="Z255" s="2"/>
      <c r="AA255" s="28"/>
      <c r="AB255" s="2"/>
      <c r="AC255" s="29"/>
      <c r="AD255" s="28"/>
      <c r="AE255" s="2"/>
      <c r="AF255" s="72"/>
    </row>
    <row r="256" spans="1:32">
      <c r="A256" s="61" t="str">
        <f t="shared" si="92"/>
        <v>L75/50/8</v>
      </c>
      <c r="B256" s="93">
        <f t="shared" si="93"/>
        <v>7.386849999999999</v>
      </c>
      <c r="C256" s="2">
        <v>75</v>
      </c>
      <c r="D256" s="2">
        <v>50</v>
      </c>
      <c r="E256" s="2">
        <v>8</v>
      </c>
      <c r="F256" s="2"/>
      <c r="G256" s="2">
        <v>7</v>
      </c>
      <c r="H256" s="2"/>
      <c r="I256" s="142">
        <v>941</v>
      </c>
      <c r="J256" s="2"/>
      <c r="K256" s="2"/>
      <c r="L256" s="28"/>
      <c r="M256" s="2"/>
      <c r="N256" s="2"/>
      <c r="O256" s="29"/>
      <c r="P256" s="154"/>
      <c r="Q256" s="2"/>
      <c r="R256" s="2"/>
      <c r="S256" s="2"/>
      <c r="T256" s="2"/>
      <c r="U256" s="142"/>
      <c r="V256" s="2"/>
      <c r="W256" s="143"/>
      <c r="X256" s="2"/>
      <c r="Y256" s="2"/>
      <c r="Z256" s="2"/>
      <c r="AA256" s="28"/>
      <c r="AB256" s="2"/>
      <c r="AC256" s="29"/>
      <c r="AD256" s="28"/>
      <c r="AE256" s="2"/>
      <c r="AF256" s="72"/>
    </row>
    <row r="257" spans="1:32">
      <c r="A257" s="61" t="str">
        <f t="shared" si="92"/>
        <v>L80/60/6</v>
      </c>
      <c r="B257" s="93">
        <f t="shared" si="93"/>
        <v>6.3663499999999997</v>
      </c>
      <c r="C257" s="2">
        <v>80</v>
      </c>
      <c r="D257" s="2">
        <v>60</v>
      </c>
      <c r="E257" s="2">
        <v>6</v>
      </c>
      <c r="F257" s="2"/>
      <c r="G257" s="2">
        <v>8</v>
      </c>
      <c r="H257" s="2"/>
      <c r="I257" s="142">
        <v>811</v>
      </c>
      <c r="J257" s="2"/>
      <c r="K257" s="2"/>
      <c r="L257" s="28"/>
      <c r="M257" s="2"/>
      <c r="N257" s="2"/>
      <c r="O257" s="29"/>
      <c r="P257" s="154"/>
      <c r="Q257" s="2"/>
      <c r="R257" s="2"/>
      <c r="S257" s="2"/>
      <c r="T257" s="2"/>
      <c r="U257" s="142"/>
      <c r="V257" s="2"/>
      <c r="W257" s="143"/>
      <c r="X257" s="2"/>
      <c r="Y257" s="2"/>
      <c r="Z257" s="2"/>
      <c r="AA257" s="28"/>
      <c r="AB257" s="2"/>
      <c r="AC257" s="29"/>
      <c r="AD257" s="28"/>
      <c r="AE257" s="2"/>
      <c r="AF257" s="72"/>
    </row>
    <row r="258" spans="1:32">
      <c r="A258" s="61" t="str">
        <f t="shared" si="92"/>
        <v>L80/60/7</v>
      </c>
      <c r="B258" s="93">
        <f t="shared" si="93"/>
        <v>7.3632999999999988</v>
      </c>
      <c r="C258" s="2">
        <v>80</v>
      </c>
      <c r="D258" s="2">
        <v>60</v>
      </c>
      <c r="E258" s="2">
        <v>7</v>
      </c>
      <c r="F258" s="2"/>
      <c r="G258" s="2">
        <v>8</v>
      </c>
      <c r="H258" s="2"/>
      <c r="I258" s="142">
        <v>938</v>
      </c>
      <c r="J258" s="2"/>
      <c r="K258" s="2"/>
      <c r="L258" s="28"/>
      <c r="M258" s="2"/>
      <c r="N258" s="2"/>
      <c r="O258" s="29"/>
      <c r="P258" s="154"/>
      <c r="Q258" s="2"/>
      <c r="R258" s="2"/>
      <c r="S258" s="2"/>
      <c r="T258" s="2"/>
      <c r="U258" s="142"/>
      <c r="V258" s="2"/>
      <c r="W258" s="143"/>
      <c r="X258" s="2"/>
      <c r="Y258" s="2"/>
      <c r="Z258" s="2"/>
      <c r="AA258" s="28"/>
      <c r="AB258" s="2"/>
      <c r="AC258" s="29"/>
      <c r="AD258" s="28"/>
      <c r="AE258" s="2"/>
      <c r="AF258" s="72"/>
    </row>
    <row r="259" spans="1:32">
      <c r="A259" s="61" t="str">
        <f t="shared" si="92"/>
        <v>L80/60/8</v>
      </c>
      <c r="B259" s="93">
        <f t="shared" si="93"/>
        <v>8.3209999999999997</v>
      </c>
      <c r="C259" s="2">
        <v>80</v>
      </c>
      <c r="D259" s="2">
        <v>60</v>
      </c>
      <c r="E259" s="2">
        <v>8</v>
      </c>
      <c r="F259" s="2"/>
      <c r="G259" s="2">
        <v>8</v>
      </c>
      <c r="H259" s="2"/>
      <c r="I259" s="142">
        <v>1060</v>
      </c>
      <c r="J259" s="2"/>
      <c r="K259" s="2"/>
      <c r="L259" s="28"/>
      <c r="M259" s="2"/>
      <c r="N259" s="2"/>
      <c r="O259" s="29"/>
      <c r="P259" s="154"/>
      <c r="Q259" s="2"/>
      <c r="R259" s="2"/>
      <c r="S259" s="2"/>
      <c r="T259" s="2"/>
      <c r="U259" s="142"/>
      <c r="V259" s="2"/>
      <c r="W259" s="143"/>
      <c r="X259" s="2"/>
      <c r="Y259" s="2"/>
      <c r="Z259" s="2"/>
      <c r="AA259" s="28"/>
      <c r="AB259" s="2"/>
      <c r="AC259" s="29"/>
      <c r="AD259" s="28"/>
      <c r="AE259" s="2"/>
      <c r="AF259" s="72"/>
    </row>
    <row r="260" spans="1:32">
      <c r="A260" s="61" t="str">
        <f t="shared" si="92"/>
        <v>L90/60/6</v>
      </c>
      <c r="B260" s="93">
        <f t="shared" si="93"/>
        <v>6.8373499999999998</v>
      </c>
      <c r="C260" s="2">
        <v>90</v>
      </c>
      <c r="D260" s="2">
        <v>60</v>
      </c>
      <c r="E260" s="2">
        <v>6</v>
      </c>
      <c r="F260" s="2"/>
      <c r="G260" s="2">
        <v>8</v>
      </c>
      <c r="H260" s="2"/>
      <c r="I260" s="142">
        <v>871</v>
      </c>
      <c r="J260" s="2"/>
      <c r="K260" s="2"/>
      <c r="L260" s="28"/>
      <c r="M260" s="2"/>
      <c r="N260" s="2"/>
      <c r="O260" s="29"/>
      <c r="P260" s="154"/>
      <c r="Q260" s="2"/>
      <c r="R260" s="2"/>
      <c r="S260" s="2"/>
      <c r="T260" s="2"/>
      <c r="U260" s="142"/>
      <c r="V260" s="2"/>
      <c r="W260" s="143"/>
      <c r="X260" s="2"/>
      <c r="Y260" s="2"/>
      <c r="Z260" s="2"/>
      <c r="AA260" s="28"/>
      <c r="AB260" s="2"/>
      <c r="AC260" s="29"/>
      <c r="AD260" s="28"/>
      <c r="AE260" s="2"/>
      <c r="AF260" s="72"/>
    </row>
    <row r="261" spans="1:32">
      <c r="A261" s="61" t="str">
        <f t="shared" si="92"/>
        <v>L90/60/8</v>
      </c>
      <c r="B261" s="93">
        <f t="shared" si="93"/>
        <v>8.9489999999999998</v>
      </c>
      <c r="C261" s="2">
        <v>90</v>
      </c>
      <c r="D261" s="2">
        <v>60</v>
      </c>
      <c r="E261" s="2">
        <v>8</v>
      </c>
      <c r="F261" s="2"/>
      <c r="G261" s="2">
        <v>8</v>
      </c>
      <c r="H261" s="2"/>
      <c r="I261" s="142">
        <v>1140</v>
      </c>
      <c r="J261" s="2"/>
      <c r="K261" s="2"/>
      <c r="L261" s="28"/>
      <c r="M261" s="2"/>
      <c r="N261" s="2"/>
      <c r="O261" s="29"/>
      <c r="P261" s="154"/>
      <c r="Q261" s="2"/>
      <c r="R261" s="2"/>
      <c r="S261" s="2"/>
      <c r="T261" s="2"/>
      <c r="U261" s="142"/>
      <c r="V261" s="2"/>
      <c r="W261" s="143"/>
      <c r="X261" s="2"/>
      <c r="Y261" s="2"/>
      <c r="Z261" s="2"/>
      <c r="AA261" s="28"/>
      <c r="AB261" s="2"/>
      <c r="AC261" s="29"/>
      <c r="AD261" s="28"/>
      <c r="AE261" s="2"/>
      <c r="AF261" s="72"/>
    </row>
    <row r="262" spans="1:32">
      <c r="A262" s="61" t="str">
        <f t="shared" si="92"/>
        <v>L100/65/7</v>
      </c>
      <c r="B262" s="93">
        <f t="shared" si="93"/>
        <v>8.7919999999999998</v>
      </c>
      <c r="C262" s="2">
        <v>100</v>
      </c>
      <c r="D262" s="2">
        <v>65</v>
      </c>
      <c r="E262" s="2">
        <v>7</v>
      </c>
      <c r="F262" s="2"/>
      <c r="G262" s="2">
        <v>10</v>
      </c>
      <c r="H262" s="2"/>
      <c r="I262" s="142">
        <v>1120</v>
      </c>
      <c r="J262" s="2"/>
      <c r="K262" s="2"/>
      <c r="L262" s="28"/>
      <c r="M262" s="2"/>
      <c r="N262" s="2"/>
      <c r="O262" s="29"/>
      <c r="P262" s="154"/>
      <c r="Q262" s="2"/>
      <c r="R262" s="2"/>
      <c r="S262" s="2"/>
      <c r="T262" s="2"/>
      <c r="U262" s="142"/>
      <c r="V262" s="2"/>
      <c r="W262" s="143"/>
      <c r="X262" s="2"/>
      <c r="Y262" s="2"/>
      <c r="Z262" s="2"/>
      <c r="AA262" s="28"/>
      <c r="AB262" s="2"/>
      <c r="AC262" s="29"/>
      <c r="AD262" s="28"/>
      <c r="AE262" s="2"/>
      <c r="AF262" s="72"/>
    </row>
    <row r="263" spans="1:32">
      <c r="A263" s="61" t="str">
        <f t="shared" si="92"/>
        <v>L100/65/8</v>
      </c>
      <c r="B263" s="93">
        <f t="shared" si="93"/>
        <v>9.9695</v>
      </c>
      <c r="C263" s="2">
        <v>100</v>
      </c>
      <c r="D263" s="2">
        <v>65</v>
      </c>
      <c r="E263" s="2">
        <v>8</v>
      </c>
      <c r="F263" s="2"/>
      <c r="G263" s="2">
        <v>10</v>
      </c>
      <c r="H263" s="2"/>
      <c r="I263" s="142">
        <v>1270</v>
      </c>
      <c r="J263" s="2"/>
      <c r="K263" s="2"/>
      <c r="L263" s="28"/>
      <c r="M263" s="2"/>
      <c r="N263" s="2"/>
      <c r="O263" s="29"/>
      <c r="P263" s="154"/>
      <c r="Q263" s="2"/>
      <c r="R263" s="2"/>
      <c r="S263" s="2"/>
      <c r="T263" s="2"/>
      <c r="U263" s="142"/>
      <c r="V263" s="2"/>
      <c r="W263" s="143"/>
      <c r="X263" s="2"/>
      <c r="Y263" s="2"/>
      <c r="Z263" s="2"/>
      <c r="AA263" s="28"/>
      <c r="AB263" s="2"/>
      <c r="AC263" s="29"/>
      <c r="AD263" s="28"/>
      <c r="AE263" s="2"/>
      <c r="AF263" s="72"/>
    </row>
    <row r="264" spans="1:32">
      <c r="A264" s="61" t="str">
        <f t="shared" si="92"/>
        <v>L100/65/10</v>
      </c>
      <c r="B264" s="93">
        <f t="shared" si="93"/>
        <v>12.246</v>
      </c>
      <c r="C264" s="2">
        <v>100</v>
      </c>
      <c r="D264" s="2">
        <v>65</v>
      </c>
      <c r="E264" s="2">
        <v>10</v>
      </c>
      <c r="F264" s="2"/>
      <c r="G264" s="2">
        <v>10</v>
      </c>
      <c r="H264" s="2"/>
      <c r="I264" s="142">
        <v>1560</v>
      </c>
      <c r="J264" s="2"/>
      <c r="K264" s="2"/>
      <c r="L264" s="28"/>
      <c r="M264" s="2"/>
      <c r="N264" s="2"/>
      <c r="O264" s="29"/>
      <c r="P264" s="154"/>
      <c r="Q264" s="2"/>
      <c r="R264" s="2"/>
      <c r="S264" s="2"/>
      <c r="T264" s="2"/>
      <c r="U264" s="142"/>
      <c r="V264" s="2"/>
      <c r="W264" s="143"/>
      <c r="X264" s="2"/>
      <c r="Y264" s="2"/>
      <c r="Z264" s="2"/>
      <c r="AA264" s="28"/>
      <c r="AB264" s="2"/>
      <c r="AC264" s="29"/>
      <c r="AD264" s="28"/>
      <c r="AE264" s="2"/>
      <c r="AF264" s="72"/>
    </row>
    <row r="265" spans="1:32">
      <c r="A265" s="61" t="str">
        <f t="shared" si="92"/>
        <v>L100/65/12</v>
      </c>
      <c r="B265" s="93">
        <f t="shared" si="93"/>
        <v>14.522500000000001</v>
      </c>
      <c r="C265" s="2">
        <v>100</v>
      </c>
      <c r="D265" s="2">
        <v>65</v>
      </c>
      <c r="E265" s="2">
        <v>12</v>
      </c>
      <c r="F265" s="2"/>
      <c r="G265" s="2">
        <v>10</v>
      </c>
      <c r="H265" s="2"/>
      <c r="I265" s="142">
        <v>1850</v>
      </c>
      <c r="J265" s="2"/>
      <c r="K265" s="2"/>
      <c r="L265" s="28"/>
      <c r="M265" s="2"/>
      <c r="N265" s="2"/>
      <c r="O265" s="29"/>
      <c r="P265" s="154"/>
      <c r="Q265" s="2"/>
      <c r="R265" s="2"/>
      <c r="S265" s="2"/>
      <c r="T265" s="2"/>
      <c r="U265" s="142"/>
      <c r="V265" s="2"/>
      <c r="W265" s="143"/>
      <c r="X265" s="2"/>
      <c r="Y265" s="2"/>
      <c r="Z265" s="2"/>
      <c r="AA265" s="28"/>
      <c r="AB265" s="2"/>
      <c r="AC265" s="29"/>
      <c r="AD265" s="28"/>
      <c r="AE265" s="2"/>
      <c r="AF265" s="72"/>
    </row>
    <row r="266" spans="1:32">
      <c r="A266" s="61" t="str">
        <f t="shared" si="92"/>
        <v>L120/80/8</v>
      </c>
      <c r="B266" s="93">
        <f t="shared" si="93"/>
        <v>12.1675</v>
      </c>
      <c r="C266" s="2">
        <v>120</v>
      </c>
      <c r="D266" s="2">
        <v>80</v>
      </c>
      <c r="E266" s="2">
        <v>8</v>
      </c>
      <c r="F266" s="2"/>
      <c r="G266" s="2">
        <v>11</v>
      </c>
      <c r="H266" s="2"/>
      <c r="I266" s="142">
        <v>1550</v>
      </c>
      <c r="J266" s="2"/>
      <c r="K266" s="2"/>
      <c r="L266" s="28"/>
      <c r="M266" s="2"/>
      <c r="N266" s="2"/>
      <c r="O266" s="29"/>
      <c r="P266" s="154"/>
      <c r="Q266" s="2"/>
      <c r="R266" s="2"/>
      <c r="S266" s="2"/>
      <c r="T266" s="2"/>
      <c r="U266" s="142"/>
      <c r="V266" s="2"/>
      <c r="W266" s="143"/>
      <c r="X266" s="2"/>
      <c r="Y266" s="2"/>
      <c r="Z266" s="2"/>
      <c r="AA266" s="28"/>
      <c r="AB266" s="2"/>
      <c r="AC266" s="29"/>
      <c r="AD266" s="28"/>
      <c r="AE266" s="2"/>
      <c r="AF266" s="72"/>
    </row>
    <row r="267" spans="1:32">
      <c r="A267" s="61" t="str">
        <f t="shared" si="92"/>
        <v>L120/80/10</v>
      </c>
      <c r="B267" s="93">
        <f t="shared" si="93"/>
        <v>14.993499999999999</v>
      </c>
      <c r="C267" s="2">
        <v>120</v>
      </c>
      <c r="D267" s="2">
        <v>80</v>
      </c>
      <c r="E267" s="2">
        <v>10</v>
      </c>
      <c r="F267" s="2"/>
      <c r="G267" s="2">
        <v>11</v>
      </c>
      <c r="H267" s="2"/>
      <c r="I267" s="142">
        <v>1910</v>
      </c>
      <c r="J267" s="2"/>
      <c r="K267" s="2"/>
      <c r="L267" s="28"/>
      <c r="M267" s="2"/>
      <c r="N267" s="2"/>
      <c r="O267" s="29"/>
      <c r="P267" s="154"/>
      <c r="Q267" s="2"/>
      <c r="R267" s="2"/>
      <c r="S267" s="2"/>
      <c r="T267" s="2"/>
      <c r="U267" s="142"/>
      <c r="V267" s="2"/>
      <c r="W267" s="143"/>
      <c r="X267" s="2"/>
      <c r="Y267" s="2"/>
      <c r="Z267" s="2"/>
      <c r="AA267" s="28"/>
      <c r="AB267" s="2"/>
      <c r="AC267" s="29"/>
      <c r="AD267" s="28"/>
      <c r="AE267" s="2"/>
      <c r="AF267" s="72"/>
    </row>
    <row r="268" spans="1:32">
      <c r="A268" s="61" t="str">
        <f t="shared" si="92"/>
        <v>L120/80/12</v>
      </c>
      <c r="B268" s="93">
        <f t="shared" si="93"/>
        <v>17.819500000000001</v>
      </c>
      <c r="C268" s="2">
        <v>120</v>
      </c>
      <c r="D268" s="2">
        <v>80</v>
      </c>
      <c r="E268" s="2">
        <v>12</v>
      </c>
      <c r="F268" s="2"/>
      <c r="G268" s="2">
        <v>11</v>
      </c>
      <c r="H268" s="2"/>
      <c r="I268" s="142">
        <v>2270</v>
      </c>
      <c r="J268" s="2"/>
      <c r="K268" s="2"/>
      <c r="L268" s="28"/>
      <c r="M268" s="2"/>
      <c r="N268" s="2"/>
      <c r="O268" s="29"/>
      <c r="P268" s="154"/>
      <c r="Q268" s="2"/>
      <c r="R268" s="2"/>
      <c r="S268" s="2"/>
      <c r="T268" s="2"/>
      <c r="U268" s="142"/>
      <c r="V268" s="2"/>
      <c r="W268" s="143"/>
      <c r="X268" s="2"/>
      <c r="Y268" s="2"/>
      <c r="Z268" s="2"/>
      <c r="AA268" s="28"/>
      <c r="AB268" s="2"/>
      <c r="AC268" s="29"/>
      <c r="AD268" s="28"/>
      <c r="AE268" s="2"/>
      <c r="AF268" s="72"/>
    </row>
    <row r="269" spans="1:32">
      <c r="A269" s="61" t="str">
        <f t="shared" si="92"/>
        <v>L130/90/10</v>
      </c>
      <c r="B269" s="93">
        <f t="shared" si="93"/>
        <v>16.563500000000001</v>
      </c>
      <c r="C269" s="2">
        <v>130</v>
      </c>
      <c r="D269" s="2">
        <v>90</v>
      </c>
      <c r="E269" s="2">
        <v>10</v>
      </c>
      <c r="F269" s="2"/>
      <c r="G269" s="2">
        <v>11</v>
      </c>
      <c r="H269" s="2"/>
      <c r="I269" s="142">
        <v>2110</v>
      </c>
      <c r="J269" s="2"/>
      <c r="K269" s="2"/>
      <c r="L269" s="28"/>
      <c r="M269" s="2"/>
      <c r="N269" s="2"/>
      <c r="O269" s="29"/>
      <c r="P269" s="154"/>
      <c r="Q269" s="2"/>
      <c r="R269" s="2"/>
      <c r="S269" s="2"/>
      <c r="T269" s="2"/>
      <c r="U269" s="142"/>
      <c r="V269" s="2"/>
      <c r="W269" s="143"/>
      <c r="X269" s="2"/>
      <c r="Y269" s="2"/>
      <c r="Z269" s="2"/>
      <c r="AA269" s="28"/>
      <c r="AB269" s="2"/>
      <c r="AC269" s="29"/>
      <c r="AD269" s="28"/>
      <c r="AE269" s="2"/>
      <c r="AF269" s="72"/>
    </row>
    <row r="270" spans="1:32">
      <c r="A270" s="61" t="str">
        <f t="shared" si="92"/>
        <v>L130/90/12</v>
      </c>
      <c r="B270" s="93">
        <f t="shared" si="93"/>
        <v>19.703499999999998</v>
      </c>
      <c r="C270" s="2">
        <v>130</v>
      </c>
      <c r="D270" s="2">
        <v>90</v>
      </c>
      <c r="E270" s="2">
        <v>12</v>
      </c>
      <c r="F270" s="2"/>
      <c r="G270" s="2">
        <v>11</v>
      </c>
      <c r="H270" s="2"/>
      <c r="I270" s="142">
        <v>2510</v>
      </c>
      <c r="J270" s="2"/>
      <c r="K270" s="2"/>
      <c r="L270" s="28"/>
      <c r="M270" s="2"/>
      <c r="N270" s="2"/>
      <c r="O270" s="29"/>
      <c r="P270" s="154"/>
      <c r="Q270" s="2"/>
      <c r="R270" s="2"/>
      <c r="S270" s="2"/>
      <c r="T270" s="2"/>
      <c r="U270" s="142"/>
      <c r="V270" s="2"/>
      <c r="W270" s="143"/>
      <c r="X270" s="2"/>
      <c r="Y270" s="2"/>
      <c r="Z270" s="2"/>
      <c r="AA270" s="28"/>
      <c r="AB270" s="2"/>
      <c r="AC270" s="29"/>
      <c r="AD270" s="28"/>
      <c r="AE270" s="2"/>
      <c r="AF270" s="72"/>
    </row>
    <row r="271" spans="1:32">
      <c r="A271" s="61" t="str">
        <f t="shared" si="92"/>
        <v>L130/90/14</v>
      </c>
      <c r="B271" s="93">
        <f t="shared" si="93"/>
        <v>22.765000000000001</v>
      </c>
      <c r="C271" s="2">
        <v>130</v>
      </c>
      <c r="D271" s="2">
        <v>90</v>
      </c>
      <c r="E271" s="2">
        <v>14</v>
      </c>
      <c r="F271" s="2"/>
      <c r="G271" s="2">
        <v>11</v>
      </c>
      <c r="H271" s="2"/>
      <c r="I271" s="142">
        <v>2900</v>
      </c>
      <c r="J271" s="2"/>
      <c r="K271" s="2"/>
      <c r="L271" s="28"/>
      <c r="M271" s="2"/>
      <c r="N271" s="2"/>
      <c r="O271" s="29"/>
      <c r="P271" s="154"/>
      <c r="Q271" s="2"/>
      <c r="R271" s="2"/>
      <c r="S271" s="2"/>
      <c r="T271" s="2"/>
      <c r="U271" s="142"/>
      <c r="V271" s="2"/>
      <c r="W271" s="143"/>
      <c r="X271" s="2"/>
      <c r="Y271" s="2"/>
      <c r="Z271" s="2"/>
      <c r="AA271" s="28"/>
      <c r="AB271" s="2"/>
      <c r="AC271" s="29"/>
      <c r="AD271" s="28"/>
      <c r="AE271" s="2"/>
      <c r="AF271" s="72"/>
    </row>
    <row r="272" spans="1:32">
      <c r="A272" s="61" t="str">
        <f t="shared" si="92"/>
        <v>L140/90/8</v>
      </c>
      <c r="B272" s="93">
        <f t="shared" si="93"/>
        <v>14.051500000000001</v>
      </c>
      <c r="C272" s="2">
        <v>140</v>
      </c>
      <c r="D272" s="2">
        <v>90</v>
      </c>
      <c r="E272" s="2">
        <v>8</v>
      </c>
      <c r="F272" s="2"/>
      <c r="G272" s="2">
        <v>11</v>
      </c>
      <c r="H272" s="2"/>
      <c r="I272" s="142">
        <v>1790</v>
      </c>
      <c r="J272" s="2"/>
      <c r="K272" s="2"/>
      <c r="L272" s="28"/>
      <c r="M272" s="2"/>
      <c r="N272" s="2"/>
      <c r="O272" s="29"/>
      <c r="P272" s="154"/>
      <c r="Q272" s="2"/>
      <c r="R272" s="2"/>
      <c r="S272" s="2"/>
      <c r="T272" s="2"/>
      <c r="U272" s="142"/>
      <c r="V272" s="2"/>
      <c r="W272" s="143"/>
      <c r="X272" s="2"/>
      <c r="Y272" s="2"/>
      <c r="Z272" s="2"/>
      <c r="AA272" s="28"/>
      <c r="AB272" s="2"/>
      <c r="AC272" s="29"/>
      <c r="AD272" s="28"/>
      <c r="AE272" s="2"/>
      <c r="AF272" s="72"/>
    </row>
    <row r="273" spans="1:32">
      <c r="A273" s="61" t="str">
        <f t="shared" si="92"/>
        <v>L140/90/10</v>
      </c>
      <c r="B273" s="93">
        <f t="shared" si="93"/>
        <v>17.348500000000001</v>
      </c>
      <c r="C273" s="2">
        <v>140</v>
      </c>
      <c r="D273" s="2">
        <v>90</v>
      </c>
      <c r="E273" s="2">
        <v>10</v>
      </c>
      <c r="F273" s="2"/>
      <c r="G273" s="2">
        <v>11</v>
      </c>
      <c r="H273" s="2"/>
      <c r="I273" s="142">
        <v>2210</v>
      </c>
      <c r="J273" s="2"/>
      <c r="K273" s="2"/>
      <c r="L273" s="28"/>
      <c r="M273" s="2"/>
      <c r="N273" s="2"/>
      <c r="O273" s="29"/>
      <c r="P273" s="154"/>
      <c r="Q273" s="2"/>
      <c r="R273" s="2"/>
      <c r="S273" s="2"/>
      <c r="T273" s="2"/>
      <c r="U273" s="142"/>
      <c r="V273" s="2"/>
      <c r="W273" s="143"/>
      <c r="X273" s="2"/>
      <c r="Y273" s="2"/>
      <c r="Z273" s="2"/>
      <c r="AA273" s="28"/>
      <c r="AB273" s="2"/>
      <c r="AC273" s="29"/>
      <c r="AD273" s="28"/>
      <c r="AE273" s="2"/>
      <c r="AF273" s="72"/>
    </row>
    <row r="274" spans="1:32">
      <c r="A274" s="61" t="str">
        <f t="shared" si="92"/>
        <v>L140/90/12</v>
      </c>
      <c r="B274" s="93">
        <f t="shared" si="93"/>
        <v>20.645499999999998</v>
      </c>
      <c r="C274" s="2">
        <v>140</v>
      </c>
      <c r="D274" s="2">
        <v>90</v>
      </c>
      <c r="E274" s="2">
        <v>12</v>
      </c>
      <c r="F274" s="2"/>
      <c r="G274" s="2">
        <v>11</v>
      </c>
      <c r="H274" s="2"/>
      <c r="I274" s="142">
        <v>2630</v>
      </c>
      <c r="J274" s="2"/>
      <c r="K274" s="2"/>
      <c r="L274" s="28"/>
      <c r="M274" s="2"/>
      <c r="N274" s="2"/>
      <c r="O274" s="29"/>
      <c r="P274" s="154"/>
      <c r="Q274" s="2"/>
      <c r="R274" s="2"/>
      <c r="S274" s="2"/>
      <c r="T274" s="2"/>
      <c r="U274" s="142"/>
      <c r="V274" s="2"/>
      <c r="W274" s="143"/>
      <c r="X274" s="2"/>
      <c r="Y274" s="2"/>
      <c r="Z274" s="2"/>
      <c r="AA274" s="28"/>
      <c r="AB274" s="2"/>
      <c r="AC274" s="29"/>
      <c r="AD274" s="28"/>
      <c r="AE274" s="2"/>
      <c r="AF274" s="72"/>
    </row>
    <row r="275" spans="1:32">
      <c r="A275" s="61" t="str">
        <f t="shared" si="92"/>
        <v>L140/90/14</v>
      </c>
      <c r="B275" s="93">
        <f t="shared" si="93"/>
        <v>23.864000000000001</v>
      </c>
      <c r="C275" s="2">
        <v>140</v>
      </c>
      <c r="D275" s="2">
        <v>90</v>
      </c>
      <c r="E275" s="2">
        <v>14</v>
      </c>
      <c r="F275" s="2"/>
      <c r="G275" s="2">
        <v>11</v>
      </c>
      <c r="H275" s="2"/>
      <c r="I275" s="142">
        <v>3040</v>
      </c>
      <c r="J275" s="2"/>
      <c r="K275" s="2"/>
      <c r="L275" s="28"/>
      <c r="M275" s="2"/>
      <c r="N275" s="2"/>
      <c r="O275" s="29"/>
      <c r="P275" s="154"/>
      <c r="Q275" s="2"/>
      <c r="R275" s="2"/>
      <c r="S275" s="2"/>
      <c r="T275" s="2"/>
      <c r="U275" s="142"/>
      <c r="V275" s="2"/>
      <c r="W275" s="143"/>
      <c r="X275" s="2"/>
      <c r="Y275" s="2"/>
      <c r="Z275" s="2"/>
      <c r="AA275" s="28"/>
      <c r="AB275" s="2"/>
      <c r="AC275" s="29"/>
      <c r="AD275" s="28"/>
      <c r="AE275" s="2"/>
      <c r="AF275" s="72"/>
    </row>
    <row r="276" spans="1:32">
      <c r="A276" s="61" t="str">
        <f t="shared" si="92"/>
        <v>L160/100/10</v>
      </c>
      <c r="B276" s="93">
        <f t="shared" si="93"/>
        <v>19.782</v>
      </c>
      <c r="C276" s="2">
        <v>160</v>
      </c>
      <c r="D276" s="2">
        <v>100</v>
      </c>
      <c r="E276" s="2">
        <v>10</v>
      </c>
      <c r="F276" s="2"/>
      <c r="G276" s="2">
        <v>12</v>
      </c>
      <c r="H276" s="2"/>
      <c r="I276" s="142">
        <v>2520</v>
      </c>
      <c r="J276" s="2"/>
      <c r="K276" s="2"/>
      <c r="L276" s="28"/>
      <c r="M276" s="2"/>
      <c r="N276" s="2"/>
      <c r="O276" s="29"/>
      <c r="P276" s="154"/>
      <c r="Q276" s="2"/>
      <c r="R276" s="2"/>
      <c r="S276" s="2"/>
      <c r="T276" s="2"/>
      <c r="U276" s="142"/>
      <c r="V276" s="2"/>
      <c r="W276" s="143"/>
      <c r="X276" s="2"/>
      <c r="Y276" s="2"/>
      <c r="Z276" s="2"/>
      <c r="AA276" s="28"/>
      <c r="AB276" s="2"/>
      <c r="AC276" s="29"/>
      <c r="AD276" s="28"/>
      <c r="AE276" s="2"/>
      <c r="AF276" s="72"/>
    </row>
    <row r="277" spans="1:32">
      <c r="A277" s="61" t="str">
        <f t="shared" si="92"/>
        <v>L160/100/12</v>
      </c>
      <c r="B277" s="93">
        <f t="shared" si="93"/>
        <v>23.471499999999999</v>
      </c>
      <c r="C277" s="2">
        <v>160</v>
      </c>
      <c r="D277" s="2">
        <v>100</v>
      </c>
      <c r="E277" s="2">
        <v>12</v>
      </c>
      <c r="F277" s="2"/>
      <c r="G277" s="2">
        <v>12</v>
      </c>
      <c r="H277" s="2"/>
      <c r="I277" s="142">
        <v>2990</v>
      </c>
      <c r="J277" s="2"/>
      <c r="K277" s="2"/>
      <c r="L277" s="28"/>
      <c r="M277" s="2"/>
      <c r="N277" s="2"/>
      <c r="O277" s="29"/>
      <c r="P277" s="154"/>
      <c r="Q277" s="2"/>
      <c r="R277" s="2"/>
      <c r="S277" s="2"/>
      <c r="T277" s="2"/>
      <c r="U277" s="142"/>
      <c r="V277" s="2"/>
      <c r="W277" s="143"/>
      <c r="X277" s="2"/>
      <c r="Y277" s="2"/>
      <c r="Z277" s="2"/>
      <c r="AA277" s="28"/>
      <c r="AB277" s="2"/>
      <c r="AC277" s="29"/>
      <c r="AD277" s="28"/>
      <c r="AE277" s="2"/>
      <c r="AF277" s="72"/>
    </row>
    <row r="278" spans="1:32">
      <c r="A278" s="61" t="str">
        <f t="shared" si="92"/>
        <v>L160/100/14</v>
      </c>
      <c r="B278" s="93">
        <f t="shared" si="93"/>
        <v>27.161000000000001</v>
      </c>
      <c r="C278" s="2">
        <v>160</v>
      </c>
      <c r="D278" s="2">
        <v>100</v>
      </c>
      <c r="E278" s="2">
        <v>14</v>
      </c>
      <c r="F278" s="2"/>
      <c r="G278" s="2">
        <v>12</v>
      </c>
      <c r="H278" s="2"/>
      <c r="I278" s="142">
        <v>3460</v>
      </c>
      <c r="J278" s="2"/>
      <c r="K278" s="2"/>
      <c r="L278" s="28"/>
      <c r="M278" s="2"/>
      <c r="N278" s="2"/>
      <c r="O278" s="29"/>
      <c r="P278" s="154"/>
      <c r="Q278" s="2"/>
      <c r="R278" s="2"/>
      <c r="S278" s="2"/>
      <c r="T278" s="2"/>
      <c r="U278" s="142"/>
      <c r="V278" s="2"/>
      <c r="W278" s="143"/>
      <c r="X278" s="2"/>
      <c r="Y278" s="2"/>
      <c r="Z278" s="2"/>
      <c r="AA278" s="28"/>
      <c r="AB278" s="2"/>
      <c r="AC278" s="29"/>
      <c r="AD278" s="28"/>
      <c r="AE278" s="2"/>
      <c r="AF278" s="72"/>
    </row>
    <row r="279" spans="1:32" ht="13.5" thickBot="1">
      <c r="A279" s="135" t="str">
        <f t="shared" si="92"/>
        <v>L160/100/16</v>
      </c>
      <c r="B279" s="116">
        <f t="shared" si="93"/>
        <v>30.771999999999998</v>
      </c>
      <c r="C279" s="115">
        <v>160</v>
      </c>
      <c r="D279" s="115">
        <v>100</v>
      </c>
      <c r="E279" s="115">
        <v>16</v>
      </c>
      <c r="F279" s="115"/>
      <c r="G279" s="115">
        <v>12</v>
      </c>
      <c r="H279" s="115"/>
      <c r="I279" s="144">
        <v>3920</v>
      </c>
      <c r="J279" s="115"/>
      <c r="K279" s="115"/>
      <c r="L279" s="120"/>
      <c r="M279" s="115"/>
      <c r="N279" s="115"/>
      <c r="O279" s="121"/>
      <c r="P279" s="155"/>
      <c r="Q279" s="115"/>
      <c r="R279" s="115"/>
      <c r="S279" s="115"/>
      <c r="T279" s="115"/>
      <c r="U279" s="144"/>
      <c r="V279" s="115"/>
      <c r="W279" s="145"/>
      <c r="X279" s="115"/>
      <c r="Y279" s="115"/>
      <c r="Z279" s="115"/>
      <c r="AA279" s="120"/>
      <c r="AB279" s="115"/>
      <c r="AC279" s="121"/>
      <c r="AD279" s="120"/>
      <c r="AE279" s="115"/>
      <c r="AF279" s="122"/>
    </row>
  </sheetData>
  <mergeCells count="4">
    <mergeCell ref="A1:A2"/>
    <mergeCell ref="AA1:AF1"/>
    <mergeCell ref="AA2:AC2"/>
    <mergeCell ref="AD2:AF2"/>
  </mergeCells>
  <phoneticPr fontId="0" type="noConversion"/>
  <printOptions horizontalCentered="1"/>
  <pageMargins left="0.48" right="0.37" top="0.89" bottom="0.47244094488188981" header="0" footer="0.47244094488188981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ŽB KONSTRUKCE</vt:lpstr>
      <vt:lpstr>OCEL.PRVKY</vt:lpstr>
      <vt:lpstr>MIKROPILOTY</vt:lpstr>
      <vt:lpstr>Profily</vt:lpstr>
      <vt:lpstr>MIKROPILOTY!Oblast_tisku</vt:lpstr>
      <vt:lpstr>OCEL.PRVKY!Oblast_tisku</vt:lpstr>
      <vt:lpstr>'ŽB KONSTRUKCE'!Oblast_tisku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A533 - 01</dc:creator>
  <cp:lastModifiedBy>Bc. Matěj Hlaváček</cp:lastModifiedBy>
  <cp:lastPrinted>2019-06-03T11:36:06Z</cp:lastPrinted>
  <dcterms:created xsi:type="dcterms:W3CDTF">1999-08-25T16:32:21Z</dcterms:created>
  <dcterms:modified xsi:type="dcterms:W3CDTF">2019-06-03T11:36:29Z</dcterms:modified>
</cp:coreProperties>
</file>