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/>
  <bookViews>
    <workbookView xWindow="65416" yWindow="65416" windowWidth="29040" windowHeight="15840" activeTab="0"/>
  </bookViews>
  <sheets>
    <sheet name="Rekapitulace stavby" sheetId="1" r:id="rId1"/>
    <sheet name="ST - Stavební část" sheetId="2" r:id="rId2"/>
    <sheet name="ZTI - Zdravotně technické..." sheetId="3" r:id="rId3"/>
    <sheet name="SIP - Silnoproud" sheetId="4" r:id="rId4"/>
    <sheet name="CCTV - CCTV" sheetId="5" r:id="rId5"/>
    <sheet name="VRN - Vedlejší rozpočtové..." sheetId="6" r:id="rId6"/>
    <sheet name="Pokyny pro vyplnění" sheetId="7" r:id="rId7"/>
  </sheets>
  <definedNames>
    <definedName name="_xlnm._FilterDatabase" localSheetId="4" hidden="1">'CCTV - CCTV'!$C$78:$K$100</definedName>
    <definedName name="_xlnm._FilterDatabase" localSheetId="3" hidden="1">'SIP - Silnoproud'!$C$80:$K$138</definedName>
    <definedName name="_xlnm._FilterDatabase" localSheetId="1" hidden="1">'ST - Stavební část'!$C$88:$K$205</definedName>
    <definedName name="_xlnm._FilterDatabase" localSheetId="5" hidden="1">'VRN - Vedlejší rozpočtové...'!$C$78:$K$84</definedName>
    <definedName name="_xlnm._FilterDatabase" localSheetId="2" hidden="1">'ZTI - Zdravotně technické...'!$C$84:$K$114</definedName>
    <definedName name="_xlnm.Print_Area" localSheetId="4">'CCTV - CCTV'!$C$4:$J$36,'CCTV - CCTV'!$C$42:$J$60,'CCTV - CCTV'!$C$66:$K$100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3">'SIP - Silnoproud'!$C$4:$J$36,'SIP - Silnoproud'!$C$42:$J$62,'SIP - Silnoproud'!$C$68:$K$138</definedName>
    <definedName name="_xlnm.Print_Area" localSheetId="1">'ST - Stavební část'!$C$4:$J$36,'ST - Stavební část'!$C$42:$J$70,'ST - Stavební část'!$C$76:$K$205</definedName>
    <definedName name="_xlnm.Print_Area" localSheetId="5">'VRN - Vedlejší rozpočtové...'!$C$4:$J$36,'VRN - Vedlejší rozpočtové...'!$C$42:$J$60,'VRN - Vedlejší rozpočtové...'!$C$66:$K$84</definedName>
    <definedName name="_xlnm.Print_Area" localSheetId="2">'ZTI - Zdravotně technické...'!$C$4:$J$36,'ZTI - Zdravotně technické...'!$C$42:$J$66,'ZTI - Zdravotně technické...'!$C$72:$K$114</definedName>
    <definedName name="_xlnm.Print_Titles" localSheetId="0">'Rekapitulace stavby'!$49:$49</definedName>
    <definedName name="_xlnm.Print_Titles" localSheetId="1">'ST - Stavební část'!$88:$88</definedName>
    <definedName name="_xlnm.Print_Titles" localSheetId="2">'ZTI - Zdravotně technické...'!$84:$84</definedName>
    <definedName name="_xlnm.Print_Titles" localSheetId="3">'SIP - Silnoproud'!$80:$80</definedName>
    <definedName name="_xlnm.Print_Titles" localSheetId="4">'CCTV - CCTV'!$78:$78</definedName>
    <definedName name="_xlnm.Print_Titles" localSheetId="5">'VRN - Vedlejší rozpočtové...'!$78:$78</definedName>
  </definedNames>
  <calcPr calcId="181029"/>
  <extLst/>
</workbook>
</file>

<file path=xl/sharedStrings.xml><?xml version="1.0" encoding="utf-8"?>
<sst xmlns="http://schemas.openxmlformats.org/spreadsheetml/2006/main" count="3889" uniqueCount="848">
  <si>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</si>
  <si>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</si>
  <si>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</si>
  <si>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</si>
  <si>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</si>
  <si>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</si>
  <si>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</si>
  <si>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{3cc757df-4629-44d1-98f2-8ee7e0029b4d}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</si>
  <si>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</si>
  <si>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</si>
  <si>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</si>
  <si>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</si>
  <si>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</si>
  <si>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</si>
  <si>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</si>
  <si>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</si>
  <si>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</si>
  <si>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</si>
  <si>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</si>
  <si>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Kamerový systém výstavních prostor + zázemí s kuchyňkou</t>
  </si>
  <si>
    <t>0,1</t>
  </si>
  <si>
    <t>KSO:</t>
  </si>
  <si>
    <t/>
  </si>
  <si>
    <t>CC-CZ:</t>
  </si>
  <si>
    <t>1</t>
  </si>
  <si>
    <t>Místo:</t>
  </si>
  <si>
    <t>Sokolov</t>
  </si>
  <si>
    <t>Datum:</t>
  </si>
  <si>
    <t>24. 3. 2019</t>
  </si>
  <si>
    <t>10</t>
  </si>
  <si>
    <t>100</t>
  </si>
  <si>
    <t>Zadavatel:</t>
  </si>
  <si>
    <t>IČ:</t>
  </si>
  <si>
    <t>Muzeum Sokolov p.o.</t>
  </si>
  <si>
    <t>DIČ:</t>
  </si>
  <si>
    <t>Uchazeč:</t>
  </si>
  <si>
    <t>Vyplň údaj</t>
  </si>
  <si>
    <t>Projektant:</t>
  </si>
  <si>
    <t>Jurica a.s. - Ateliér Sokolov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</si>
  <si>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</si>
  <si>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</si>
  <si>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vyrvářeny dle Výkazu výměr pouze s projektem a jeho Výkazem výměr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</si>
  <si>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</si>
  <si>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</si>
  <si>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</si>
  <si>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</si>
  <si>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</si>
  <si>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</si>
  <si>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</si>
  <si>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</si>
  <si>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</si>
  <si>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</si>
  <si>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</si>
  <si>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</si>
  <si>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</si>
  <si>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</si>
  <si>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</si>
  <si>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</si>
  <si>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</si>
  <si>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</si>
  <si>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</si>
  <si>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</si>
  <si>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</si>
  <si>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</si>
  <si>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</si>
  <si>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</si>
  <si>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</si>
  <si>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</si>
  <si>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</si>
  <si>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</si>
  <si>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</si>
  <si>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</si>
  <si>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</si>
  <si>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</si>
  <si>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</si>
  <si>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</si>
  <si>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</si>
  <si>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</si>
  <si>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</si>
  <si>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</si>
  <si>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</si>
  <si>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</t>
  </si>
  <si>
    <t>Stavební část</t>
  </si>
  <si>
    <t>STA</t>
  </si>
  <si>
    <t>{2ac8b460-9c40-4b1f-8a80-3f6c5fb6c7ab}</t>
  </si>
  <si>
    <t>2</t>
  </si>
  <si>
    <t>ZTI</t>
  </si>
  <si>
    <t>Zdravotně technické instalace</t>
  </si>
  <si>
    <t>{08ed24eb-ca3a-43cd-94b6-8878e98fa349}</t>
  </si>
  <si>
    <t>SIP</t>
  </si>
  <si>
    <t>Silnoproud</t>
  </si>
  <si>
    <t>{1e8bfa54-c123-49ed-94f1-3f4b35a64feb}</t>
  </si>
  <si>
    <t>CCTV</t>
  </si>
  <si>
    <t>{01021fe6-51a3-4535-9e7e-d87710f75270}</t>
  </si>
  <si>
    <t>VRN</t>
  </si>
  <si>
    <t>Vedlejší rozpočtové náklady</t>
  </si>
  <si>
    <t>{c62149c4-d7b6-433d-8c5b-e59d6d58e34f}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</si>
  <si>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</si>
  <si>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</si>
  <si>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</si>
  <si>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</si>
  <si>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</si>
  <si>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</si>
  <si>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</si>
  <si>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ST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</si>
  <si>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</si>
  <si>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</si>
  <si>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</si>
  <si>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</si>
  <si>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</si>
  <si>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</si>
  <si>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</si>
  <si>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</si>
  <si>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</si>
  <si>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</si>
  <si>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</si>
  <si>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</si>
  <si>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734 - Ústřední vytápění - armatury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</si>
  <si>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</si>
  <si>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</si>
  <si>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</si>
  <si>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</si>
  <si>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</si>
  <si>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</si>
  <si>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</si>
  <si>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</si>
  <si>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</si>
  <si>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</si>
  <si>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</si>
  <si>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</si>
  <si>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</si>
  <si>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</si>
  <si>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</si>
  <si>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</si>
  <si>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</si>
  <si>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</si>
  <si>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</si>
  <si>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</si>
  <si>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</si>
  <si>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</si>
  <si>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</si>
  <si>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</si>
  <si>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</si>
  <si>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342272523</t>
  </si>
  <si>
    <t>Příčky z pórobetonových přesných příčkovek [YTONG] hladkých, objemové hmotnosti 500 kg/m3 na tenké maltové lože, tloušťky příčky 150 mm</t>
  </si>
  <si>
    <t>m2</t>
  </si>
  <si>
    <t>CS ÚRS 2017 02</t>
  </si>
  <si>
    <t>4</t>
  </si>
  <si>
    <t>1904466165</t>
  </si>
  <si>
    <t>VV</t>
  </si>
  <si>
    <t>m.č.122-123</t>
  </si>
  <si>
    <t>1,285*2,35</t>
  </si>
  <si>
    <t>342291121</t>
  </si>
  <si>
    <t>Ukotvení příček plochými kotvami, do konstrukce cihelné</t>
  </si>
  <si>
    <t>m</t>
  </si>
  <si>
    <t>-771737990</t>
  </si>
  <si>
    <t>6</t>
  </si>
  <si>
    <t>Úpravy povrchů, podlahy a osazování výplní</t>
  </si>
  <si>
    <t>612311131</t>
  </si>
  <si>
    <t>Potažení vnitřních ploch štukem tloušťky do 3 mm svislých konstrukcí stěn</t>
  </si>
  <si>
    <t>1213488363</t>
  </si>
  <si>
    <t>m.č. 123</t>
  </si>
  <si>
    <t>3,745*(3,08*2+4,95*2+1,5*2+0,15*2)-(0,8*2,0+1,0*1,85+3,08*0,6)</t>
  </si>
  <si>
    <t>612321121</t>
  </si>
  <si>
    <t>Omítka vápenocementová vnitřních ploch nanášená ručně jednovrstvá, tloušťky do 10 mm hladká svislých konstrukcí stěn</t>
  </si>
  <si>
    <t>-1635165942</t>
  </si>
  <si>
    <t>m.č. 123 po vyboraném obkladu tl. 5 cm</t>
  </si>
  <si>
    <t>27,694*2</t>
  </si>
  <si>
    <t>nová příčka</t>
  </si>
  <si>
    <t>(3,745*1,3-0,8*2,0)*2*2</t>
  </si>
  <si>
    <t>Součet</t>
  </si>
  <si>
    <t>5</t>
  </si>
  <si>
    <t>612325421</t>
  </si>
  <si>
    <t>Oprava vápenocementové nebo vápenné omítky vnitřních ploch štukové dvouvrstvé, tloušťky do 20 mm stěn, v rozsahu opravované plochy do 10%</t>
  </si>
  <si>
    <t>-1056774660</t>
  </si>
  <si>
    <t>PSC</t>
  </si>
  <si>
    <t xml:space="preserve">Poznámka k souboru cen:
1. Pro ocenění opravy omítek plochy do 1 m2 se použijí ceny souboru cen 61. 32-52.. Vápenocementová nebo vápenná omítka jednotlivých malých ploch. </t>
  </si>
  <si>
    <t>m.č. 122</t>
  </si>
  <si>
    <t>3,675*(2,95*2+4,763*2+0,5*4)-(0,9*2,0*2+0,8*2,0)</t>
  </si>
  <si>
    <t>méně nová příčka</t>
  </si>
  <si>
    <t>-(3,745*1,3-0,8*2,0)</t>
  </si>
  <si>
    <t>67,205-27,694</t>
  </si>
  <si>
    <t>619991011</t>
  </si>
  <si>
    <t>Zakrytí vnitřních ploch před znečištěním včetně pozdějšího odkrytí konstrukcí a prvků obalením fólií a přelepením páskou</t>
  </si>
  <si>
    <t>-1378223804</t>
  </si>
  <si>
    <t>okna</t>
  </si>
  <si>
    <t>1,25*2,0</t>
  </si>
  <si>
    <t>parapet</t>
  </si>
  <si>
    <t>0,3*1,3</t>
  </si>
  <si>
    <t>dveře</t>
  </si>
  <si>
    <t>1,1*2,2*2</t>
  </si>
  <si>
    <t>7</t>
  </si>
  <si>
    <t>632481211</t>
  </si>
  <si>
    <t>Separační vrstva k oddělení podlahových vrstev z papíru potaženého fólií</t>
  </si>
  <si>
    <t>296779928</t>
  </si>
  <si>
    <t>10*3,0</t>
  </si>
  <si>
    <t>9</t>
  </si>
  <si>
    <t>Ostatní konstrukce a práce-bourání</t>
  </si>
  <si>
    <t>8</t>
  </si>
  <si>
    <t>952901114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</si>
  <si>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přes 4 m</t>
  </si>
  <si>
    <t>50661969</t>
  </si>
  <si>
    <t>8*5,2</t>
  </si>
  <si>
    <t>962032230</t>
  </si>
  <si>
    <t>Bourání zdiva nadzákladového z cihel nebo tvárnic z cihel pálených nebo vápenopískových, na maltu vápennou nebo vápenocementovou, objemu do 1 m3</t>
  </si>
  <si>
    <t>m3</t>
  </si>
  <si>
    <t>-677571661</t>
  </si>
  <si>
    <t>1,95*2,26*0,165</t>
  </si>
  <si>
    <t>1,265*2,26*0,12</t>
  </si>
  <si>
    <t>968072455</t>
  </si>
  <si>
    <t>Vybourání kovových rámů oken s křídly, dveřních zárubní, vrat, stěn, ostění nebo obkladů dveřních zárubní, plochy do 2 m2</t>
  </si>
  <si>
    <t>-835187634</t>
  </si>
  <si>
    <t>0,8*2,0</t>
  </si>
  <si>
    <t>11</t>
  </si>
  <si>
    <t>978021121</t>
  </si>
  <si>
    <t>Otlučení vnitřních cementových omítek stěn, stropů stěn, v rozsahu do 10 %</t>
  </si>
  <si>
    <t>468509969</t>
  </si>
  <si>
    <t>58,841</t>
  </si>
  <si>
    <t>12</t>
  </si>
  <si>
    <t>97805 002</t>
  </si>
  <si>
    <t>Orientační systém (samolepky únikový východ, ..)</t>
  </si>
  <si>
    <t>ks</t>
  </si>
  <si>
    <t>R-položka</t>
  </si>
  <si>
    <t>-989208051</t>
  </si>
  <si>
    <t>13</t>
  </si>
  <si>
    <t>97805 003</t>
  </si>
  <si>
    <t>Obalení čidel EPS  folií (+sundání folie)</t>
  </si>
  <si>
    <t>1267122681</t>
  </si>
  <si>
    <t>14</t>
  </si>
  <si>
    <t>97805 004</t>
  </si>
  <si>
    <t>Obalení tříštivých a phybových čidel folií (+sundání folie)</t>
  </si>
  <si>
    <t>256024487</t>
  </si>
  <si>
    <t>997</t>
  </si>
  <si>
    <t>Přesun sutě</t>
  </si>
  <si>
    <t>997013113</t>
  </si>
  <si>
    <t>Vnitrostaveništní doprava suti a vybouraných hmot vodorovně do 50 m svisle s použitím mechanizace pro budovy a haly výšky přes 9 do 12 m</t>
  </si>
  <si>
    <t>t</t>
  </si>
  <si>
    <t>910820601</t>
  </si>
  <si>
    <t>16</t>
  </si>
  <si>
    <t>997013501</t>
  </si>
  <si>
    <t>Odvoz suti a vybouraných hmot na skládku nebo meziskládku se složením, na vzdálenost do 1 km</t>
  </si>
  <si>
    <t>-1722997126</t>
  </si>
  <si>
    <t>17</t>
  </si>
  <si>
    <t>997013509</t>
  </si>
  <si>
    <t>Odvoz suti a vybouraných hmot na skládku nebo meziskládku se složením, na vzdálenost Příplatek k ceně za každý další i započatý 1 km přes 1 km</t>
  </si>
  <si>
    <t>-2082421373</t>
  </si>
  <si>
    <t>3,775*9 'Přepočtené koeficientem množství</t>
  </si>
  <si>
    <t>18</t>
  </si>
  <si>
    <t>997013831</t>
  </si>
  <si>
    <t>Poplatek za uložení stavebního odpadu na skládce (skládkovné) směsného</t>
  </si>
  <si>
    <t>-558863163</t>
  </si>
  <si>
    <t>998</t>
  </si>
  <si>
    <t>Přesun hmot</t>
  </si>
  <si>
    <t>19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</si>
  <si>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</si>
  <si>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</si>
  <si>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-1609882003</t>
  </si>
  <si>
    <t>PSV</t>
  </si>
  <si>
    <t>Práce a dodávky PSV</t>
  </si>
  <si>
    <t>734</t>
  </si>
  <si>
    <t>Ústřední vytápění - armatury</t>
  </si>
  <si>
    <t>20</t>
  </si>
  <si>
    <t>735111810</t>
  </si>
  <si>
    <t>Demontáž otopných těles litinových článkových</t>
  </si>
  <si>
    <t>-1076688850</t>
  </si>
  <si>
    <t>0,9*1,2*12</t>
  </si>
  <si>
    <t>7344400</t>
  </si>
  <si>
    <t>Demontáž Trasco sytému vč. hlavic</t>
  </si>
  <si>
    <t>kpl</t>
  </si>
  <si>
    <t>831035916</t>
  </si>
  <si>
    <t>22</t>
  </si>
  <si>
    <t>7344410</t>
  </si>
  <si>
    <t>Vypuštění, napuštění systému</t>
  </si>
  <si>
    <t>1273722196</t>
  </si>
  <si>
    <t>766</t>
  </si>
  <si>
    <t>Konstrukce truhlářské</t>
  </si>
  <si>
    <t>23</t>
  </si>
  <si>
    <t>766600101</t>
  </si>
  <si>
    <t>Montáž kuchyňské linky + doprava</t>
  </si>
  <si>
    <t>-637512158</t>
  </si>
  <si>
    <t>24</t>
  </si>
  <si>
    <t>M</t>
  </si>
  <si>
    <t>766-T3</t>
  </si>
  <si>
    <t>kuchyňská linka vč, dřezu a baterie (specifikace dle PD)</t>
  </si>
  <si>
    <t>32</t>
  </si>
  <si>
    <t>2038045431</t>
  </si>
  <si>
    <t>25</t>
  </si>
  <si>
    <t>766-T4</t>
  </si>
  <si>
    <t>kuchyňská linka (specifikace dle PD)</t>
  </si>
  <si>
    <t>-3972258</t>
  </si>
  <si>
    <t>26</t>
  </si>
  <si>
    <t>766-M</t>
  </si>
  <si>
    <t>myčka nádobí</t>
  </si>
  <si>
    <t>-613156788</t>
  </si>
  <si>
    <t>27</t>
  </si>
  <si>
    <t>766-K</t>
  </si>
  <si>
    <t>kávovar</t>
  </si>
  <si>
    <t>1882363865</t>
  </si>
  <si>
    <t>28</t>
  </si>
  <si>
    <t>766-S</t>
  </si>
  <si>
    <t>varná deska</t>
  </si>
  <si>
    <t>259928297</t>
  </si>
  <si>
    <t>29</t>
  </si>
  <si>
    <t>766-T1</t>
  </si>
  <si>
    <t>kovový regál 500x1200x2100 mm</t>
  </si>
  <si>
    <t>kus</t>
  </si>
  <si>
    <t>-1411107382</t>
  </si>
  <si>
    <t>30</t>
  </si>
  <si>
    <t>766-T2</t>
  </si>
  <si>
    <t>kovový regál 500x900x2100 mm</t>
  </si>
  <si>
    <t>-1223859014</t>
  </si>
  <si>
    <t>31</t>
  </si>
  <si>
    <t>766660131</t>
  </si>
  <si>
    <t>Montáž dveřních křídel dřevěných nebo plastových otevíravých do dřevěné rámové zárubně z masivního dřeva jednokřídlových, šířky do 800 mm</t>
  </si>
  <si>
    <t>-246454761</t>
  </si>
  <si>
    <t>21/P</t>
  </si>
  <si>
    <t>dveře vnitřní dřevěné plné 800x1970 mm (specifikace dle PD-Výpis prvků)</t>
  </si>
  <si>
    <t>613633053</t>
  </si>
  <si>
    <t>33</t>
  </si>
  <si>
    <t>766682112</t>
  </si>
  <si>
    <t>Montáž zárubní dřevěných, plastových nebo z lamina obložkových, pro dveře jednokřídlové, tloušťky stěny přes 170 do 350 mm</t>
  </si>
  <si>
    <t>-943752668</t>
  </si>
  <si>
    <t>34</t>
  </si>
  <si>
    <t>611822640</t>
  </si>
  <si>
    <t>zárubeň obložková pro dveře 1křídlové 60,70,80,90x197 cm, tl. 18-25 cm,dub,buk</t>
  </si>
  <si>
    <t>-1791036479</t>
  </si>
  <si>
    <t>35</t>
  </si>
  <si>
    <t>766691914</t>
  </si>
  <si>
    <t>Ostatní práce vyvěšení nebo zavěšení křídel s případným uložením a opětovným zavěšením po provedení stavebních změn dřevěných dveřních, plochy do 2 m2</t>
  </si>
  <si>
    <t>1217863291</t>
  </si>
  <si>
    <t>36</t>
  </si>
  <si>
    <t>766812830</t>
  </si>
  <si>
    <t>Demontáž kuchyňských linek dřevěných nebo kovových včetně skříněk uchycených na stěně, délky přes 1500 do 1800 mm</t>
  </si>
  <si>
    <t>-1512988354</t>
  </si>
  <si>
    <t>37</t>
  </si>
  <si>
    <t>998766102</t>
  </si>
  <si>
    <t>Přesun hmot pro konstrukce truhlářské stanovený z hmotnosti přesunovaného materiálu vodorovná dopravní vzdálenost do 50 m v objektech výšky přes 6 do 12 m</t>
  </si>
  <si>
    <t>1762484333</t>
  </si>
  <si>
    <t>38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</si>
  <si>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</si>
  <si>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</si>
  <si>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-770391941</t>
  </si>
  <si>
    <t>771</t>
  </si>
  <si>
    <t>Podlahy z dlaždic</t>
  </si>
  <si>
    <t>39</t>
  </si>
  <si>
    <t>771474113</t>
  </si>
  <si>
    <t>Montáž soklíků z dlaždic keramických lepených flexibilním lepidlem rovných výšky přes 90 do 120 mm</t>
  </si>
  <si>
    <t>-1703383600</t>
  </si>
  <si>
    <t>m.č.č 122+123</t>
  </si>
  <si>
    <t>40</t>
  </si>
  <si>
    <t>771574131</t>
  </si>
  <si>
    <t>Montáž podlah z dlaždic keramických lepených flexibilním lepidlem režných nebo glazovaných protiskluzných nebo reliefovaných do 50 ks/ m2</t>
  </si>
  <si>
    <t>-1609713471</t>
  </si>
  <si>
    <t>15,76+17,1</t>
  </si>
  <si>
    <t>41</t>
  </si>
  <si>
    <t>597611352</t>
  </si>
  <si>
    <t>dlaždice keramické 300x300 mm</t>
  </si>
  <si>
    <t>-2067821315</t>
  </si>
  <si>
    <t>sokl</t>
  </si>
  <si>
    <t>33*0,1</t>
  </si>
  <si>
    <t>dlažba</t>
  </si>
  <si>
    <t>32,86</t>
  </si>
  <si>
    <t>36,16*1,1 'Přepočtené koeficientem množství</t>
  </si>
  <si>
    <t>42</t>
  </si>
  <si>
    <t>771579196</t>
  </si>
  <si>
    <t>Montáž podlah z dlaždic keramických Příplatek k cenám za dvousložkový spárovací tmel</t>
  </si>
  <si>
    <t>944138221</t>
  </si>
  <si>
    <t>43</t>
  </si>
  <si>
    <t>771579197</t>
  </si>
  <si>
    <t>Montáž podlah z dlaždic keramických Příplatek k cenám za dvousložkové lepidlo</t>
  </si>
  <si>
    <t>1502707386</t>
  </si>
  <si>
    <t>44</t>
  </si>
  <si>
    <t>771591111</t>
  </si>
  <si>
    <t>Podlahy - ostatní práce penetrace podkladu</t>
  </si>
  <si>
    <t>-904027102</t>
  </si>
  <si>
    <t>45</t>
  </si>
  <si>
    <t>771591115</t>
  </si>
  <si>
    <t>Podlahy - ostatní práce spárování silikonem</t>
  </si>
  <si>
    <t>1127254342</t>
  </si>
  <si>
    <t>podlaha - obklad/sokl</t>
  </si>
  <si>
    <t>46</t>
  </si>
  <si>
    <t>998771102</t>
  </si>
  <si>
    <t>Přesun hmot pro podlahy z dlaždic stanovený z hmotnosti přesunovaného materiálu vodorovná dopravní vzdálenost do 50 m v objektech výšky přes 6 do 12 m</t>
  </si>
  <si>
    <t>1280799880</t>
  </si>
  <si>
    <t>47</t>
  </si>
  <si>
    <t>998771181</t>
  </si>
  <si>
    <t>Přesun hmot pro podlahy z dlaždic stanovený z hmotnosti přesunovaného materiálu Příplatek k ceně za přesun prováděný bez použití mechanizace pro jakoukoliv výšku objektu</t>
  </si>
  <si>
    <t>1235375183</t>
  </si>
  <si>
    <t>781</t>
  </si>
  <si>
    <t>Dokončovací práce - obklady</t>
  </si>
  <si>
    <t>48</t>
  </si>
  <si>
    <t>781473810</t>
  </si>
  <si>
    <t>Demontáž obkladů z dlaždic keramických lepených</t>
  </si>
  <si>
    <t>-1162162062</t>
  </si>
  <si>
    <t>2,0*(2,8+3,15+0,6+1,231*2+2,65+0,35+0,15+1,15+0,15+0,385)</t>
  </si>
  <si>
    <t>783</t>
  </si>
  <si>
    <t>Dokončovací práce - nátěry</t>
  </si>
  <si>
    <t>49</t>
  </si>
  <si>
    <t>783617118</t>
  </si>
  <si>
    <t>Krycí dvojnásobný syntetický nátěr topení a potrubí</t>
  </si>
  <si>
    <t>-1512086332</t>
  </si>
  <si>
    <t>784</t>
  </si>
  <si>
    <t>Dokončovací práce - malby</t>
  </si>
  <si>
    <t>50</t>
  </si>
  <si>
    <t>784111033</t>
  </si>
  <si>
    <t>Omytí podkladu v místnostech výšky přes 3,80 do 5,00 m</t>
  </si>
  <si>
    <t>-667643236</t>
  </si>
  <si>
    <t>51</t>
  </si>
  <si>
    <t>784221113</t>
  </si>
  <si>
    <t>Malby z malířských směsí otěruvzdorných za sucha dvojnásobné, bílé za sucha otěruvzdorné středně v místnostech výšky přes 3,80 do 5,00 m</t>
  </si>
  <si>
    <t>898420461</t>
  </si>
  <si>
    <t>67,205+58,841+15,76+17,1</t>
  </si>
  <si>
    <t>52</t>
  </si>
  <si>
    <t>784221153</t>
  </si>
  <si>
    <t>Malby z malířských směsí otěruvzdorných za sucha Příplatek k cenám dvojnásobných maleb na tónovacích automatech, v odstínu středně sytém</t>
  </si>
  <si>
    <t>-2053353566</t>
  </si>
  <si>
    <t>53</t>
  </si>
  <si>
    <t>784496500</t>
  </si>
  <si>
    <t>Neutralizační nátěr pro vápenné štuky</t>
  </si>
  <si>
    <t>-1511174624</t>
  </si>
  <si>
    <t>67,205+58,841</t>
  </si>
  <si>
    <t>ZTI - Zdravotně technické instalace</t>
  </si>
  <si>
    <t xml:space="preserve">    9 - Ostatní konstrukce a práce, bourání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</si>
  <si>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</si>
  <si>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</si>
  <si>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</si>
  <si>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612125101</t>
  </si>
  <si>
    <t>Vyplnění spár vnitřních povrchů z cihel, cementovou maltou stěn</t>
  </si>
  <si>
    <t>1717357237</t>
  </si>
  <si>
    <t>Ostatní konstrukce a práce, bourání</t>
  </si>
  <si>
    <t>974031133</t>
  </si>
  <si>
    <t>Vysekání rýh ve zdivu cihelném na maltu vápennou nebo vápenocementovou do hl. 50 mm a šířky do 100 mm</t>
  </si>
  <si>
    <t>-576143422</t>
  </si>
  <si>
    <t>997013153</t>
  </si>
  <si>
    <t>Vnitrostaveništní doprava suti a vybouraných hmot vodorovně do 50 m svisle s omezením mechanizace pro budovy a haly výšky přes 9 do 12 m</t>
  </si>
  <si>
    <t>1662474271</t>
  </si>
  <si>
    <t>1985601825</t>
  </si>
  <si>
    <t>-464654777</t>
  </si>
  <si>
    <t>0,069*9 'Přepočtené koeficientem množství</t>
  </si>
  <si>
    <t>997013803</t>
  </si>
  <si>
    <t>Poplatek za uložení stavebního odpadu na skládce (skládkovné) cihelného</t>
  </si>
  <si>
    <t>-975657191</t>
  </si>
  <si>
    <t>721</t>
  </si>
  <si>
    <t>Zdravotechnika - vnitřní kanalizace</t>
  </si>
  <si>
    <t>721174042</t>
  </si>
  <si>
    <t>Potrubí z plastových trub polypropylenové [HT systém] připojovací DN 40</t>
  </si>
  <si>
    <t>1641326679</t>
  </si>
  <si>
    <t>721290111</t>
  </si>
  <si>
    <t>Zkouška těsnosti kanalizace v objektech vodou do DN 125</t>
  </si>
  <si>
    <t>-519896289</t>
  </si>
  <si>
    <t>998721202</t>
  </si>
  <si>
    <t>Přesun hmot pro vnitřní kanalizace stanovený procentní sazbou (%) z ceny vodorovná dopravní vzdálenost do 50 m v objektech výšky přes 6 do 12 m</t>
  </si>
  <si>
    <t>%</t>
  </si>
  <si>
    <t>373115457</t>
  </si>
  <si>
    <t>722</t>
  </si>
  <si>
    <t>Zdravotechnika - vnitřní vodovod</t>
  </si>
  <si>
    <t>722171933</t>
  </si>
  <si>
    <t>Výměna trubky, tvarovky, vsazení odbočky na rozvodech vody z plastů D přes 20 do 25 mm</t>
  </si>
  <si>
    <t>-135952220</t>
  </si>
  <si>
    <t>286193541</t>
  </si>
  <si>
    <t>odbočka PE-HD 45°, DN20</t>
  </si>
  <si>
    <t>-1064684993</t>
  </si>
  <si>
    <t>722174002</t>
  </si>
  <si>
    <t>Potrubí z plastových trubek z polypropylenu (PPR) svařovaných polyfuzně PN 16 (SDR 7,4) D 20 x 2,8</t>
  </si>
  <si>
    <t>-460204622</t>
  </si>
  <si>
    <t>722290226</t>
  </si>
  <si>
    <t>Zkoušky, proplach a desinfekce vodovodního potrubí zkoušky těsnosti vodovodního potrubí závitového do DN 50</t>
  </si>
  <si>
    <t>-1280299295</t>
  </si>
  <si>
    <t>722290234</t>
  </si>
  <si>
    <t>Zkoušky, proplach a desinfekce vodovodního potrubí proplach a desinfekce vodovodního potrubí do DN 80</t>
  </si>
  <si>
    <t>-1021959316</t>
  </si>
  <si>
    <t>998722202</t>
  </si>
  <si>
    <t>Přesun hmot pro vnitřní vodovod stanovený procentní sazbou (%) z ceny vodorovná dopravní vzdálenost do 50 m v objektech výšky přes 6 do 12 m</t>
  </si>
  <si>
    <t>-797351631</t>
  </si>
  <si>
    <t>725</t>
  </si>
  <si>
    <t>Zdravotechnika - zařizovací předměty</t>
  </si>
  <si>
    <t>725539202</t>
  </si>
  <si>
    <t>Elektrické ohřívače zásobníkové montáž tlakových ohřívačů závěsných (svislých nebo vodorovných) přes 15 do 50 l</t>
  </si>
  <si>
    <t>soubor</t>
  </si>
  <si>
    <t>344877118</t>
  </si>
  <si>
    <t>72581R113</t>
  </si>
  <si>
    <t>Ventil rohový 1/2+3/4</t>
  </si>
  <si>
    <t>-1058505359</t>
  </si>
  <si>
    <t>72581R112</t>
  </si>
  <si>
    <t>Ventil rohový 1/2+ 3/8</t>
  </si>
  <si>
    <t>-1396467850</t>
  </si>
  <si>
    <t>735111812</t>
  </si>
  <si>
    <t>Demontáž bojleru, odpojení elektroinstalace, uzavření přívodu vody, uložení pro následnou mtž</t>
  </si>
  <si>
    <t>-896607543</t>
  </si>
  <si>
    <t>SIP - Silnoproud</t>
  </si>
  <si>
    <t xml:space="preserve">    741 - Elektroinstalace - silnoproud</t>
  </si>
  <si>
    <t>974082212</t>
  </si>
  <si>
    <t>Vysekání rýh pro vodiče v omítce cementové stěn, šířky do 30 mm</t>
  </si>
  <si>
    <t>-2099153743</t>
  </si>
  <si>
    <t>4,8*6+3,0*4</t>
  </si>
  <si>
    <t>-1005594114</t>
  </si>
  <si>
    <t>-496647515</t>
  </si>
  <si>
    <t>1152611101</t>
  </si>
  <si>
    <t>0,041*9 'Přepočtené koeficientem množství</t>
  </si>
  <si>
    <t>997013812</t>
  </si>
  <si>
    <t>Poplatek za uložení stavebního odpadu na skládce (skládkovné) z materiálů na bázi sádry</t>
  </si>
  <si>
    <t>750582079</t>
  </si>
  <si>
    <t>741</t>
  </si>
  <si>
    <t>Elektroinstalace - silnoproud</t>
  </si>
  <si>
    <t>741110511</t>
  </si>
  <si>
    <t>Montáž lišt a kanálků elektroinstalačních se spojkami, ohyby a rohy a s nasunutím do krabic vkládacích s víčkem, šířky do 60 mm</t>
  </si>
  <si>
    <t>-1793785220</t>
  </si>
  <si>
    <t>345718360</t>
  </si>
  <si>
    <t>lišta elektroinstalační vkládací 40 x 15</t>
  </si>
  <si>
    <t>1253765932</t>
  </si>
  <si>
    <t>741112001</t>
  </si>
  <si>
    <t>Montáž krabic elektroinstalačních bez napojení na trubky a lišty, demontáže a montáže víčka a přístroje protahovacích nebo odbočných zapuštěných plastových kruhových</t>
  </si>
  <si>
    <t>-2084872738</t>
  </si>
  <si>
    <t>8+2+1+2</t>
  </si>
  <si>
    <t>345715110</t>
  </si>
  <si>
    <t>materiál úložný elektroinstalační krabice přístrojové instalační z plastické hmoty KP 68/2  500 V,  D69 x 30mm</t>
  </si>
  <si>
    <t>1288127133</t>
  </si>
  <si>
    <t>P</t>
  </si>
  <si>
    <t>Poznámka k položce:
EAN 8595057600089</t>
  </si>
  <si>
    <t>345715151</t>
  </si>
  <si>
    <t>krabice přístrojová instalační trojnásobná KP 64/3</t>
  </si>
  <si>
    <t>R - položka</t>
  </si>
  <si>
    <t>57272513</t>
  </si>
  <si>
    <t>345715152</t>
  </si>
  <si>
    <t>krabice přístrojová instalační pětinásobná KP 64/5</t>
  </si>
  <si>
    <t>1444351451</t>
  </si>
  <si>
    <t>345715153</t>
  </si>
  <si>
    <t>krabice přístrojová instalační KR68</t>
  </si>
  <si>
    <t>-483978034</t>
  </si>
  <si>
    <t>741122015</t>
  </si>
  <si>
    <t>Montáž kabelů měděných bez ukončení uložených pod omítku plných kulatých (CYKY), počtu a průřezu žil 3x1,5 mm2</t>
  </si>
  <si>
    <t>-1597801231</t>
  </si>
  <si>
    <t>341110300</t>
  </si>
  <si>
    <t>kabely silové s měděným jádrem pro jmenovité napětí 750 V CYKY   TP-KK-134/01 průřez   Cu číslo  bázová cena mm2       kg/m      Kč/m 3 x 1,5     0,044     11,25</t>
  </si>
  <si>
    <t>5487611</t>
  </si>
  <si>
    <t>Poznámka k položce:
obsah kovu [kg/m], Cu =0,044, Al =0</t>
  </si>
  <si>
    <t>741122016</t>
  </si>
  <si>
    <t>Montáž kabelů měděných bez ukončení uložených pod omítku plných kulatých (CYKY), počtu a průřezu žil 3x2,5 až 6 mm2</t>
  </si>
  <si>
    <t>-347676719</t>
  </si>
  <si>
    <t>341110360</t>
  </si>
  <si>
    <t>kabely silové s měděným jádrem pro jmenovité napětí 750 V CYKY   TP-KK-134/01 průřez   Cu číslo  bázová cena mm2       kg/m      Kč/m 3 x 2,5     0,074     17,65</t>
  </si>
  <si>
    <t>1673414498</t>
  </si>
  <si>
    <t>Poznámka k položce:
obsah kovu [kg/m], Cu =0,074, Al =0</t>
  </si>
  <si>
    <t>741122031</t>
  </si>
  <si>
    <t>Montáž kabelů měděných bez ukončení uložených pod omítku plných kulatých (CYKY), počtu a průřezu žil 5x1,5 až 2,5 mm2</t>
  </si>
  <si>
    <t>1151962968</t>
  </si>
  <si>
    <t>341110900</t>
  </si>
  <si>
    <t>kabely silové s měděným jádrem pro jmenovité napětí 750 V CYKY   TP-KK-134/01 průřez   Cu číslo  bázová cena mm2       kg/m      Kč/m 5 x  1,5     0,074     18,10</t>
  </si>
  <si>
    <t>-365701671</t>
  </si>
  <si>
    <t>741210001</t>
  </si>
  <si>
    <t>Montáž rozvodnic oceloplechových nebo plastových bez zapojení vodičů běžných, hmotnosti do 20 kg</t>
  </si>
  <si>
    <t>766382627</t>
  </si>
  <si>
    <t>357R-1350</t>
  </si>
  <si>
    <t>plastový rozvaděč zapuštěný, dvouřadý</t>
  </si>
  <si>
    <t>-863412175</t>
  </si>
  <si>
    <t>741310001</t>
  </si>
  <si>
    <t>Montáž spínačů jedno nebo dvoupólových nástěnných se zapojením vodičů, pro prostředí normální vypínačů, řazení 1-jednopólových</t>
  </si>
  <si>
    <t>-716522618</t>
  </si>
  <si>
    <t>345355150</t>
  </si>
  <si>
    <t>spínač jednopólový 10A bílý, slonová kost</t>
  </si>
  <si>
    <t>-1060814052</t>
  </si>
  <si>
    <t>741310022</t>
  </si>
  <si>
    <t>Montáž spínačů jedno nebo dvoupólových nástěnných se zapojením vodičů, pro prostředí normální přepínačů, řazení 6-střídavých</t>
  </si>
  <si>
    <t>461200354</t>
  </si>
  <si>
    <t>345355550</t>
  </si>
  <si>
    <t>přepínač střídavý řazení 6 10A bílý, slonová kost</t>
  </si>
  <si>
    <t>-212303904</t>
  </si>
  <si>
    <t>741313001</t>
  </si>
  <si>
    <t>Montáž zásuvek domovních se zapojením vodičů bezšroubové připojení polozapuštěných nebo zapuštěných 10/16 A, provedení 2P + PE</t>
  </si>
  <si>
    <t>406119044</t>
  </si>
  <si>
    <t>345551030</t>
  </si>
  <si>
    <t>Spoje zásuvkové 10 A a 10/16 A zásuvky komplet zásuvka 1násobná 5517-2389 Tango bílý, slonová kost</t>
  </si>
  <si>
    <t>187743442</t>
  </si>
  <si>
    <t>741320105</t>
  </si>
  <si>
    <t>Montáž jističů se zapojením vodičů jednopólových nn do 25 A ve skříni</t>
  </si>
  <si>
    <t>1284181458</t>
  </si>
  <si>
    <t>1+8</t>
  </si>
  <si>
    <t>358221090</t>
  </si>
  <si>
    <t>jistič 1pólový-charakteristika B 10A</t>
  </si>
  <si>
    <t>-2009575135</t>
  </si>
  <si>
    <t>Poznámka k položce:
EAN: 8590125338710</t>
  </si>
  <si>
    <t>358221110</t>
  </si>
  <si>
    <t>jistič 1pólový-charakteristika B 16A</t>
  </si>
  <si>
    <t>1857951530</t>
  </si>
  <si>
    <t>Poznámka k položce:
EAN: 8590125338734</t>
  </si>
  <si>
    <t>741321002</t>
  </si>
  <si>
    <t>Montáž proudových chráničů se zapojením vodičů dvoupólových nn do 25 A s krytem</t>
  </si>
  <si>
    <t>-1602540505</t>
  </si>
  <si>
    <t>358892060</t>
  </si>
  <si>
    <t>chránič proudový 4pólový 25A pracovního proudu 0.03 A</t>
  </si>
  <si>
    <t>-69611899</t>
  </si>
  <si>
    <t>Poznámka k položce:
EAN: 8590125353034</t>
  </si>
  <si>
    <t>741372001</t>
  </si>
  <si>
    <t>Montáž svítidel LED se zapojením vodičů bytových nebo společenských místností přisazených nástěnných páskových samolepících</t>
  </si>
  <si>
    <t>-1266840356</t>
  </si>
  <si>
    <t>741R-011</t>
  </si>
  <si>
    <t>LED pásek 3m+trafo</t>
  </si>
  <si>
    <t>702455900</t>
  </si>
  <si>
    <t>741372051</t>
  </si>
  <si>
    <t>Montáž svítidel LED se zapojením vodičů bytových nebo společenských místností přisazených stropních reflektorových bez pohybového čidla</t>
  </si>
  <si>
    <t>-1683094331</t>
  </si>
  <si>
    <t>741R-01B</t>
  </si>
  <si>
    <t>B - svítidlo LED, 230V, 1x30W, nástěnné, svítící na pracovní plochu</t>
  </si>
  <si>
    <t>-1806019664</t>
  </si>
  <si>
    <t>741372062</t>
  </si>
  <si>
    <t>Montáž svítidel LED se zapojením vodičů bytových nebo společenských místností přisazených stropních panelových, obsahu přes 0,09 do 0,36 m2</t>
  </si>
  <si>
    <t>-1389656840</t>
  </si>
  <si>
    <t>741R-01A</t>
  </si>
  <si>
    <t>A - svítidlo LED, 230V, 1x40W, panel 600x600 mm</t>
  </si>
  <si>
    <t>-1218560728</t>
  </si>
  <si>
    <t>741900101</t>
  </si>
  <si>
    <t>Drobný úchytný materiál, sádra,..</t>
  </si>
  <si>
    <t>-1110832659</t>
  </si>
  <si>
    <t>741900102</t>
  </si>
  <si>
    <t>Hlavní vypínač 400V, 25A (dod+mtž)</t>
  </si>
  <si>
    <t>238048744</t>
  </si>
  <si>
    <t>998741102</t>
  </si>
  <si>
    <t>Přesun hmot pro silnoproud stanovený z hmotnosti přesunovaného materiálu vodorovná dopravní vzdálenost do 50 m v objektech výšky přes 6 do 12 m</t>
  </si>
  <si>
    <t>-710807199</t>
  </si>
  <si>
    <t>998741181</t>
  </si>
  <si>
    <t>Přesun hmot pro silnoproud stanovený z hmotnosti přesunovaného materiálu Příplatek k ceně za přesun prováděný bez použití mechanizace pro jakoukoliv výšku objektu</t>
  </si>
  <si>
    <t>2110139120</t>
  </si>
  <si>
    <t>CCTV - CCTV</t>
  </si>
  <si>
    <t xml:space="preserve"> </t>
  </si>
  <si>
    <t>742 - Elektroinstalace - slaboproud</t>
  </si>
  <si>
    <t xml:space="preserve">    D1 - WiFi</t>
  </si>
  <si>
    <t xml:space="preserve">    D2 - CCTV</t>
  </si>
  <si>
    <t>742</t>
  </si>
  <si>
    <t>Elektroinstalace - slaboproud</t>
  </si>
  <si>
    <t>D1</t>
  </si>
  <si>
    <t>WiFi</t>
  </si>
  <si>
    <t>UBIQUITI UniFi AC PRO 1750 Mbps AP/Hotspot 2,4/5 GHz, 802.11ac, MIMO 3×3 - vnitřní/venkovní (60 měsíců záruka), napájení WiFi zajištěno v rozvaděči RACK na PoE switchi</t>
  </si>
  <si>
    <t>D2</t>
  </si>
  <si>
    <t>DS-2CD2122FWD-I 2Mpx, 2.0 Megapixelová, R6, IP vnitřní antivandal miniDome kamera s IR přísvitem, 1/2.8" Progressive Scan CMOS, komprese H.264/MJPEG/H.264+, max.rozlišení 1920x1080/25fps, objektiv: 2,8mm (4, 6, 12mm volitelně) @ F1.2, úhel zobrazení: 2.8m</t>
  </si>
  <si>
    <t>DS-2CD2122FWD-IW  2Mpx, 2.0 Megapixelová, R6, IP vnitřní antivandal miniDome kamera s wif a IR přísvitem, 1/2.8" Progressive Scan CMOS, komprese H.264/MJPEG/H.264+, max.rozlišení 1920x1080/25fps, objektiv: 2,8mm (4, 6, 12mm volitelně) @ F1.2, úhel zobraze</t>
  </si>
  <si>
    <t>Kryt pro skrytou montáž kabelů DS-1280ZJ-DM18</t>
  </si>
  <si>
    <t>Zdroj PoE pro kameru v místnosti 125 v krytu opatřeným nátěrem v barvě trámu zajišťuje napájení pro kameru, data kamera předává pomocí WiFi bezdrátově</t>
  </si>
  <si>
    <t>Nastavení Videorecorderu, nastavení práv, režimů, oprávnění, analitické funkce, návod, školení</t>
  </si>
  <si>
    <t>Nastavení PoE switche v rozvaděči RACK 1.PP</t>
  </si>
  <si>
    <t>Nastavení Mikrotiku v Rozvaděči RACK 1.PP</t>
  </si>
  <si>
    <t>Nastavení kamer, naprogramování</t>
  </si>
  <si>
    <t>Elektroinstalační ohebná trubka (průchody zdí)</t>
  </si>
  <si>
    <t>Koncovka RJ45 CAT 6 (CCTV)</t>
  </si>
  <si>
    <t>Elektroinstalační ohebná trubka (trasa u podlahy pod omítkou v místnosti 123,122 a v místnosti 122 k otvorům z místnosti 124)</t>
  </si>
  <si>
    <t>Elektroinstalační vkládací lišta 40x20 za místností 128</t>
  </si>
  <si>
    <t>Elektroinstalační vkládací lišta 20x20 za místností 128</t>
  </si>
  <si>
    <t>Pomocný materiál, šroubky, hmoždinky, vkládací lišty, trubky</t>
  </si>
  <si>
    <t>Zednické práce, průrazy, opravy</t>
  </si>
  <si>
    <t>PPV,HZS,Koordinační činost, dozor na stavbě, dovoz materiálu od výrobce do skladu, dovoz materiálu ze skladu na stavbu, kontrolní dny</t>
  </si>
  <si>
    <t>Výchozí revize, náhledy kamer - snímky, předávací protokol</t>
  </si>
  <si>
    <t>VRN - Vedlejší rozpočtové náklady</t>
  </si>
  <si>
    <t xml:space="preserve">    VRN3 - Zařízení staveniště</t>
  </si>
  <si>
    <t xml:space="preserve">    VRN6 - Územní vlivy</t>
  </si>
  <si>
    <t>VRN3</t>
  </si>
  <si>
    <t>Zařízení staveniště</t>
  </si>
  <si>
    <t>030001000</t>
  </si>
  <si>
    <t>Základní rozdělení průvodních činností a nákladů zařízení staveniště</t>
  </si>
  <si>
    <t>CS ÚRS 2016 01</t>
  </si>
  <si>
    <t>1024</t>
  </si>
  <si>
    <t>-1175626663</t>
  </si>
  <si>
    <t>VRN6</t>
  </si>
  <si>
    <t>Územní vlivy</t>
  </si>
  <si>
    <t>065002000</t>
  </si>
  <si>
    <t>Hlavní tituly průvodních činností a nákladů územní vlivy mimostaveništní doprava materiálů a výrobků</t>
  </si>
  <si>
    <t>1739214539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</si>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</sst>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6" t="s">
        <v>16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8"/>
      <c r="AQ5" s="30"/>
      <c r="BE5" s="33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8" t="s">
        <v>19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8"/>
      <c r="AQ6" s="30"/>
      <c r="BE6" s="335"/>
      <c r="BS6" s="23" t="s">
        <v>20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22</v>
      </c>
      <c r="AO7" s="28"/>
      <c r="AP7" s="28"/>
      <c r="AQ7" s="30"/>
      <c r="BE7" s="335"/>
      <c r="BS7" s="23" t="s">
        <v>24</v>
      </c>
    </row>
    <row r="8" spans="2:71" ht="14.45" customHeight="1">
      <c r="B8" s="27"/>
      <c r="C8" s="28"/>
      <c r="D8" s="36" t="s">
        <v>25</v>
      </c>
      <c r="E8" s="28"/>
      <c r="F8" s="28"/>
      <c r="G8" s="28"/>
      <c r="H8" s="28"/>
      <c r="I8" s="28"/>
      <c r="J8" s="28"/>
      <c r="K8" s="34" t="s">
        <v>26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27</v>
      </c>
      <c r="AL8" s="28"/>
      <c r="AM8" s="28"/>
      <c r="AN8" s="37" t="s">
        <v>28</v>
      </c>
      <c r="AO8" s="28"/>
      <c r="AP8" s="28"/>
      <c r="AQ8" s="30"/>
      <c r="BE8" s="335"/>
      <c r="BS8" s="23" t="s">
        <v>29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5"/>
      <c r="BS9" s="23" t="s">
        <v>30</v>
      </c>
    </row>
    <row r="10" spans="2:71" ht="14.45" customHeight="1">
      <c r="B10" s="27"/>
      <c r="C10" s="28"/>
      <c r="D10" s="36" t="s">
        <v>31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32</v>
      </c>
      <c r="AL10" s="28"/>
      <c r="AM10" s="28"/>
      <c r="AN10" s="34" t="s">
        <v>22</v>
      </c>
      <c r="AO10" s="28"/>
      <c r="AP10" s="28"/>
      <c r="AQ10" s="30"/>
      <c r="BE10" s="335"/>
      <c r="BS10" s="23" t="s">
        <v>20</v>
      </c>
    </row>
    <row r="11" spans="2:71" ht="18.4" customHeight="1">
      <c r="B11" s="27"/>
      <c r="C11" s="28"/>
      <c r="D11" s="28"/>
      <c r="E11" s="34" t="s">
        <v>33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34</v>
      </c>
      <c r="AL11" s="28"/>
      <c r="AM11" s="28"/>
      <c r="AN11" s="34" t="s">
        <v>22</v>
      </c>
      <c r="AO11" s="28"/>
      <c r="AP11" s="28"/>
      <c r="AQ11" s="30"/>
      <c r="BE11" s="335"/>
      <c r="BS11" s="23" t="s">
        <v>20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5"/>
      <c r="BS12" s="23" t="s">
        <v>20</v>
      </c>
    </row>
    <row r="13" spans="2:71" ht="14.45" customHeight="1">
      <c r="B13" s="27"/>
      <c r="C13" s="28"/>
      <c r="D13" s="36" t="s">
        <v>35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32</v>
      </c>
      <c r="AL13" s="28"/>
      <c r="AM13" s="28"/>
      <c r="AN13" s="38" t="s">
        <v>36</v>
      </c>
      <c r="AO13" s="28"/>
      <c r="AP13" s="28"/>
      <c r="AQ13" s="30"/>
      <c r="BE13" s="335"/>
      <c r="BS13" s="23" t="s">
        <v>20</v>
      </c>
    </row>
    <row r="14" spans="2:71" ht="13.5">
      <c r="B14" s="27"/>
      <c r="C14" s="28"/>
      <c r="D14" s="28"/>
      <c r="E14" s="339" t="s">
        <v>36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6" t="s">
        <v>34</v>
      </c>
      <c r="AL14" s="28"/>
      <c r="AM14" s="28"/>
      <c r="AN14" s="38" t="s">
        <v>36</v>
      </c>
      <c r="AO14" s="28"/>
      <c r="AP14" s="28"/>
      <c r="AQ14" s="30"/>
      <c r="BE14" s="335"/>
      <c r="BS14" s="23" t="s">
        <v>20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5"/>
      <c r="BS15" s="23" t="s">
        <v>6</v>
      </c>
    </row>
    <row r="16" spans="2:71" ht="14.45" customHeight="1">
      <c r="B16" s="27"/>
      <c r="C16" s="28"/>
      <c r="D16" s="36" t="s">
        <v>37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32</v>
      </c>
      <c r="AL16" s="28"/>
      <c r="AM16" s="28"/>
      <c r="AN16" s="34" t="s">
        <v>22</v>
      </c>
      <c r="AO16" s="28"/>
      <c r="AP16" s="28"/>
      <c r="AQ16" s="30"/>
      <c r="BE16" s="335"/>
      <c r="BS16" s="23" t="s">
        <v>6</v>
      </c>
    </row>
    <row r="17" spans="2:71" ht="18.4" customHeight="1">
      <c r="B17" s="27"/>
      <c r="C17" s="28"/>
      <c r="D17" s="28"/>
      <c r="E17" s="34" t="s">
        <v>38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34</v>
      </c>
      <c r="AL17" s="28"/>
      <c r="AM17" s="28"/>
      <c r="AN17" s="34" t="s">
        <v>22</v>
      </c>
      <c r="AO17" s="28"/>
      <c r="AP17" s="28"/>
      <c r="AQ17" s="30"/>
      <c r="BE17" s="335"/>
      <c r="BS17" s="23" t="s">
        <v>39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5"/>
      <c r="BS18" s="23" t="s">
        <v>8</v>
      </c>
    </row>
    <row r="19" spans="2:71" ht="14.45" customHeight="1">
      <c r="B19" s="27"/>
      <c r="C19" s="28"/>
      <c r="D19" s="36" t="s">
        <v>40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5"/>
      <c r="BS19" s="23" t="s">
        <v>8</v>
      </c>
    </row>
    <row r="20" spans="2:71" ht="85.5" customHeight="1">
      <c r="B20" s="27"/>
      <c r="C20" s="28"/>
      <c r="D20" s="28"/>
      <c r="E20" s="341" t="s">
        <v>41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28"/>
      <c r="AP20" s="28"/>
      <c r="AQ20" s="30"/>
      <c r="BE20" s="33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5"/>
    </row>
    <row r="23" spans="2:57" s="1" customFormat="1" ht="25.9" customHeight="1">
      <c r="B23" s="40"/>
      <c r="C23" s="41"/>
      <c r="D23" s="42" t="s">
        <v>42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2">
        <f>ROUND(AG51,2)</f>
        <v>0</v>
      </c>
      <c r="AL23" s="343"/>
      <c r="AM23" s="343"/>
      <c r="AN23" s="343"/>
      <c r="AO23" s="343"/>
      <c r="AP23" s="41"/>
      <c r="AQ23" s="44"/>
      <c r="BE23" s="33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4" t="s">
        <v>43</v>
      </c>
      <c r="M25" s="344"/>
      <c r="N25" s="344"/>
      <c r="O25" s="344"/>
      <c r="P25" s="41"/>
      <c r="Q25" s="41"/>
      <c r="R25" s="41"/>
      <c r="S25" s="41"/>
      <c r="T25" s="41"/>
      <c r="U25" s="41"/>
      <c r="V25" s="41"/>
      <c r="W25" s="344" t="s">
        <v>44</v>
      </c>
      <c r="X25" s="344"/>
      <c r="Y25" s="344"/>
      <c r="Z25" s="344"/>
      <c r="AA25" s="344"/>
      <c r="AB25" s="344"/>
      <c r="AC25" s="344"/>
      <c r="AD25" s="344"/>
      <c r="AE25" s="344"/>
      <c r="AF25" s="41"/>
      <c r="AG25" s="41"/>
      <c r="AH25" s="41"/>
      <c r="AI25" s="41"/>
      <c r="AJ25" s="41"/>
      <c r="AK25" s="344" t="s">
        <v>45</v>
      </c>
      <c r="AL25" s="344"/>
      <c r="AM25" s="344"/>
      <c r="AN25" s="344"/>
      <c r="AO25" s="344"/>
      <c r="AP25" s="41"/>
      <c r="AQ25" s="44"/>
      <c r="BE25" s="335"/>
    </row>
    <row r="26" spans="2:57" s="2" customFormat="1" ht="14.45" customHeight="1">
      <c r="B26" s="46"/>
      <c r="C26" s="47"/>
      <c r="D26" s="48" t="s">
        <v>46</v>
      </c>
      <c r="E26" s="47"/>
      <c r="F26" s="48" t="s">
        <v>47</v>
      </c>
      <c r="G26" s="47"/>
      <c r="H26" s="47"/>
      <c r="I26" s="47"/>
      <c r="J26" s="47"/>
      <c r="K26" s="47"/>
      <c r="L26" s="345">
        <v>0.21</v>
      </c>
      <c r="M26" s="346"/>
      <c r="N26" s="346"/>
      <c r="O26" s="346"/>
      <c r="P26" s="47"/>
      <c r="Q26" s="47"/>
      <c r="R26" s="47"/>
      <c r="S26" s="47"/>
      <c r="T26" s="47"/>
      <c r="U26" s="47"/>
      <c r="V26" s="47"/>
      <c r="W26" s="347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7"/>
      <c r="AG26" s="47"/>
      <c r="AH26" s="47"/>
      <c r="AI26" s="47"/>
      <c r="AJ26" s="47"/>
      <c r="AK26" s="347">
        <f>ROUND(AV51,2)</f>
        <v>0</v>
      </c>
      <c r="AL26" s="346"/>
      <c r="AM26" s="346"/>
      <c r="AN26" s="346"/>
      <c r="AO26" s="346"/>
      <c r="AP26" s="47"/>
      <c r="AQ26" s="49"/>
      <c r="BE26" s="335"/>
    </row>
    <row r="27" spans="2:57" s="2" customFormat="1" ht="14.45" customHeight="1">
      <c r="B27" s="46"/>
      <c r="C27" s="47"/>
      <c r="D27" s="47"/>
      <c r="E27" s="47"/>
      <c r="F27" s="48" t="s">
        <v>48</v>
      </c>
      <c r="G27" s="47"/>
      <c r="H27" s="47"/>
      <c r="I27" s="47"/>
      <c r="J27" s="47"/>
      <c r="K27" s="47"/>
      <c r="L27" s="345">
        <v>0.15</v>
      </c>
      <c r="M27" s="346"/>
      <c r="N27" s="346"/>
      <c r="O27" s="346"/>
      <c r="P27" s="47"/>
      <c r="Q27" s="47"/>
      <c r="R27" s="47"/>
      <c r="S27" s="47"/>
      <c r="T27" s="47"/>
      <c r="U27" s="47"/>
      <c r="V27" s="47"/>
      <c r="W27" s="347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7"/>
      <c r="AG27" s="47"/>
      <c r="AH27" s="47"/>
      <c r="AI27" s="47"/>
      <c r="AJ27" s="47"/>
      <c r="AK27" s="347">
        <f>ROUND(AW51,2)</f>
        <v>0</v>
      </c>
      <c r="AL27" s="346"/>
      <c r="AM27" s="346"/>
      <c r="AN27" s="346"/>
      <c r="AO27" s="346"/>
      <c r="AP27" s="47"/>
      <c r="AQ27" s="49"/>
      <c r="BE27" s="335"/>
    </row>
    <row r="28" spans="2:57" s="2" customFormat="1" ht="14.45" customHeight="1" hidden="1">
      <c r="B28" s="46"/>
      <c r="C28" s="47"/>
      <c r="D28" s="47"/>
      <c r="E28" s="47"/>
      <c r="F28" s="48" t="s">
        <v>49</v>
      </c>
      <c r="G28" s="47"/>
      <c r="H28" s="47"/>
      <c r="I28" s="47"/>
      <c r="J28" s="47"/>
      <c r="K28" s="47"/>
      <c r="L28" s="345">
        <v>0.21</v>
      </c>
      <c r="M28" s="346"/>
      <c r="N28" s="346"/>
      <c r="O28" s="346"/>
      <c r="P28" s="47"/>
      <c r="Q28" s="47"/>
      <c r="R28" s="47"/>
      <c r="S28" s="47"/>
      <c r="T28" s="47"/>
      <c r="U28" s="47"/>
      <c r="V28" s="47"/>
      <c r="W28" s="347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7"/>
      <c r="AG28" s="47"/>
      <c r="AH28" s="47"/>
      <c r="AI28" s="47"/>
      <c r="AJ28" s="47"/>
      <c r="AK28" s="347">
        <v>0</v>
      </c>
      <c r="AL28" s="346"/>
      <c r="AM28" s="346"/>
      <c r="AN28" s="346"/>
      <c r="AO28" s="346"/>
      <c r="AP28" s="47"/>
      <c r="AQ28" s="49"/>
      <c r="BE28" s="335"/>
    </row>
    <row r="29" spans="2:57" s="2" customFormat="1" ht="14.45" customHeight="1" hidden="1">
      <c r="B29" s="46"/>
      <c r="C29" s="47"/>
      <c r="D29" s="47"/>
      <c r="E29" s="47"/>
      <c r="F29" s="48" t="s">
        <v>50</v>
      </c>
      <c r="G29" s="47"/>
      <c r="H29" s="47"/>
      <c r="I29" s="47"/>
      <c r="J29" s="47"/>
      <c r="K29" s="47"/>
      <c r="L29" s="345">
        <v>0.15</v>
      </c>
      <c r="M29" s="346"/>
      <c r="N29" s="346"/>
      <c r="O29" s="346"/>
      <c r="P29" s="47"/>
      <c r="Q29" s="47"/>
      <c r="R29" s="47"/>
      <c r="S29" s="47"/>
      <c r="T29" s="47"/>
      <c r="U29" s="47"/>
      <c r="V29" s="47"/>
      <c r="W29" s="347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7"/>
      <c r="AG29" s="47"/>
      <c r="AH29" s="47"/>
      <c r="AI29" s="47"/>
      <c r="AJ29" s="47"/>
      <c r="AK29" s="347">
        <v>0</v>
      </c>
      <c r="AL29" s="346"/>
      <c r="AM29" s="346"/>
      <c r="AN29" s="346"/>
      <c r="AO29" s="346"/>
      <c r="AP29" s="47"/>
      <c r="AQ29" s="49"/>
      <c r="BE29" s="335"/>
    </row>
    <row r="30" spans="2:57" s="2" customFormat="1" ht="14.45" customHeight="1" hidden="1">
      <c r="B30" s="46"/>
      <c r="C30" s="47"/>
      <c r="D30" s="47"/>
      <c r="E30" s="47"/>
      <c r="F30" s="48" t="s">
        <v>51</v>
      </c>
      <c r="G30" s="47"/>
      <c r="H30" s="47"/>
      <c r="I30" s="47"/>
      <c r="J30" s="47"/>
      <c r="K30" s="47"/>
      <c r="L30" s="345">
        <v>0</v>
      </c>
      <c r="M30" s="346"/>
      <c r="N30" s="346"/>
      <c r="O30" s="346"/>
      <c r="P30" s="47"/>
      <c r="Q30" s="47"/>
      <c r="R30" s="47"/>
      <c r="S30" s="47"/>
      <c r="T30" s="47"/>
      <c r="U30" s="47"/>
      <c r="V30" s="47"/>
      <c r="W30" s="347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7"/>
      <c r="AG30" s="47"/>
      <c r="AH30" s="47"/>
      <c r="AI30" s="47"/>
      <c r="AJ30" s="47"/>
      <c r="AK30" s="347">
        <v>0</v>
      </c>
      <c r="AL30" s="346"/>
      <c r="AM30" s="346"/>
      <c r="AN30" s="346"/>
      <c r="AO30" s="346"/>
      <c r="AP30" s="47"/>
      <c r="AQ30" s="49"/>
      <c r="BE30" s="33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5"/>
    </row>
    <row r="32" spans="2:57" s="1" customFormat="1" ht="25.9" customHeight="1">
      <c r="B32" s="40"/>
      <c r="C32" s="50"/>
      <c r="D32" s="51" t="s">
        <v>52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53</v>
      </c>
      <c r="U32" s="52"/>
      <c r="V32" s="52"/>
      <c r="W32" s="52"/>
      <c r="X32" s="348" t="s">
        <v>54</v>
      </c>
      <c r="Y32" s="349"/>
      <c r="Z32" s="349"/>
      <c r="AA32" s="349"/>
      <c r="AB32" s="349"/>
      <c r="AC32" s="52"/>
      <c r="AD32" s="52"/>
      <c r="AE32" s="52"/>
      <c r="AF32" s="52"/>
      <c r="AG32" s="52"/>
      <c r="AH32" s="52"/>
      <c r="AI32" s="52"/>
      <c r="AJ32" s="52"/>
      <c r="AK32" s="350">
        <f>SUM(AK23:AK30)</f>
        <v>0</v>
      </c>
      <c r="AL32" s="349"/>
      <c r="AM32" s="349"/>
      <c r="AN32" s="349"/>
      <c r="AO32" s="351"/>
      <c r="AP32" s="50"/>
      <c r="AQ32" s="54"/>
      <c r="BE32" s="33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55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19-04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2" t="str">
        <f>K6</f>
        <v>Kamerový systém výstavních prostor + zázemí s kuchyňkou</v>
      </c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25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Sokolov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27</v>
      </c>
      <c r="AJ44" s="62"/>
      <c r="AK44" s="62"/>
      <c r="AL44" s="62"/>
      <c r="AM44" s="354" t="str">
        <f>IF(AN8="","",AN8)</f>
        <v>24. 3. 2019</v>
      </c>
      <c r="AN44" s="354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31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Muzeum Sokolov p.o.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37</v>
      </c>
      <c r="AJ46" s="62"/>
      <c r="AK46" s="62"/>
      <c r="AL46" s="62"/>
      <c r="AM46" s="355" t="str">
        <f>IF(E17="","",E17)</f>
        <v>Jurica a.s. - Ateliér Sokolov</v>
      </c>
      <c r="AN46" s="355"/>
      <c r="AO46" s="355"/>
      <c r="AP46" s="355"/>
      <c r="AQ46" s="62"/>
      <c r="AR46" s="60"/>
      <c r="AS46" s="356" t="s">
        <v>56</v>
      </c>
      <c r="AT46" s="35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35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8"/>
      <c r="AT47" s="35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0"/>
      <c r="AT48" s="36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2" t="s">
        <v>57</v>
      </c>
      <c r="D49" s="363"/>
      <c r="E49" s="363"/>
      <c r="F49" s="363"/>
      <c r="G49" s="363"/>
      <c r="H49" s="78"/>
      <c r="I49" s="364" t="s">
        <v>58</v>
      </c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5" t="s">
        <v>59</v>
      </c>
      <c r="AH49" s="363"/>
      <c r="AI49" s="363"/>
      <c r="AJ49" s="363"/>
      <c r="AK49" s="363"/>
      <c r="AL49" s="363"/>
      <c r="AM49" s="363"/>
      <c r="AN49" s="364" t="s">
        <v>60</v>
      </c>
      <c r="AO49" s="363"/>
      <c r="AP49" s="363"/>
      <c r="AQ49" s="79" t="s">
        <v>61</v>
      </c>
      <c r="AR49" s="60"/>
      <c r="AS49" s="80" t="s">
        <v>62</v>
      </c>
      <c r="AT49" s="81" t="s">
        <v>63</v>
      </c>
      <c r="AU49" s="81" t="s">
        <v>64</v>
      </c>
      <c r="AV49" s="81" t="s">
        <v>65</v>
      </c>
      <c r="AW49" s="81" t="s">
        <v>66</v>
      </c>
      <c r="AX49" s="81" t="s">
        <v>67</v>
      </c>
      <c r="AY49" s="81" t="s">
        <v>68</v>
      </c>
      <c r="AZ49" s="81" t="s">
        <v>69</v>
      </c>
      <c r="BA49" s="81" t="s">
        <v>70</v>
      </c>
      <c r="BB49" s="81" t="s">
        <v>71</v>
      </c>
      <c r="BC49" s="81" t="s">
        <v>72</v>
      </c>
      <c r="BD49" s="82" t="s">
        <v>73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9">
        <f>ROUND(SUM(AG52:AG56),2)</f>
        <v>0</v>
      </c>
      <c r="AH51" s="369"/>
      <c r="AI51" s="369"/>
      <c r="AJ51" s="369"/>
      <c r="AK51" s="369"/>
      <c r="AL51" s="369"/>
      <c r="AM51" s="369"/>
      <c r="AN51" s="370">
        <f aca="true" t="shared" si="0" ref="AN51:AN56">SUM(AG51,AT51)</f>
        <v>0</v>
      </c>
      <c r="AO51" s="370"/>
      <c r="AP51" s="370"/>
      <c r="AQ51" s="88" t="s">
        <v>22</v>
      </c>
      <c r="AR51" s="70"/>
      <c r="AS51" s="89">
        <f>ROUND(SUM(AS52:AS56),2)</f>
        <v>0</v>
      </c>
      <c r="AT51" s="90">
        <f aca="true" t="shared" si="1" ref="AT51:AT56">ROUND(SUM(AV51:AW51),2)</f>
        <v>0</v>
      </c>
      <c r="AU51" s="91">
        <f>ROUND(SUM(AU52:AU56),5)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ROUND(SUM(AZ52:AZ56),2)</f>
        <v>0</v>
      </c>
      <c r="BA51" s="90">
        <f>ROUND(SUM(BA52:BA56),2)</f>
        <v>0</v>
      </c>
      <c r="BB51" s="90">
        <f>ROUND(SUM(BB52:BB56),2)</f>
        <v>0</v>
      </c>
      <c r="BC51" s="90">
        <f>ROUND(SUM(BC52:BC56),2)</f>
        <v>0</v>
      </c>
      <c r="BD51" s="92">
        <f>ROUND(SUM(BD52:BD56),2)</f>
        <v>0</v>
      </c>
      <c r="BS51" s="93" t="s">
        <v>75</v>
      </c>
      <c r="BT51" s="93" t="s">
        <v>76</v>
      </c>
      <c r="BU51" s="94" t="s">
        <v>77</v>
      </c>
      <c r="BV51" s="93" t="s">
        <v>78</v>
      </c>
      <c r="BW51" s="93" t="s">
        <v>7</v>
      </c>
      <c r="BX51" s="93" t="s">
        <v>79</v>
      </c>
      <c r="CL51" s="93" t="s">
        <v>22</v>
      </c>
    </row>
    <row r="52" spans="1:91" s="5" customFormat="1" ht="16.5" customHeight="1">
      <c r="A52" s="95" t="s">
        <v>80</v>
      </c>
      <c r="B52" s="96"/>
      <c r="C52" s="97"/>
      <c r="D52" s="368" t="s">
        <v>81</v>
      </c>
      <c r="E52" s="368"/>
      <c r="F52" s="368"/>
      <c r="G52" s="368"/>
      <c r="H52" s="368"/>
      <c r="I52" s="98"/>
      <c r="J52" s="368" t="s">
        <v>82</v>
      </c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6">
        <f>'ST - Stavební část'!J27</f>
        <v>0</v>
      </c>
      <c r="AH52" s="367"/>
      <c r="AI52" s="367"/>
      <c r="AJ52" s="367"/>
      <c r="AK52" s="367"/>
      <c r="AL52" s="367"/>
      <c r="AM52" s="367"/>
      <c r="AN52" s="366">
        <f t="shared" si="0"/>
        <v>0</v>
      </c>
      <c r="AO52" s="367"/>
      <c r="AP52" s="367"/>
      <c r="AQ52" s="99" t="s">
        <v>83</v>
      </c>
      <c r="AR52" s="100"/>
      <c r="AS52" s="101">
        <v>0</v>
      </c>
      <c r="AT52" s="102">
        <f t="shared" si="1"/>
        <v>0</v>
      </c>
      <c r="AU52" s="103">
        <f>'ST - Stavební část'!P89</f>
        <v>0</v>
      </c>
      <c r="AV52" s="102">
        <f>'ST - Stavební část'!J30</f>
        <v>0</v>
      </c>
      <c r="AW52" s="102">
        <f>'ST - Stavební část'!J31</f>
        <v>0</v>
      </c>
      <c r="AX52" s="102">
        <f>'ST - Stavební část'!J32</f>
        <v>0</v>
      </c>
      <c r="AY52" s="102">
        <f>'ST - Stavební část'!J33</f>
        <v>0</v>
      </c>
      <c r="AZ52" s="102">
        <f>'ST - Stavební část'!F30</f>
        <v>0</v>
      </c>
      <c r="BA52" s="102">
        <f>'ST - Stavební část'!F31</f>
        <v>0</v>
      </c>
      <c r="BB52" s="102">
        <f>'ST - Stavební část'!F32</f>
        <v>0</v>
      </c>
      <c r="BC52" s="102">
        <f>'ST - Stavební část'!F33</f>
        <v>0</v>
      </c>
      <c r="BD52" s="104">
        <f>'ST - Stavební část'!F34</f>
        <v>0</v>
      </c>
      <c r="BT52" s="105" t="s">
        <v>24</v>
      </c>
      <c r="BV52" s="105" t="s">
        <v>78</v>
      </c>
      <c r="BW52" s="105" t="s">
        <v>84</v>
      </c>
      <c r="BX52" s="105" t="s">
        <v>7</v>
      </c>
      <c r="CL52" s="105" t="s">
        <v>22</v>
      </c>
      <c r="CM52" s="105" t="s">
        <v>85</v>
      </c>
    </row>
    <row r="53" spans="1:91" s="5" customFormat="1" ht="16.5" customHeight="1">
      <c r="A53" s="95" t="s">
        <v>80</v>
      </c>
      <c r="B53" s="96"/>
      <c r="C53" s="97"/>
      <c r="D53" s="368" t="s">
        <v>86</v>
      </c>
      <c r="E53" s="368"/>
      <c r="F53" s="368"/>
      <c r="G53" s="368"/>
      <c r="H53" s="368"/>
      <c r="I53" s="98"/>
      <c r="J53" s="368" t="s">
        <v>87</v>
      </c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6">
        <f>'ZTI - Zdravotně technické...'!J27</f>
        <v>0</v>
      </c>
      <c r="AH53" s="367"/>
      <c r="AI53" s="367"/>
      <c r="AJ53" s="367"/>
      <c r="AK53" s="367"/>
      <c r="AL53" s="367"/>
      <c r="AM53" s="367"/>
      <c r="AN53" s="366">
        <f t="shared" si="0"/>
        <v>0</v>
      </c>
      <c r="AO53" s="367"/>
      <c r="AP53" s="367"/>
      <c r="AQ53" s="99" t="s">
        <v>83</v>
      </c>
      <c r="AR53" s="100"/>
      <c r="AS53" s="101">
        <v>0</v>
      </c>
      <c r="AT53" s="102">
        <f t="shared" si="1"/>
        <v>0</v>
      </c>
      <c r="AU53" s="103">
        <f>'ZTI - Zdravotně technické...'!P85</f>
        <v>0</v>
      </c>
      <c r="AV53" s="102">
        <f>'ZTI - Zdravotně technické...'!J30</f>
        <v>0</v>
      </c>
      <c r="AW53" s="102">
        <f>'ZTI - Zdravotně technické...'!J31</f>
        <v>0</v>
      </c>
      <c r="AX53" s="102">
        <f>'ZTI - Zdravotně technické...'!J32</f>
        <v>0</v>
      </c>
      <c r="AY53" s="102">
        <f>'ZTI - Zdravotně technické...'!J33</f>
        <v>0</v>
      </c>
      <c r="AZ53" s="102">
        <f>'ZTI - Zdravotně technické...'!F30</f>
        <v>0</v>
      </c>
      <c r="BA53" s="102">
        <f>'ZTI - Zdravotně technické...'!F31</f>
        <v>0</v>
      </c>
      <c r="BB53" s="102">
        <f>'ZTI - Zdravotně technické...'!F32</f>
        <v>0</v>
      </c>
      <c r="BC53" s="102">
        <f>'ZTI - Zdravotně technické...'!F33</f>
        <v>0</v>
      </c>
      <c r="BD53" s="104">
        <f>'ZTI - Zdravotně technické...'!F34</f>
        <v>0</v>
      </c>
      <c r="BT53" s="105" t="s">
        <v>24</v>
      </c>
      <c r="BV53" s="105" t="s">
        <v>78</v>
      </c>
      <c r="BW53" s="105" t="s">
        <v>88</v>
      </c>
      <c r="BX53" s="105" t="s">
        <v>7</v>
      </c>
      <c r="CL53" s="105" t="s">
        <v>22</v>
      </c>
      <c r="CM53" s="105" t="s">
        <v>85</v>
      </c>
    </row>
    <row r="54" spans="1:91" s="5" customFormat="1" ht="16.5" customHeight="1">
      <c r="A54" s="95" t="s">
        <v>80</v>
      </c>
      <c r="B54" s="96"/>
      <c r="C54" s="97"/>
      <c r="D54" s="368" t="s">
        <v>89</v>
      </c>
      <c r="E54" s="368"/>
      <c r="F54" s="368"/>
      <c r="G54" s="368"/>
      <c r="H54" s="368"/>
      <c r="I54" s="98"/>
      <c r="J54" s="368" t="s">
        <v>90</v>
      </c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6">
        <f>'SIP - Silnoproud'!J27</f>
        <v>0</v>
      </c>
      <c r="AH54" s="367"/>
      <c r="AI54" s="367"/>
      <c r="AJ54" s="367"/>
      <c r="AK54" s="367"/>
      <c r="AL54" s="367"/>
      <c r="AM54" s="367"/>
      <c r="AN54" s="366">
        <f t="shared" si="0"/>
        <v>0</v>
      </c>
      <c r="AO54" s="367"/>
      <c r="AP54" s="367"/>
      <c r="AQ54" s="99" t="s">
        <v>83</v>
      </c>
      <c r="AR54" s="100"/>
      <c r="AS54" s="101">
        <v>0</v>
      </c>
      <c r="AT54" s="102">
        <f t="shared" si="1"/>
        <v>0</v>
      </c>
      <c r="AU54" s="103">
        <f>'SIP - Silnoproud'!P81</f>
        <v>0</v>
      </c>
      <c r="AV54" s="102">
        <f>'SIP - Silnoproud'!J30</f>
        <v>0</v>
      </c>
      <c r="AW54" s="102">
        <f>'SIP - Silnoproud'!J31</f>
        <v>0</v>
      </c>
      <c r="AX54" s="102">
        <f>'SIP - Silnoproud'!J32</f>
        <v>0</v>
      </c>
      <c r="AY54" s="102">
        <f>'SIP - Silnoproud'!J33</f>
        <v>0</v>
      </c>
      <c r="AZ54" s="102">
        <f>'SIP - Silnoproud'!F30</f>
        <v>0</v>
      </c>
      <c r="BA54" s="102">
        <f>'SIP - Silnoproud'!F31</f>
        <v>0</v>
      </c>
      <c r="BB54" s="102">
        <f>'SIP - Silnoproud'!F32</f>
        <v>0</v>
      </c>
      <c r="BC54" s="102">
        <f>'SIP - Silnoproud'!F33</f>
        <v>0</v>
      </c>
      <c r="BD54" s="104">
        <f>'SIP - Silnoproud'!F34</f>
        <v>0</v>
      </c>
      <c r="BT54" s="105" t="s">
        <v>24</v>
      </c>
      <c r="BV54" s="105" t="s">
        <v>78</v>
      </c>
      <c r="BW54" s="105" t="s">
        <v>91</v>
      </c>
      <c r="BX54" s="105" t="s">
        <v>7</v>
      </c>
      <c r="CL54" s="105" t="s">
        <v>22</v>
      </c>
      <c r="CM54" s="105" t="s">
        <v>85</v>
      </c>
    </row>
    <row r="55" spans="1:91" s="5" customFormat="1" ht="16.5" customHeight="1">
      <c r="A55" s="95" t="s">
        <v>80</v>
      </c>
      <c r="B55" s="96"/>
      <c r="C55" s="97"/>
      <c r="D55" s="368" t="s">
        <v>92</v>
      </c>
      <c r="E55" s="368"/>
      <c r="F55" s="368"/>
      <c r="G55" s="368"/>
      <c r="H55" s="368"/>
      <c r="I55" s="98"/>
      <c r="J55" s="368" t="s">
        <v>92</v>
      </c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6">
        <f>'CCTV - CCTV'!J27</f>
        <v>0</v>
      </c>
      <c r="AH55" s="367"/>
      <c r="AI55" s="367"/>
      <c r="AJ55" s="367"/>
      <c r="AK55" s="367"/>
      <c r="AL55" s="367"/>
      <c r="AM55" s="367"/>
      <c r="AN55" s="366">
        <f t="shared" si="0"/>
        <v>0</v>
      </c>
      <c r="AO55" s="367"/>
      <c r="AP55" s="367"/>
      <c r="AQ55" s="99" t="s">
        <v>83</v>
      </c>
      <c r="AR55" s="100"/>
      <c r="AS55" s="101">
        <v>0</v>
      </c>
      <c r="AT55" s="102">
        <f t="shared" si="1"/>
        <v>0</v>
      </c>
      <c r="AU55" s="103">
        <f>'CCTV - CCTV'!P79</f>
        <v>0</v>
      </c>
      <c r="AV55" s="102">
        <f>'CCTV - CCTV'!J30</f>
        <v>0</v>
      </c>
      <c r="AW55" s="102">
        <f>'CCTV - CCTV'!J31</f>
        <v>0</v>
      </c>
      <c r="AX55" s="102">
        <f>'CCTV - CCTV'!J32</f>
        <v>0</v>
      </c>
      <c r="AY55" s="102">
        <f>'CCTV - CCTV'!J33</f>
        <v>0</v>
      </c>
      <c r="AZ55" s="102">
        <f>'CCTV - CCTV'!F30</f>
        <v>0</v>
      </c>
      <c r="BA55" s="102">
        <f>'CCTV - CCTV'!F31</f>
        <v>0</v>
      </c>
      <c r="BB55" s="102">
        <f>'CCTV - CCTV'!F32</f>
        <v>0</v>
      </c>
      <c r="BC55" s="102">
        <f>'CCTV - CCTV'!F33</f>
        <v>0</v>
      </c>
      <c r="BD55" s="104">
        <f>'CCTV - CCTV'!F34</f>
        <v>0</v>
      </c>
      <c r="BT55" s="105" t="s">
        <v>24</v>
      </c>
      <c r="BV55" s="105" t="s">
        <v>78</v>
      </c>
      <c r="BW55" s="105" t="s">
        <v>93</v>
      </c>
      <c r="BX55" s="105" t="s">
        <v>7</v>
      </c>
      <c r="CL55" s="105" t="s">
        <v>22</v>
      </c>
      <c r="CM55" s="105" t="s">
        <v>85</v>
      </c>
    </row>
    <row r="56" spans="1:91" s="5" customFormat="1" ht="16.5" customHeight="1">
      <c r="A56" s="95" t="s">
        <v>80</v>
      </c>
      <c r="B56" s="96"/>
      <c r="C56" s="97"/>
      <c r="D56" s="368" t="s">
        <v>94</v>
      </c>
      <c r="E56" s="368"/>
      <c r="F56" s="368"/>
      <c r="G56" s="368"/>
      <c r="H56" s="368"/>
      <c r="I56" s="98"/>
      <c r="J56" s="368" t="s">
        <v>95</v>
      </c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6">
        <f>'VRN - Vedlejší rozpočtové...'!J27</f>
        <v>0</v>
      </c>
      <c r="AH56" s="367"/>
      <c r="AI56" s="367"/>
      <c r="AJ56" s="367"/>
      <c r="AK56" s="367"/>
      <c r="AL56" s="367"/>
      <c r="AM56" s="367"/>
      <c r="AN56" s="366">
        <f t="shared" si="0"/>
        <v>0</v>
      </c>
      <c r="AO56" s="367"/>
      <c r="AP56" s="367"/>
      <c r="AQ56" s="99" t="s">
        <v>83</v>
      </c>
      <c r="AR56" s="100"/>
      <c r="AS56" s="106">
        <v>0</v>
      </c>
      <c r="AT56" s="107">
        <f t="shared" si="1"/>
        <v>0</v>
      </c>
      <c r="AU56" s="108">
        <f>'VRN - Vedlejší rozpočtové...'!P79</f>
        <v>0</v>
      </c>
      <c r="AV56" s="107">
        <f>'VRN - Vedlejší rozpočtové...'!J30</f>
        <v>0</v>
      </c>
      <c r="AW56" s="107">
        <f>'VRN - Vedlejší rozpočtové...'!J31</f>
        <v>0</v>
      </c>
      <c r="AX56" s="107">
        <f>'VRN - Vedlejší rozpočtové...'!J32</f>
        <v>0</v>
      </c>
      <c r="AY56" s="107">
        <f>'VRN - Vedlejší rozpočtové...'!J33</f>
        <v>0</v>
      </c>
      <c r="AZ56" s="107">
        <f>'VRN - Vedlejší rozpočtové...'!F30</f>
        <v>0</v>
      </c>
      <c r="BA56" s="107">
        <f>'VRN - Vedlejší rozpočtové...'!F31</f>
        <v>0</v>
      </c>
      <c r="BB56" s="107">
        <f>'VRN - Vedlejší rozpočtové...'!F32</f>
        <v>0</v>
      </c>
      <c r="BC56" s="107">
        <f>'VRN - Vedlejší rozpočtové...'!F33</f>
        <v>0</v>
      </c>
      <c r="BD56" s="109">
        <f>'VRN - Vedlejší rozpočtové...'!F34</f>
        <v>0</v>
      </c>
      <c r="BT56" s="105" t="s">
        <v>24</v>
      </c>
      <c r="BV56" s="105" t="s">
        <v>78</v>
      </c>
      <c r="BW56" s="105" t="s">
        <v>96</v>
      </c>
      <c r="BX56" s="105" t="s">
        <v>7</v>
      </c>
      <c r="CL56" s="105" t="s">
        <v>22</v>
      </c>
      <c r="CM56" s="105" t="s">
        <v>85</v>
      </c>
    </row>
    <row r="57" spans="2:44" s="1" customFormat="1" ht="30" customHeight="1">
      <c r="B57" s="40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0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60"/>
    </row>
  </sheetData>
  <sheetProtection algorithmName="SHA-512" hashValue="FQ2XPTl+munHx1Mdl+62HZPWmN9KjzucrWBlNRyBHXIm8lNVozRItEke34JwWGkPREzL9zSUoP/SOBgbJFIDsQ==" saltValue="/NDhEIA+Bzi5zSPkikYLBbKAsVtDRwaa4R1otJFT1bDPlT5TLz/v4Hno072FLn9d3L1PslIl6cIvTC28WUhsmg==" spinCount="100000" sheet="1" objects="1" scenarios="1" formatColumns="0" formatRows="0"/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T - Stavební část'!C2" display="/"/>
    <hyperlink ref="A53" location="'ZTI - Zdravotně technické...'!C2" display="/"/>
    <hyperlink ref="A54" location="'SIP - Silnoproud'!C2" display="/"/>
    <hyperlink ref="A55" location="'CCTV - CCTV'!C2" display="/"/>
    <hyperlink ref="A56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97</v>
      </c>
      <c r="G1" s="380" t="s">
        <v>98</v>
      </c>
      <c r="H1" s="380"/>
      <c r="I1" s="114"/>
      <c r="J1" s="113" t="s">
        <v>99</v>
      </c>
      <c r="K1" s="112" t="s">
        <v>100</v>
      </c>
      <c r="L1" s="113" t="s">
        <v>101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102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Kamerový systém výstavních prostor + zázemí s kuchyňkou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104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24. 3. 2019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22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42</v>
      </c>
      <c r="E27" s="41"/>
      <c r="F27" s="41"/>
      <c r="G27" s="41"/>
      <c r="H27" s="41"/>
      <c r="I27" s="117"/>
      <c r="J27" s="127">
        <f>ROUND(J89,2)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8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9">
        <f>ROUND(SUM(BE89:BE205),2)</f>
        <v>0</v>
      </c>
      <c r="G30" s="41"/>
      <c r="H30" s="41"/>
      <c r="I30" s="130">
        <v>0.21</v>
      </c>
      <c r="J30" s="129">
        <f>ROUND(ROUND((SUM(BE89:BE205)),2)*I30,2)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9">
        <f>ROUND(SUM(BF89:BF205),2)</f>
        <v>0</v>
      </c>
      <c r="G31" s="41"/>
      <c r="H31" s="41"/>
      <c r="I31" s="130">
        <v>0.15</v>
      </c>
      <c r="J31" s="129">
        <f>ROUND(ROUND((SUM(BF89:BF205)),2)*I31,2)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9">
        <f>ROUND(SUM(BG89:BG205),2)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9">
        <f>ROUND(SUM(BH89:BH205),2)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9">
        <f>ROUND(SUM(BI89:BI205),2)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52</v>
      </c>
      <c r="E36" s="78"/>
      <c r="F36" s="78"/>
      <c r="G36" s="133" t="s">
        <v>53</v>
      </c>
      <c r="H36" s="134" t="s">
        <v>54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Kamerový systém výstavních prostor + zázemí s kuchyňkou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ST - Stavební část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Sokolov</v>
      </c>
      <c r="G49" s="41"/>
      <c r="H49" s="41"/>
      <c r="I49" s="118" t="s">
        <v>27</v>
      </c>
      <c r="J49" s="119" t="str">
        <f>IF(J12="","",J12)</f>
        <v>24. 3. 2019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Muzeum Sokolov p.o.</v>
      </c>
      <c r="G51" s="41"/>
      <c r="H51" s="41"/>
      <c r="I51" s="118" t="s">
        <v>37</v>
      </c>
      <c r="J51" s="341" t="str">
        <f>E21</f>
        <v>Jurica a.s. - Ateliér Sokolov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106</v>
      </c>
      <c r="D54" s="131"/>
      <c r="E54" s="131"/>
      <c r="F54" s="131"/>
      <c r="G54" s="131"/>
      <c r="H54" s="131"/>
      <c r="I54" s="144"/>
      <c r="J54" s="145" t="s">
        <v>107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108</v>
      </c>
      <c r="D56" s="41"/>
      <c r="E56" s="41"/>
      <c r="F56" s="41"/>
      <c r="G56" s="41"/>
      <c r="H56" s="41"/>
      <c r="I56" s="117"/>
      <c r="J56" s="127">
        <f>J89</f>
        <v>0</v>
      </c>
      <c r="K56" s="44"/>
      <c r="AU56" s="23" t="s">
        <v>109</v>
      </c>
    </row>
    <row r="57" spans="2:11" s="7" customFormat="1" ht="24.95" customHeight="1">
      <c r="B57" s="148"/>
      <c r="C57" s="149"/>
      <c r="D57" s="150" t="s">
        <v>110</v>
      </c>
      <c r="E57" s="151"/>
      <c r="F57" s="151"/>
      <c r="G57" s="151"/>
      <c r="H57" s="151"/>
      <c r="I57" s="152"/>
      <c r="J57" s="153">
        <f>J90</f>
        <v>0</v>
      </c>
      <c r="K57" s="154"/>
    </row>
    <row r="58" spans="2:11" s="8" customFormat="1" ht="19.9" customHeight="1">
      <c r="B58" s="155"/>
      <c r="C58" s="156"/>
      <c r="D58" s="157" t="s">
        <v>111</v>
      </c>
      <c r="E58" s="158"/>
      <c r="F58" s="158"/>
      <c r="G58" s="158"/>
      <c r="H58" s="158"/>
      <c r="I58" s="159"/>
      <c r="J58" s="160">
        <f>J91</f>
        <v>0</v>
      </c>
      <c r="K58" s="161"/>
    </row>
    <row r="59" spans="2:11" s="8" customFormat="1" ht="19.9" customHeight="1">
      <c r="B59" s="155"/>
      <c r="C59" s="156"/>
      <c r="D59" s="157" t="s">
        <v>112</v>
      </c>
      <c r="E59" s="158"/>
      <c r="F59" s="158"/>
      <c r="G59" s="158"/>
      <c r="H59" s="158"/>
      <c r="I59" s="159"/>
      <c r="J59" s="160">
        <f>J96</f>
        <v>0</v>
      </c>
      <c r="K59" s="161"/>
    </row>
    <row r="60" spans="2:11" s="8" customFormat="1" ht="19.9" customHeight="1">
      <c r="B60" s="155"/>
      <c r="C60" s="156"/>
      <c r="D60" s="157" t="s">
        <v>113</v>
      </c>
      <c r="E60" s="158"/>
      <c r="F60" s="158"/>
      <c r="G60" s="158"/>
      <c r="H60" s="158"/>
      <c r="I60" s="159"/>
      <c r="J60" s="160">
        <f>J127</f>
        <v>0</v>
      </c>
      <c r="K60" s="161"/>
    </row>
    <row r="61" spans="2:11" s="8" customFormat="1" ht="19.9" customHeight="1">
      <c r="B61" s="155"/>
      <c r="C61" s="156"/>
      <c r="D61" s="157" t="s">
        <v>114</v>
      </c>
      <c r="E61" s="158"/>
      <c r="F61" s="158"/>
      <c r="G61" s="158"/>
      <c r="H61" s="158"/>
      <c r="I61" s="159"/>
      <c r="J61" s="160">
        <f>J142</f>
        <v>0</v>
      </c>
      <c r="K61" s="161"/>
    </row>
    <row r="62" spans="2:11" s="8" customFormat="1" ht="19.9" customHeight="1">
      <c r="B62" s="155"/>
      <c r="C62" s="156"/>
      <c r="D62" s="157" t="s">
        <v>115</v>
      </c>
      <c r="E62" s="158"/>
      <c r="F62" s="158"/>
      <c r="G62" s="158"/>
      <c r="H62" s="158"/>
      <c r="I62" s="159"/>
      <c r="J62" s="160">
        <f>J148</f>
        <v>0</v>
      </c>
      <c r="K62" s="161"/>
    </row>
    <row r="63" spans="2:11" s="7" customFormat="1" ht="24.95" customHeight="1">
      <c r="B63" s="148"/>
      <c r="C63" s="149"/>
      <c r="D63" s="150" t="s">
        <v>116</v>
      </c>
      <c r="E63" s="151"/>
      <c r="F63" s="151"/>
      <c r="G63" s="151"/>
      <c r="H63" s="151"/>
      <c r="I63" s="152"/>
      <c r="J63" s="153">
        <f>J150</f>
        <v>0</v>
      </c>
      <c r="K63" s="154"/>
    </row>
    <row r="64" spans="2:11" s="8" customFormat="1" ht="19.9" customHeight="1">
      <c r="B64" s="155"/>
      <c r="C64" s="156"/>
      <c r="D64" s="157" t="s">
        <v>117</v>
      </c>
      <c r="E64" s="158"/>
      <c r="F64" s="158"/>
      <c r="G64" s="158"/>
      <c r="H64" s="158"/>
      <c r="I64" s="159"/>
      <c r="J64" s="160">
        <f>J151</f>
        <v>0</v>
      </c>
      <c r="K64" s="161"/>
    </row>
    <row r="65" spans="2:11" s="8" customFormat="1" ht="19.9" customHeight="1">
      <c r="B65" s="155"/>
      <c r="C65" s="156"/>
      <c r="D65" s="157" t="s">
        <v>118</v>
      </c>
      <c r="E65" s="158"/>
      <c r="F65" s="158"/>
      <c r="G65" s="158"/>
      <c r="H65" s="158"/>
      <c r="I65" s="159"/>
      <c r="J65" s="160">
        <f>J156</f>
        <v>0</v>
      </c>
      <c r="K65" s="161"/>
    </row>
    <row r="66" spans="2:11" s="8" customFormat="1" ht="19.9" customHeight="1">
      <c r="B66" s="155"/>
      <c r="C66" s="156"/>
      <c r="D66" s="157" t="s">
        <v>119</v>
      </c>
      <c r="E66" s="158"/>
      <c r="F66" s="158"/>
      <c r="G66" s="158"/>
      <c r="H66" s="158"/>
      <c r="I66" s="159"/>
      <c r="J66" s="160">
        <f>J173</f>
        <v>0</v>
      </c>
      <c r="K66" s="161"/>
    </row>
    <row r="67" spans="2:11" s="8" customFormat="1" ht="19.9" customHeight="1">
      <c r="B67" s="155"/>
      <c r="C67" s="156"/>
      <c r="D67" s="157" t="s">
        <v>120</v>
      </c>
      <c r="E67" s="158"/>
      <c r="F67" s="158"/>
      <c r="G67" s="158"/>
      <c r="H67" s="158"/>
      <c r="I67" s="159"/>
      <c r="J67" s="160">
        <f>J194</f>
        <v>0</v>
      </c>
      <c r="K67" s="161"/>
    </row>
    <row r="68" spans="2:11" s="8" customFormat="1" ht="19.9" customHeight="1">
      <c r="B68" s="155"/>
      <c r="C68" s="156"/>
      <c r="D68" s="157" t="s">
        <v>121</v>
      </c>
      <c r="E68" s="158"/>
      <c r="F68" s="158"/>
      <c r="G68" s="158"/>
      <c r="H68" s="158"/>
      <c r="I68" s="159"/>
      <c r="J68" s="160">
        <f>J197</f>
        <v>0</v>
      </c>
      <c r="K68" s="161"/>
    </row>
    <row r="69" spans="2:11" s="8" customFormat="1" ht="19.9" customHeight="1">
      <c r="B69" s="155"/>
      <c r="C69" s="156"/>
      <c r="D69" s="157" t="s">
        <v>122</v>
      </c>
      <c r="E69" s="158"/>
      <c r="F69" s="158"/>
      <c r="G69" s="158"/>
      <c r="H69" s="158"/>
      <c r="I69" s="159"/>
      <c r="J69" s="160">
        <f>J199</f>
        <v>0</v>
      </c>
      <c r="K69" s="161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8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41"/>
      <c r="J75" s="59"/>
      <c r="K75" s="59"/>
      <c r="L75" s="60"/>
    </row>
    <row r="76" spans="2:12" s="1" customFormat="1" ht="36.95" customHeight="1">
      <c r="B76" s="40"/>
      <c r="C76" s="61" t="s">
        <v>123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6.5" customHeight="1">
      <c r="B79" s="40"/>
      <c r="C79" s="62"/>
      <c r="D79" s="62"/>
      <c r="E79" s="377" t="str">
        <f>E7</f>
        <v>Kamerový systém výstavních prostor + zázemí s kuchyňkou</v>
      </c>
      <c r="F79" s="378"/>
      <c r="G79" s="378"/>
      <c r="H79" s="378"/>
      <c r="I79" s="162"/>
      <c r="J79" s="62"/>
      <c r="K79" s="62"/>
      <c r="L79" s="60"/>
    </row>
    <row r="80" spans="2:12" s="1" customFormat="1" ht="14.45" customHeight="1">
      <c r="B80" s="40"/>
      <c r="C80" s="64" t="s">
        <v>103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7.25" customHeight="1">
      <c r="B81" s="40"/>
      <c r="C81" s="62"/>
      <c r="D81" s="62"/>
      <c r="E81" s="352" t="str">
        <f>E9</f>
        <v>ST - Stavební část</v>
      </c>
      <c r="F81" s="379"/>
      <c r="G81" s="379"/>
      <c r="H81" s="379"/>
      <c r="I81" s="162"/>
      <c r="J81" s="62"/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8" customHeight="1">
      <c r="B83" s="40"/>
      <c r="C83" s="64" t="s">
        <v>25</v>
      </c>
      <c r="D83" s="62"/>
      <c r="E83" s="62"/>
      <c r="F83" s="163" t="str">
        <f>F12</f>
        <v>Sokolov</v>
      </c>
      <c r="G83" s="62"/>
      <c r="H83" s="62"/>
      <c r="I83" s="164" t="s">
        <v>27</v>
      </c>
      <c r="J83" s="72" t="str">
        <f>IF(J12="","",J12)</f>
        <v>24. 3. 2019</v>
      </c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3.5">
      <c r="B85" s="40"/>
      <c r="C85" s="64" t="s">
        <v>31</v>
      </c>
      <c r="D85" s="62"/>
      <c r="E85" s="62"/>
      <c r="F85" s="163" t="str">
        <f>E15</f>
        <v>Muzeum Sokolov p.o.</v>
      </c>
      <c r="G85" s="62"/>
      <c r="H85" s="62"/>
      <c r="I85" s="164" t="s">
        <v>37</v>
      </c>
      <c r="J85" s="163" t="str">
        <f>E21</f>
        <v>Jurica a.s. - Ateliér Sokolov</v>
      </c>
      <c r="K85" s="62"/>
      <c r="L85" s="60"/>
    </row>
    <row r="86" spans="2:12" s="1" customFormat="1" ht="14.45" customHeight="1">
      <c r="B86" s="40"/>
      <c r="C86" s="64" t="s">
        <v>35</v>
      </c>
      <c r="D86" s="62"/>
      <c r="E86" s="62"/>
      <c r="F86" s="163" t="str">
        <f>IF(E18="","",E18)</f>
        <v/>
      </c>
      <c r="G86" s="62"/>
      <c r="H86" s="62"/>
      <c r="I86" s="162"/>
      <c r="J86" s="62"/>
      <c r="K86" s="62"/>
      <c r="L86" s="60"/>
    </row>
    <row r="87" spans="2:12" s="1" customFormat="1" ht="10.3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20" s="9" customFormat="1" ht="29.25" customHeight="1">
      <c r="B88" s="165"/>
      <c r="C88" s="166" t="s">
        <v>124</v>
      </c>
      <c r="D88" s="167" t="s">
        <v>61</v>
      </c>
      <c r="E88" s="167" t="s">
        <v>57</v>
      </c>
      <c r="F88" s="167" t="s">
        <v>125</v>
      </c>
      <c r="G88" s="167" t="s">
        <v>126</v>
      </c>
      <c r="H88" s="167" t="s">
        <v>127</v>
      </c>
      <c r="I88" s="168" t="s">
        <v>128</v>
      </c>
      <c r="J88" s="167" t="s">
        <v>107</v>
      </c>
      <c r="K88" s="169" t="s">
        <v>129</v>
      </c>
      <c r="L88" s="170"/>
      <c r="M88" s="80" t="s">
        <v>130</v>
      </c>
      <c r="N88" s="81" t="s">
        <v>46</v>
      </c>
      <c r="O88" s="81" t="s">
        <v>131</v>
      </c>
      <c r="P88" s="81" t="s">
        <v>132</v>
      </c>
      <c r="Q88" s="81" t="s">
        <v>133</v>
      </c>
      <c r="R88" s="81" t="s">
        <v>134</v>
      </c>
      <c r="S88" s="81" t="s">
        <v>135</v>
      </c>
      <c r="T88" s="82" t="s">
        <v>136</v>
      </c>
    </row>
    <row r="89" spans="2:63" s="1" customFormat="1" ht="29.25" customHeight="1">
      <c r="B89" s="40"/>
      <c r="C89" s="86" t="s">
        <v>108</v>
      </c>
      <c r="D89" s="62"/>
      <c r="E89" s="62"/>
      <c r="F89" s="62"/>
      <c r="G89" s="62"/>
      <c r="H89" s="62"/>
      <c r="I89" s="162"/>
      <c r="J89" s="171">
        <f>BK89</f>
        <v>0</v>
      </c>
      <c r="K89" s="62"/>
      <c r="L89" s="60"/>
      <c r="M89" s="83"/>
      <c r="N89" s="84"/>
      <c r="O89" s="84"/>
      <c r="P89" s="172">
        <f>P90+P150</f>
        <v>0</v>
      </c>
      <c r="Q89" s="84"/>
      <c r="R89" s="172">
        <f>R90+R150</f>
        <v>3.11067214</v>
      </c>
      <c r="S89" s="84"/>
      <c r="T89" s="173">
        <f>T90+T150</f>
        <v>3.7747298</v>
      </c>
      <c r="AT89" s="23" t="s">
        <v>75</v>
      </c>
      <c r="AU89" s="23" t="s">
        <v>109</v>
      </c>
      <c r="BK89" s="174">
        <f>BK90+BK150</f>
        <v>0</v>
      </c>
    </row>
    <row r="90" spans="2:63" s="10" customFormat="1" ht="37.35" customHeight="1">
      <c r="B90" s="175"/>
      <c r="C90" s="176"/>
      <c r="D90" s="177" t="s">
        <v>75</v>
      </c>
      <c r="E90" s="178" t="s">
        <v>137</v>
      </c>
      <c r="F90" s="178" t="s">
        <v>138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P91+P96+P127+P142+P148</f>
        <v>0</v>
      </c>
      <c r="Q90" s="183"/>
      <c r="R90" s="184">
        <f>R91+R96+R127+R142+R148</f>
        <v>2.10960216</v>
      </c>
      <c r="S90" s="183"/>
      <c r="T90" s="185">
        <f>T91+T96+T127+T142+T148</f>
        <v>2.341805</v>
      </c>
      <c r="AR90" s="186" t="s">
        <v>24</v>
      </c>
      <c r="AT90" s="187" t="s">
        <v>75</v>
      </c>
      <c r="AU90" s="187" t="s">
        <v>76</v>
      </c>
      <c r="AY90" s="186" t="s">
        <v>139</v>
      </c>
      <c r="BK90" s="188">
        <f>BK91+BK96+BK127+BK142+BK148</f>
        <v>0</v>
      </c>
    </row>
    <row r="91" spans="2:63" s="10" customFormat="1" ht="19.9" customHeight="1">
      <c r="B91" s="175"/>
      <c r="C91" s="176"/>
      <c r="D91" s="177" t="s">
        <v>75</v>
      </c>
      <c r="E91" s="189" t="s">
        <v>140</v>
      </c>
      <c r="F91" s="189" t="s">
        <v>141</v>
      </c>
      <c r="G91" s="176"/>
      <c r="H91" s="176"/>
      <c r="I91" s="179"/>
      <c r="J91" s="190">
        <f>BK91</f>
        <v>0</v>
      </c>
      <c r="K91" s="176"/>
      <c r="L91" s="181"/>
      <c r="M91" s="182"/>
      <c r="N91" s="183"/>
      <c r="O91" s="183"/>
      <c r="P91" s="184">
        <f>SUM(P92:P95)</f>
        <v>0</v>
      </c>
      <c r="Q91" s="183"/>
      <c r="R91" s="184">
        <f>SUM(R92:R95)</f>
        <v>0.31526869999999996</v>
      </c>
      <c r="S91" s="183"/>
      <c r="T91" s="185">
        <f>SUM(T92:T95)</f>
        <v>0</v>
      </c>
      <c r="AR91" s="186" t="s">
        <v>24</v>
      </c>
      <c r="AT91" s="187" t="s">
        <v>75</v>
      </c>
      <c r="AU91" s="187" t="s">
        <v>24</v>
      </c>
      <c r="AY91" s="186" t="s">
        <v>139</v>
      </c>
      <c r="BK91" s="188">
        <f>SUM(BK92:BK95)</f>
        <v>0</v>
      </c>
    </row>
    <row r="92" spans="2:65" s="1" customFormat="1" ht="25.5" customHeight="1">
      <c r="B92" s="40"/>
      <c r="C92" s="191" t="s">
        <v>24</v>
      </c>
      <c r="D92" s="191" t="s">
        <v>142</v>
      </c>
      <c r="E92" s="192" t="s">
        <v>143</v>
      </c>
      <c r="F92" s="193" t="s">
        <v>144</v>
      </c>
      <c r="G92" s="194" t="s">
        <v>145</v>
      </c>
      <c r="H92" s="195">
        <v>3.02</v>
      </c>
      <c r="I92" s="196"/>
      <c r="J92" s="197">
        <f>ROUND(I92*H92,2)</f>
        <v>0</v>
      </c>
      <c r="K92" s="193" t="s">
        <v>146</v>
      </c>
      <c r="L92" s="60"/>
      <c r="M92" s="198" t="s">
        <v>22</v>
      </c>
      <c r="N92" s="199" t="s">
        <v>47</v>
      </c>
      <c r="O92" s="41"/>
      <c r="P92" s="200">
        <f>O92*H92</f>
        <v>0</v>
      </c>
      <c r="Q92" s="200">
        <v>0.10422</v>
      </c>
      <c r="R92" s="200">
        <f>Q92*H92</f>
        <v>0.3147444</v>
      </c>
      <c r="S92" s="200">
        <v>0</v>
      </c>
      <c r="T92" s="201">
        <f>S92*H92</f>
        <v>0</v>
      </c>
      <c r="AR92" s="23" t="s">
        <v>147</v>
      </c>
      <c r="AT92" s="23" t="s">
        <v>142</v>
      </c>
      <c r="AU92" s="23" t="s">
        <v>85</v>
      </c>
      <c r="AY92" s="23" t="s">
        <v>139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24</v>
      </c>
      <c r="BK92" s="202">
        <f>ROUND(I92*H92,2)</f>
        <v>0</v>
      </c>
      <c r="BL92" s="23" t="s">
        <v>147</v>
      </c>
      <c r="BM92" s="23" t="s">
        <v>148</v>
      </c>
    </row>
    <row r="93" spans="2:51" s="11" customFormat="1" ht="13.5">
      <c r="B93" s="203"/>
      <c r="C93" s="204"/>
      <c r="D93" s="205" t="s">
        <v>149</v>
      </c>
      <c r="E93" s="206" t="s">
        <v>22</v>
      </c>
      <c r="F93" s="207" t="s">
        <v>150</v>
      </c>
      <c r="G93" s="204"/>
      <c r="H93" s="206" t="s">
        <v>22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149</v>
      </c>
      <c r="AU93" s="213" t="s">
        <v>85</v>
      </c>
      <c r="AV93" s="11" t="s">
        <v>24</v>
      </c>
      <c r="AW93" s="11" t="s">
        <v>39</v>
      </c>
      <c r="AX93" s="11" t="s">
        <v>76</v>
      </c>
      <c r="AY93" s="213" t="s">
        <v>139</v>
      </c>
    </row>
    <row r="94" spans="2:51" s="12" customFormat="1" ht="13.5">
      <c r="B94" s="214"/>
      <c r="C94" s="215"/>
      <c r="D94" s="205" t="s">
        <v>149</v>
      </c>
      <c r="E94" s="216" t="s">
        <v>22</v>
      </c>
      <c r="F94" s="217" t="s">
        <v>151</v>
      </c>
      <c r="G94" s="215"/>
      <c r="H94" s="218">
        <v>3.02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149</v>
      </c>
      <c r="AU94" s="224" t="s">
        <v>85</v>
      </c>
      <c r="AV94" s="12" t="s">
        <v>85</v>
      </c>
      <c r="AW94" s="12" t="s">
        <v>39</v>
      </c>
      <c r="AX94" s="12" t="s">
        <v>24</v>
      </c>
      <c r="AY94" s="224" t="s">
        <v>139</v>
      </c>
    </row>
    <row r="95" spans="2:65" s="1" customFormat="1" ht="16.5" customHeight="1">
      <c r="B95" s="40"/>
      <c r="C95" s="191" t="s">
        <v>85</v>
      </c>
      <c r="D95" s="191" t="s">
        <v>142</v>
      </c>
      <c r="E95" s="192" t="s">
        <v>152</v>
      </c>
      <c r="F95" s="193" t="s">
        <v>153</v>
      </c>
      <c r="G95" s="194" t="s">
        <v>154</v>
      </c>
      <c r="H95" s="195">
        <v>3.745</v>
      </c>
      <c r="I95" s="196"/>
      <c r="J95" s="197">
        <f>ROUND(I95*H95,2)</f>
        <v>0</v>
      </c>
      <c r="K95" s="193" t="s">
        <v>146</v>
      </c>
      <c r="L95" s="60"/>
      <c r="M95" s="198" t="s">
        <v>22</v>
      </c>
      <c r="N95" s="199" t="s">
        <v>47</v>
      </c>
      <c r="O95" s="41"/>
      <c r="P95" s="200">
        <f>O95*H95</f>
        <v>0</v>
      </c>
      <c r="Q95" s="200">
        <v>0.00014</v>
      </c>
      <c r="R95" s="200">
        <f>Q95*H95</f>
        <v>0.0005243</v>
      </c>
      <c r="S95" s="200">
        <v>0</v>
      </c>
      <c r="T95" s="201">
        <f>S95*H95</f>
        <v>0</v>
      </c>
      <c r="AR95" s="23" t="s">
        <v>147</v>
      </c>
      <c r="AT95" s="23" t="s">
        <v>142</v>
      </c>
      <c r="AU95" s="23" t="s">
        <v>85</v>
      </c>
      <c r="AY95" s="23" t="s">
        <v>139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24</v>
      </c>
      <c r="BK95" s="202">
        <f>ROUND(I95*H95,2)</f>
        <v>0</v>
      </c>
      <c r="BL95" s="23" t="s">
        <v>147</v>
      </c>
      <c r="BM95" s="23" t="s">
        <v>155</v>
      </c>
    </row>
    <row r="96" spans="2:63" s="10" customFormat="1" ht="29.85" customHeight="1">
      <c r="B96" s="175"/>
      <c r="C96" s="176"/>
      <c r="D96" s="177" t="s">
        <v>75</v>
      </c>
      <c r="E96" s="189" t="s">
        <v>156</v>
      </c>
      <c r="F96" s="189" t="s">
        <v>157</v>
      </c>
      <c r="G96" s="176"/>
      <c r="H96" s="176"/>
      <c r="I96" s="179"/>
      <c r="J96" s="190">
        <f>BK96</f>
        <v>0</v>
      </c>
      <c r="K96" s="176"/>
      <c r="L96" s="181"/>
      <c r="M96" s="182"/>
      <c r="N96" s="183"/>
      <c r="O96" s="183"/>
      <c r="P96" s="184">
        <f>SUM(P97:P126)</f>
        <v>0</v>
      </c>
      <c r="Q96" s="183"/>
      <c r="R96" s="184">
        <f>SUM(R97:R126)</f>
        <v>1.79269026</v>
      </c>
      <c r="S96" s="183"/>
      <c r="T96" s="185">
        <f>SUM(T97:T126)</f>
        <v>0</v>
      </c>
      <c r="AR96" s="186" t="s">
        <v>24</v>
      </c>
      <c r="AT96" s="187" t="s">
        <v>75</v>
      </c>
      <c r="AU96" s="187" t="s">
        <v>24</v>
      </c>
      <c r="AY96" s="186" t="s">
        <v>139</v>
      </c>
      <c r="BK96" s="188">
        <f>SUM(BK97:BK126)</f>
        <v>0</v>
      </c>
    </row>
    <row r="97" spans="2:65" s="1" customFormat="1" ht="16.5" customHeight="1">
      <c r="B97" s="40"/>
      <c r="C97" s="191" t="s">
        <v>140</v>
      </c>
      <c r="D97" s="191" t="s">
        <v>142</v>
      </c>
      <c r="E97" s="192" t="s">
        <v>158</v>
      </c>
      <c r="F97" s="193" t="s">
        <v>159</v>
      </c>
      <c r="G97" s="194" t="s">
        <v>145</v>
      </c>
      <c r="H97" s="195">
        <v>67.205</v>
      </c>
      <c r="I97" s="196"/>
      <c r="J97" s="197">
        <f>ROUND(I97*H97,2)</f>
        <v>0</v>
      </c>
      <c r="K97" s="193" t="s">
        <v>146</v>
      </c>
      <c r="L97" s="60"/>
      <c r="M97" s="198" t="s">
        <v>22</v>
      </c>
      <c r="N97" s="199" t="s">
        <v>47</v>
      </c>
      <c r="O97" s="41"/>
      <c r="P97" s="200">
        <f>O97*H97</f>
        <v>0</v>
      </c>
      <c r="Q97" s="200">
        <v>0.003</v>
      </c>
      <c r="R97" s="200">
        <f>Q97*H97</f>
        <v>0.201615</v>
      </c>
      <c r="S97" s="200">
        <v>0</v>
      </c>
      <c r="T97" s="201">
        <f>S97*H97</f>
        <v>0</v>
      </c>
      <c r="AR97" s="23" t="s">
        <v>147</v>
      </c>
      <c r="AT97" s="23" t="s">
        <v>142</v>
      </c>
      <c r="AU97" s="23" t="s">
        <v>85</v>
      </c>
      <c r="AY97" s="23" t="s">
        <v>139</v>
      </c>
      <c r="BE97" s="202">
        <f>IF(N97="základní",J97,0)</f>
        <v>0</v>
      </c>
      <c r="BF97" s="202">
        <f>IF(N97="snížená",J97,0)</f>
        <v>0</v>
      </c>
      <c r="BG97" s="202">
        <f>IF(N97="zákl. přenesená",J97,0)</f>
        <v>0</v>
      </c>
      <c r="BH97" s="202">
        <f>IF(N97="sníž. přenesená",J97,0)</f>
        <v>0</v>
      </c>
      <c r="BI97" s="202">
        <f>IF(N97="nulová",J97,0)</f>
        <v>0</v>
      </c>
      <c r="BJ97" s="23" t="s">
        <v>24</v>
      </c>
      <c r="BK97" s="202">
        <f>ROUND(I97*H97,2)</f>
        <v>0</v>
      </c>
      <c r="BL97" s="23" t="s">
        <v>147</v>
      </c>
      <c r="BM97" s="23" t="s">
        <v>160</v>
      </c>
    </row>
    <row r="98" spans="2:51" s="11" customFormat="1" ht="13.5">
      <c r="B98" s="203"/>
      <c r="C98" s="204"/>
      <c r="D98" s="205" t="s">
        <v>149</v>
      </c>
      <c r="E98" s="206" t="s">
        <v>22</v>
      </c>
      <c r="F98" s="207" t="s">
        <v>161</v>
      </c>
      <c r="G98" s="204"/>
      <c r="H98" s="206" t="s">
        <v>22</v>
      </c>
      <c r="I98" s="208"/>
      <c r="J98" s="204"/>
      <c r="K98" s="204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149</v>
      </c>
      <c r="AU98" s="213" t="s">
        <v>85</v>
      </c>
      <c r="AV98" s="11" t="s">
        <v>24</v>
      </c>
      <c r="AW98" s="11" t="s">
        <v>39</v>
      </c>
      <c r="AX98" s="11" t="s">
        <v>76</v>
      </c>
      <c r="AY98" s="213" t="s">
        <v>139</v>
      </c>
    </row>
    <row r="99" spans="2:51" s="12" customFormat="1" ht="13.5">
      <c r="B99" s="214"/>
      <c r="C99" s="215"/>
      <c r="D99" s="205" t="s">
        <v>149</v>
      </c>
      <c r="E99" s="216" t="s">
        <v>22</v>
      </c>
      <c r="F99" s="217" t="s">
        <v>162</v>
      </c>
      <c r="G99" s="215"/>
      <c r="H99" s="218">
        <v>67.205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149</v>
      </c>
      <c r="AU99" s="224" t="s">
        <v>85</v>
      </c>
      <c r="AV99" s="12" t="s">
        <v>85</v>
      </c>
      <c r="AW99" s="12" t="s">
        <v>39</v>
      </c>
      <c r="AX99" s="12" t="s">
        <v>24</v>
      </c>
      <c r="AY99" s="224" t="s">
        <v>139</v>
      </c>
    </row>
    <row r="100" spans="2:65" s="1" customFormat="1" ht="25.5" customHeight="1">
      <c r="B100" s="40"/>
      <c r="C100" s="191" t="s">
        <v>147</v>
      </c>
      <c r="D100" s="191" t="s">
        <v>142</v>
      </c>
      <c r="E100" s="192" t="s">
        <v>163</v>
      </c>
      <c r="F100" s="193" t="s">
        <v>164</v>
      </c>
      <c r="G100" s="194" t="s">
        <v>145</v>
      </c>
      <c r="H100" s="195">
        <v>68.462</v>
      </c>
      <c r="I100" s="196"/>
      <c r="J100" s="197">
        <f>ROUND(I100*H100,2)</f>
        <v>0</v>
      </c>
      <c r="K100" s="193" t="s">
        <v>146</v>
      </c>
      <c r="L100" s="60"/>
      <c r="M100" s="198" t="s">
        <v>22</v>
      </c>
      <c r="N100" s="199" t="s">
        <v>47</v>
      </c>
      <c r="O100" s="41"/>
      <c r="P100" s="200">
        <f>O100*H100</f>
        <v>0</v>
      </c>
      <c r="Q100" s="200">
        <v>0.0154</v>
      </c>
      <c r="R100" s="200">
        <f>Q100*H100</f>
        <v>1.0543148</v>
      </c>
      <c r="S100" s="200">
        <v>0</v>
      </c>
      <c r="T100" s="201">
        <f>S100*H100</f>
        <v>0</v>
      </c>
      <c r="AR100" s="23" t="s">
        <v>147</v>
      </c>
      <c r="AT100" s="23" t="s">
        <v>142</v>
      </c>
      <c r="AU100" s="23" t="s">
        <v>85</v>
      </c>
      <c r="AY100" s="23" t="s">
        <v>139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24</v>
      </c>
      <c r="BK100" s="202">
        <f>ROUND(I100*H100,2)</f>
        <v>0</v>
      </c>
      <c r="BL100" s="23" t="s">
        <v>147</v>
      </c>
      <c r="BM100" s="23" t="s">
        <v>165</v>
      </c>
    </row>
    <row r="101" spans="2:51" s="11" customFormat="1" ht="13.5">
      <c r="B101" s="203"/>
      <c r="C101" s="204"/>
      <c r="D101" s="205" t="s">
        <v>149</v>
      </c>
      <c r="E101" s="206" t="s">
        <v>22</v>
      </c>
      <c r="F101" s="207" t="s">
        <v>166</v>
      </c>
      <c r="G101" s="204"/>
      <c r="H101" s="206" t="s">
        <v>22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149</v>
      </c>
      <c r="AU101" s="213" t="s">
        <v>85</v>
      </c>
      <c r="AV101" s="11" t="s">
        <v>24</v>
      </c>
      <c r="AW101" s="11" t="s">
        <v>39</v>
      </c>
      <c r="AX101" s="11" t="s">
        <v>76</v>
      </c>
      <c r="AY101" s="213" t="s">
        <v>139</v>
      </c>
    </row>
    <row r="102" spans="2:51" s="12" customFormat="1" ht="13.5">
      <c r="B102" s="214"/>
      <c r="C102" s="215"/>
      <c r="D102" s="205" t="s">
        <v>149</v>
      </c>
      <c r="E102" s="216" t="s">
        <v>22</v>
      </c>
      <c r="F102" s="217" t="s">
        <v>167</v>
      </c>
      <c r="G102" s="215"/>
      <c r="H102" s="218">
        <v>55.388</v>
      </c>
      <c r="I102" s="219"/>
      <c r="J102" s="215"/>
      <c r="K102" s="215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149</v>
      </c>
      <c r="AU102" s="224" t="s">
        <v>85</v>
      </c>
      <c r="AV102" s="12" t="s">
        <v>85</v>
      </c>
      <c r="AW102" s="12" t="s">
        <v>39</v>
      </c>
      <c r="AX102" s="12" t="s">
        <v>76</v>
      </c>
      <c r="AY102" s="224" t="s">
        <v>139</v>
      </c>
    </row>
    <row r="103" spans="2:51" s="11" customFormat="1" ht="13.5">
      <c r="B103" s="203"/>
      <c r="C103" s="204"/>
      <c r="D103" s="205" t="s">
        <v>149</v>
      </c>
      <c r="E103" s="206" t="s">
        <v>22</v>
      </c>
      <c r="F103" s="207" t="s">
        <v>168</v>
      </c>
      <c r="G103" s="204"/>
      <c r="H103" s="206" t="s">
        <v>22</v>
      </c>
      <c r="I103" s="208"/>
      <c r="J103" s="204"/>
      <c r="K103" s="204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149</v>
      </c>
      <c r="AU103" s="213" t="s">
        <v>85</v>
      </c>
      <c r="AV103" s="11" t="s">
        <v>24</v>
      </c>
      <c r="AW103" s="11" t="s">
        <v>39</v>
      </c>
      <c r="AX103" s="11" t="s">
        <v>76</v>
      </c>
      <c r="AY103" s="213" t="s">
        <v>139</v>
      </c>
    </row>
    <row r="104" spans="2:51" s="12" customFormat="1" ht="13.5">
      <c r="B104" s="214"/>
      <c r="C104" s="215"/>
      <c r="D104" s="205" t="s">
        <v>149</v>
      </c>
      <c r="E104" s="216" t="s">
        <v>22</v>
      </c>
      <c r="F104" s="217" t="s">
        <v>169</v>
      </c>
      <c r="G104" s="215"/>
      <c r="H104" s="218">
        <v>13.074</v>
      </c>
      <c r="I104" s="219"/>
      <c r="J104" s="215"/>
      <c r="K104" s="215"/>
      <c r="L104" s="220"/>
      <c r="M104" s="221"/>
      <c r="N104" s="222"/>
      <c r="O104" s="222"/>
      <c r="P104" s="222"/>
      <c r="Q104" s="222"/>
      <c r="R104" s="222"/>
      <c r="S104" s="222"/>
      <c r="T104" s="223"/>
      <c r="AT104" s="224" t="s">
        <v>149</v>
      </c>
      <c r="AU104" s="224" t="s">
        <v>85</v>
      </c>
      <c r="AV104" s="12" t="s">
        <v>85</v>
      </c>
      <c r="AW104" s="12" t="s">
        <v>39</v>
      </c>
      <c r="AX104" s="12" t="s">
        <v>76</v>
      </c>
      <c r="AY104" s="224" t="s">
        <v>139</v>
      </c>
    </row>
    <row r="105" spans="2:51" s="13" customFormat="1" ht="13.5">
      <c r="B105" s="225"/>
      <c r="C105" s="226"/>
      <c r="D105" s="205" t="s">
        <v>149</v>
      </c>
      <c r="E105" s="227" t="s">
        <v>22</v>
      </c>
      <c r="F105" s="228" t="s">
        <v>170</v>
      </c>
      <c r="G105" s="226"/>
      <c r="H105" s="229">
        <v>68.462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AT105" s="235" t="s">
        <v>149</v>
      </c>
      <c r="AU105" s="235" t="s">
        <v>85</v>
      </c>
      <c r="AV105" s="13" t="s">
        <v>147</v>
      </c>
      <c r="AW105" s="13" t="s">
        <v>39</v>
      </c>
      <c r="AX105" s="13" t="s">
        <v>24</v>
      </c>
      <c r="AY105" s="235" t="s">
        <v>139</v>
      </c>
    </row>
    <row r="106" spans="2:65" s="1" customFormat="1" ht="25.5" customHeight="1">
      <c r="B106" s="40"/>
      <c r="C106" s="191" t="s">
        <v>171</v>
      </c>
      <c r="D106" s="191" t="s">
        <v>142</v>
      </c>
      <c r="E106" s="192" t="s">
        <v>172</v>
      </c>
      <c r="F106" s="193" t="s">
        <v>173</v>
      </c>
      <c r="G106" s="194" t="s">
        <v>145</v>
      </c>
      <c r="H106" s="195">
        <v>91.814</v>
      </c>
      <c r="I106" s="196"/>
      <c r="J106" s="197">
        <f>ROUND(I106*H106,2)</f>
        <v>0</v>
      </c>
      <c r="K106" s="193" t="s">
        <v>146</v>
      </c>
      <c r="L106" s="60"/>
      <c r="M106" s="198" t="s">
        <v>22</v>
      </c>
      <c r="N106" s="199" t="s">
        <v>47</v>
      </c>
      <c r="O106" s="41"/>
      <c r="P106" s="200">
        <f>O106*H106</f>
        <v>0</v>
      </c>
      <c r="Q106" s="200">
        <v>0.0057</v>
      </c>
      <c r="R106" s="200">
        <f>Q106*H106</f>
        <v>0.5233398</v>
      </c>
      <c r="S106" s="200">
        <v>0</v>
      </c>
      <c r="T106" s="201">
        <f>S106*H106</f>
        <v>0</v>
      </c>
      <c r="AR106" s="23" t="s">
        <v>147</v>
      </c>
      <c r="AT106" s="23" t="s">
        <v>142</v>
      </c>
      <c r="AU106" s="23" t="s">
        <v>85</v>
      </c>
      <c r="AY106" s="23" t="s">
        <v>139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24</v>
      </c>
      <c r="BK106" s="202">
        <f>ROUND(I106*H106,2)</f>
        <v>0</v>
      </c>
      <c r="BL106" s="23" t="s">
        <v>147</v>
      </c>
      <c r="BM106" s="23" t="s">
        <v>174</v>
      </c>
    </row>
    <row r="107" spans="2:47" s="1" customFormat="1" ht="40.5">
      <c r="B107" s="40"/>
      <c r="C107" s="62"/>
      <c r="D107" s="205" t="s">
        <v>175</v>
      </c>
      <c r="E107" s="62"/>
      <c r="F107" s="236" t="s">
        <v>176</v>
      </c>
      <c r="G107" s="62"/>
      <c r="H107" s="62"/>
      <c r="I107" s="162"/>
      <c r="J107" s="62"/>
      <c r="K107" s="62"/>
      <c r="L107" s="60"/>
      <c r="M107" s="237"/>
      <c r="N107" s="41"/>
      <c r="O107" s="41"/>
      <c r="P107" s="41"/>
      <c r="Q107" s="41"/>
      <c r="R107" s="41"/>
      <c r="S107" s="41"/>
      <c r="T107" s="77"/>
      <c r="AT107" s="23" t="s">
        <v>175</v>
      </c>
      <c r="AU107" s="23" t="s">
        <v>85</v>
      </c>
    </row>
    <row r="108" spans="2:51" s="11" customFormat="1" ht="13.5">
      <c r="B108" s="203"/>
      <c r="C108" s="204"/>
      <c r="D108" s="205" t="s">
        <v>149</v>
      </c>
      <c r="E108" s="206" t="s">
        <v>22</v>
      </c>
      <c r="F108" s="207" t="s">
        <v>177</v>
      </c>
      <c r="G108" s="204"/>
      <c r="H108" s="206" t="s">
        <v>22</v>
      </c>
      <c r="I108" s="208"/>
      <c r="J108" s="204"/>
      <c r="K108" s="204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149</v>
      </c>
      <c r="AU108" s="213" t="s">
        <v>85</v>
      </c>
      <c r="AV108" s="11" t="s">
        <v>24</v>
      </c>
      <c r="AW108" s="11" t="s">
        <v>39</v>
      </c>
      <c r="AX108" s="11" t="s">
        <v>76</v>
      </c>
      <c r="AY108" s="213" t="s">
        <v>139</v>
      </c>
    </row>
    <row r="109" spans="2:51" s="12" customFormat="1" ht="13.5">
      <c r="B109" s="214"/>
      <c r="C109" s="215"/>
      <c r="D109" s="205" t="s">
        <v>149</v>
      </c>
      <c r="E109" s="216" t="s">
        <v>22</v>
      </c>
      <c r="F109" s="217" t="s">
        <v>178</v>
      </c>
      <c r="G109" s="215"/>
      <c r="H109" s="218">
        <v>58.841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149</v>
      </c>
      <c r="AU109" s="224" t="s">
        <v>85</v>
      </c>
      <c r="AV109" s="12" t="s">
        <v>85</v>
      </c>
      <c r="AW109" s="12" t="s">
        <v>39</v>
      </c>
      <c r="AX109" s="12" t="s">
        <v>76</v>
      </c>
      <c r="AY109" s="224" t="s">
        <v>139</v>
      </c>
    </row>
    <row r="110" spans="2:51" s="11" customFormat="1" ht="13.5">
      <c r="B110" s="203"/>
      <c r="C110" s="204"/>
      <c r="D110" s="205" t="s">
        <v>149</v>
      </c>
      <c r="E110" s="206" t="s">
        <v>22</v>
      </c>
      <c r="F110" s="207" t="s">
        <v>179</v>
      </c>
      <c r="G110" s="204"/>
      <c r="H110" s="206" t="s">
        <v>22</v>
      </c>
      <c r="I110" s="208"/>
      <c r="J110" s="204"/>
      <c r="K110" s="204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149</v>
      </c>
      <c r="AU110" s="213" t="s">
        <v>85</v>
      </c>
      <c r="AV110" s="11" t="s">
        <v>24</v>
      </c>
      <c r="AW110" s="11" t="s">
        <v>39</v>
      </c>
      <c r="AX110" s="11" t="s">
        <v>76</v>
      </c>
      <c r="AY110" s="213" t="s">
        <v>139</v>
      </c>
    </row>
    <row r="111" spans="2:51" s="12" customFormat="1" ht="13.5">
      <c r="B111" s="214"/>
      <c r="C111" s="215"/>
      <c r="D111" s="205" t="s">
        <v>149</v>
      </c>
      <c r="E111" s="216" t="s">
        <v>22</v>
      </c>
      <c r="F111" s="217" t="s">
        <v>180</v>
      </c>
      <c r="G111" s="215"/>
      <c r="H111" s="218">
        <v>-3.269</v>
      </c>
      <c r="I111" s="219"/>
      <c r="J111" s="215"/>
      <c r="K111" s="215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149</v>
      </c>
      <c r="AU111" s="224" t="s">
        <v>85</v>
      </c>
      <c r="AV111" s="12" t="s">
        <v>85</v>
      </c>
      <c r="AW111" s="12" t="s">
        <v>39</v>
      </c>
      <c r="AX111" s="12" t="s">
        <v>76</v>
      </c>
      <c r="AY111" s="224" t="s">
        <v>139</v>
      </c>
    </row>
    <row r="112" spans="2:51" s="11" customFormat="1" ht="13.5">
      <c r="B112" s="203"/>
      <c r="C112" s="204"/>
      <c r="D112" s="205" t="s">
        <v>149</v>
      </c>
      <c r="E112" s="206" t="s">
        <v>22</v>
      </c>
      <c r="F112" s="207" t="s">
        <v>161</v>
      </c>
      <c r="G112" s="204"/>
      <c r="H112" s="206" t="s">
        <v>22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149</v>
      </c>
      <c r="AU112" s="213" t="s">
        <v>85</v>
      </c>
      <c r="AV112" s="11" t="s">
        <v>24</v>
      </c>
      <c r="AW112" s="11" t="s">
        <v>39</v>
      </c>
      <c r="AX112" s="11" t="s">
        <v>76</v>
      </c>
      <c r="AY112" s="213" t="s">
        <v>139</v>
      </c>
    </row>
    <row r="113" spans="2:51" s="12" customFormat="1" ht="13.5">
      <c r="B113" s="214"/>
      <c r="C113" s="215"/>
      <c r="D113" s="205" t="s">
        <v>149</v>
      </c>
      <c r="E113" s="216" t="s">
        <v>22</v>
      </c>
      <c r="F113" s="217" t="s">
        <v>181</v>
      </c>
      <c r="G113" s="215"/>
      <c r="H113" s="218">
        <v>39.511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149</v>
      </c>
      <c r="AU113" s="224" t="s">
        <v>85</v>
      </c>
      <c r="AV113" s="12" t="s">
        <v>85</v>
      </c>
      <c r="AW113" s="12" t="s">
        <v>39</v>
      </c>
      <c r="AX113" s="12" t="s">
        <v>76</v>
      </c>
      <c r="AY113" s="224" t="s">
        <v>139</v>
      </c>
    </row>
    <row r="114" spans="2:51" s="11" customFormat="1" ht="13.5">
      <c r="B114" s="203"/>
      <c r="C114" s="204"/>
      <c r="D114" s="205" t="s">
        <v>149</v>
      </c>
      <c r="E114" s="206" t="s">
        <v>22</v>
      </c>
      <c r="F114" s="207" t="s">
        <v>179</v>
      </c>
      <c r="G114" s="204"/>
      <c r="H114" s="206" t="s">
        <v>22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149</v>
      </c>
      <c r="AU114" s="213" t="s">
        <v>85</v>
      </c>
      <c r="AV114" s="11" t="s">
        <v>24</v>
      </c>
      <c r="AW114" s="11" t="s">
        <v>39</v>
      </c>
      <c r="AX114" s="11" t="s">
        <v>76</v>
      </c>
      <c r="AY114" s="213" t="s">
        <v>139</v>
      </c>
    </row>
    <row r="115" spans="2:51" s="12" customFormat="1" ht="13.5">
      <c r="B115" s="214"/>
      <c r="C115" s="215"/>
      <c r="D115" s="205" t="s">
        <v>149</v>
      </c>
      <c r="E115" s="216" t="s">
        <v>22</v>
      </c>
      <c r="F115" s="217" t="s">
        <v>180</v>
      </c>
      <c r="G115" s="215"/>
      <c r="H115" s="218">
        <v>-3.269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149</v>
      </c>
      <c r="AU115" s="224" t="s">
        <v>85</v>
      </c>
      <c r="AV115" s="12" t="s">
        <v>85</v>
      </c>
      <c r="AW115" s="12" t="s">
        <v>39</v>
      </c>
      <c r="AX115" s="12" t="s">
        <v>76</v>
      </c>
      <c r="AY115" s="224" t="s">
        <v>139</v>
      </c>
    </row>
    <row r="116" spans="2:51" s="13" customFormat="1" ht="13.5">
      <c r="B116" s="225"/>
      <c r="C116" s="226"/>
      <c r="D116" s="205" t="s">
        <v>149</v>
      </c>
      <c r="E116" s="227" t="s">
        <v>22</v>
      </c>
      <c r="F116" s="228" t="s">
        <v>170</v>
      </c>
      <c r="G116" s="226"/>
      <c r="H116" s="229">
        <v>91.814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149</v>
      </c>
      <c r="AU116" s="235" t="s">
        <v>85</v>
      </c>
      <c r="AV116" s="13" t="s">
        <v>147</v>
      </c>
      <c r="AW116" s="13" t="s">
        <v>39</v>
      </c>
      <c r="AX116" s="13" t="s">
        <v>24</v>
      </c>
      <c r="AY116" s="235" t="s">
        <v>139</v>
      </c>
    </row>
    <row r="117" spans="2:65" s="1" customFormat="1" ht="25.5" customHeight="1">
      <c r="B117" s="40"/>
      <c r="C117" s="191" t="s">
        <v>156</v>
      </c>
      <c r="D117" s="191" t="s">
        <v>142</v>
      </c>
      <c r="E117" s="192" t="s">
        <v>182</v>
      </c>
      <c r="F117" s="193" t="s">
        <v>183</v>
      </c>
      <c r="G117" s="194" t="s">
        <v>145</v>
      </c>
      <c r="H117" s="195">
        <v>7.73</v>
      </c>
      <c r="I117" s="196"/>
      <c r="J117" s="197">
        <f>ROUND(I117*H117,2)</f>
        <v>0</v>
      </c>
      <c r="K117" s="193" t="s">
        <v>146</v>
      </c>
      <c r="L117" s="60"/>
      <c r="M117" s="198" t="s">
        <v>22</v>
      </c>
      <c r="N117" s="199" t="s">
        <v>47</v>
      </c>
      <c r="O117" s="41"/>
      <c r="P117" s="200">
        <f>O117*H117</f>
        <v>0</v>
      </c>
      <c r="Q117" s="200">
        <v>0.000242</v>
      </c>
      <c r="R117" s="200">
        <f>Q117*H117</f>
        <v>0.0018706600000000001</v>
      </c>
      <c r="S117" s="200">
        <v>0</v>
      </c>
      <c r="T117" s="201">
        <f>S117*H117</f>
        <v>0</v>
      </c>
      <c r="AR117" s="23" t="s">
        <v>147</v>
      </c>
      <c r="AT117" s="23" t="s">
        <v>142</v>
      </c>
      <c r="AU117" s="23" t="s">
        <v>85</v>
      </c>
      <c r="AY117" s="23" t="s">
        <v>139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24</v>
      </c>
      <c r="BK117" s="202">
        <f>ROUND(I117*H117,2)</f>
        <v>0</v>
      </c>
      <c r="BL117" s="23" t="s">
        <v>147</v>
      </c>
      <c r="BM117" s="23" t="s">
        <v>184</v>
      </c>
    </row>
    <row r="118" spans="2:51" s="11" customFormat="1" ht="13.5">
      <c r="B118" s="203"/>
      <c r="C118" s="204"/>
      <c r="D118" s="205" t="s">
        <v>149</v>
      </c>
      <c r="E118" s="206" t="s">
        <v>22</v>
      </c>
      <c r="F118" s="207" t="s">
        <v>185</v>
      </c>
      <c r="G118" s="204"/>
      <c r="H118" s="206" t="s">
        <v>22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149</v>
      </c>
      <c r="AU118" s="213" t="s">
        <v>85</v>
      </c>
      <c r="AV118" s="11" t="s">
        <v>24</v>
      </c>
      <c r="AW118" s="11" t="s">
        <v>39</v>
      </c>
      <c r="AX118" s="11" t="s">
        <v>76</v>
      </c>
      <c r="AY118" s="213" t="s">
        <v>139</v>
      </c>
    </row>
    <row r="119" spans="2:51" s="12" customFormat="1" ht="13.5">
      <c r="B119" s="214"/>
      <c r="C119" s="215"/>
      <c r="D119" s="205" t="s">
        <v>149</v>
      </c>
      <c r="E119" s="216" t="s">
        <v>22</v>
      </c>
      <c r="F119" s="217" t="s">
        <v>186</v>
      </c>
      <c r="G119" s="215"/>
      <c r="H119" s="218">
        <v>2.5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149</v>
      </c>
      <c r="AU119" s="224" t="s">
        <v>85</v>
      </c>
      <c r="AV119" s="12" t="s">
        <v>85</v>
      </c>
      <c r="AW119" s="12" t="s">
        <v>39</v>
      </c>
      <c r="AX119" s="12" t="s">
        <v>76</v>
      </c>
      <c r="AY119" s="224" t="s">
        <v>139</v>
      </c>
    </row>
    <row r="120" spans="2:51" s="11" customFormat="1" ht="13.5">
      <c r="B120" s="203"/>
      <c r="C120" s="204"/>
      <c r="D120" s="205" t="s">
        <v>149</v>
      </c>
      <c r="E120" s="206" t="s">
        <v>22</v>
      </c>
      <c r="F120" s="207" t="s">
        <v>187</v>
      </c>
      <c r="G120" s="204"/>
      <c r="H120" s="206" t="s">
        <v>22</v>
      </c>
      <c r="I120" s="208"/>
      <c r="J120" s="204"/>
      <c r="K120" s="204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149</v>
      </c>
      <c r="AU120" s="213" t="s">
        <v>85</v>
      </c>
      <c r="AV120" s="11" t="s">
        <v>24</v>
      </c>
      <c r="AW120" s="11" t="s">
        <v>39</v>
      </c>
      <c r="AX120" s="11" t="s">
        <v>76</v>
      </c>
      <c r="AY120" s="213" t="s">
        <v>139</v>
      </c>
    </row>
    <row r="121" spans="2:51" s="12" customFormat="1" ht="13.5">
      <c r="B121" s="214"/>
      <c r="C121" s="215"/>
      <c r="D121" s="205" t="s">
        <v>149</v>
      </c>
      <c r="E121" s="216" t="s">
        <v>22</v>
      </c>
      <c r="F121" s="217" t="s">
        <v>188</v>
      </c>
      <c r="G121" s="215"/>
      <c r="H121" s="218">
        <v>0.39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149</v>
      </c>
      <c r="AU121" s="224" t="s">
        <v>85</v>
      </c>
      <c r="AV121" s="12" t="s">
        <v>85</v>
      </c>
      <c r="AW121" s="12" t="s">
        <v>39</v>
      </c>
      <c r="AX121" s="12" t="s">
        <v>76</v>
      </c>
      <c r="AY121" s="224" t="s">
        <v>139</v>
      </c>
    </row>
    <row r="122" spans="2:51" s="11" customFormat="1" ht="13.5">
      <c r="B122" s="203"/>
      <c r="C122" s="204"/>
      <c r="D122" s="205" t="s">
        <v>149</v>
      </c>
      <c r="E122" s="206" t="s">
        <v>22</v>
      </c>
      <c r="F122" s="207" t="s">
        <v>189</v>
      </c>
      <c r="G122" s="204"/>
      <c r="H122" s="206" t="s">
        <v>22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149</v>
      </c>
      <c r="AU122" s="213" t="s">
        <v>85</v>
      </c>
      <c r="AV122" s="11" t="s">
        <v>24</v>
      </c>
      <c r="AW122" s="11" t="s">
        <v>39</v>
      </c>
      <c r="AX122" s="11" t="s">
        <v>76</v>
      </c>
      <c r="AY122" s="213" t="s">
        <v>139</v>
      </c>
    </row>
    <row r="123" spans="2:51" s="12" customFormat="1" ht="13.5">
      <c r="B123" s="214"/>
      <c r="C123" s="215"/>
      <c r="D123" s="205" t="s">
        <v>149</v>
      </c>
      <c r="E123" s="216" t="s">
        <v>22</v>
      </c>
      <c r="F123" s="217" t="s">
        <v>190</v>
      </c>
      <c r="G123" s="215"/>
      <c r="H123" s="218">
        <v>4.84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149</v>
      </c>
      <c r="AU123" s="224" t="s">
        <v>85</v>
      </c>
      <c r="AV123" s="12" t="s">
        <v>85</v>
      </c>
      <c r="AW123" s="12" t="s">
        <v>39</v>
      </c>
      <c r="AX123" s="12" t="s">
        <v>76</v>
      </c>
      <c r="AY123" s="224" t="s">
        <v>139</v>
      </c>
    </row>
    <row r="124" spans="2:51" s="13" customFormat="1" ht="13.5">
      <c r="B124" s="225"/>
      <c r="C124" s="226"/>
      <c r="D124" s="205" t="s">
        <v>149</v>
      </c>
      <c r="E124" s="227" t="s">
        <v>22</v>
      </c>
      <c r="F124" s="228" t="s">
        <v>170</v>
      </c>
      <c r="G124" s="226"/>
      <c r="H124" s="229">
        <v>7.73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149</v>
      </c>
      <c r="AU124" s="235" t="s">
        <v>85</v>
      </c>
      <c r="AV124" s="13" t="s">
        <v>147</v>
      </c>
      <c r="AW124" s="13" t="s">
        <v>39</v>
      </c>
      <c r="AX124" s="13" t="s">
        <v>24</v>
      </c>
      <c r="AY124" s="235" t="s">
        <v>139</v>
      </c>
    </row>
    <row r="125" spans="2:65" s="1" customFormat="1" ht="16.5" customHeight="1">
      <c r="B125" s="40"/>
      <c r="C125" s="191" t="s">
        <v>191</v>
      </c>
      <c r="D125" s="191" t="s">
        <v>142</v>
      </c>
      <c r="E125" s="192" t="s">
        <v>192</v>
      </c>
      <c r="F125" s="193" t="s">
        <v>193</v>
      </c>
      <c r="G125" s="194" t="s">
        <v>145</v>
      </c>
      <c r="H125" s="195">
        <v>30</v>
      </c>
      <c r="I125" s="196"/>
      <c r="J125" s="197">
        <f>ROUND(I125*H125,2)</f>
        <v>0</v>
      </c>
      <c r="K125" s="193" t="s">
        <v>146</v>
      </c>
      <c r="L125" s="60"/>
      <c r="M125" s="198" t="s">
        <v>22</v>
      </c>
      <c r="N125" s="199" t="s">
        <v>47</v>
      </c>
      <c r="O125" s="41"/>
      <c r="P125" s="200">
        <f>O125*H125</f>
        <v>0</v>
      </c>
      <c r="Q125" s="200">
        <v>0.000385</v>
      </c>
      <c r="R125" s="200">
        <f>Q125*H125</f>
        <v>0.01155</v>
      </c>
      <c r="S125" s="200">
        <v>0</v>
      </c>
      <c r="T125" s="201">
        <f>S125*H125</f>
        <v>0</v>
      </c>
      <c r="AR125" s="23" t="s">
        <v>147</v>
      </c>
      <c r="AT125" s="23" t="s">
        <v>142</v>
      </c>
      <c r="AU125" s="23" t="s">
        <v>85</v>
      </c>
      <c r="AY125" s="23" t="s">
        <v>139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24</v>
      </c>
      <c r="BK125" s="202">
        <f>ROUND(I125*H125,2)</f>
        <v>0</v>
      </c>
      <c r="BL125" s="23" t="s">
        <v>147</v>
      </c>
      <c r="BM125" s="23" t="s">
        <v>194</v>
      </c>
    </row>
    <row r="126" spans="2:51" s="12" customFormat="1" ht="13.5">
      <c r="B126" s="214"/>
      <c r="C126" s="215"/>
      <c r="D126" s="205" t="s">
        <v>149</v>
      </c>
      <c r="E126" s="216" t="s">
        <v>22</v>
      </c>
      <c r="F126" s="217" t="s">
        <v>195</v>
      </c>
      <c r="G126" s="215"/>
      <c r="H126" s="218">
        <v>30</v>
      </c>
      <c r="I126" s="219"/>
      <c r="J126" s="215"/>
      <c r="K126" s="215"/>
      <c r="L126" s="220"/>
      <c r="M126" s="221"/>
      <c r="N126" s="222"/>
      <c r="O126" s="222"/>
      <c r="P126" s="222"/>
      <c r="Q126" s="222"/>
      <c r="R126" s="222"/>
      <c r="S126" s="222"/>
      <c r="T126" s="223"/>
      <c r="AT126" s="224" t="s">
        <v>149</v>
      </c>
      <c r="AU126" s="224" t="s">
        <v>85</v>
      </c>
      <c r="AV126" s="12" t="s">
        <v>85</v>
      </c>
      <c r="AW126" s="12" t="s">
        <v>39</v>
      </c>
      <c r="AX126" s="12" t="s">
        <v>24</v>
      </c>
      <c r="AY126" s="224" t="s">
        <v>139</v>
      </c>
    </row>
    <row r="127" spans="2:63" s="10" customFormat="1" ht="29.85" customHeight="1">
      <c r="B127" s="175"/>
      <c r="C127" s="176"/>
      <c r="D127" s="177" t="s">
        <v>75</v>
      </c>
      <c r="E127" s="189" t="s">
        <v>196</v>
      </c>
      <c r="F127" s="189" t="s">
        <v>197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SUM(P128:P141)</f>
        <v>0</v>
      </c>
      <c r="Q127" s="183"/>
      <c r="R127" s="184">
        <f>SUM(R128:R141)</f>
        <v>0.0016432</v>
      </c>
      <c r="S127" s="183"/>
      <c r="T127" s="185">
        <f>SUM(T128:T141)</f>
        <v>2.341805</v>
      </c>
      <c r="AR127" s="186" t="s">
        <v>24</v>
      </c>
      <c r="AT127" s="187" t="s">
        <v>75</v>
      </c>
      <c r="AU127" s="187" t="s">
        <v>24</v>
      </c>
      <c r="AY127" s="186" t="s">
        <v>139</v>
      </c>
      <c r="BK127" s="188">
        <f>SUM(BK128:BK141)</f>
        <v>0</v>
      </c>
    </row>
    <row r="128" spans="2:65" s="1" customFormat="1" ht="63.75" customHeight="1">
      <c r="B128" s="40"/>
      <c r="C128" s="191" t="s">
        <v>198</v>
      </c>
      <c r="D128" s="191" t="s">
        <v>142</v>
      </c>
      <c r="E128" s="192" t="s">
        <v>199</v>
      </c>
      <c r="F128" s="193" t="s">
        <v>200</v>
      </c>
      <c r="G128" s="194" t="s">
        <v>145</v>
      </c>
      <c r="H128" s="195">
        <v>41.6</v>
      </c>
      <c r="I128" s="196"/>
      <c r="J128" s="197">
        <f>ROUND(I128*H128,2)</f>
        <v>0</v>
      </c>
      <c r="K128" s="193" t="s">
        <v>146</v>
      </c>
      <c r="L128" s="60"/>
      <c r="M128" s="198" t="s">
        <v>22</v>
      </c>
      <c r="N128" s="199" t="s">
        <v>47</v>
      </c>
      <c r="O128" s="41"/>
      <c r="P128" s="200">
        <f>O128*H128</f>
        <v>0</v>
      </c>
      <c r="Q128" s="200">
        <v>3.95E-05</v>
      </c>
      <c r="R128" s="200">
        <f>Q128*H128</f>
        <v>0.0016432</v>
      </c>
      <c r="S128" s="200">
        <v>0</v>
      </c>
      <c r="T128" s="201">
        <f>S128*H128</f>
        <v>0</v>
      </c>
      <c r="AR128" s="23" t="s">
        <v>147</v>
      </c>
      <c r="AT128" s="23" t="s">
        <v>142</v>
      </c>
      <c r="AU128" s="23" t="s">
        <v>85</v>
      </c>
      <c r="AY128" s="23" t="s">
        <v>139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24</v>
      </c>
      <c r="BK128" s="202">
        <f>ROUND(I128*H128,2)</f>
        <v>0</v>
      </c>
      <c r="BL128" s="23" t="s">
        <v>147</v>
      </c>
      <c r="BM128" s="23" t="s">
        <v>201</v>
      </c>
    </row>
    <row r="129" spans="2:51" s="12" customFormat="1" ht="13.5">
      <c r="B129" s="214"/>
      <c r="C129" s="215"/>
      <c r="D129" s="205" t="s">
        <v>149</v>
      </c>
      <c r="E129" s="216" t="s">
        <v>22</v>
      </c>
      <c r="F129" s="217" t="s">
        <v>202</v>
      </c>
      <c r="G129" s="215"/>
      <c r="H129" s="218">
        <v>41.6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149</v>
      </c>
      <c r="AU129" s="224" t="s">
        <v>85</v>
      </c>
      <c r="AV129" s="12" t="s">
        <v>85</v>
      </c>
      <c r="AW129" s="12" t="s">
        <v>39</v>
      </c>
      <c r="AX129" s="12" t="s">
        <v>24</v>
      </c>
      <c r="AY129" s="224" t="s">
        <v>139</v>
      </c>
    </row>
    <row r="130" spans="2:65" s="1" customFormat="1" ht="38.25" customHeight="1">
      <c r="B130" s="40"/>
      <c r="C130" s="191" t="s">
        <v>196</v>
      </c>
      <c r="D130" s="191" t="s">
        <v>142</v>
      </c>
      <c r="E130" s="192" t="s">
        <v>203</v>
      </c>
      <c r="F130" s="193" t="s">
        <v>204</v>
      </c>
      <c r="G130" s="194" t="s">
        <v>205</v>
      </c>
      <c r="H130" s="195">
        <v>1.07</v>
      </c>
      <c r="I130" s="196"/>
      <c r="J130" s="197">
        <f>ROUND(I130*H130,2)</f>
        <v>0</v>
      </c>
      <c r="K130" s="193" t="s">
        <v>146</v>
      </c>
      <c r="L130" s="60"/>
      <c r="M130" s="198" t="s">
        <v>22</v>
      </c>
      <c r="N130" s="199" t="s">
        <v>47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1.8</v>
      </c>
      <c r="T130" s="201">
        <f>S130*H130</f>
        <v>1.9260000000000002</v>
      </c>
      <c r="AR130" s="23" t="s">
        <v>147</v>
      </c>
      <c r="AT130" s="23" t="s">
        <v>142</v>
      </c>
      <c r="AU130" s="23" t="s">
        <v>85</v>
      </c>
      <c r="AY130" s="23" t="s">
        <v>139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24</v>
      </c>
      <c r="BK130" s="202">
        <f>ROUND(I130*H130,2)</f>
        <v>0</v>
      </c>
      <c r="BL130" s="23" t="s">
        <v>147</v>
      </c>
      <c r="BM130" s="23" t="s">
        <v>206</v>
      </c>
    </row>
    <row r="131" spans="2:51" s="12" customFormat="1" ht="13.5">
      <c r="B131" s="214"/>
      <c r="C131" s="215"/>
      <c r="D131" s="205" t="s">
        <v>149</v>
      </c>
      <c r="E131" s="216" t="s">
        <v>22</v>
      </c>
      <c r="F131" s="217" t="s">
        <v>207</v>
      </c>
      <c r="G131" s="215"/>
      <c r="H131" s="218">
        <v>0.727</v>
      </c>
      <c r="I131" s="219"/>
      <c r="J131" s="215"/>
      <c r="K131" s="215"/>
      <c r="L131" s="220"/>
      <c r="M131" s="221"/>
      <c r="N131" s="222"/>
      <c r="O131" s="222"/>
      <c r="P131" s="222"/>
      <c r="Q131" s="222"/>
      <c r="R131" s="222"/>
      <c r="S131" s="222"/>
      <c r="T131" s="223"/>
      <c r="AT131" s="224" t="s">
        <v>149</v>
      </c>
      <c r="AU131" s="224" t="s">
        <v>85</v>
      </c>
      <c r="AV131" s="12" t="s">
        <v>85</v>
      </c>
      <c r="AW131" s="12" t="s">
        <v>39</v>
      </c>
      <c r="AX131" s="12" t="s">
        <v>76</v>
      </c>
      <c r="AY131" s="224" t="s">
        <v>139</v>
      </c>
    </row>
    <row r="132" spans="2:51" s="12" customFormat="1" ht="13.5">
      <c r="B132" s="214"/>
      <c r="C132" s="215"/>
      <c r="D132" s="205" t="s">
        <v>149</v>
      </c>
      <c r="E132" s="216" t="s">
        <v>22</v>
      </c>
      <c r="F132" s="217" t="s">
        <v>208</v>
      </c>
      <c r="G132" s="215"/>
      <c r="H132" s="218">
        <v>0.343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149</v>
      </c>
      <c r="AU132" s="224" t="s">
        <v>85</v>
      </c>
      <c r="AV132" s="12" t="s">
        <v>85</v>
      </c>
      <c r="AW132" s="12" t="s">
        <v>39</v>
      </c>
      <c r="AX132" s="12" t="s">
        <v>76</v>
      </c>
      <c r="AY132" s="224" t="s">
        <v>139</v>
      </c>
    </row>
    <row r="133" spans="2:51" s="13" customFormat="1" ht="13.5">
      <c r="B133" s="225"/>
      <c r="C133" s="226"/>
      <c r="D133" s="205" t="s">
        <v>149</v>
      </c>
      <c r="E133" s="227" t="s">
        <v>22</v>
      </c>
      <c r="F133" s="228" t="s">
        <v>170</v>
      </c>
      <c r="G133" s="226"/>
      <c r="H133" s="229">
        <v>1.07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149</v>
      </c>
      <c r="AU133" s="235" t="s">
        <v>85</v>
      </c>
      <c r="AV133" s="13" t="s">
        <v>147</v>
      </c>
      <c r="AW133" s="13" t="s">
        <v>39</v>
      </c>
      <c r="AX133" s="13" t="s">
        <v>24</v>
      </c>
      <c r="AY133" s="235" t="s">
        <v>139</v>
      </c>
    </row>
    <row r="134" spans="2:65" s="1" customFormat="1" ht="25.5" customHeight="1">
      <c r="B134" s="40"/>
      <c r="C134" s="191" t="s">
        <v>29</v>
      </c>
      <c r="D134" s="191" t="s">
        <v>142</v>
      </c>
      <c r="E134" s="192" t="s">
        <v>209</v>
      </c>
      <c r="F134" s="193" t="s">
        <v>210</v>
      </c>
      <c r="G134" s="194" t="s">
        <v>145</v>
      </c>
      <c r="H134" s="195">
        <v>1.6</v>
      </c>
      <c r="I134" s="196"/>
      <c r="J134" s="197">
        <f>ROUND(I134*H134,2)</f>
        <v>0</v>
      </c>
      <c r="K134" s="193" t="s">
        <v>146</v>
      </c>
      <c r="L134" s="60"/>
      <c r="M134" s="198" t="s">
        <v>22</v>
      </c>
      <c r="N134" s="199" t="s">
        <v>47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0.076</v>
      </c>
      <c r="T134" s="201">
        <f>S134*H134</f>
        <v>0.1216</v>
      </c>
      <c r="AR134" s="23" t="s">
        <v>147</v>
      </c>
      <c r="AT134" s="23" t="s">
        <v>142</v>
      </c>
      <c r="AU134" s="23" t="s">
        <v>85</v>
      </c>
      <c r="AY134" s="23" t="s">
        <v>139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24</v>
      </c>
      <c r="BK134" s="202">
        <f>ROUND(I134*H134,2)</f>
        <v>0</v>
      </c>
      <c r="BL134" s="23" t="s">
        <v>147</v>
      </c>
      <c r="BM134" s="23" t="s">
        <v>211</v>
      </c>
    </row>
    <row r="135" spans="2:51" s="12" customFormat="1" ht="13.5">
      <c r="B135" s="214"/>
      <c r="C135" s="215"/>
      <c r="D135" s="205" t="s">
        <v>149</v>
      </c>
      <c r="E135" s="216" t="s">
        <v>22</v>
      </c>
      <c r="F135" s="217" t="s">
        <v>212</v>
      </c>
      <c r="G135" s="215"/>
      <c r="H135" s="218">
        <v>1.6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149</v>
      </c>
      <c r="AU135" s="224" t="s">
        <v>85</v>
      </c>
      <c r="AV135" s="12" t="s">
        <v>85</v>
      </c>
      <c r="AW135" s="12" t="s">
        <v>39</v>
      </c>
      <c r="AX135" s="12" t="s">
        <v>24</v>
      </c>
      <c r="AY135" s="224" t="s">
        <v>139</v>
      </c>
    </row>
    <row r="136" spans="2:65" s="1" customFormat="1" ht="16.5" customHeight="1">
      <c r="B136" s="40"/>
      <c r="C136" s="191" t="s">
        <v>213</v>
      </c>
      <c r="D136" s="191" t="s">
        <v>142</v>
      </c>
      <c r="E136" s="192" t="s">
        <v>214</v>
      </c>
      <c r="F136" s="193" t="s">
        <v>215</v>
      </c>
      <c r="G136" s="194" t="s">
        <v>145</v>
      </c>
      <c r="H136" s="195">
        <v>58.841</v>
      </c>
      <c r="I136" s="196"/>
      <c r="J136" s="197">
        <f>ROUND(I136*H136,2)</f>
        <v>0</v>
      </c>
      <c r="K136" s="193" t="s">
        <v>146</v>
      </c>
      <c r="L136" s="60"/>
      <c r="M136" s="198" t="s">
        <v>22</v>
      </c>
      <c r="N136" s="199" t="s">
        <v>47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0.005</v>
      </c>
      <c r="T136" s="201">
        <f>S136*H136</f>
        <v>0.294205</v>
      </c>
      <c r="AR136" s="23" t="s">
        <v>147</v>
      </c>
      <c r="AT136" s="23" t="s">
        <v>142</v>
      </c>
      <c r="AU136" s="23" t="s">
        <v>85</v>
      </c>
      <c r="AY136" s="23" t="s">
        <v>139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24</v>
      </c>
      <c r="BK136" s="202">
        <f>ROUND(I136*H136,2)</f>
        <v>0</v>
      </c>
      <c r="BL136" s="23" t="s">
        <v>147</v>
      </c>
      <c r="BM136" s="23" t="s">
        <v>216</v>
      </c>
    </row>
    <row r="137" spans="2:51" s="11" customFormat="1" ht="13.5">
      <c r="B137" s="203"/>
      <c r="C137" s="204"/>
      <c r="D137" s="205" t="s">
        <v>149</v>
      </c>
      <c r="E137" s="206" t="s">
        <v>22</v>
      </c>
      <c r="F137" s="207" t="s">
        <v>177</v>
      </c>
      <c r="G137" s="204"/>
      <c r="H137" s="206" t="s">
        <v>22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149</v>
      </c>
      <c r="AU137" s="213" t="s">
        <v>85</v>
      </c>
      <c r="AV137" s="11" t="s">
        <v>24</v>
      </c>
      <c r="AW137" s="11" t="s">
        <v>39</v>
      </c>
      <c r="AX137" s="11" t="s">
        <v>76</v>
      </c>
      <c r="AY137" s="213" t="s">
        <v>139</v>
      </c>
    </row>
    <row r="138" spans="2:51" s="12" customFormat="1" ht="13.5">
      <c r="B138" s="214"/>
      <c r="C138" s="215"/>
      <c r="D138" s="205" t="s">
        <v>149</v>
      </c>
      <c r="E138" s="216" t="s">
        <v>22</v>
      </c>
      <c r="F138" s="217" t="s">
        <v>217</v>
      </c>
      <c r="G138" s="215"/>
      <c r="H138" s="218">
        <v>58.841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149</v>
      </c>
      <c r="AU138" s="224" t="s">
        <v>85</v>
      </c>
      <c r="AV138" s="12" t="s">
        <v>85</v>
      </c>
      <c r="AW138" s="12" t="s">
        <v>39</v>
      </c>
      <c r="AX138" s="12" t="s">
        <v>24</v>
      </c>
      <c r="AY138" s="224" t="s">
        <v>139</v>
      </c>
    </row>
    <row r="139" spans="2:65" s="1" customFormat="1" ht="16.5" customHeight="1">
      <c r="B139" s="40"/>
      <c r="C139" s="191" t="s">
        <v>218</v>
      </c>
      <c r="D139" s="191" t="s">
        <v>142</v>
      </c>
      <c r="E139" s="192" t="s">
        <v>219</v>
      </c>
      <c r="F139" s="193" t="s">
        <v>220</v>
      </c>
      <c r="G139" s="194" t="s">
        <v>221</v>
      </c>
      <c r="H139" s="195">
        <v>2</v>
      </c>
      <c r="I139" s="196"/>
      <c r="J139" s="197">
        <f>ROUND(I139*H139,2)</f>
        <v>0</v>
      </c>
      <c r="K139" s="193" t="s">
        <v>222</v>
      </c>
      <c r="L139" s="60"/>
      <c r="M139" s="198" t="s">
        <v>22</v>
      </c>
      <c r="N139" s="199" t="s">
        <v>47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147</v>
      </c>
      <c r="AT139" s="23" t="s">
        <v>142</v>
      </c>
      <c r="AU139" s="23" t="s">
        <v>85</v>
      </c>
      <c r="AY139" s="23" t="s">
        <v>139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24</v>
      </c>
      <c r="BK139" s="202">
        <f>ROUND(I139*H139,2)</f>
        <v>0</v>
      </c>
      <c r="BL139" s="23" t="s">
        <v>147</v>
      </c>
      <c r="BM139" s="23" t="s">
        <v>223</v>
      </c>
    </row>
    <row r="140" spans="2:65" s="1" customFormat="1" ht="16.5" customHeight="1">
      <c r="B140" s="40"/>
      <c r="C140" s="191" t="s">
        <v>224</v>
      </c>
      <c r="D140" s="191" t="s">
        <v>142</v>
      </c>
      <c r="E140" s="192" t="s">
        <v>225</v>
      </c>
      <c r="F140" s="193" t="s">
        <v>226</v>
      </c>
      <c r="G140" s="194" t="s">
        <v>221</v>
      </c>
      <c r="H140" s="195">
        <v>2</v>
      </c>
      <c r="I140" s="196"/>
      <c r="J140" s="197">
        <f>ROUND(I140*H140,2)</f>
        <v>0</v>
      </c>
      <c r="K140" s="193" t="s">
        <v>222</v>
      </c>
      <c r="L140" s="60"/>
      <c r="M140" s="198" t="s">
        <v>22</v>
      </c>
      <c r="N140" s="199" t="s">
        <v>47</v>
      </c>
      <c r="O140" s="4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3" t="s">
        <v>147</v>
      </c>
      <c r="AT140" s="23" t="s">
        <v>142</v>
      </c>
      <c r="AU140" s="23" t="s">
        <v>85</v>
      </c>
      <c r="AY140" s="23" t="s">
        <v>139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24</v>
      </c>
      <c r="BK140" s="202">
        <f>ROUND(I140*H140,2)</f>
        <v>0</v>
      </c>
      <c r="BL140" s="23" t="s">
        <v>147</v>
      </c>
      <c r="BM140" s="23" t="s">
        <v>227</v>
      </c>
    </row>
    <row r="141" spans="2:65" s="1" customFormat="1" ht="16.5" customHeight="1">
      <c r="B141" s="40"/>
      <c r="C141" s="191" t="s">
        <v>228</v>
      </c>
      <c r="D141" s="191" t="s">
        <v>142</v>
      </c>
      <c r="E141" s="192" t="s">
        <v>229</v>
      </c>
      <c r="F141" s="193" t="s">
        <v>230</v>
      </c>
      <c r="G141" s="194" t="s">
        <v>221</v>
      </c>
      <c r="H141" s="195">
        <v>3</v>
      </c>
      <c r="I141" s="196"/>
      <c r="J141" s="197">
        <f>ROUND(I141*H141,2)</f>
        <v>0</v>
      </c>
      <c r="K141" s="193" t="s">
        <v>222</v>
      </c>
      <c r="L141" s="60"/>
      <c r="M141" s="198" t="s">
        <v>22</v>
      </c>
      <c r="N141" s="199" t="s">
        <v>47</v>
      </c>
      <c r="O141" s="4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3" t="s">
        <v>147</v>
      </c>
      <c r="AT141" s="23" t="s">
        <v>142</v>
      </c>
      <c r="AU141" s="23" t="s">
        <v>85</v>
      </c>
      <c r="AY141" s="23" t="s">
        <v>139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24</v>
      </c>
      <c r="BK141" s="202">
        <f>ROUND(I141*H141,2)</f>
        <v>0</v>
      </c>
      <c r="BL141" s="23" t="s">
        <v>147</v>
      </c>
      <c r="BM141" s="23" t="s">
        <v>231</v>
      </c>
    </row>
    <row r="142" spans="2:63" s="10" customFormat="1" ht="29.85" customHeight="1">
      <c r="B142" s="175"/>
      <c r="C142" s="176"/>
      <c r="D142" s="177" t="s">
        <v>75</v>
      </c>
      <c r="E142" s="189" t="s">
        <v>232</v>
      </c>
      <c r="F142" s="189" t="s">
        <v>233</v>
      </c>
      <c r="G142" s="176"/>
      <c r="H142" s="176"/>
      <c r="I142" s="179"/>
      <c r="J142" s="190">
        <f>BK142</f>
        <v>0</v>
      </c>
      <c r="K142" s="176"/>
      <c r="L142" s="181"/>
      <c r="M142" s="182"/>
      <c r="N142" s="183"/>
      <c r="O142" s="183"/>
      <c r="P142" s="184">
        <f>SUM(P143:P147)</f>
        <v>0</v>
      </c>
      <c r="Q142" s="183"/>
      <c r="R142" s="184">
        <f>SUM(R143:R147)</f>
        <v>0</v>
      </c>
      <c r="S142" s="183"/>
      <c r="T142" s="185">
        <f>SUM(T143:T147)</f>
        <v>0</v>
      </c>
      <c r="AR142" s="186" t="s">
        <v>24</v>
      </c>
      <c r="AT142" s="187" t="s">
        <v>75</v>
      </c>
      <c r="AU142" s="187" t="s">
        <v>24</v>
      </c>
      <c r="AY142" s="186" t="s">
        <v>139</v>
      </c>
      <c r="BK142" s="188">
        <f>SUM(BK143:BK147)</f>
        <v>0</v>
      </c>
    </row>
    <row r="143" spans="2:65" s="1" customFormat="1" ht="25.5" customHeight="1">
      <c r="B143" s="40"/>
      <c r="C143" s="191" t="s">
        <v>10</v>
      </c>
      <c r="D143" s="191" t="s">
        <v>142</v>
      </c>
      <c r="E143" s="192" t="s">
        <v>234</v>
      </c>
      <c r="F143" s="193" t="s">
        <v>235</v>
      </c>
      <c r="G143" s="194" t="s">
        <v>236</v>
      </c>
      <c r="H143" s="195">
        <v>3.775</v>
      </c>
      <c r="I143" s="196"/>
      <c r="J143" s="197">
        <f>ROUND(I143*H143,2)</f>
        <v>0</v>
      </c>
      <c r="K143" s="193" t="s">
        <v>146</v>
      </c>
      <c r="L143" s="60"/>
      <c r="M143" s="198" t="s">
        <v>22</v>
      </c>
      <c r="N143" s="199" t="s">
        <v>47</v>
      </c>
      <c r="O143" s="4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3" t="s">
        <v>147</v>
      </c>
      <c r="AT143" s="23" t="s">
        <v>142</v>
      </c>
      <c r="AU143" s="23" t="s">
        <v>85</v>
      </c>
      <c r="AY143" s="23" t="s">
        <v>139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24</v>
      </c>
      <c r="BK143" s="202">
        <f>ROUND(I143*H143,2)</f>
        <v>0</v>
      </c>
      <c r="BL143" s="23" t="s">
        <v>147</v>
      </c>
      <c r="BM143" s="23" t="s">
        <v>237</v>
      </c>
    </row>
    <row r="144" spans="2:65" s="1" customFormat="1" ht="25.5" customHeight="1">
      <c r="B144" s="40"/>
      <c r="C144" s="191" t="s">
        <v>238</v>
      </c>
      <c r="D144" s="191" t="s">
        <v>142</v>
      </c>
      <c r="E144" s="192" t="s">
        <v>239</v>
      </c>
      <c r="F144" s="193" t="s">
        <v>240</v>
      </c>
      <c r="G144" s="194" t="s">
        <v>236</v>
      </c>
      <c r="H144" s="195">
        <v>3.775</v>
      </c>
      <c r="I144" s="196"/>
      <c r="J144" s="197">
        <f>ROUND(I144*H144,2)</f>
        <v>0</v>
      </c>
      <c r="K144" s="193" t="s">
        <v>146</v>
      </c>
      <c r="L144" s="60"/>
      <c r="M144" s="198" t="s">
        <v>22</v>
      </c>
      <c r="N144" s="199" t="s">
        <v>47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147</v>
      </c>
      <c r="AT144" s="23" t="s">
        <v>142</v>
      </c>
      <c r="AU144" s="23" t="s">
        <v>85</v>
      </c>
      <c r="AY144" s="23" t="s">
        <v>139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24</v>
      </c>
      <c r="BK144" s="202">
        <f>ROUND(I144*H144,2)</f>
        <v>0</v>
      </c>
      <c r="BL144" s="23" t="s">
        <v>147</v>
      </c>
      <c r="BM144" s="23" t="s">
        <v>241</v>
      </c>
    </row>
    <row r="145" spans="2:65" s="1" customFormat="1" ht="25.5" customHeight="1">
      <c r="B145" s="40"/>
      <c r="C145" s="191" t="s">
        <v>242</v>
      </c>
      <c r="D145" s="191" t="s">
        <v>142</v>
      </c>
      <c r="E145" s="192" t="s">
        <v>243</v>
      </c>
      <c r="F145" s="193" t="s">
        <v>244</v>
      </c>
      <c r="G145" s="194" t="s">
        <v>236</v>
      </c>
      <c r="H145" s="195">
        <v>33.975</v>
      </c>
      <c r="I145" s="196"/>
      <c r="J145" s="197">
        <f>ROUND(I145*H145,2)</f>
        <v>0</v>
      </c>
      <c r="K145" s="193" t="s">
        <v>146</v>
      </c>
      <c r="L145" s="60"/>
      <c r="M145" s="198" t="s">
        <v>22</v>
      </c>
      <c r="N145" s="199" t="s">
        <v>47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147</v>
      </c>
      <c r="AT145" s="23" t="s">
        <v>142</v>
      </c>
      <c r="AU145" s="23" t="s">
        <v>85</v>
      </c>
      <c r="AY145" s="23" t="s">
        <v>139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24</v>
      </c>
      <c r="BK145" s="202">
        <f>ROUND(I145*H145,2)</f>
        <v>0</v>
      </c>
      <c r="BL145" s="23" t="s">
        <v>147</v>
      </c>
      <c r="BM145" s="23" t="s">
        <v>245</v>
      </c>
    </row>
    <row r="146" spans="2:51" s="12" customFormat="1" ht="13.5">
      <c r="B146" s="214"/>
      <c r="C146" s="215"/>
      <c r="D146" s="205" t="s">
        <v>149</v>
      </c>
      <c r="E146" s="215"/>
      <c r="F146" s="217" t="s">
        <v>246</v>
      </c>
      <c r="G146" s="215"/>
      <c r="H146" s="218">
        <v>33.975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149</v>
      </c>
      <c r="AU146" s="224" t="s">
        <v>85</v>
      </c>
      <c r="AV146" s="12" t="s">
        <v>85</v>
      </c>
      <c r="AW146" s="12" t="s">
        <v>6</v>
      </c>
      <c r="AX146" s="12" t="s">
        <v>24</v>
      </c>
      <c r="AY146" s="224" t="s">
        <v>139</v>
      </c>
    </row>
    <row r="147" spans="2:65" s="1" customFormat="1" ht="16.5" customHeight="1">
      <c r="B147" s="40"/>
      <c r="C147" s="191" t="s">
        <v>247</v>
      </c>
      <c r="D147" s="191" t="s">
        <v>142</v>
      </c>
      <c r="E147" s="192" t="s">
        <v>248</v>
      </c>
      <c r="F147" s="193" t="s">
        <v>249</v>
      </c>
      <c r="G147" s="194" t="s">
        <v>236</v>
      </c>
      <c r="H147" s="195">
        <v>3.775</v>
      </c>
      <c r="I147" s="196"/>
      <c r="J147" s="197">
        <f>ROUND(I147*H147,2)</f>
        <v>0</v>
      </c>
      <c r="K147" s="193" t="s">
        <v>146</v>
      </c>
      <c r="L147" s="60"/>
      <c r="M147" s="198" t="s">
        <v>22</v>
      </c>
      <c r="N147" s="199" t="s">
        <v>47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3" t="s">
        <v>147</v>
      </c>
      <c r="AT147" s="23" t="s">
        <v>142</v>
      </c>
      <c r="AU147" s="23" t="s">
        <v>85</v>
      </c>
      <c r="AY147" s="23" t="s">
        <v>139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24</v>
      </c>
      <c r="BK147" s="202">
        <f>ROUND(I147*H147,2)</f>
        <v>0</v>
      </c>
      <c r="BL147" s="23" t="s">
        <v>147</v>
      </c>
      <c r="BM147" s="23" t="s">
        <v>250</v>
      </c>
    </row>
    <row r="148" spans="2:63" s="10" customFormat="1" ht="29.85" customHeight="1">
      <c r="B148" s="175"/>
      <c r="C148" s="176"/>
      <c r="D148" s="177" t="s">
        <v>75</v>
      </c>
      <c r="E148" s="189" t="s">
        <v>251</v>
      </c>
      <c r="F148" s="189" t="s">
        <v>252</v>
      </c>
      <c r="G148" s="176"/>
      <c r="H148" s="176"/>
      <c r="I148" s="179"/>
      <c r="J148" s="190">
        <f>BK148</f>
        <v>0</v>
      </c>
      <c r="K148" s="176"/>
      <c r="L148" s="181"/>
      <c r="M148" s="182"/>
      <c r="N148" s="183"/>
      <c r="O148" s="183"/>
      <c r="P148" s="184">
        <f>P149</f>
        <v>0</v>
      </c>
      <c r="Q148" s="183"/>
      <c r="R148" s="184">
        <f>R149</f>
        <v>0</v>
      </c>
      <c r="S148" s="183"/>
      <c r="T148" s="185">
        <f>T149</f>
        <v>0</v>
      </c>
      <c r="AR148" s="186" t="s">
        <v>24</v>
      </c>
      <c r="AT148" s="187" t="s">
        <v>75</v>
      </c>
      <c r="AU148" s="187" t="s">
        <v>24</v>
      </c>
      <c r="AY148" s="186" t="s">
        <v>139</v>
      </c>
      <c r="BK148" s="188">
        <f>BK149</f>
        <v>0</v>
      </c>
    </row>
    <row r="149" spans="2:65" s="1" customFormat="1" ht="38.25" customHeight="1">
      <c r="B149" s="40"/>
      <c r="C149" s="191" t="s">
        <v>253</v>
      </c>
      <c r="D149" s="191" t="s">
        <v>142</v>
      </c>
      <c r="E149" s="192" t="s">
        <v>254</v>
      </c>
      <c r="F149" s="193" t="s">
        <v>255</v>
      </c>
      <c r="G149" s="194" t="s">
        <v>236</v>
      </c>
      <c r="H149" s="195">
        <v>2.11</v>
      </c>
      <c r="I149" s="196"/>
      <c r="J149" s="197">
        <f>ROUND(I149*H149,2)</f>
        <v>0</v>
      </c>
      <c r="K149" s="193" t="s">
        <v>146</v>
      </c>
      <c r="L149" s="60"/>
      <c r="M149" s="198" t="s">
        <v>22</v>
      </c>
      <c r="N149" s="199" t="s">
        <v>47</v>
      </c>
      <c r="O149" s="4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3" t="s">
        <v>147</v>
      </c>
      <c r="AT149" s="23" t="s">
        <v>142</v>
      </c>
      <c r="AU149" s="23" t="s">
        <v>85</v>
      </c>
      <c r="AY149" s="23" t="s">
        <v>139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24</v>
      </c>
      <c r="BK149" s="202">
        <f>ROUND(I149*H149,2)</f>
        <v>0</v>
      </c>
      <c r="BL149" s="23" t="s">
        <v>147</v>
      </c>
      <c r="BM149" s="23" t="s">
        <v>256</v>
      </c>
    </row>
    <row r="150" spans="2:63" s="10" customFormat="1" ht="37.35" customHeight="1">
      <c r="B150" s="175"/>
      <c r="C150" s="176"/>
      <c r="D150" s="177" t="s">
        <v>75</v>
      </c>
      <c r="E150" s="178" t="s">
        <v>257</v>
      </c>
      <c r="F150" s="178" t="s">
        <v>258</v>
      </c>
      <c r="G150" s="176"/>
      <c r="H150" s="176"/>
      <c r="I150" s="179"/>
      <c r="J150" s="180">
        <f>BK150</f>
        <v>0</v>
      </c>
      <c r="K150" s="176"/>
      <c r="L150" s="181"/>
      <c r="M150" s="182"/>
      <c r="N150" s="183"/>
      <c r="O150" s="183"/>
      <c r="P150" s="184">
        <f>P151+P156+P173+P194+P197+P199</f>
        <v>0</v>
      </c>
      <c r="Q150" s="183"/>
      <c r="R150" s="184">
        <f>R151+R156+R173+R194+R197+R199</f>
        <v>1.00106998</v>
      </c>
      <c r="S150" s="183"/>
      <c r="T150" s="185">
        <f>T151+T156+T173+T194+T197+T199</f>
        <v>1.4329247999999999</v>
      </c>
      <c r="AR150" s="186" t="s">
        <v>85</v>
      </c>
      <c r="AT150" s="187" t="s">
        <v>75</v>
      </c>
      <c r="AU150" s="187" t="s">
        <v>76</v>
      </c>
      <c r="AY150" s="186" t="s">
        <v>139</v>
      </c>
      <c r="BK150" s="188">
        <f>BK151+BK156+BK173+BK194+BK197+BK199</f>
        <v>0</v>
      </c>
    </row>
    <row r="151" spans="2:63" s="10" customFormat="1" ht="19.9" customHeight="1">
      <c r="B151" s="175"/>
      <c r="C151" s="176"/>
      <c r="D151" s="177" t="s">
        <v>75</v>
      </c>
      <c r="E151" s="189" t="s">
        <v>259</v>
      </c>
      <c r="F151" s="189" t="s">
        <v>260</v>
      </c>
      <c r="G151" s="176"/>
      <c r="H151" s="176"/>
      <c r="I151" s="179"/>
      <c r="J151" s="190">
        <f>BK151</f>
        <v>0</v>
      </c>
      <c r="K151" s="176"/>
      <c r="L151" s="181"/>
      <c r="M151" s="182"/>
      <c r="N151" s="183"/>
      <c r="O151" s="183"/>
      <c r="P151" s="184">
        <f>SUM(P152:P155)</f>
        <v>0</v>
      </c>
      <c r="Q151" s="183"/>
      <c r="R151" s="184">
        <f>SUM(R152:R155)</f>
        <v>0</v>
      </c>
      <c r="S151" s="183"/>
      <c r="T151" s="185">
        <f>SUM(T152:T155)</f>
        <v>0.4896480000000001</v>
      </c>
      <c r="AR151" s="186" t="s">
        <v>85</v>
      </c>
      <c r="AT151" s="187" t="s">
        <v>75</v>
      </c>
      <c r="AU151" s="187" t="s">
        <v>24</v>
      </c>
      <c r="AY151" s="186" t="s">
        <v>139</v>
      </c>
      <c r="BK151" s="188">
        <f>SUM(BK152:BK155)</f>
        <v>0</v>
      </c>
    </row>
    <row r="152" spans="2:65" s="1" customFormat="1" ht="16.5" customHeight="1">
      <c r="B152" s="40"/>
      <c r="C152" s="191" t="s">
        <v>261</v>
      </c>
      <c r="D152" s="191" t="s">
        <v>142</v>
      </c>
      <c r="E152" s="192" t="s">
        <v>262</v>
      </c>
      <c r="F152" s="193" t="s">
        <v>263</v>
      </c>
      <c r="G152" s="194" t="s">
        <v>145</v>
      </c>
      <c r="H152" s="195">
        <v>12.96</v>
      </c>
      <c r="I152" s="196"/>
      <c r="J152" s="197">
        <f>ROUND(I152*H152,2)</f>
        <v>0</v>
      </c>
      <c r="K152" s="193" t="s">
        <v>146</v>
      </c>
      <c r="L152" s="60"/>
      <c r="M152" s="198" t="s">
        <v>22</v>
      </c>
      <c r="N152" s="199" t="s">
        <v>47</v>
      </c>
      <c r="O152" s="41"/>
      <c r="P152" s="200">
        <f>O152*H152</f>
        <v>0</v>
      </c>
      <c r="Q152" s="200">
        <v>0</v>
      </c>
      <c r="R152" s="200">
        <f>Q152*H152</f>
        <v>0</v>
      </c>
      <c r="S152" s="200">
        <v>0.0238</v>
      </c>
      <c r="T152" s="201">
        <f>S152*H152</f>
        <v>0.30844800000000006</v>
      </c>
      <c r="AR152" s="23" t="s">
        <v>238</v>
      </c>
      <c r="AT152" s="23" t="s">
        <v>142</v>
      </c>
      <c r="AU152" s="23" t="s">
        <v>85</v>
      </c>
      <c r="AY152" s="23" t="s">
        <v>139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24</v>
      </c>
      <c r="BK152" s="202">
        <f>ROUND(I152*H152,2)</f>
        <v>0</v>
      </c>
      <c r="BL152" s="23" t="s">
        <v>238</v>
      </c>
      <c r="BM152" s="23" t="s">
        <v>264</v>
      </c>
    </row>
    <row r="153" spans="2:51" s="12" customFormat="1" ht="13.5">
      <c r="B153" s="214"/>
      <c r="C153" s="215"/>
      <c r="D153" s="205" t="s">
        <v>149</v>
      </c>
      <c r="E153" s="216" t="s">
        <v>22</v>
      </c>
      <c r="F153" s="217" t="s">
        <v>265</v>
      </c>
      <c r="G153" s="215"/>
      <c r="H153" s="218">
        <v>12.96</v>
      </c>
      <c r="I153" s="219"/>
      <c r="J153" s="215"/>
      <c r="K153" s="215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149</v>
      </c>
      <c r="AU153" s="224" t="s">
        <v>85</v>
      </c>
      <c r="AV153" s="12" t="s">
        <v>85</v>
      </c>
      <c r="AW153" s="12" t="s">
        <v>39</v>
      </c>
      <c r="AX153" s="12" t="s">
        <v>24</v>
      </c>
      <c r="AY153" s="224" t="s">
        <v>139</v>
      </c>
    </row>
    <row r="154" spans="2:65" s="1" customFormat="1" ht="16.5" customHeight="1">
      <c r="B154" s="40"/>
      <c r="C154" s="191" t="s">
        <v>9</v>
      </c>
      <c r="D154" s="191" t="s">
        <v>142</v>
      </c>
      <c r="E154" s="192" t="s">
        <v>266</v>
      </c>
      <c r="F154" s="193" t="s">
        <v>267</v>
      </c>
      <c r="G154" s="194" t="s">
        <v>268</v>
      </c>
      <c r="H154" s="195">
        <v>2</v>
      </c>
      <c r="I154" s="196"/>
      <c r="J154" s="197">
        <f>ROUND(I154*H154,2)</f>
        <v>0</v>
      </c>
      <c r="K154" s="193" t="s">
        <v>222</v>
      </c>
      <c r="L154" s="60"/>
      <c r="M154" s="198" t="s">
        <v>22</v>
      </c>
      <c r="N154" s="199" t="s">
        <v>47</v>
      </c>
      <c r="O154" s="41"/>
      <c r="P154" s="200">
        <f>O154*H154</f>
        <v>0</v>
      </c>
      <c r="Q154" s="200">
        <v>0</v>
      </c>
      <c r="R154" s="200">
        <f>Q154*H154</f>
        <v>0</v>
      </c>
      <c r="S154" s="200">
        <v>0.0604</v>
      </c>
      <c r="T154" s="201">
        <f>S154*H154</f>
        <v>0.1208</v>
      </c>
      <c r="AR154" s="23" t="s">
        <v>238</v>
      </c>
      <c r="AT154" s="23" t="s">
        <v>142</v>
      </c>
      <c r="AU154" s="23" t="s">
        <v>85</v>
      </c>
      <c r="AY154" s="23" t="s">
        <v>139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24</v>
      </c>
      <c r="BK154" s="202">
        <f>ROUND(I154*H154,2)</f>
        <v>0</v>
      </c>
      <c r="BL154" s="23" t="s">
        <v>238</v>
      </c>
      <c r="BM154" s="23" t="s">
        <v>269</v>
      </c>
    </row>
    <row r="155" spans="2:65" s="1" customFormat="1" ht="16.5" customHeight="1">
      <c r="B155" s="40"/>
      <c r="C155" s="191" t="s">
        <v>270</v>
      </c>
      <c r="D155" s="191" t="s">
        <v>142</v>
      </c>
      <c r="E155" s="192" t="s">
        <v>271</v>
      </c>
      <c r="F155" s="193" t="s">
        <v>272</v>
      </c>
      <c r="G155" s="194" t="s">
        <v>268</v>
      </c>
      <c r="H155" s="195">
        <v>1</v>
      </c>
      <c r="I155" s="196"/>
      <c r="J155" s="197">
        <f>ROUND(I155*H155,2)</f>
        <v>0</v>
      </c>
      <c r="K155" s="193" t="s">
        <v>222</v>
      </c>
      <c r="L155" s="60"/>
      <c r="M155" s="198" t="s">
        <v>22</v>
      </c>
      <c r="N155" s="199" t="s">
        <v>47</v>
      </c>
      <c r="O155" s="41"/>
      <c r="P155" s="200">
        <f>O155*H155</f>
        <v>0</v>
      </c>
      <c r="Q155" s="200">
        <v>0</v>
      </c>
      <c r="R155" s="200">
        <f>Q155*H155</f>
        <v>0</v>
      </c>
      <c r="S155" s="200">
        <v>0.0604</v>
      </c>
      <c r="T155" s="201">
        <f>S155*H155</f>
        <v>0.0604</v>
      </c>
      <c r="AR155" s="23" t="s">
        <v>238</v>
      </c>
      <c r="AT155" s="23" t="s">
        <v>142</v>
      </c>
      <c r="AU155" s="23" t="s">
        <v>85</v>
      </c>
      <c r="AY155" s="23" t="s">
        <v>139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24</v>
      </c>
      <c r="BK155" s="202">
        <f>ROUND(I155*H155,2)</f>
        <v>0</v>
      </c>
      <c r="BL155" s="23" t="s">
        <v>238</v>
      </c>
      <c r="BM155" s="23" t="s">
        <v>273</v>
      </c>
    </row>
    <row r="156" spans="2:63" s="10" customFormat="1" ht="29.85" customHeight="1">
      <c r="B156" s="175"/>
      <c r="C156" s="176"/>
      <c r="D156" s="177" t="s">
        <v>75</v>
      </c>
      <c r="E156" s="189" t="s">
        <v>274</v>
      </c>
      <c r="F156" s="189" t="s">
        <v>275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SUM(P157:P172)</f>
        <v>0</v>
      </c>
      <c r="Q156" s="183"/>
      <c r="R156" s="184">
        <f>SUM(R157:R172)</f>
        <v>0.0764551816</v>
      </c>
      <c r="S156" s="183"/>
      <c r="T156" s="185">
        <f>SUM(T157:T172)</f>
        <v>0.19</v>
      </c>
      <c r="AR156" s="186" t="s">
        <v>85</v>
      </c>
      <c r="AT156" s="187" t="s">
        <v>75</v>
      </c>
      <c r="AU156" s="187" t="s">
        <v>24</v>
      </c>
      <c r="AY156" s="186" t="s">
        <v>139</v>
      </c>
      <c r="BK156" s="188">
        <f>SUM(BK157:BK172)</f>
        <v>0</v>
      </c>
    </row>
    <row r="157" spans="2:65" s="1" customFormat="1" ht="16.5" customHeight="1">
      <c r="B157" s="40"/>
      <c r="C157" s="191" t="s">
        <v>276</v>
      </c>
      <c r="D157" s="191" t="s">
        <v>142</v>
      </c>
      <c r="E157" s="192" t="s">
        <v>277</v>
      </c>
      <c r="F157" s="193" t="s">
        <v>278</v>
      </c>
      <c r="G157" s="194" t="s">
        <v>268</v>
      </c>
      <c r="H157" s="195">
        <v>1</v>
      </c>
      <c r="I157" s="196"/>
      <c r="J157" s="197">
        <f aca="true" t="shared" si="0" ref="J157:J172">ROUND(I157*H157,2)</f>
        <v>0</v>
      </c>
      <c r="K157" s="193" t="s">
        <v>222</v>
      </c>
      <c r="L157" s="60"/>
      <c r="M157" s="198" t="s">
        <v>22</v>
      </c>
      <c r="N157" s="199" t="s">
        <v>47</v>
      </c>
      <c r="O157" s="41"/>
      <c r="P157" s="200">
        <f aca="true" t="shared" si="1" ref="P157:P172">O157*H157</f>
        <v>0</v>
      </c>
      <c r="Q157" s="200">
        <v>0</v>
      </c>
      <c r="R157" s="200">
        <f aca="true" t="shared" si="2" ref="R157:R172">Q157*H157</f>
        <v>0</v>
      </c>
      <c r="S157" s="200">
        <v>0</v>
      </c>
      <c r="T157" s="201">
        <f aca="true" t="shared" si="3" ref="T157:T172">S157*H157</f>
        <v>0</v>
      </c>
      <c r="AR157" s="23" t="s">
        <v>238</v>
      </c>
      <c r="AT157" s="23" t="s">
        <v>142</v>
      </c>
      <c r="AU157" s="23" t="s">
        <v>85</v>
      </c>
      <c r="AY157" s="23" t="s">
        <v>139</v>
      </c>
      <c r="BE157" s="202">
        <f aca="true" t="shared" si="4" ref="BE157:BE172">IF(N157="základní",J157,0)</f>
        <v>0</v>
      </c>
      <c r="BF157" s="202">
        <f aca="true" t="shared" si="5" ref="BF157:BF172">IF(N157="snížená",J157,0)</f>
        <v>0</v>
      </c>
      <c r="BG157" s="202">
        <f aca="true" t="shared" si="6" ref="BG157:BG172">IF(N157="zákl. přenesená",J157,0)</f>
        <v>0</v>
      </c>
      <c r="BH157" s="202">
        <f aca="true" t="shared" si="7" ref="BH157:BH172">IF(N157="sníž. přenesená",J157,0)</f>
        <v>0</v>
      </c>
      <c r="BI157" s="202">
        <f aca="true" t="shared" si="8" ref="BI157:BI172">IF(N157="nulová",J157,0)</f>
        <v>0</v>
      </c>
      <c r="BJ157" s="23" t="s">
        <v>24</v>
      </c>
      <c r="BK157" s="202">
        <f aca="true" t="shared" si="9" ref="BK157:BK172">ROUND(I157*H157,2)</f>
        <v>0</v>
      </c>
      <c r="BL157" s="23" t="s">
        <v>238</v>
      </c>
      <c r="BM157" s="23" t="s">
        <v>279</v>
      </c>
    </row>
    <row r="158" spans="2:65" s="1" customFormat="1" ht="16.5" customHeight="1">
      <c r="B158" s="40"/>
      <c r="C158" s="238" t="s">
        <v>280</v>
      </c>
      <c r="D158" s="238" t="s">
        <v>281</v>
      </c>
      <c r="E158" s="239" t="s">
        <v>282</v>
      </c>
      <c r="F158" s="240" t="s">
        <v>283</v>
      </c>
      <c r="G158" s="241" t="s">
        <v>268</v>
      </c>
      <c r="H158" s="242">
        <v>1</v>
      </c>
      <c r="I158" s="243"/>
      <c r="J158" s="244">
        <f t="shared" si="0"/>
        <v>0</v>
      </c>
      <c r="K158" s="240" t="s">
        <v>222</v>
      </c>
      <c r="L158" s="245"/>
      <c r="M158" s="246" t="s">
        <v>22</v>
      </c>
      <c r="N158" s="247" t="s">
        <v>47</v>
      </c>
      <c r="O158" s="41"/>
      <c r="P158" s="200">
        <f t="shared" si="1"/>
        <v>0</v>
      </c>
      <c r="Q158" s="200">
        <v>0</v>
      </c>
      <c r="R158" s="200">
        <f t="shared" si="2"/>
        <v>0</v>
      </c>
      <c r="S158" s="200">
        <v>0</v>
      </c>
      <c r="T158" s="201">
        <f t="shared" si="3"/>
        <v>0</v>
      </c>
      <c r="AR158" s="23" t="s">
        <v>284</v>
      </c>
      <c r="AT158" s="23" t="s">
        <v>281</v>
      </c>
      <c r="AU158" s="23" t="s">
        <v>85</v>
      </c>
      <c r="AY158" s="23" t="s">
        <v>139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23" t="s">
        <v>24</v>
      </c>
      <c r="BK158" s="202">
        <f t="shared" si="9"/>
        <v>0</v>
      </c>
      <c r="BL158" s="23" t="s">
        <v>238</v>
      </c>
      <c r="BM158" s="23" t="s">
        <v>285</v>
      </c>
    </row>
    <row r="159" spans="2:65" s="1" customFormat="1" ht="16.5" customHeight="1">
      <c r="B159" s="40"/>
      <c r="C159" s="238" t="s">
        <v>286</v>
      </c>
      <c r="D159" s="238" t="s">
        <v>281</v>
      </c>
      <c r="E159" s="239" t="s">
        <v>287</v>
      </c>
      <c r="F159" s="240" t="s">
        <v>288</v>
      </c>
      <c r="G159" s="241" t="s">
        <v>268</v>
      </c>
      <c r="H159" s="242">
        <v>1</v>
      </c>
      <c r="I159" s="243"/>
      <c r="J159" s="244">
        <f t="shared" si="0"/>
        <v>0</v>
      </c>
      <c r="K159" s="240" t="s">
        <v>222</v>
      </c>
      <c r="L159" s="245"/>
      <c r="M159" s="246" t="s">
        <v>22</v>
      </c>
      <c r="N159" s="247" t="s">
        <v>47</v>
      </c>
      <c r="O159" s="41"/>
      <c r="P159" s="200">
        <f t="shared" si="1"/>
        <v>0</v>
      </c>
      <c r="Q159" s="200">
        <v>0</v>
      </c>
      <c r="R159" s="200">
        <f t="shared" si="2"/>
        <v>0</v>
      </c>
      <c r="S159" s="200">
        <v>0</v>
      </c>
      <c r="T159" s="201">
        <f t="shared" si="3"/>
        <v>0</v>
      </c>
      <c r="AR159" s="23" t="s">
        <v>284</v>
      </c>
      <c r="AT159" s="23" t="s">
        <v>281</v>
      </c>
      <c r="AU159" s="23" t="s">
        <v>85</v>
      </c>
      <c r="AY159" s="23" t="s">
        <v>139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23" t="s">
        <v>24</v>
      </c>
      <c r="BK159" s="202">
        <f t="shared" si="9"/>
        <v>0</v>
      </c>
      <c r="BL159" s="23" t="s">
        <v>238</v>
      </c>
      <c r="BM159" s="23" t="s">
        <v>289</v>
      </c>
    </row>
    <row r="160" spans="2:65" s="1" customFormat="1" ht="16.5" customHeight="1">
      <c r="B160" s="40"/>
      <c r="C160" s="238" t="s">
        <v>290</v>
      </c>
      <c r="D160" s="238" t="s">
        <v>281</v>
      </c>
      <c r="E160" s="239" t="s">
        <v>291</v>
      </c>
      <c r="F160" s="240" t="s">
        <v>292</v>
      </c>
      <c r="G160" s="241" t="s">
        <v>268</v>
      </c>
      <c r="H160" s="242">
        <v>1</v>
      </c>
      <c r="I160" s="243"/>
      <c r="J160" s="244">
        <f t="shared" si="0"/>
        <v>0</v>
      </c>
      <c r="K160" s="240" t="s">
        <v>222</v>
      </c>
      <c r="L160" s="245"/>
      <c r="M160" s="246" t="s">
        <v>22</v>
      </c>
      <c r="N160" s="247" t="s">
        <v>47</v>
      </c>
      <c r="O160" s="41"/>
      <c r="P160" s="200">
        <f t="shared" si="1"/>
        <v>0</v>
      </c>
      <c r="Q160" s="200">
        <v>0</v>
      </c>
      <c r="R160" s="200">
        <f t="shared" si="2"/>
        <v>0</v>
      </c>
      <c r="S160" s="200">
        <v>0</v>
      </c>
      <c r="T160" s="201">
        <f t="shared" si="3"/>
        <v>0</v>
      </c>
      <c r="AR160" s="23" t="s">
        <v>284</v>
      </c>
      <c r="AT160" s="23" t="s">
        <v>281</v>
      </c>
      <c r="AU160" s="23" t="s">
        <v>85</v>
      </c>
      <c r="AY160" s="23" t="s">
        <v>139</v>
      </c>
      <c r="BE160" s="202">
        <f t="shared" si="4"/>
        <v>0</v>
      </c>
      <c r="BF160" s="202">
        <f t="shared" si="5"/>
        <v>0</v>
      </c>
      <c r="BG160" s="202">
        <f t="shared" si="6"/>
        <v>0</v>
      </c>
      <c r="BH160" s="202">
        <f t="shared" si="7"/>
        <v>0</v>
      </c>
      <c r="BI160" s="202">
        <f t="shared" si="8"/>
        <v>0</v>
      </c>
      <c r="BJ160" s="23" t="s">
        <v>24</v>
      </c>
      <c r="BK160" s="202">
        <f t="shared" si="9"/>
        <v>0</v>
      </c>
      <c r="BL160" s="23" t="s">
        <v>238</v>
      </c>
      <c r="BM160" s="23" t="s">
        <v>293</v>
      </c>
    </row>
    <row r="161" spans="2:65" s="1" customFormat="1" ht="16.5" customHeight="1">
      <c r="B161" s="40"/>
      <c r="C161" s="238" t="s">
        <v>294</v>
      </c>
      <c r="D161" s="238" t="s">
        <v>281</v>
      </c>
      <c r="E161" s="239" t="s">
        <v>295</v>
      </c>
      <c r="F161" s="240" t="s">
        <v>296</v>
      </c>
      <c r="G161" s="241" t="s">
        <v>268</v>
      </c>
      <c r="H161" s="242">
        <v>1</v>
      </c>
      <c r="I161" s="243"/>
      <c r="J161" s="244">
        <f t="shared" si="0"/>
        <v>0</v>
      </c>
      <c r="K161" s="240" t="s">
        <v>22</v>
      </c>
      <c r="L161" s="245"/>
      <c r="M161" s="246" t="s">
        <v>22</v>
      </c>
      <c r="N161" s="247" t="s">
        <v>47</v>
      </c>
      <c r="O161" s="41"/>
      <c r="P161" s="200">
        <f t="shared" si="1"/>
        <v>0</v>
      </c>
      <c r="Q161" s="200">
        <v>0</v>
      </c>
      <c r="R161" s="200">
        <f t="shared" si="2"/>
        <v>0</v>
      </c>
      <c r="S161" s="200">
        <v>0</v>
      </c>
      <c r="T161" s="201">
        <f t="shared" si="3"/>
        <v>0</v>
      </c>
      <c r="AR161" s="23" t="s">
        <v>284</v>
      </c>
      <c r="AT161" s="23" t="s">
        <v>281</v>
      </c>
      <c r="AU161" s="23" t="s">
        <v>85</v>
      </c>
      <c r="AY161" s="23" t="s">
        <v>139</v>
      </c>
      <c r="BE161" s="202">
        <f t="shared" si="4"/>
        <v>0</v>
      </c>
      <c r="BF161" s="202">
        <f t="shared" si="5"/>
        <v>0</v>
      </c>
      <c r="BG161" s="202">
        <f t="shared" si="6"/>
        <v>0</v>
      </c>
      <c r="BH161" s="202">
        <f t="shared" si="7"/>
        <v>0</v>
      </c>
      <c r="BI161" s="202">
        <f t="shared" si="8"/>
        <v>0</v>
      </c>
      <c r="BJ161" s="23" t="s">
        <v>24</v>
      </c>
      <c r="BK161" s="202">
        <f t="shared" si="9"/>
        <v>0</v>
      </c>
      <c r="BL161" s="23" t="s">
        <v>238</v>
      </c>
      <c r="BM161" s="23" t="s">
        <v>297</v>
      </c>
    </row>
    <row r="162" spans="2:65" s="1" customFormat="1" ht="16.5" customHeight="1">
      <c r="B162" s="40"/>
      <c r="C162" s="238" t="s">
        <v>298</v>
      </c>
      <c r="D162" s="238" t="s">
        <v>281</v>
      </c>
      <c r="E162" s="239" t="s">
        <v>299</v>
      </c>
      <c r="F162" s="240" t="s">
        <v>300</v>
      </c>
      <c r="G162" s="241" t="s">
        <v>268</v>
      </c>
      <c r="H162" s="242">
        <v>1</v>
      </c>
      <c r="I162" s="243"/>
      <c r="J162" s="244">
        <f t="shared" si="0"/>
        <v>0</v>
      </c>
      <c r="K162" s="240" t="s">
        <v>222</v>
      </c>
      <c r="L162" s="245"/>
      <c r="M162" s="246" t="s">
        <v>22</v>
      </c>
      <c r="N162" s="247" t="s">
        <v>47</v>
      </c>
      <c r="O162" s="41"/>
      <c r="P162" s="200">
        <f t="shared" si="1"/>
        <v>0</v>
      </c>
      <c r="Q162" s="200">
        <v>0</v>
      </c>
      <c r="R162" s="200">
        <f t="shared" si="2"/>
        <v>0</v>
      </c>
      <c r="S162" s="200">
        <v>0</v>
      </c>
      <c r="T162" s="201">
        <f t="shared" si="3"/>
        <v>0</v>
      </c>
      <c r="AR162" s="23" t="s">
        <v>284</v>
      </c>
      <c r="AT162" s="23" t="s">
        <v>281</v>
      </c>
      <c r="AU162" s="23" t="s">
        <v>85</v>
      </c>
      <c r="AY162" s="23" t="s">
        <v>139</v>
      </c>
      <c r="BE162" s="202">
        <f t="shared" si="4"/>
        <v>0</v>
      </c>
      <c r="BF162" s="202">
        <f t="shared" si="5"/>
        <v>0</v>
      </c>
      <c r="BG162" s="202">
        <f t="shared" si="6"/>
        <v>0</v>
      </c>
      <c r="BH162" s="202">
        <f t="shared" si="7"/>
        <v>0</v>
      </c>
      <c r="BI162" s="202">
        <f t="shared" si="8"/>
        <v>0</v>
      </c>
      <c r="BJ162" s="23" t="s">
        <v>24</v>
      </c>
      <c r="BK162" s="202">
        <f t="shared" si="9"/>
        <v>0</v>
      </c>
      <c r="BL162" s="23" t="s">
        <v>238</v>
      </c>
      <c r="BM162" s="23" t="s">
        <v>301</v>
      </c>
    </row>
    <row r="163" spans="2:65" s="1" customFormat="1" ht="16.5" customHeight="1">
      <c r="B163" s="40"/>
      <c r="C163" s="238" t="s">
        <v>302</v>
      </c>
      <c r="D163" s="238" t="s">
        <v>281</v>
      </c>
      <c r="E163" s="239" t="s">
        <v>303</v>
      </c>
      <c r="F163" s="240" t="s">
        <v>304</v>
      </c>
      <c r="G163" s="241" t="s">
        <v>305</v>
      </c>
      <c r="H163" s="242">
        <v>2</v>
      </c>
      <c r="I163" s="243"/>
      <c r="J163" s="244">
        <f t="shared" si="0"/>
        <v>0</v>
      </c>
      <c r="K163" s="240" t="s">
        <v>222</v>
      </c>
      <c r="L163" s="245"/>
      <c r="M163" s="246" t="s">
        <v>22</v>
      </c>
      <c r="N163" s="247" t="s">
        <v>47</v>
      </c>
      <c r="O163" s="41"/>
      <c r="P163" s="200">
        <f t="shared" si="1"/>
        <v>0</v>
      </c>
      <c r="Q163" s="200">
        <v>0</v>
      </c>
      <c r="R163" s="200">
        <f t="shared" si="2"/>
        <v>0</v>
      </c>
      <c r="S163" s="200">
        <v>0</v>
      </c>
      <c r="T163" s="201">
        <f t="shared" si="3"/>
        <v>0</v>
      </c>
      <c r="AR163" s="23" t="s">
        <v>284</v>
      </c>
      <c r="AT163" s="23" t="s">
        <v>281</v>
      </c>
      <c r="AU163" s="23" t="s">
        <v>85</v>
      </c>
      <c r="AY163" s="23" t="s">
        <v>139</v>
      </c>
      <c r="BE163" s="202">
        <f t="shared" si="4"/>
        <v>0</v>
      </c>
      <c r="BF163" s="202">
        <f t="shared" si="5"/>
        <v>0</v>
      </c>
      <c r="BG163" s="202">
        <f t="shared" si="6"/>
        <v>0</v>
      </c>
      <c r="BH163" s="202">
        <f t="shared" si="7"/>
        <v>0</v>
      </c>
      <c r="BI163" s="202">
        <f t="shared" si="8"/>
        <v>0</v>
      </c>
      <c r="BJ163" s="23" t="s">
        <v>24</v>
      </c>
      <c r="BK163" s="202">
        <f t="shared" si="9"/>
        <v>0</v>
      </c>
      <c r="BL163" s="23" t="s">
        <v>238</v>
      </c>
      <c r="BM163" s="23" t="s">
        <v>306</v>
      </c>
    </row>
    <row r="164" spans="2:65" s="1" customFormat="1" ht="16.5" customHeight="1">
      <c r="B164" s="40"/>
      <c r="C164" s="238" t="s">
        <v>307</v>
      </c>
      <c r="D164" s="238" t="s">
        <v>281</v>
      </c>
      <c r="E164" s="239" t="s">
        <v>308</v>
      </c>
      <c r="F164" s="240" t="s">
        <v>309</v>
      </c>
      <c r="G164" s="241" t="s">
        <v>305</v>
      </c>
      <c r="H164" s="242">
        <v>2</v>
      </c>
      <c r="I164" s="243"/>
      <c r="J164" s="244">
        <f t="shared" si="0"/>
        <v>0</v>
      </c>
      <c r="K164" s="240" t="s">
        <v>222</v>
      </c>
      <c r="L164" s="245"/>
      <c r="M164" s="246" t="s">
        <v>22</v>
      </c>
      <c r="N164" s="247" t="s">
        <v>47</v>
      </c>
      <c r="O164" s="41"/>
      <c r="P164" s="200">
        <f t="shared" si="1"/>
        <v>0</v>
      </c>
      <c r="Q164" s="200">
        <v>0</v>
      </c>
      <c r="R164" s="200">
        <f t="shared" si="2"/>
        <v>0</v>
      </c>
      <c r="S164" s="200">
        <v>0</v>
      </c>
      <c r="T164" s="201">
        <f t="shared" si="3"/>
        <v>0</v>
      </c>
      <c r="AR164" s="23" t="s">
        <v>284</v>
      </c>
      <c r="AT164" s="23" t="s">
        <v>281</v>
      </c>
      <c r="AU164" s="23" t="s">
        <v>85</v>
      </c>
      <c r="AY164" s="23" t="s">
        <v>139</v>
      </c>
      <c r="BE164" s="202">
        <f t="shared" si="4"/>
        <v>0</v>
      </c>
      <c r="BF164" s="202">
        <f t="shared" si="5"/>
        <v>0</v>
      </c>
      <c r="BG164" s="202">
        <f t="shared" si="6"/>
        <v>0</v>
      </c>
      <c r="BH164" s="202">
        <f t="shared" si="7"/>
        <v>0</v>
      </c>
      <c r="BI164" s="202">
        <f t="shared" si="8"/>
        <v>0</v>
      </c>
      <c r="BJ164" s="23" t="s">
        <v>24</v>
      </c>
      <c r="BK164" s="202">
        <f t="shared" si="9"/>
        <v>0</v>
      </c>
      <c r="BL164" s="23" t="s">
        <v>238</v>
      </c>
      <c r="BM164" s="23" t="s">
        <v>310</v>
      </c>
    </row>
    <row r="165" spans="2:65" s="1" customFormat="1" ht="25.5" customHeight="1">
      <c r="B165" s="40"/>
      <c r="C165" s="191" t="s">
        <v>311</v>
      </c>
      <c r="D165" s="191" t="s">
        <v>142</v>
      </c>
      <c r="E165" s="192" t="s">
        <v>312</v>
      </c>
      <c r="F165" s="193" t="s">
        <v>313</v>
      </c>
      <c r="G165" s="194" t="s">
        <v>305</v>
      </c>
      <c r="H165" s="195">
        <v>1</v>
      </c>
      <c r="I165" s="196"/>
      <c r="J165" s="197">
        <f t="shared" si="0"/>
        <v>0</v>
      </c>
      <c r="K165" s="193" t="s">
        <v>146</v>
      </c>
      <c r="L165" s="60"/>
      <c r="M165" s="198" t="s">
        <v>22</v>
      </c>
      <c r="N165" s="199" t="s">
        <v>47</v>
      </c>
      <c r="O165" s="41"/>
      <c r="P165" s="200">
        <f t="shared" si="1"/>
        <v>0</v>
      </c>
      <c r="Q165" s="200">
        <v>0</v>
      </c>
      <c r="R165" s="200">
        <f t="shared" si="2"/>
        <v>0</v>
      </c>
      <c r="S165" s="200">
        <v>0</v>
      </c>
      <c r="T165" s="201">
        <f t="shared" si="3"/>
        <v>0</v>
      </c>
      <c r="AR165" s="23" t="s">
        <v>238</v>
      </c>
      <c r="AT165" s="23" t="s">
        <v>142</v>
      </c>
      <c r="AU165" s="23" t="s">
        <v>85</v>
      </c>
      <c r="AY165" s="23" t="s">
        <v>139</v>
      </c>
      <c r="BE165" s="202">
        <f t="shared" si="4"/>
        <v>0</v>
      </c>
      <c r="BF165" s="202">
        <f t="shared" si="5"/>
        <v>0</v>
      </c>
      <c r="BG165" s="202">
        <f t="shared" si="6"/>
        <v>0</v>
      </c>
      <c r="BH165" s="202">
        <f t="shared" si="7"/>
        <v>0</v>
      </c>
      <c r="BI165" s="202">
        <f t="shared" si="8"/>
        <v>0</v>
      </c>
      <c r="BJ165" s="23" t="s">
        <v>24</v>
      </c>
      <c r="BK165" s="202">
        <f t="shared" si="9"/>
        <v>0</v>
      </c>
      <c r="BL165" s="23" t="s">
        <v>238</v>
      </c>
      <c r="BM165" s="23" t="s">
        <v>314</v>
      </c>
    </row>
    <row r="166" spans="2:65" s="1" customFormat="1" ht="16.5" customHeight="1">
      <c r="B166" s="40"/>
      <c r="C166" s="238" t="s">
        <v>284</v>
      </c>
      <c r="D166" s="238" t="s">
        <v>281</v>
      </c>
      <c r="E166" s="239" t="s">
        <v>315</v>
      </c>
      <c r="F166" s="240" t="s">
        <v>316</v>
      </c>
      <c r="G166" s="241" t="s">
        <v>305</v>
      </c>
      <c r="H166" s="242">
        <v>1</v>
      </c>
      <c r="I166" s="243"/>
      <c r="J166" s="244">
        <f t="shared" si="0"/>
        <v>0</v>
      </c>
      <c r="K166" s="240" t="s">
        <v>222</v>
      </c>
      <c r="L166" s="245"/>
      <c r="M166" s="246" t="s">
        <v>22</v>
      </c>
      <c r="N166" s="247" t="s">
        <v>47</v>
      </c>
      <c r="O166" s="41"/>
      <c r="P166" s="200">
        <f t="shared" si="1"/>
        <v>0</v>
      </c>
      <c r="Q166" s="200">
        <v>0.05</v>
      </c>
      <c r="R166" s="200">
        <f t="shared" si="2"/>
        <v>0.05</v>
      </c>
      <c r="S166" s="200">
        <v>0</v>
      </c>
      <c r="T166" s="201">
        <f t="shared" si="3"/>
        <v>0</v>
      </c>
      <c r="AR166" s="23" t="s">
        <v>284</v>
      </c>
      <c r="AT166" s="23" t="s">
        <v>281</v>
      </c>
      <c r="AU166" s="23" t="s">
        <v>85</v>
      </c>
      <c r="AY166" s="23" t="s">
        <v>139</v>
      </c>
      <c r="BE166" s="202">
        <f t="shared" si="4"/>
        <v>0</v>
      </c>
      <c r="BF166" s="202">
        <f t="shared" si="5"/>
        <v>0</v>
      </c>
      <c r="BG166" s="202">
        <f t="shared" si="6"/>
        <v>0</v>
      </c>
      <c r="BH166" s="202">
        <f t="shared" si="7"/>
        <v>0</v>
      </c>
      <c r="BI166" s="202">
        <f t="shared" si="8"/>
        <v>0</v>
      </c>
      <c r="BJ166" s="23" t="s">
        <v>24</v>
      </c>
      <c r="BK166" s="202">
        <f t="shared" si="9"/>
        <v>0</v>
      </c>
      <c r="BL166" s="23" t="s">
        <v>238</v>
      </c>
      <c r="BM166" s="23" t="s">
        <v>317</v>
      </c>
    </row>
    <row r="167" spans="2:65" s="1" customFormat="1" ht="25.5" customHeight="1">
      <c r="B167" s="40"/>
      <c r="C167" s="191" t="s">
        <v>318</v>
      </c>
      <c r="D167" s="191" t="s">
        <v>142</v>
      </c>
      <c r="E167" s="192" t="s">
        <v>319</v>
      </c>
      <c r="F167" s="193" t="s">
        <v>320</v>
      </c>
      <c r="G167" s="194" t="s">
        <v>305</v>
      </c>
      <c r="H167" s="195">
        <v>1</v>
      </c>
      <c r="I167" s="196"/>
      <c r="J167" s="197">
        <f t="shared" si="0"/>
        <v>0</v>
      </c>
      <c r="K167" s="193" t="s">
        <v>146</v>
      </c>
      <c r="L167" s="60"/>
      <c r="M167" s="198" t="s">
        <v>22</v>
      </c>
      <c r="N167" s="199" t="s">
        <v>47</v>
      </c>
      <c r="O167" s="41"/>
      <c r="P167" s="200">
        <f t="shared" si="1"/>
        <v>0</v>
      </c>
      <c r="Q167" s="200">
        <v>0.0004551816</v>
      </c>
      <c r="R167" s="200">
        <f t="shared" si="2"/>
        <v>0.0004551816</v>
      </c>
      <c r="S167" s="200">
        <v>0</v>
      </c>
      <c r="T167" s="201">
        <f t="shared" si="3"/>
        <v>0</v>
      </c>
      <c r="AR167" s="23" t="s">
        <v>238</v>
      </c>
      <c r="AT167" s="23" t="s">
        <v>142</v>
      </c>
      <c r="AU167" s="23" t="s">
        <v>85</v>
      </c>
      <c r="AY167" s="23" t="s">
        <v>139</v>
      </c>
      <c r="BE167" s="202">
        <f t="shared" si="4"/>
        <v>0</v>
      </c>
      <c r="BF167" s="202">
        <f t="shared" si="5"/>
        <v>0</v>
      </c>
      <c r="BG167" s="202">
        <f t="shared" si="6"/>
        <v>0</v>
      </c>
      <c r="BH167" s="202">
        <f t="shared" si="7"/>
        <v>0</v>
      </c>
      <c r="BI167" s="202">
        <f t="shared" si="8"/>
        <v>0</v>
      </c>
      <c r="BJ167" s="23" t="s">
        <v>24</v>
      </c>
      <c r="BK167" s="202">
        <f t="shared" si="9"/>
        <v>0</v>
      </c>
      <c r="BL167" s="23" t="s">
        <v>238</v>
      </c>
      <c r="BM167" s="23" t="s">
        <v>321</v>
      </c>
    </row>
    <row r="168" spans="2:65" s="1" customFormat="1" ht="25.5" customHeight="1">
      <c r="B168" s="40"/>
      <c r="C168" s="238" t="s">
        <v>322</v>
      </c>
      <c r="D168" s="238" t="s">
        <v>281</v>
      </c>
      <c r="E168" s="239" t="s">
        <v>323</v>
      </c>
      <c r="F168" s="240" t="s">
        <v>324</v>
      </c>
      <c r="G168" s="241" t="s">
        <v>305</v>
      </c>
      <c r="H168" s="242">
        <v>1</v>
      </c>
      <c r="I168" s="243"/>
      <c r="J168" s="244">
        <f t="shared" si="0"/>
        <v>0</v>
      </c>
      <c r="K168" s="240" t="s">
        <v>146</v>
      </c>
      <c r="L168" s="245"/>
      <c r="M168" s="246" t="s">
        <v>22</v>
      </c>
      <c r="N168" s="247" t="s">
        <v>47</v>
      </c>
      <c r="O168" s="41"/>
      <c r="P168" s="200">
        <f t="shared" si="1"/>
        <v>0</v>
      </c>
      <c r="Q168" s="200">
        <v>0.026</v>
      </c>
      <c r="R168" s="200">
        <f t="shared" si="2"/>
        <v>0.026</v>
      </c>
      <c r="S168" s="200">
        <v>0</v>
      </c>
      <c r="T168" s="201">
        <f t="shared" si="3"/>
        <v>0</v>
      </c>
      <c r="AR168" s="23" t="s">
        <v>284</v>
      </c>
      <c r="AT168" s="23" t="s">
        <v>281</v>
      </c>
      <c r="AU168" s="23" t="s">
        <v>85</v>
      </c>
      <c r="AY168" s="23" t="s">
        <v>139</v>
      </c>
      <c r="BE168" s="202">
        <f t="shared" si="4"/>
        <v>0</v>
      </c>
      <c r="BF168" s="202">
        <f t="shared" si="5"/>
        <v>0</v>
      </c>
      <c r="BG168" s="202">
        <f t="shared" si="6"/>
        <v>0</v>
      </c>
      <c r="BH168" s="202">
        <f t="shared" si="7"/>
        <v>0</v>
      </c>
      <c r="BI168" s="202">
        <f t="shared" si="8"/>
        <v>0</v>
      </c>
      <c r="BJ168" s="23" t="s">
        <v>24</v>
      </c>
      <c r="BK168" s="202">
        <f t="shared" si="9"/>
        <v>0</v>
      </c>
      <c r="BL168" s="23" t="s">
        <v>238</v>
      </c>
      <c r="BM168" s="23" t="s">
        <v>325</v>
      </c>
    </row>
    <row r="169" spans="2:65" s="1" customFormat="1" ht="38.25" customHeight="1">
      <c r="B169" s="40"/>
      <c r="C169" s="191" t="s">
        <v>326</v>
      </c>
      <c r="D169" s="191" t="s">
        <v>142</v>
      </c>
      <c r="E169" s="192" t="s">
        <v>327</v>
      </c>
      <c r="F169" s="193" t="s">
        <v>328</v>
      </c>
      <c r="G169" s="194" t="s">
        <v>305</v>
      </c>
      <c r="H169" s="195">
        <v>1</v>
      </c>
      <c r="I169" s="196"/>
      <c r="J169" s="197">
        <f t="shared" si="0"/>
        <v>0</v>
      </c>
      <c r="K169" s="193" t="s">
        <v>146</v>
      </c>
      <c r="L169" s="60"/>
      <c r="M169" s="198" t="s">
        <v>22</v>
      </c>
      <c r="N169" s="199" t="s">
        <v>47</v>
      </c>
      <c r="O169" s="41"/>
      <c r="P169" s="200">
        <f t="shared" si="1"/>
        <v>0</v>
      </c>
      <c r="Q169" s="200">
        <v>0</v>
      </c>
      <c r="R169" s="200">
        <f t="shared" si="2"/>
        <v>0</v>
      </c>
      <c r="S169" s="200">
        <v>0.024</v>
      </c>
      <c r="T169" s="201">
        <f t="shared" si="3"/>
        <v>0.024</v>
      </c>
      <c r="AR169" s="23" t="s">
        <v>238</v>
      </c>
      <c r="AT169" s="23" t="s">
        <v>142</v>
      </c>
      <c r="AU169" s="23" t="s">
        <v>85</v>
      </c>
      <c r="AY169" s="23" t="s">
        <v>139</v>
      </c>
      <c r="BE169" s="202">
        <f t="shared" si="4"/>
        <v>0</v>
      </c>
      <c r="BF169" s="202">
        <f t="shared" si="5"/>
        <v>0</v>
      </c>
      <c r="BG169" s="202">
        <f t="shared" si="6"/>
        <v>0</v>
      </c>
      <c r="BH169" s="202">
        <f t="shared" si="7"/>
        <v>0</v>
      </c>
      <c r="BI169" s="202">
        <f t="shared" si="8"/>
        <v>0</v>
      </c>
      <c r="BJ169" s="23" t="s">
        <v>24</v>
      </c>
      <c r="BK169" s="202">
        <f t="shared" si="9"/>
        <v>0</v>
      </c>
      <c r="BL169" s="23" t="s">
        <v>238</v>
      </c>
      <c r="BM169" s="23" t="s">
        <v>329</v>
      </c>
    </row>
    <row r="170" spans="2:65" s="1" customFormat="1" ht="25.5" customHeight="1">
      <c r="B170" s="40"/>
      <c r="C170" s="191" t="s">
        <v>330</v>
      </c>
      <c r="D170" s="191" t="s">
        <v>142</v>
      </c>
      <c r="E170" s="192" t="s">
        <v>331</v>
      </c>
      <c r="F170" s="193" t="s">
        <v>332</v>
      </c>
      <c r="G170" s="194" t="s">
        <v>305</v>
      </c>
      <c r="H170" s="195">
        <v>1</v>
      </c>
      <c r="I170" s="196"/>
      <c r="J170" s="197">
        <f t="shared" si="0"/>
        <v>0</v>
      </c>
      <c r="K170" s="193" t="s">
        <v>146</v>
      </c>
      <c r="L170" s="60"/>
      <c r="M170" s="198" t="s">
        <v>22</v>
      </c>
      <c r="N170" s="199" t="s">
        <v>47</v>
      </c>
      <c r="O170" s="41"/>
      <c r="P170" s="200">
        <f t="shared" si="1"/>
        <v>0</v>
      </c>
      <c r="Q170" s="200">
        <v>0</v>
      </c>
      <c r="R170" s="200">
        <f t="shared" si="2"/>
        <v>0</v>
      </c>
      <c r="S170" s="200">
        <v>0.166</v>
      </c>
      <c r="T170" s="201">
        <f t="shared" si="3"/>
        <v>0.166</v>
      </c>
      <c r="AR170" s="23" t="s">
        <v>238</v>
      </c>
      <c r="AT170" s="23" t="s">
        <v>142</v>
      </c>
      <c r="AU170" s="23" t="s">
        <v>85</v>
      </c>
      <c r="AY170" s="23" t="s">
        <v>139</v>
      </c>
      <c r="BE170" s="202">
        <f t="shared" si="4"/>
        <v>0</v>
      </c>
      <c r="BF170" s="202">
        <f t="shared" si="5"/>
        <v>0</v>
      </c>
      <c r="BG170" s="202">
        <f t="shared" si="6"/>
        <v>0</v>
      </c>
      <c r="BH170" s="202">
        <f t="shared" si="7"/>
        <v>0</v>
      </c>
      <c r="BI170" s="202">
        <f t="shared" si="8"/>
        <v>0</v>
      </c>
      <c r="BJ170" s="23" t="s">
        <v>24</v>
      </c>
      <c r="BK170" s="202">
        <f t="shared" si="9"/>
        <v>0</v>
      </c>
      <c r="BL170" s="23" t="s">
        <v>238</v>
      </c>
      <c r="BM170" s="23" t="s">
        <v>333</v>
      </c>
    </row>
    <row r="171" spans="2:65" s="1" customFormat="1" ht="38.25" customHeight="1">
      <c r="B171" s="40"/>
      <c r="C171" s="191" t="s">
        <v>334</v>
      </c>
      <c r="D171" s="191" t="s">
        <v>142</v>
      </c>
      <c r="E171" s="192" t="s">
        <v>335</v>
      </c>
      <c r="F171" s="193" t="s">
        <v>336</v>
      </c>
      <c r="G171" s="194" t="s">
        <v>236</v>
      </c>
      <c r="H171" s="195">
        <v>0.076</v>
      </c>
      <c r="I171" s="196"/>
      <c r="J171" s="197">
        <f t="shared" si="0"/>
        <v>0</v>
      </c>
      <c r="K171" s="193" t="s">
        <v>146</v>
      </c>
      <c r="L171" s="60"/>
      <c r="M171" s="198" t="s">
        <v>22</v>
      </c>
      <c r="N171" s="199" t="s">
        <v>47</v>
      </c>
      <c r="O171" s="41"/>
      <c r="P171" s="200">
        <f t="shared" si="1"/>
        <v>0</v>
      </c>
      <c r="Q171" s="200">
        <v>0</v>
      </c>
      <c r="R171" s="200">
        <f t="shared" si="2"/>
        <v>0</v>
      </c>
      <c r="S171" s="200">
        <v>0</v>
      </c>
      <c r="T171" s="201">
        <f t="shared" si="3"/>
        <v>0</v>
      </c>
      <c r="AR171" s="23" t="s">
        <v>238</v>
      </c>
      <c r="AT171" s="23" t="s">
        <v>142</v>
      </c>
      <c r="AU171" s="23" t="s">
        <v>85</v>
      </c>
      <c r="AY171" s="23" t="s">
        <v>139</v>
      </c>
      <c r="BE171" s="202">
        <f t="shared" si="4"/>
        <v>0</v>
      </c>
      <c r="BF171" s="202">
        <f t="shared" si="5"/>
        <v>0</v>
      </c>
      <c r="BG171" s="202">
        <f t="shared" si="6"/>
        <v>0</v>
      </c>
      <c r="BH171" s="202">
        <f t="shared" si="7"/>
        <v>0</v>
      </c>
      <c r="BI171" s="202">
        <f t="shared" si="8"/>
        <v>0</v>
      </c>
      <c r="BJ171" s="23" t="s">
        <v>24</v>
      </c>
      <c r="BK171" s="202">
        <f t="shared" si="9"/>
        <v>0</v>
      </c>
      <c r="BL171" s="23" t="s">
        <v>238</v>
      </c>
      <c r="BM171" s="23" t="s">
        <v>337</v>
      </c>
    </row>
    <row r="172" spans="2:65" s="1" customFormat="1" ht="38.25" customHeight="1">
      <c r="B172" s="40"/>
      <c r="C172" s="191" t="s">
        <v>338</v>
      </c>
      <c r="D172" s="191" t="s">
        <v>142</v>
      </c>
      <c r="E172" s="192" t="s">
        <v>339</v>
      </c>
      <c r="F172" s="193" t="s">
        <v>340</v>
      </c>
      <c r="G172" s="194" t="s">
        <v>236</v>
      </c>
      <c r="H172" s="195">
        <v>0.076</v>
      </c>
      <c r="I172" s="196"/>
      <c r="J172" s="197">
        <f t="shared" si="0"/>
        <v>0</v>
      </c>
      <c r="K172" s="193" t="s">
        <v>146</v>
      </c>
      <c r="L172" s="60"/>
      <c r="M172" s="198" t="s">
        <v>22</v>
      </c>
      <c r="N172" s="199" t="s">
        <v>47</v>
      </c>
      <c r="O172" s="41"/>
      <c r="P172" s="200">
        <f t="shared" si="1"/>
        <v>0</v>
      </c>
      <c r="Q172" s="200">
        <v>0</v>
      </c>
      <c r="R172" s="200">
        <f t="shared" si="2"/>
        <v>0</v>
      </c>
      <c r="S172" s="200">
        <v>0</v>
      </c>
      <c r="T172" s="201">
        <f t="shared" si="3"/>
        <v>0</v>
      </c>
      <c r="AR172" s="23" t="s">
        <v>238</v>
      </c>
      <c r="AT172" s="23" t="s">
        <v>142</v>
      </c>
      <c r="AU172" s="23" t="s">
        <v>85</v>
      </c>
      <c r="AY172" s="23" t="s">
        <v>139</v>
      </c>
      <c r="BE172" s="202">
        <f t="shared" si="4"/>
        <v>0</v>
      </c>
      <c r="BF172" s="202">
        <f t="shared" si="5"/>
        <v>0</v>
      </c>
      <c r="BG172" s="202">
        <f t="shared" si="6"/>
        <v>0</v>
      </c>
      <c r="BH172" s="202">
        <f t="shared" si="7"/>
        <v>0</v>
      </c>
      <c r="BI172" s="202">
        <f t="shared" si="8"/>
        <v>0</v>
      </c>
      <c r="BJ172" s="23" t="s">
        <v>24</v>
      </c>
      <c r="BK172" s="202">
        <f t="shared" si="9"/>
        <v>0</v>
      </c>
      <c r="BL172" s="23" t="s">
        <v>238</v>
      </c>
      <c r="BM172" s="23" t="s">
        <v>341</v>
      </c>
    </row>
    <row r="173" spans="2:63" s="10" customFormat="1" ht="29.85" customHeight="1">
      <c r="B173" s="175"/>
      <c r="C173" s="176"/>
      <c r="D173" s="177" t="s">
        <v>75</v>
      </c>
      <c r="E173" s="189" t="s">
        <v>342</v>
      </c>
      <c r="F173" s="189" t="s">
        <v>343</v>
      </c>
      <c r="G173" s="176"/>
      <c r="H173" s="176"/>
      <c r="I173" s="179"/>
      <c r="J173" s="190">
        <f>BK173</f>
        <v>0</v>
      </c>
      <c r="K173" s="176"/>
      <c r="L173" s="181"/>
      <c r="M173" s="182"/>
      <c r="N173" s="183"/>
      <c r="O173" s="183"/>
      <c r="P173" s="184">
        <f>SUM(P174:P193)</f>
        <v>0</v>
      </c>
      <c r="Q173" s="183"/>
      <c r="R173" s="184">
        <f>SUM(R174:R193)</f>
        <v>0.8760872000000001</v>
      </c>
      <c r="S173" s="183"/>
      <c r="T173" s="185">
        <f>SUM(T174:T193)</f>
        <v>0</v>
      </c>
      <c r="AR173" s="186" t="s">
        <v>85</v>
      </c>
      <c r="AT173" s="187" t="s">
        <v>75</v>
      </c>
      <c r="AU173" s="187" t="s">
        <v>24</v>
      </c>
      <c r="AY173" s="186" t="s">
        <v>139</v>
      </c>
      <c r="BK173" s="188">
        <f>SUM(BK174:BK193)</f>
        <v>0</v>
      </c>
    </row>
    <row r="174" spans="2:65" s="1" customFormat="1" ht="25.5" customHeight="1">
      <c r="B174" s="40"/>
      <c r="C174" s="191" t="s">
        <v>344</v>
      </c>
      <c r="D174" s="191" t="s">
        <v>142</v>
      </c>
      <c r="E174" s="192" t="s">
        <v>345</v>
      </c>
      <c r="F174" s="193" t="s">
        <v>346</v>
      </c>
      <c r="G174" s="194" t="s">
        <v>154</v>
      </c>
      <c r="H174" s="195">
        <v>33</v>
      </c>
      <c r="I174" s="196"/>
      <c r="J174" s="197">
        <f>ROUND(I174*H174,2)</f>
        <v>0</v>
      </c>
      <c r="K174" s="193" t="s">
        <v>146</v>
      </c>
      <c r="L174" s="60"/>
      <c r="M174" s="198" t="s">
        <v>22</v>
      </c>
      <c r="N174" s="199" t="s">
        <v>47</v>
      </c>
      <c r="O174" s="41"/>
      <c r="P174" s="200">
        <f>O174*H174</f>
        <v>0</v>
      </c>
      <c r="Q174" s="200">
        <v>0.00062</v>
      </c>
      <c r="R174" s="200">
        <f>Q174*H174</f>
        <v>0.02046</v>
      </c>
      <c r="S174" s="200">
        <v>0</v>
      </c>
      <c r="T174" s="201">
        <f>S174*H174</f>
        <v>0</v>
      </c>
      <c r="AR174" s="23" t="s">
        <v>238</v>
      </c>
      <c r="AT174" s="23" t="s">
        <v>142</v>
      </c>
      <c r="AU174" s="23" t="s">
        <v>85</v>
      </c>
      <c r="AY174" s="23" t="s">
        <v>139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24</v>
      </c>
      <c r="BK174" s="202">
        <f>ROUND(I174*H174,2)</f>
        <v>0</v>
      </c>
      <c r="BL174" s="23" t="s">
        <v>238</v>
      </c>
      <c r="BM174" s="23" t="s">
        <v>347</v>
      </c>
    </row>
    <row r="175" spans="2:51" s="11" customFormat="1" ht="13.5">
      <c r="B175" s="203"/>
      <c r="C175" s="204"/>
      <c r="D175" s="205" t="s">
        <v>149</v>
      </c>
      <c r="E175" s="206" t="s">
        <v>22</v>
      </c>
      <c r="F175" s="207" t="s">
        <v>348</v>
      </c>
      <c r="G175" s="204"/>
      <c r="H175" s="206" t="s">
        <v>22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149</v>
      </c>
      <c r="AU175" s="213" t="s">
        <v>85</v>
      </c>
      <c r="AV175" s="11" t="s">
        <v>24</v>
      </c>
      <c r="AW175" s="11" t="s">
        <v>39</v>
      </c>
      <c r="AX175" s="11" t="s">
        <v>76</v>
      </c>
      <c r="AY175" s="213" t="s">
        <v>139</v>
      </c>
    </row>
    <row r="176" spans="2:51" s="12" customFormat="1" ht="13.5">
      <c r="B176" s="214"/>
      <c r="C176" s="215"/>
      <c r="D176" s="205" t="s">
        <v>149</v>
      </c>
      <c r="E176" s="216" t="s">
        <v>22</v>
      </c>
      <c r="F176" s="217" t="s">
        <v>318</v>
      </c>
      <c r="G176" s="215"/>
      <c r="H176" s="218">
        <v>33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149</v>
      </c>
      <c r="AU176" s="224" t="s">
        <v>85</v>
      </c>
      <c r="AV176" s="12" t="s">
        <v>85</v>
      </c>
      <c r="AW176" s="12" t="s">
        <v>39</v>
      </c>
      <c r="AX176" s="12" t="s">
        <v>24</v>
      </c>
      <c r="AY176" s="224" t="s">
        <v>139</v>
      </c>
    </row>
    <row r="177" spans="2:65" s="1" customFormat="1" ht="25.5" customHeight="1">
      <c r="B177" s="40"/>
      <c r="C177" s="191" t="s">
        <v>349</v>
      </c>
      <c r="D177" s="191" t="s">
        <v>142</v>
      </c>
      <c r="E177" s="192" t="s">
        <v>350</v>
      </c>
      <c r="F177" s="193" t="s">
        <v>351</v>
      </c>
      <c r="G177" s="194" t="s">
        <v>145</v>
      </c>
      <c r="H177" s="195">
        <v>32.86</v>
      </c>
      <c r="I177" s="196"/>
      <c r="J177" s="197">
        <f>ROUND(I177*H177,2)</f>
        <v>0</v>
      </c>
      <c r="K177" s="193" t="s">
        <v>146</v>
      </c>
      <c r="L177" s="60"/>
      <c r="M177" s="198" t="s">
        <v>22</v>
      </c>
      <c r="N177" s="199" t="s">
        <v>47</v>
      </c>
      <c r="O177" s="41"/>
      <c r="P177" s="200">
        <f>O177*H177</f>
        <v>0</v>
      </c>
      <c r="Q177" s="200">
        <v>0.00392</v>
      </c>
      <c r="R177" s="200">
        <f>Q177*H177</f>
        <v>0.1288112</v>
      </c>
      <c r="S177" s="200">
        <v>0</v>
      </c>
      <c r="T177" s="201">
        <f>S177*H177</f>
        <v>0</v>
      </c>
      <c r="AR177" s="23" t="s">
        <v>238</v>
      </c>
      <c r="AT177" s="23" t="s">
        <v>142</v>
      </c>
      <c r="AU177" s="23" t="s">
        <v>85</v>
      </c>
      <c r="AY177" s="23" t="s">
        <v>139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3" t="s">
        <v>24</v>
      </c>
      <c r="BK177" s="202">
        <f>ROUND(I177*H177,2)</f>
        <v>0</v>
      </c>
      <c r="BL177" s="23" t="s">
        <v>238</v>
      </c>
      <c r="BM177" s="23" t="s">
        <v>352</v>
      </c>
    </row>
    <row r="178" spans="2:51" s="12" customFormat="1" ht="13.5">
      <c r="B178" s="214"/>
      <c r="C178" s="215"/>
      <c r="D178" s="205" t="s">
        <v>149</v>
      </c>
      <c r="E178" s="216" t="s">
        <v>22</v>
      </c>
      <c r="F178" s="217" t="s">
        <v>353</v>
      </c>
      <c r="G178" s="215"/>
      <c r="H178" s="218">
        <v>32.86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149</v>
      </c>
      <c r="AU178" s="224" t="s">
        <v>85</v>
      </c>
      <c r="AV178" s="12" t="s">
        <v>85</v>
      </c>
      <c r="AW178" s="12" t="s">
        <v>39</v>
      </c>
      <c r="AX178" s="12" t="s">
        <v>24</v>
      </c>
      <c r="AY178" s="224" t="s">
        <v>139</v>
      </c>
    </row>
    <row r="179" spans="2:65" s="1" customFormat="1" ht="16.5" customHeight="1">
      <c r="B179" s="40"/>
      <c r="C179" s="238" t="s">
        <v>354</v>
      </c>
      <c r="D179" s="238" t="s">
        <v>281</v>
      </c>
      <c r="E179" s="239" t="s">
        <v>355</v>
      </c>
      <c r="F179" s="240" t="s">
        <v>356</v>
      </c>
      <c r="G179" s="241" t="s">
        <v>145</v>
      </c>
      <c r="H179" s="242">
        <v>39.776</v>
      </c>
      <c r="I179" s="243"/>
      <c r="J179" s="244">
        <f>ROUND(I179*H179,2)</f>
        <v>0</v>
      </c>
      <c r="K179" s="240" t="s">
        <v>222</v>
      </c>
      <c r="L179" s="245"/>
      <c r="M179" s="246" t="s">
        <v>22</v>
      </c>
      <c r="N179" s="247" t="s">
        <v>47</v>
      </c>
      <c r="O179" s="41"/>
      <c r="P179" s="200">
        <f>O179*H179</f>
        <v>0</v>
      </c>
      <c r="Q179" s="200">
        <v>0.018</v>
      </c>
      <c r="R179" s="200">
        <f>Q179*H179</f>
        <v>0.715968</v>
      </c>
      <c r="S179" s="200">
        <v>0</v>
      </c>
      <c r="T179" s="201">
        <f>S179*H179</f>
        <v>0</v>
      </c>
      <c r="AR179" s="23" t="s">
        <v>284</v>
      </c>
      <c r="AT179" s="23" t="s">
        <v>281</v>
      </c>
      <c r="AU179" s="23" t="s">
        <v>85</v>
      </c>
      <c r="AY179" s="23" t="s">
        <v>139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24</v>
      </c>
      <c r="BK179" s="202">
        <f>ROUND(I179*H179,2)</f>
        <v>0</v>
      </c>
      <c r="BL179" s="23" t="s">
        <v>238</v>
      </c>
      <c r="BM179" s="23" t="s">
        <v>357</v>
      </c>
    </row>
    <row r="180" spans="2:51" s="11" customFormat="1" ht="13.5">
      <c r="B180" s="203"/>
      <c r="C180" s="204"/>
      <c r="D180" s="205" t="s">
        <v>149</v>
      </c>
      <c r="E180" s="206" t="s">
        <v>22</v>
      </c>
      <c r="F180" s="207" t="s">
        <v>358</v>
      </c>
      <c r="G180" s="204"/>
      <c r="H180" s="206" t="s">
        <v>22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149</v>
      </c>
      <c r="AU180" s="213" t="s">
        <v>85</v>
      </c>
      <c r="AV180" s="11" t="s">
        <v>24</v>
      </c>
      <c r="AW180" s="11" t="s">
        <v>39</v>
      </c>
      <c r="AX180" s="11" t="s">
        <v>76</v>
      </c>
      <c r="AY180" s="213" t="s">
        <v>139</v>
      </c>
    </row>
    <row r="181" spans="2:51" s="12" customFormat="1" ht="13.5">
      <c r="B181" s="214"/>
      <c r="C181" s="215"/>
      <c r="D181" s="205" t="s">
        <v>149</v>
      </c>
      <c r="E181" s="216" t="s">
        <v>22</v>
      </c>
      <c r="F181" s="217" t="s">
        <v>359</v>
      </c>
      <c r="G181" s="215"/>
      <c r="H181" s="218">
        <v>3.3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149</v>
      </c>
      <c r="AU181" s="224" t="s">
        <v>85</v>
      </c>
      <c r="AV181" s="12" t="s">
        <v>85</v>
      </c>
      <c r="AW181" s="12" t="s">
        <v>39</v>
      </c>
      <c r="AX181" s="12" t="s">
        <v>76</v>
      </c>
      <c r="AY181" s="224" t="s">
        <v>139</v>
      </c>
    </row>
    <row r="182" spans="2:51" s="11" customFormat="1" ht="13.5">
      <c r="B182" s="203"/>
      <c r="C182" s="204"/>
      <c r="D182" s="205" t="s">
        <v>149</v>
      </c>
      <c r="E182" s="206" t="s">
        <v>22</v>
      </c>
      <c r="F182" s="207" t="s">
        <v>360</v>
      </c>
      <c r="G182" s="204"/>
      <c r="H182" s="206" t="s">
        <v>22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149</v>
      </c>
      <c r="AU182" s="213" t="s">
        <v>85</v>
      </c>
      <c r="AV182" s="11" t="s">
        <v>24</v>
      </c>
      <c r="AW182" s="11" t="s">
        <v>39</v>
      </c>
      <c r="AX182" s="11" t="s">
        <v>76</v>
      </c>
      <c r="AY182" s="213" t="s">
        <v>139</v>
      </c>
    </row>
    <row r="183" spans="2:51" s="12" customFormat="1" ht="13.5">
      <c r="B183" s="214"/>
      <c r="C183" s="215"/>
      <c r="D183" s="205" t="s">
        <v>149</v>
      </c>
      <c r="E183" s="216" t="s">
        <v>22</v>
      </c>
      <c r="F183" s="217" t="s">
        <v>361</v>
      </c>
      <c r="G183" s="215"/>
      <c r="H183" s="218">
        <v>32.86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149</v>
      </c>
      <c r="AU183" s="224" t="s">
        <v>85</v>
      </c>
      <c r="AV183" s="12" t="s">
        <v>85</v>
      </c>
      <c r="AW183" s="12" t="s">
        <v>39</v>
      </c>
      <c r="AX183" s="12" t="s">
        <v>76</v>
      </c>
      <c r="AY183" s="224" t="s">
        <v>139</v>
      </c>
    </row>
    <row r="184" spans="2:51" s="13" customFormat="1" ht="13.5">
      <c r="B184" s="225"/>
      <c r="C184" s="226"/>
      <c r="D184" s="205" t="s">
        <v>149</v>
      </c>
      <c r="E184" s="227" t="s">
        <v>22</v>
      </c>
      <c r="F184" s="228" t="s">
        <v>170</v>
      </c>
      <c r="G184" s="226"/>
      <c r="H184" s="229">
        <v>36.16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149</v>
      </c>
      <c r="AU184" s="235" t="s">
        <v>85</v>
      </c>
      <c r="AV184" s="13" t="s">
        <v>147</v>
      </c>
      <c r="AW184" s="13" t="s">
        <v>39</v>
      </c>
      <c r="AX184" s="13" t="s">
        <v>24</v>
      </c>
      <c r="AY184" s="235" t="s">
        <v>139</v>
      </c>
    </row>
    <row r="185" spans="2:51" s="12" customFormat="1" ht="13.5">
      <c r="B185" s="214"/>
      <c r="C185" s="215"/>
      <c r="D185" s="205" t="s">
        <v>149</v>
      </c>
      <c r="E185" s="215"/>
      <c r="F185" s="217" t="s">
        <v>362</v>
      </c>
      <c r="G185" s="215"/>
      <c r="H185" s="218">
        <v>39.776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149</v>
      </c>
      <c r="AU185" s="224" t="s">
        <v>85</v>
      </c>
      <c r="AV185" s="12" t="s">
        <v>85</v>
      </c>
      <c r="AW185" s="12" t="s">
        <v>6</v>
      </c>
      <c r="AX185" s="12" t="s">
        <v>24</v>
      </c>
      <c r="AY185" s="224" t="s">
        <v>139</v>
      </c>
    </row>
    <row r="186" spans="2:65" s="1" customFormat="1" ht="25.5" customHeight="1">
      <c r="B186" s="40"/>
      <c r="C186" s="191" t="s">
        <v>363</v>
      </c>
      <c r="D186" s="191" t="s">
        <v>142</v>
      </c>
      <c r="E186" s="192" t="s">
        <v>364</v>
      </c>
      <c r="F186" s="193" t="s">
        <v>365</v>
      </c>
      <c r="G186" s="194" t="s">
        <v>145</v>
      </c>
      <c r="H186" s="195">
        <v>36.16</v>
      </c>
      <c r="I186" s="196"/>
      <c r="J186" s="197">
        <f>ROUND(I186*H186,2)</f>
        <v>0</v>
      </c>
      <c r="K186" s="193" t="s">
        <v>146</v>
      </c>
      <c r="L186" s="60"/>
      <c r="M186" s="198" t="s">
        <v>22</v>
      </c>
      <c r="N186" s="199" t="s">
        <v>47</v>
      </c>
      <c r="O186" s="4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3" t="s">
        <v>238</v>
      </c>
      <c r="AT186" s="23" t="s">
        <v>142</v>
      </c>
      <c r="AU186" s="23" t="s">
        <v>85</v>
      </c>
      <c r="AY186" s="23" t="s">
        <v>139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3" t="s">
        <v>24</v>
      </c>
      <c r="BK186" s="202">
        <f>ROUND(I186*H186,2)</f>
        <v>0</v>
      </c>
      <c r="BL186" s="23" t="s">
        <v>238</v>
      </c>
      <c r="BM186" s="23" t="s">
        <v>366</v>
      </c>
    </row>
    <row r="187" spans="2:65" s="1" customFormat="1" ht="25.5" customHeight="1">
      <c r="B187" s="40"/>
      <c r="C187" s="191" t="s">
        <v>367</v>
      </c>
      <c r="D187" s="191" t="s">
        <v>142</v>
      </c>
      <c r="E187" s="192" t="s">
        <v>368</v>
      </c>
      <c r="F187" s="193" t="s">
        <v>369</v>
      </c>
      <c r="G187" s="194" t="s">
        <v>145</v>
      </c>
      <c r="H187" s="195">
        <v>36.16</v>
      </c>
      <c r="I187" s="196"/>
      <c r="J187" s="197">
        <f>ROUND(I187*H187,2)</f>
        <v>0</v>
      </c>
      <c r="K187" s="193" t="s">
        <v>146</v>
      </c>
      <c r="L187" s="60"/>
      <c r="M187" s="198" t="s">
        <v>22</v>
      </c>
      <c r="N187" s="199" t="s">
        <v>47</v>
      </c>
      <c r="O187" s="4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3" t="s">
        <v>238</v>
      </c>
      <c r="AT187" s="23" t="s">
        <v>142</v>
      </c>
      <c r="AU187" s="23" t="s">
        <v>85</v>
      </c>
      <c r="AY187" s="23" t="s">
        <v>139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3" t="s">
        <v>24</v>
      </c>
      <c r="BK187" s="202">
        <f>ROUND(I187*H187,2)</f>
        <v>0</v>
      </c>
      <c r="BL187" s="23" t="s">
        <v>238</v>
      </c>
      <c r="BM187" s="23" t="s">
        <v>370</v>
      </c>
    </row>
    <row r="188" spans="2:65" s="1" customFormat="1" ht="16.5" customHeight="1">
      <c r="B188" s="40"/>
      <c r="C188" s="191" t="s">
        <v>371</v>
      </c>
      <c r="D188" s="191" t="s">
        <v>142</v>
      </c>
      <c r="E188" s="192" t="s">
        <v>372</v>
      </c>
      <c r="F188" s="193" t="s">
        <v>373</v>
      </c>
      <c r="G188" s="194" t="s">
        <v>145</v>
      </c>
      <c r="H188" s="195">
        <v>32.86</v>
      </c>
      <c r="I188" s="196"/>
      <c r="J188" s="197">
        <f>ROUND(I188*H188,2)</f>
        <v>0</v>
      </c>
      <c r="K188" s="193" t="s">
        <v>146</v>
      </c>
      <c r="L188" s="60"/>
      <c r="M188" s="198" t="s">
        <v>22</v>
      </c>
      <c r="N188" s="199" t="s">
        <v>47</v>
      </c>
      <c r="O188" s="41"/>
      <c r="P188" s="200">
        <f>O188*H188</f>
        <v>0</v>
      </c>
      <c r="Q188" s="200">
        <v>0.0003</v>
      </c>
      <c r="R188" s="200">
        <f>Q188*H188</f>
        <v>0.009857999999999999</v>
      </c>
      <c r="S188" s="200">
        <v>0</v>
      </c>
      <c r="T188" s="201">
        <f>S188*H188</f>
        <v>0</v>
      </c>
      <c r="AR188" s="23" t="s">
        <v>238</v>
      </c>
      <c r="AT188" s="23" t="s">
        <v>142</v>
      </c>
      <c r="AU188" s="23" t="s">
        <v>85</v>
      </c>
      <c r="AY188" s="23" t="s">
        <v>139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23" t="s">
        <v>24</v>
      </c>
      <c r="BK188" s="202">
        <f>ROUND(I188*H188,2)</f>
        <v>0</v>
      </c>
      <c r="BL188" s="23" t="s">
        <v>238</v>
      </c>
      <c r="BM188" s="23" t="s">
        <v>374</v>
      </c>
    </row>
    <row r="189" spans="2:65" s="1" customFormat="1" ht="16.5" customHeight="1">
      <c r="B189" s="40"/>
      <c r="C189" s="191" t="s">
        <v>375</v>
      </c>
      <c r="D189" s="191" t="s">
        <v>142</v>
      </c>
      <c r="E189" s="192" t="s">
        <v>376</v>
      </c>
      <c r="F189" s="193" t="s">
        <v>377</v>
      </c>
      <c r="G189" s="194" t="s">
        <v>154</v>
      </c>
      <c r="H189" s="195">
        <v>33</v>
      </c>
      <c r="I189" s="196"/>
      <c r="J189" s="197">
        <f>ROUND(I189*H189,2)</f>
        <v>0</v>
      </c>
      <c r="K189" s="193" t="s">
        <v>146</v>
      </c>
      <c r="L189" s="60"/>
      <c r="M189" s="198" t="s">
        <v>22</v>
      </c>
      <c r="N189" s="199" t="s">
        <v>47</v>
      </c>
      <c r="O189" s="41"/>
      <c r="P189" s="200">
        <f>O189*H189</f>
        <v>0</v>
      </c>
      <c r="Q189" s="200">
        <v>3E-05</v>
      </c>
      <c r="R189" s="200">
        <f>Q189*H189</f>
        <v>0.00099</v>
      </c>
      <c r="S189" s="200">
        <v>0</v>
      </c>
      <c r="T189" s="201">
        <f>S189*H189</f>
        <v>0</v>
      </c>
      <c r="AR189" s="23" t="s">
        <v>238</v>
      </c>
      <c r="AT189" s="23" t="s">
        <v>142</v>
      </c>
      <c r="AU189" s="23" t="s">
        <v>85</v>
      </c>
      <c r="AY189" s="23" t="s">
        <v>139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24</v>
      </c>
      <c r="BK189" s="202">
        <f>ROUND(I189*H189,2)</f>
        <v>0</v>
      </c>
      <c r="BL189" s="23" t="s">
        <v>238</v>
      </c>
      <c r="BM189" s="23" t="s">
        <v>378</v>
      </c>
    </row>
    <row r="190" spans="2:51" s="11" customFormat="1" ht="13.5">
      <c r="B190" s="203"/>
      <c r="C190" s="204"/>
      <c r="D190" s="205" t="s">
        <v>149</v>
      </c>
      <c r="E190" s="206" t="s">
        <v>22</v>
      </c>
      <c r="F190" s="207" t="s">
        <v>379</v>
      </c>
      <c r="G190" s="204"/>
      <c r="H190" s="206" t="s">
        <v>22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149</v>
      </c>
      <c r="AU190" s="213" t="s">
        <v>85</v>
      </c>
      <c r="AV190" s="11" t="s">
        <v>24</v>
      </c>
      <c r="AW190" s="11" t="s">
        <v>39</v>
      </c>
      <c r="AX190" s="11" t="s">
        <v>76</v>
      </c>
      <c r="AY190" s="213" t="s">
        <v>139</v>
      </c>
    </row>
    <row r="191" spans="2:51" s="12" customFormat="1" ht="13.5">
      <c r="B191" s="214"/>
      <c r="C191" s="215"/>
      <c r="D191" s="205" t="s">
        <v>149</v>
      </c>
      <c r="E191" s="216" t="s">
        <v>22</v>
      </c>
      <c r="F191" s="217" t="s">
        <v>318</v>
      </c>
      <c r="G191" s="215"/>
      <c r="H191" s="218">
        <v>33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149</v>
      </c>
      <c r="AU191" s="224" t="s">
        <v>85</v>
      </c>
      <c r="AV191" s="12" t="s">
        <v>85</v>
      </c>
      <c r="AW191" s="12" t="s">
        <v>39</v>
      </c>
      <c r="AX191" s="12" t="s">
        <v>24</v>
      </c>
      <c r="AY191" s="224" t="s">
        <v>139</v>
      </c>
    </row>
    <row r="192" spans="2:65" s="1" customFormat="1" ht="38.25" customHeight="1">
      <c r="B192" s="40"/>
      <c r="C192" s="191" t="s">
        <v>380</v>
      </c>
      <c r="D192" s="191" t="s">
        <v>142</v>
      </c>
      <c r="E192" s="192" t="s">
        <v>381</v>
      </c>
      <c r="F192" s="193" t="s">
        <v>382</v>
      </c>
      <c r="G192" s="194" t="s">
        <v>236</v>
      </c>
      <c r="H192" s="195">
        <v>0.876</v>
      </c>
      <c r="I192" s="196"/>
      <c r="J192" s="197">
        <f>ROUND(I192*H192,2)</f>
        <v>0</v>
      </c>
      <c r="K192" s="193" t="s">
        <v>146</v>
      </c>
      <c r="L192" s="60"/>
      <c r="M192" s="198" t="s">
        <v>22</v>
      </c>
      <c r="N192" s="199" t="s">
        <v>47</v>
      </c>
      <c r="O192" s="41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3" t="s">
        <v>238</v>
      </c>
      <c r="AT192" s="23" t="s">
        <v>142</v>
      </c>
      <c r="AU192" s="23" t="s">
        <v>85</v>
      </c>
      <c r="AY192" s="23" t="s">
        <v>139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3" t="s">
        <v>24</v>
      </c>
      <c r="BK192" s="202">
        <f>ROUND(I192*H192,2)</f>
        <v>0</v>
      </c>
      <c r="BL192" s="23" t="s">
        <v>238</v>
      </c>
      <c r="BM192" s="23" t="s">
        <v>383</v>
      </c>
    </row>
    <row r="193" spans="2:65" s="1" customFormat="1" ht="38.25" customHeight="1">
      <c r="B193" s="40"/>
      <c r="C193" s="191" t="s">
        <v>384</v>
      </c>
      <c r="D193" s="191" t="s">
        <v>142</v>
      </c>
      <c r="E193" s="192" t="s">
        <v>385</v>
      </c>
      <c r="F193" s="193" t="s">
        <v>386</v>
      </c>
      <c r="G193" s="194" t="s">
        <v>236</v>
      </c>
      <c r="H193" s="195">
        <v>0.876</v>
      </c>
      <c r="I193" s="196"/>
      <c r="J193" s="197">
        <f>ROUND(I193*H193,2)</f>
        <v>0</v>
      </c>
      <c r="K193" s="193" t="s">
        <v>146</v>
      </c>
      <c r="L193" s="60"/>
      <c r="M193" s="198" t="s">
        <v>22</v>
      </c>
      <c r="N193" s="199" t="s">
        <v>47</v>
      </c>
      <c r="O193" s="4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AR193" s="23" t="s">
        <v>238</v>
      </c>
      <c r="AT193" s="23" t="s">
        <v>142</v>
      </c>
      <c r="AU193" s="23" t="s">
        <v>85</v>
      </c>
      <c r="AY193" s="23" t="s">
        <v>139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24</v>
      </c>
      <c r="BK193" s="202">
        <f>ROUND(I193*H193,2)</f>
        <v>0</v>
      </c>
      <c r="BL193" s="23" t="s">
        <v>238</v>
      </c>
      <c r="BM193" s="23" t="s">
        <v>387</v>
      </c>
    </row>
    <row r="194" spans="2:63" s="10" customFormat="1" ht="29.85" customHeight="1">
      <c r="B194" s="175"/>
      <c r="C194" s="176"/>
      <c r="D194" s="177" t="s">
        <v>75</v>
      </c>
      <c r="E194" s="189" t="s">
        <v>388</v>
      </c>
      <c r="F194" s="189" t="s">
        <v>389</v>
      </c>
      <c r="G194" s="176"/>
      <c r="H194" s="176"/>
      <c r="I194" s="179"/>
      <c r="J194" s="190">
        <f>BK194</f>
        <v>0</v>
      </c>
      <c r="K194" s="176"/>
      <c r="L194" s="181"/>
      <c r="M194" s="182"/>
      <c r="N194" s="183"/>
      <c r="O194" s="183"/>
      <c r="P194" s="184">
        <f>SUM(P195:P196)</f>
        <v>0</v>
      </c>
      <c r="Q194" s="183"/>
      <c r="R194" s="184">
        <f>SUM(R195:R196)</f>
        <v>0</v>
      </c>
      <c r="S194" s="183"/>
      <c r="T194" s="185">
        <f>SUM(T195:T196)</f>
        <v>0.7532768</v>
      </c>
      <c r="AR194" s="186" t="s">
        <v>85</v>
      </c>
      <c r="AT194" s="187" t="s">
        <v>75</v>
      </c>
      <c r="AU194" s="187" t="s">
        <v>24</v>
      </c>
      <c r="AY194" s="186" t="s">
        <v>139</v>
      </c>
      <c r="BK194" s="188">
        <f>SUM(BK195:BK196)</f>
        <v>0</v>
      </c>
    </row>
    <row r="195" spans="2:65" s="1" customFormat="1" ht="16.5" customHeight="1">
      <c r="B195" s="40"/>
      <c r="C195" s="191" t="s">
        <v>390</v>
      </c>
      <c r="D195" s="191" t="s">
        <v>142</v>
      </c>
      <c r="E195" s="192" t="s">
        <v>391</v>
      </c>
      <c r="F195" s="193" t="s">
        <v>392</v>
      </c>
      <c r="G195" s="194" t="s">
        <v>145</v>
      </c>
      <c r="H195" s="195">
        <v>27.694</v>
      </c>
      <c r="I195" s="196"/>
      <c r="J195" s="197">
        <f>ROUND(I195*H195,2)</f>
        <v>0</v>
      </c>
      <c r="K195" s="193" t="s">
        <v>146</v>
      </c>
      <c r="L195" s="60"/>
      <c r="M195" s="198" t="s">
        <v>22</v>
      </c>
      <c r="N195" s="199" t="s">
        <v>47</v>
      </c>
      <c r="O195" s="41"/>
      <c r="P195" s="200">
        <f>O195*H195</f>
        <v>0</v>
      </c>
      <c r="Q195" s="200">
        <v>0</v>
      </c>
      <c r="R195" s="200">
        <f>Q195*H195</f>
        <v>0</v>
      </c>
      <c r="S195" s="200">
        <v>0.0272</v>
      </c>
      <c r="T195" s="201">
        <f>S195*H195</f>
        <v>0.7532768</v>
      </c>
      <c r="AR195" s="23" t="s">
        <v>238</v>
      </c>
      <c r="AT195" s="23" t="s">
        <v>142</v>
      </c>
      <c r="AU195" s="23" t="s">
        <v>85</v>
      </c>
      <c r="AY195" s="23" t="s">
        <v>139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3" t="s">
        <v>24</v>
      </c>
      <c r="BK195" s="202">
        <f>ROUND(I195*H195,2)</f>
        <v>0</v>
      </c>
      <c r="BL195" s="23" t="s">
        <v>238</v>
      </c>
      <c r="BM195" s="23" t="s">
        <v>393</v>
      </c>
    </row>
    <row r="196" spans="2:51" s="12" customFormat="1" ht="13.5">
      <c r="B196" s="214"/>
      <c r="C196" s="215"/>
      <c r="D196" s="205" t="s">
        <v>149</v>
      </c>
      <c r="E196" s="216" t="s">
        <v>22</v>
      </c>
      <c r="F196" s="217" t="s">
        <v>394</v>
      </c>
      <c r="G196" s="215"/>
      <c r="H196" s="218">
        <v>27.694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149</v>
      </c>
      <c r="AU196" s="224" t="s">
        <v>85</v>
      </c>
      <c r="AV196" s="12" t="s">
        <v>85</v>
      </c>
      <c r="AW196" s="12" t="s">
        <v>39</v>
      </c>
      <c r="AX196" s="12" t="s">
        <v>24</v>
      </c>
      <c r="AY196" s="224" t="s">
        <v>139</v>
      </c>
    </row>
    <row r="197" spans="2:63" s="10" customFormat="1" ht="29.85" customHeight="1">
      <c r="B197" s="175"/>
      <c r="C197" s="176"/>
      <c r="D197" s="177" t="s">
        <v>75</v>
      </c>
      <c r="E197" s="189" t="s">
        <v>395</v>
      </c>
      <c r="F197" s="189" t="s">
        <v>396</v>
      </c>
      <c r="G197" s="176"/>
      <c r="H197" s="176"/>
      <c r="I197" s="179"/>
      <c r="J197" s="190">
        <f>BK197</f>
        <v>0</v>
      </c>
      <c r="K197" s="176"/>
      <c r="L197" s="181"/>
      <c r="M197" s="182"/>
      <c r="N197" s="183"/>
      <c r="O197" s="183"/>
      <c r="P197" s="184">
        <f>P198</f>
        <v>0</v>
      </c>
      <c r="Q197" s="183"/>
      <c r="R197" s="184">
        <f>R198</f>
        <v>0.00031</v>
      </c>
      <c r="S197" s="183"/>
      <c r="T197" s="185">
        <f>T198</f>
        <v>0</v>
      </c>
      <c r="AR197" s="186" t="s">
        <v>85</v>
      </c>
      <c r="AT197" s="187" t="s">
        <v>75</v>
      </c>
      <c r="AU197" s="187" t="s">
        <v>24</v>
      </c>
      <c r="AY197" s="186" t="s">
        <v>139</v>
      </c>
      <c r="BK197" s="188">
        <f>BK198</f>
        <v>0</v>
      </c>
    </row>
    <row r="198" spans="2:65" s="1" customFormat="1" ht="16.5" customHeight="1">
      <c r="B198" s="40"/>
      <c r="C198" s="191" t="s">
        <v>397</v>
      </c>
      <c r="D198" s="191" t="s">
        <v>142</v>
      </c>
      <c r="E198" s="192" t="s">
        <v>398</v>
      </c>
      <c r="F198" s="193" t="s">
        <v>399</v>
      </c>
      <c r="G198" s="194" t="s">
        <v>268</v>
      </c>
      <c r="H198" s="195">
        <v>1</v>
      </c>
      <c r="I198" s="196"/>
      <c r="J198" s="197">
        <f>ROUND(I198*H198,2)</f>
        <v>0</v>
      </c>
      <c r="K198" s="193" t="s">
        <v>222</v>
      </c>
      <c r="L198" s="60"/>
      <c r="M198" s="198" t="s">
        <v>22</v>
      </c>
      <c r="N198" s="199" t="s">
        <v>47</v>
      </c>
      <c r="O198" s="41"/>
      <c r="P198" s="200">
        <f>O198*H198</f>
        <v>0</v>
      </c>
      <c r="Q198" s="200">
        <v>0.00031</v>
      </c>
      <c r="R198" s="200">
        <f>Q198*H198</f>
        <v>0.00031</v>
      </c>
      <c r="S198" s="200">
        <v>0</v>
      </c>
      <c r="T198" s="201">
        <f>S198*H198</f>
        <v>0</v>
      </c>
      <c r="AR198" s="23" t="s">
        <v>238</v>
      </c>
      <c r="AT198" s="23" t="s">
        <v>142</v>
      </c>
      <c r="AU198" s="23" t="s">
        <v>85</v>
      </c>
      <c r="AY198" s="23" t="s">
        <v>139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24</v>
      </c>
      <c r="BK198" s="202">
        <f>ROUND(I198*H198,2)</f>
        <v>0</v>
      </c>
      <c r="BL198" s="23" t="s">
        <v>238</v>
      </c>
      <c r="BM198" s="23" t="s">
        <v>400</v>
      </c>
    </row>
    <row r="199" spans="2:63" s="10" customFormat="1" ht="29.85" customHeight="1">
      <c r="B199" s="175"/>
      <c r="C199" s="176"/>
      <c r="D199" s="177" t="s">
        <v>75</v>
      </c>
      <c r="E199" s="189" t="s">
        <v>401</v>
      </c>
      <c r="F199" s="189" t="s">
        <v>402</v>
      </c>
      <c r="G199" s="176"/>
      <c r="H199" s="176"/>
      <c r="I199" s="179"/>
      <c r="J199" s="190">
        <f>BK199</f>
        <v>0</v>
      </c>
      <c r="K199" s="176"/>
      <c r="L199" s="181"/>
      <c r="M199" s="182"/>
      <c r="N199" s="183"/>
      <c r="O199" s="183"/>
      <c r="P199" s="184">
        <f>SUM(P200:P205)</f>
        <v>0</v>
      </c>
      <c r="Q199" s="183"/>
      <c r="R199" s="184">
        <f>SUM(R200:R205)</f>
        <v>0.048217598400000006</v>
      </c>
      <c r="S199" s="183"/>
      <c r="T199" s="185">
        <f>SUM(T200:T205)</f>
        <v>0</v>
      </c>
      <c r="AR199" s="186" t="s">
        <v>85</v>
      </c>
      <c r="AT199" s="187" t="s">
        <v>75</v>
      </c>
      <c r="AU199" s="187" t="s">
        <v>24</v>
      </c>
      <c r="AY199" s="186" t="s">
        <v>139</v>
      </c>
      <c r="BK199" s="188">
        <f>SUM(BK200:BK205)</f>
        <v>0</v>
      </c>
    </row>
    <row r="200" spans="2:65" s="1" customFormat="1" ht="16.5" customHeight="1">
      <c r="B200" s="40"/>
      <c r="C200" s="191" t="s">
        <v>403</v>
      </c>
      <c r="D200" s="191" t="s">
        <v>142</v>
      </c>
      <c r="E200" s="192" t="s">
        <v>404</v>
      </c>
      <c r="F200" s="193" t="s">
        <v>405</v>
      </c>
      <c r="G200" s="194" t="s">
        <v>145</v>
      </c>
      <c r="H200" s="195">
        <v>126.046</v>
      </c>
      <c r="I200" s="196"/>
      <c r="J200" s="197">
        <f>ROUND(I200*H200,2)</f>
        <v>0</v>
      </c>
      <c r="K200" s="193" t="s">
        <v>146</v>
      </c>
      <c r="L200" s="60"/>
      <c r="M200" s="198" t="s">
        <v>22</v>
      </c>
      <c r="N200" s="199" t="s">
        <v>47</v>
      </c>
      <c r="O200" s="4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AR200" s="23" t="s">
        <v>238</v>
      </c>
      <c r="AT200" s="23" t="s">
        <v>142</v>
      </c>
      <c r="AU200" s="23" t="s">
        <v>85</v>
      </c>
      <c r="AY200" s="23" t="s">
        <v>139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24</v>
      </c>
      <c r="BK200" s="202">
        <f>ROUND(I200*H200,2)</f>
        <v>0</v>
      </c>
      <c r="BL200" s="23" t="s">
        <v>238</v>
      </c>
      <c r="BM200" s="23" t="s">
        <v>406</v>
      </c>
    </row>
    <row r="201" spans="2:65" s="1" customFormat="1" ht="25.5" customHeight="1">
      <c r="B201" s="40"/>
      <c r="C201" s="191" t="s">
        <v>407</v>
      </c>
      <c r="D201" s="191" t="s">
        <v>142</v>
      </c>
      <c r="E201" s="192" t="s">
        <v>408</v>
      </c>
      <c r="F201" s="193" t="s">
        <v>409</v>
      </c>
      <c r="G201" s="194" t="s">
        <v>145</v>
      </c>
      <c r="H201" s="195">
        <v>158.906</v>
      </c>
      <c r="I201" s="196"/>
      <c r="J201" s="197">
        <f>ROUND(I201*H201,2)</f>
        <v>0</v>
      </c>
      <c r="K201" s="193" t="s">
        <v>146</v>
      </c>
      <c r="L201" s="60"/>
      <c r="M201" s="198" t="s">
        <v>22</v>
      </c>
      <c r="N201" s="199" t="s">
        <v>47</v>
      </c>
      <c r="O201" s="41"/>
      <c r="P201" s="200">
        <f>O201*H201</f>
        <v>0</v>
      </c>
      <c r="Q201" s="200">
        <v>0.0002</v>
      </c>
      <c r="R201" s="200">
        <f>Q201*H201</f>
        <v>0.0317812</v>
      </c>
      <c r="S201" s="200">
        <v>0</v>
      </c>
      <c r="T201" s="201">
        <f>S201*H201</f>
        <v>0</v>
      </c>
      <c r="AR201" s="23" t="s">
        <v>238</v>
      </c>
      <c r="AT201" s="23" t="s">
        <v>142</v>
      </c>
      <c r="AU201" s="23" t="s">
        <v>85</v>
      </c>
      <c r="AY201" s="23" t="s">
        <v>139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3" t="s">
        <v>24</v>
      </c>
      <c r="BK201" s="202">
        <f>ROUND(I201*H201,2)</f>
        <v>0</v>
      </c>
      <c r="BL201" s="23" t="s">
        <v>238</v>
      </c>
      <c r="BM201" s="23" t="s">
        <v>410</v>
      </c>
    </row>
    <row r="202" spans="2:51" s="12" customFormat="1" ht="13.5">
      <c r="B202" s="214"/>
      <c r="C202" s="215"/>
      <c r="D202" s="205" t="s">
        <v>149</v>
      </c>
      <c r="E202" s="216" t="s">
        <v>22</v>
      </c>
      <c r="F202" s="217" t="s">
        <v>411</v>
      </c>
      <c r="G202" s="215"/>
      <c r="H202" s="218">
        <v>158.906</v>
      </c>
      <c r="I202" s="219"/>
      <c r="J202" s="215"/>
      <c r="K202" s="215"/>
      <c r="L202" s="220"/>
      <c r="M202" s="221"/>
      <c r="N202" s="222"/>
      <c r="O202" s="222"/>
      <c r="P202" s="222"/>
      <c r="Q202" s="222"/>
      <c r="R202" s="222"/>
      <c r="S202" s="222"/>
      <c r="T202" s="223"/>
      <c r="AT202" s="224" t="s">
        <v>149</v>
      </c>
      <c r="AU202" s="224" t="s">
        <v>85</v>
      </c>
      <c r="AV202" s="12" t="s">
        <v>85</v>
      </c>
      <c r="AW202" s="12" t="s">
        <v>39</v>
      </c>
      <c r="AX202" s="12" t="s">
        <v>24</v>
      </c>
      <c r="AY202" s="224" t="s">
        <v>139</v>
      </c>
    </row>
    <row r="203" spans="2:65" s="1" customFormat="1" ht="25.5" customHeight="1">
      <c r="B203" s="40"/>
      <c r="C203" s="191" t="s">
        <v>412</v>
      </c>
      <c r="D203" s="191" t="s">
        <v>142</v>
      </c>
      <c r="E203" s="192" t="s">
        <v>413</v>
      </c>
      <c r="F203" s="193" t="s">
        <v>414</v>
      </c>
      <c r="G203" s="194" t="s">
        <v>145</v>
      </c>
      <c r="H203" s="195">
        <v>126.046</v>
      </c>
      <c r="I203" s="196"/>
      <c r="J203" s="197">
        <f>ROUND(I203*H203,2)</f>
        <v>0</v>
      </c>
      <c r="K203" s="193" t="s">
        <v>146</v>
      </c>
      <c r="L203" s="60"/>
      <c r="M203" s="198" t="s">
        <v>22</v>
      </c>
      <c r="N203" s="199" t="s">
        <v>47</v>
      </c>
      <c r="O203" s="41"/>
      <c r="P203" s="200">
        <f>O203*H203</f>
        <v>0</v>
      </c>
      <c r="Q203" s="200">
        <v>1.04E-05</v>
      </c>
      <c r="R203" s="200">
        <f>Q203*H203</f>
        <v>0.0013108784</v>
      </c>
      <c r="S203" s="200">
        <v>0</v>
      </c>
      <c r="T203" s="201">
        <f>S203*H203</f>
        <v>0</v>
      </c>
      <c r="AR203" s="23" t="s">
        <v>238</v>
      </c>
      <c r="AT203" s="23" t="s">
        <v>142</v>
      </c>
      <c r="AU203" s="23" t="s">
        <v>85</v>
      </c>
      <c r="AY203" s="23" t="s">
        <v>139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24</v>
      </c>
      <c r="BK203" s="202">
        <f>ROUND(I203*H203,2)</f>
        <v>0</v>
      </c>
      <c r="BL203" s="23" t="s">
        <v>238</v>
      </c>
      <c r="BM203" s="23" t="s">
        <v>415</v>
      </c>
    </row>
    <row r="204" spans="2:65" s="1" customFormat="1" ht="16.5" customHeight="1">
      <c r="B204" s="40"/>
      <c r="C204" s="191" t="s">
        <v>416</v>
      </c>
      <c r="D204" s="191" t="s">
        <v>142</v>
      </c>
      <c r="E204" s="192" t="s">
        <v>417</v>
      </c>
      <c r="F204" s="193" t="s">
        <v>418</v>
      </c>
      <c r="G204" s="194" t="s">
        <v>145</v>
      </c>
      <c r="H204" s="195">
        <v>126.046</v>
      </c>
      <c r="I204" s="196"/>
      <c r="J204" s="197">
        <f>ROUND(I204*H204,2)</f>
        <v>0</v>
      </c>
      <c r="K204" s="193" t="s">
        <v>222</v>
      </c>
      <c r="L204" s="60"/>
      <c r="M204" s="198" t="s">
        <v>22</v>
      </c>
      <c r="N204" s="199" t="s">
        <v>47</v>
      </c>
      <c r="O204" s="41"/>
      <c r="P204" s="200">
        <f>O204*H204</f>
        <v>0</v>
      </c>
      <c r="Q204" s="200">
        <v>0.00012</v>
      </c>
      <c r="R204" s="200">
        <f>Q204*H204</f>
        <v>0.015125520000000002</v>
      </c>
      <c r="S204" s="200">
        <v>0</v>
      </c>
      <c r="T204" s="201">
        <f>S204*H204</f>
        <v>0</v>
      </c>
      <c r="AR204" s="23" t="s">
        <v>238</v>
      </c>
      <c r="AT204" s="23" t="s">
        <v>142</v>
      </c>
      <c r="AU204" s="23" t="s">
        <v>85</v>
      </c>
      <c r="AY204" s="23" t="s">
        <v>139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3" t="s">
        <v>24</v>
      </c>
      <c r="BK204" s="202">
        <f>ROUND(I204*H204,2)</f>
        <v>0</v>
      </c>
      <c r="BL204" s="23" t="s">
        <v>238</v>
      </c>
      <c r="BM204" s="23" t="s">
        <v>419</v>
      </c>
    </row>
    <row r="205" spans="2:51" s="12" customFormat="1" ht="13.5">
      <c r="B205" s="214"/>
      <c r="C205" s="215"/>
      <c r="D205" s="205" t="s">
        <v>149</v>
      </c>
      <c r="E205" s="216" t="s">
        <v>22</v>
      </c>
      <c r="F205" s="217" t="s">
        <v>420</v>
      </c>
      <c r="G205" s="215"/>
      <c r="H205" s="218">
        <v>126.046</v>
      </c>
      <c r="I205" s="219"/>
      <c r="J205" s="215"/>
      <c r="K205" s="215"/>
      <c r="L205" s="220"/>
      <c r="M205" s="248"/>
      <c r="N205" s="249"/>
      <c r="O205" s="249"/>
      <c r="P205" s="249"/>
      <c r="Q205" s="249"/>
      <c r="R205" s="249"/>
      <c r="S205" s="249"/>
      <c r="T205" s="250"/>
      <c r="AT205" s="224" t="s">
        <v>149</v>
      </c>
      <c r="AU205" s="224" t="s">
        <v>85</v>
      </c>
      <c r="AV205" s="12" t="s">
        <v>85</v>
      </c>
      <c r="AW205" s="12" t="s">
        <v>39</v>
      </c>
      <c r="AX205" s="12" t="s">
        <v>24</v>
      </c>
      <c r="AY205" s="224" t="s">
        <v>139</v>
      </c>
    </row>
    <row r="206" spans="2:12" s="1" customFormat="1" ht="6.95" customHeight="1">
      <c r="B206" s="55"/>
      <c r="C206" s="56"/>
      <c r="D206" s="56"/>
      <c r="E206" s="56"/>
      <c r="F206" s="56"/>
      <c r="G206" s="56"/>
      <c r="H206" s="56"/>
      <c r="I206" s="138"/>
      <c r="J206" s="56"/>
      <c r="K206" s="56"/>
      <c r="L206" s="60"/>
    </row>
  </sheetData>
  <sheetProtection algorithmName="SHA-512" hashValue="N611yBCfIz6dpxe2qCbh46S2RhN3HaehjPEQQ7+9LMg6DafwvhGUW07D+8NKtbT+Bj890eH8Ns6VTOFrh9RkGQ==" saltValue="VV6ZGQqc2WvmMGFqXzvXWS9KeLlq78GIzyxAQe8v8xTElwTP0/BEeOPbEX83/ulCWZlgowFaHwwS4h37XVCi6A==" spinCount="100000" sheet="1" objects="1" scenarios="1" formatColumns="0" formatRows="0" autoFilter="0"/>
  <autoFilter ref="C88:K205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97</v>
      </c>
      <c r="G1" s="380" t="s">
        <v>98</v>
      </c>
      <c r="H1" s="380"/>
      <c r="I1" s="114"/>
      <c r="J1" s="113" t="s">
        <v>99</v>
      </c>
      <c r="K1" s="112" t="s">
        <v>100</v>
      </c>
      <c r="L1" s="113" t="s">
        <v>101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102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Kamerový systém výstavních prostor + zázemí s kuchyňkou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421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24. 3. 2019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22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42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8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9">
        <f>ROUND(SUM(BE85:BE114),2)</f>
        <v>0</v>
      </c>
      <c r="G30" s="41"/>
      <c r="H30" s="41"/>
      <c r="I30" s="130">
        <v>0.21</v>
      </c>
      <c r="J30" s="129">
        <f>ROUND(ROUND((SUM(BE85:BE114)),2)*I30,2)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9">
        <f>ROUND(SUM(BF85:BF114),2)</f>
        <v>0</v>
      </c>
      <c r="G31" s="41"/>
      <c r="H31" s="41"/>
      <c r="I31" s="130">
        <v>0.15</v>
      </c>
      <c r="J31" s="129">
        <f>ROUND(ROUND((SUM(BF85:BF114)),2)*I31,2)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9">
        <f>ROUND(SUM(BG85:BG114),2)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9">
        <f>ROUND(SUM(BH85:BH114),2)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9">
        <f>ROUND(SUM(BI85:BI114),2)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52</v>
      </c>
      <c r="E36" s="78"/>
      <c r="F36" s="78"/>
      <c r="G36" s="133" t="s">
        <v>53</v>
      </c>
      <c r="H36" s="134" t="s">
        <v>54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Kamerový systém výstavních prostor + zázemí s kuchyňkou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ZTI - Zdravotně technické instalace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Sokolov</v>
      </c>
      <c r="G49" s="41"/>
      <c r="H49" s="41"/>
      <c r="I49" s="118" t="s">
        <v>27</v>
      </c>
      <c r="J49" s="119" t="str">
        <f>IF(J12="","",J12)</f>
        <v>24. 3. 2019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Muzeum Sokolov p.o.</v>
      </c>
      <c r="G51" s="41"/>
      <c r="H51" s="41"/>
      <c r="I51" s="118" t="s">
        <v>37</v>
      </c>
      <c r="J51" s="341" t="str">
        <f>E21</f>
        <v>Jurica a.s. - Ateliér Sokolov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106</v>
      </c>
      <c r="D54" s="131"/>
      <c r="E54" s="131"/>
      <c r="F54" s="131"/>
      <c r="G54" s="131"/>
      <c r="H54" s="131"/>
      <c r="I54" s="144"/>
      <c r="J54" s="145" t="s">
        <v>107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108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109</v>
      </c>
    </row>
    <row r="57" spans="2:11" s="7" customFormat="1" ht="24.95" customHeight="1">
      <c r="B57" s="148"/>
      <c r="C57" s="149"/>
      <c r="D57" s="150" t="s">
        <v>110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11" s="8" customFormat="1" ht="19.9" customHeight="1">
      <c r="B58" s="155"/>
      <c r="C58" s="156"/>
      <c r="D58" s="157" t="s">
        <v>112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11" s="8" customFormat="1" ht="19.9" customHeight="1">
      <c r="B59" s="155"/>
      <c r="C59" s="156"/>
      <c r="D59" s="157" t="s">
        <v>422</v>
      </c>
      <c r="E59" s="158"/>
      <c r="F59" s="158"/>
      <c r="G59" s="158"/>
      <c r="H59" s="158"/>
      <c r="I59" s="159"/>
      <c r="J59" s="160">
        <f>J89</f>
        <v>0</v>
      </c>
      <c r="K59" s="161"/>
    </row>
    <row r="60" spans="2:11" s="8" customFormat="1" ht="19.9" customHeight="1">
      <c r="B60" s="155"/>
      <c r="C60" s="156"/>
      <c r="D60" s="157" t="s">
        <v>114</v>
      </c>
      <c r="E60" s="158"/>
      <c r="F60" s="158"/>
      <c r="G60" s="158"/>
      <c r="H60" s="158"/>
      <c r="I60" s="159"/>
      <c r="J60" s="160">
        <f>J91</f>
        <v>0</v>
      </c>
      <c r="K60" s="161"/>
    </row>
    <row r="61" spans="2:11" s="7" customFormat="1" ht="24.95" customHeight="1">
      <c r="B61" s="148"/>
      <c r="C61" s="149"/>
      <c r="D61" s="150" t="s">
        <v>116</v>
      </c>
      <c r="E61" s="151"/>
      <c r="F61" s="151"/>
      <c r="G61" s="151"/>
      <c r="H61" s="151"/>
      <c r="I61" s="152"/>
      <c r="J61" s="153">
        <f>J97</f>
        <v>0</v>
      </c>
      <c r="K61" s="154"/>
    </row>
    <row r="62" spans="2:11" s="8" customFormat="1" ht="19.9" customHeight="1">
      <c r="B62" s="155"/>
      <c r="C62" s="156"/>
      <c r="D62" s="157" t="s">
        <v>423</v>
      </c>
      <c r="E62" s="158"/>
      <c r="F62" s="158"/>
      <c r="G62" s="158"/>
      <c r="H62" s="158"/>
      <c r="I62" s="159"/>
      <c r="J62" s="160">
        <f>J98</f>
        <v>0</v>
      </c>
      <c r="K62" s="161"/>
    </row>
    <row r="63" spans="2:11" s="8" customFormat="1" ht="19.9" customHeight="1">
      <c r="B63" s="155"/>
      <c r="C63" s="156"/>
      <c r="D63" s="157" t="s">
        <v>424</v>
      </c>
      <c r="E63" s="158"/>
      <c r="F63" s="158"/>
      <c r="G63" s="158"/>
      <c r="H63" s="158"/>
      <c r="I63" s="159"/>
      <c r="J63" s="160">
        <f>J102</f>
        <v>0</v>
      </c>
      <c r="K63" s="161"/>
    </row>
    <row r="64" spans="2:11" s="8" customFormat="1" ht="19.9" customHeight="1">
      <c r="B64" s="155"/>
      <c r="C64" s="156"/>
      <c r="D64" s="157" t="s">
        <v>425</v>
      </c>
      <c r="E64" s="158"/>
      <c r="F64" s="158"/>
      <c r="G64" s="158"/>
      <c r="H64" s="158"/>
      <c r="I64" s="159"/>
      <c r="J64" s="160">
        <f>J109</f>
        <v>0</v>
      </c>
      <c r="K64" s="161"/>
    </row>
    <row r="65" spans="2:11" s="8" customFormat="1" ht="19.9" customHeight="1">
      <c r="B65" s="155"/>
      <c r="C65" s="156"/>
      <c r="D65" s="157" t="s">
        <v>117</v>
      </c>
      <c r="E65" s="158"/>
      <c r="F65" s="158"/>
      <c r="G65" s="158"/>
      <c r="H65" s="158"/>
      <c r="I65" s="159"/>
      <c r="J65" s="160">
        <f>J113</f>
        <v>0</v>
      </c>
      <c r="K65" s="161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" customHeight="1">
      <c r="B72" s="40"/>
      <c r="C72" s="61" t="s">
        <v>123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>
      <c r="B75" s="40"/>
      <c r="C75" s="62"/>
      <c r="D75" s="62"/>
      <c r="E75" s="377" t="str">
        <f>E7</f>
        <v>Kamerový systém výstavních prostor + zázemí s kuchyňkou</v>
      </c>
      <c r="F75" s="378"/>
      <c r="G75" s="378"/>
      <c r="H75" s="378"/>
      <c r="I75" s="162"/>
      <c r="J75" s="62"/>
      <c r="K75" s="62"/>
      <c r="L75" s="60"/>
    </row>
    <row r="76" spans="2:12" s="1" customFormat="1" ht="14.45" customHeight="1">
      <c r="B76" s="40"/>
      <c r="C76" s="64" t="s">
        <v>103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>
      <c r="B77" s="40"/>
      <c r="C77" s="62"/>
      <c r="D77" s="62"/>
      <c r="E77" s="352" t="str">
        <f>E9</f>
        <v>ZTI - Zdravotně technické instalace</v>
      </c>
      <c r="F77" s="379"/>
      <c r="G77" s="379"/>
      <c r="H77" s="379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>
      <c r="B79" s="40"/>
      <c r="C79" s="64" t="s">
        <v>25</v>
      </c>
      <c r="D79" s="62"/>
      <c r="E79" s="62"/>
      <c r="F79" s="163" t="str">
        <f>F12</f>
        <v>Sokolov</v>
      </c>
      <c r="G79" s="62"/>
      <c r="H79" s="62"/>
      <c r="I79" s="164" t="s">
        <v>27</v>
      </c>
      <c r="J79" s="72" t="str">
        <f>IF(J12="","",J12)</f>
        <v>24. 3. 2019</v>
      </c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3.5">
      <c r="B81" s="40"/>
      <c r="C81" s="64" t="s">
        <v>31</v>
      </c>
      <c r="D81" s="62"/>
      <c r="E81" s="62"/>
      <c r="F81" s="163" t="str">
        <f>E15</f>
        <v>Muzeum Sokolov p.o.</v>
      </c>
      <c r="G81" s="62"/>
      <c r="H81" s="62"/>
      <c r="I81" s="164" t="s">
        <v>37</v>
      </c>
      <c r="J81" s="163" t="str">
        <f>E21</f>
        <v>Jurica a.s. - Ateliér Sokolov</v>
      </c>
      <c r="K81" s="62"/>
      <c r="L81" s="60"/>
    </row>
    <row r="82" spans="2:12" s="1" customFormat="1" ht="14.45" customHeight="1">
      <c r="B82" s="40"/>
      <c r="C82" s="64" t="s">
        <v>35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12" s="1" customFormat="1" ht="10.3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20" s="9" customFormat="1" ht="29.25" customHeight="1">
      <c r="B84" s="165"/>
      <c r="C84" s="166" t="s">
        <v>124</v>
      </c>
      <c r="D84" s="167" t="s">
        <v>61</v>
      </c>
      <c r="E84" s="167" t="s">
        <v>57</v>
      </c>
      <c r="F84" s="167" t="s">
        <v>125</v>
      </c>
      <c r="G84" s="167" t="s">
        <v>126</v>
      </c>
      <c r="H84" s="167" t="s">
        <v>127</v>
      </c>
      <c r="I84" s="168" t="s">
        <v>128</v>
      </c>
      <c r="J84" s="167" t="s">
        <v>107</v>
      </c>
      <c r="K84" s="169" t="s">
        <v>129</v>
      </c>
      <c r="L84" s="170"/>
      <c r="M84" s="80" t="s">
        <v>130</v>
      </c>
      <c r="N84" s="81" t="s">
        <v>46</v>
      </c>
      <c r="O84" s="81" t="s">
        <v>131</v>
      </c>
      <c r="P84" s="81" t="s">
        <v>132</v>
      </c>
      <c r="Q84" s="81" t="s">
        <v>133</v>
      </c>
      <c r="R84" s="81" t="s">
        <v>134</v>
      </c>
      <c r="S84" s="81" t="s">
        <v>135</v>
      </c>
      <c r="T84" s="82" t="s">
        <v>136</v>
      </c>
    </row>
    <row r="85" spans="2:63" s="1" customFormat="1" ht="29.25" customHeight="1">
      <c r="B85" s="40"/>
      <c r="C85" s="86" t="s">
        <v>108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P86+P97</f>
        <v>0</v>
      </c>
      <c r="Q85" s="84"/>
      <c r="R85" s="172">
        <f>R86+R97</f>
        <v>0.02268</v>
      </c>
      <c r="S85" s="84"/>
      <c r="T85" s="173">
        <f>T86+T97</f>
        <v>0.0688</v>
      </c>
      <c r="AT85" s="23" t="s">
        <v>75</v>
      </c>
      <c r="AU85" s="23" t="s">
        <v>109</v>
      </c>
      <c r="BK85" s="174">
        <f>BK86+BK97</f>
        <v>0</v>
      </c>
    </row>
    <row r="86" spans="2:63" s="10" customFormat="1" ht="37.35" customHeight="1">
      <c r="B86" s="175"/>
      <c r="C86" s="176"/>
      <c r="D86" s="177" t="s">
        <v>75</v>
      </c>
      <c r="E86" s="178" t="s">
        <v>137</v>
      </c>
      <c r="F86" s="178" t="s">
        <v>138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P87+P89+P91</f>
        <v>0</v>
      </c>
      <c r="Q86" s="183"/>
      <c r="R86" s="184">
        <f>R87+R89+R91</f>
        <v>0.01056</v>
      </c>
      <c r="S86" s="183"/>
      <c r="T86" s="185">
        <f>T87+T89+T91</f>
        <v>0.045</v>
      </c>
      <c r="AR86" s="186" t="s">
        <v>24</v>
      </c>
      <c r="AT86" s="187" t="s">
        <v>75</v>
      </c>
      <c r="AU86" s="187" t="s">
        <v>76</v>
      </c>
      <c r="AY86" s="186" t="s">
        <v>139</v>
      </c>
      <c r="BK86" s="188">
        <f>BK87+BK89+BK91</f>
        <v>0</v>
      </c>
    </row>
    <row r="87" spans="2:63" s="10" customFormat="1" ht="19.9" customHeight="1">
      <c r="B87" s="175"/>
      <c r="C87" s="176"/>
      <c r="D87" s="177" t="s">
        <v>75</v>
      </c>
      <c r="E87" s="189" t="s">
        <v>156</v>
      </c>
      <c r="F87" s="189" t="s">
        <v>157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P88</f>
        <v>0</v>
      </c>
      <c r="Q87" s="183"/>
      <c r="R87" s="184">
        <f>R88</f>
        <v>0.01056</v>
      </c>
      <c r="S87" s="183"/>
      <c r="T87" s="185">
        <f>T88</f>
        <v>0</v>
      </c>
      <c r="AR87" s="186" t="s">
        <v>24</v>
      </c>
      <c r="AT87" s="187" t="s">
        <v>75</v>
      </c>
      <c r="AU87" s="187" t="s">
        <v>24</v>
      </c>
      <c r="AY87" s="186" t="s">
        <v>139</v>
      </c>
      <c r="BK87" s="188">
        <f>BK88</f>
        <v>0</v>
      </c>
    </row>
    <row r="88" spans="2:65" s="1" customFormat="1" ht="16.5" customHeight="1">
      <c r="B88" s="40"/>
      <c r="C88" s="191" t="s">
        <v>24</v>
      </c>
      <c r="D88" s="191" t="s">
        <v>142</v>
      </c>
      <c r="E88" s="192" t="s">
        <v>426</v>
      </c>
      <c r="F88" s="193" t="s">
        <v>427</v>
      </c>
      <c r="G88" s="194" t="s">
        <v>145</v>
      </c>
      <c r="H88" s="195">
        <v>1.5</v>
      </c>
      <c r="I88" s="196"/>
      <c r="J88" s="197">
        <f>ROUND(I88*H88,2)</f>
        <v>0</v>
      </c>
      <c r="K88" s="193" t="s">
        <v>146</v>
      </c>
      <c r="L88" s="60"/>
      <c r="M88" s="198" t="s">
        <v>22</v>
      </c>
      <c r="N88" s="199" t="s">
        <v>47</v>
      </c>
      <c r="O88" s="41"/>
      <c r="P88" s="200">
        <f>O88*H88</f>
        <v>0</v>
      </c>
      <c r="Q88" s="200">
        <v>0.00704</v>
      </c>
      <c r="R88" s="200">
        <f>Q88*H88</f>
        <v>0.01056</v>
      </c>
      <c r="S88" s="200">
        <v>0</v>
      </c>
      <c r="T88" s="201">
        <f>S88*H88</f>
        <v>0</v>
      </c>
      <c r="AR88" s="23" t="s">
        <v>147</v>
      </c>
      <c r="AT88" s="23" t="s">
        <v>142</v>
      </c>
      <c r="AU88" s="23" t="s">
        <v>85</v>
      </c>
      <c r="AY88" s="23" t="s">
        <v>139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24</v>
      </c>
      <c r="BK88" s="202">
        <f>ROUND(I88*H88,2)</f>
        <v>0</v>
      </c>
      <c r="BL88" s="23" t="s">
        <v>147</v>
      </c>
      <c r="BM88" s="23" t="s">
        <v>428</v>
      </c>
    </row>
    <row r="89" spans="2:63" s="10" customFormat="1" ht="29.85" customHeight="1">
      <c r="B89" s="175"/>
      <c r="C89" s="176"/>
      <c r="D89" s="177" t="s">
        <v>75</v>
      </c>
      <c r="E89" s="189" t="s">
        <v>196</v>
      </c>
      <c r="F89" s="189" t="s">
        <v>429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P90</f>
        <v>0</v>
      </c>
      <c r="Q89" s="183"/>
      <c r="R89" s="184">
        <f>R90</f>
        <v>0</v>
      </c>
      <c r="S89" s="183"/>
      <c r="T89" s="185">
        <f>T90</f>
        <v>0.045</v>
      </c>
      <c r="AR89" s="186" t="s">
        <v>24</v>
      </c>
      <c r="AT89" s="187" t="s">
        <v>75</v>
      </c>
      <c r="AU89" s="187" t="s">
        <v>24</v>
      </c>
      <c r="AY89" s="186" t="s">
        <v>139</v>
      </c>
      <c r="BK89" s="188">
        <f>BK90</f>
        <v>0</v>
      </c>
    </row>
    <row r="90" spans="2:65" s="1" customFormat="1" ht="25.5" customHeight="1">
      <c r="B90" s="40"/>
      <c r="C90" s="191" t="s">
        <v>85</v>
      </c>
      <c r="D90" s="191" t="s">
        <v>142</v>
      </c>
      <c r="E90" s="192" t="s">
        <v>430</v>
      </c>
      <c r="F90" s="193" t="s">
        <v>431</v>
      </c>
      <c r="G90" s="194" t="s">
        <v>154</v>
      </c>
      <c r="H90" s="195">
        <v>5</v>
      </c>
      <c r="I90" s="196"/>
      <c r="J90" s="197">
        <f>ROUND(I90*H90,2)</f>
        <v>0</v>
      </c>
      <c r="K90" s="193" t="s">
        <v>146</v>
      </c>
      <c r="L90" s="60"/>
      <c r="M90" s="198" t="s">
        <v>22</v>
      </c>
      <c r="N90" s="199" t="s">
        <v>47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0.009</v>
      </c>
      <c r="T90" s="201">
        <f>S90*H90</f>
        <v>0.045</v>
      </c>
      <c r="AR90" s="23" t="s">
        <v>147</v>
      </c>
      <c r="AT90" s="23" t="s">
        <v>142</v>
      </c>
      <c r="AU90" s="23" t="s">
        <v>85</v>
      </c>
      <c r="AY90" s="23" t="s">
        <v>139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24</v>
      </c>
      <c r="BK90" s="202">
        <f>ROUND(I90*H90,2)</f>
        <v>0</v>
      </c>
      <c r="BL90" s="23" t="s">
        <v>147</v>
      </c>
      <c r="BM90" s="23" t="s">
        <v>432</v>
      </c>
    </row>
    <row r="91" spans="2:63" s="10" customFormat="1" ht="29.85" customHeight="1">
      <c r="B91" s="175"/>
      <c r="C91" s="176"/>
      <c r="D91" s="177" t="s">
        <v>75</v>
      </c>
      <c r="E91" s="189" t="s">
        <v>232</v>
      </c>
      <c r="F91" s="189" t="s">
        <v>233</v>
      </c>
      <c r="G91" s="176"/>
      <c r="H91" s="176"/>
      <c r="I91" s="179"/>
      <c r="J91" s="190">
        <f>BK91</f>
        <v>0</v>
      </c>
      <c r="K91" s="176"/>
      <c r="L91" s="181"/>
      <c r="M91" s="182"/>
      <c r="N91" s="183"/>
      <c r="O91" s="183"/>
      <c r="P91" s="184">
        <f>SUM(P92:P96)</f>
        <v>0</v>
      </c>
      <c r="Q91" s="183"/>
      <c r="R91" s="184">
        <f>SUM(R92:R96)</f>
        <v>0</v>
      </c>
      <c r="S91" s="183"/>
      <c r="T91" s="185">
        <f>SUM(T92:T96)</f>
        <v>0</v>
      </c>
      <c r="AR91" s="186" t="s">
        <v>24</v>
      </c>
      <c r="AT91" s="187" t="s">
        <v>75</v>
      </c>
      <c r="AU91" s="187" t="s">
        <v>24</v>
      </c>
      <c r="AY91" s="186" t="s">
        <v>139</v>
      </c>
      <c r="BK91" s="188">
        <f>SUM(BK92:BK96)</f>
        <v>0</v>
      </c>
    </row>
    <row r="92" spans="2:65" s="1" customFormat="1" ht="25.5" customHeight="1">
      <c r="B92" s="40"/>
      <c r="C92" s="191" t="s">
        <v>140</v>
      </c>
      <c r="D92" s="191" t="s">
        <v>142</v>
      </c>
      <c r="E92" s="192" t="s">
        <v>433</v>
      </c>
      <c r="F92" s="193" t="s">
        <v>434</v>
      </c>
      <c r="G92" s="194" t="s">
        <v>236</v>
      </c>
      <c r="H92" s="195">
        <v>0.069</v>
      </c>
      <c r="I92" s="196"/>
      <c r="J92" s="197">
        <f>ROUND(I92*H92,2)</f>
        <v>0</v>
      </c>
      <c r="K92" s="193" t="s">
        <v>146</v>
      </c>
      <c r="L92" s="60"/>
      <c r="M92" s="198" t="s">
        <v>22</v>
      </c>
      <c r="N92" s="199" t="s">
        <v>47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3" t="s">
        <v>147</v>
      </c>
      <c r="AT92" s="23" t="s">
        <v>142</v>
      </c>
      <c r="AU92" s="23" t="s">
        <v>85</v>
      </c>
      <c r="AY92" s="23" t="s">
        <v>139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24</v>
      </c>
      <c r="BK92" s="202">
        <f>ROUND(I92*H92,2)</f>
        <v>0</v>
      </c>
      <c r="BL92" s="23" t="s">
        <v>147</v>
      </c>
      <c r="BM92" s="23" t="s">
        <v>435</v>
      </c>
    </row>
    <row r="93" spans="2:65" s="1" customFormat="1" ht="25.5" customHeight="1">
      <c r="B93" s="40"/>
      <c r="C93" s="191" t="s">
        <v>147</v>
      </c>
      <c r="D93" s="191" t="s">
        <v>142</v>
      </c>
      <c r="E93" s="192" t="s">
        <v>239</v>
      </c>
      <c r="F93" s="193" t="s">
        <v>240</v>
      </c>
      <c r="G93" s="194" t="s">
        <v>236</v>
      </c>
      <c r="H93" s="195">
        <v>0.069</v>
      </c>
      <c r="I93" s="196"/>
      <c r="J93" s="197">
        <f>ROUND(I93*H93,2)</f>
        <v>0</v>
      </c>
      <c r="K93" s="193" t="s">
        <v>146</v>
      </c>
      <c r="L93" s="60"/>
      <c r="M93" s="198" t="s">
        <v>22</v>
      </c>
      <c r="N93" s="199" t="s">
        <v>47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147</v>
      </c>
      <c r="AT93" s="23" t="s">
        <v>142</v>
      </c>
      <c r="AU93" s="23" t="s">
        <v>85</v>
      </c>
      <c r="AY93" s="23" t="s">
        <v>139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24</v>
      </c>
      <c r="BK93" s="202">
        <f>ROUND(I93*H93,2)</f>
        <v>0</v>
      </c>
      <c r="BL93" s="23" t="s">
        <v>147</v>
      </c>
      <c r="BM93" s="23" t="s">
        <v>436</v>
      </c>
    </row>
    <row r="94" spans="2:65" s="1" customFormat="1" ht="25.5" customHeight="1">
      <c r="B94" s="40"/>
      <c r="C94" s="191" t="s">
        <v>171</v>
      </c>
      <c r="D94" s="191" t="s">
        <v>142</v>
      </c>
      <c r="E94" s="192" t="s">
        <v>243</v>
      </c>
      <c r="F94" s="193" t="s">
        <v>244</v>
      </c>
      <c r="G94" s="194" t="s">
        <v>236</v>
      </c>
      <c r="H94" s="195">
        <v>0.621</v>
      </c>
      <c r="I94" s="196"/>
      <c r="J94" s="197">
        <f>ROUND(I94*H94,2)</f>
        <v>0</v>
      </c>
      <c r="K94" s="193" t="s">
        <v>146</v>
      </c>
      <c r="L94" s="60"/>
      <c r="M94" s="198" t="s">
        <v>22</v>
      </c>
      <c r="N94" s="199" t="s">
        <v>47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147</v>
      </c>
      <c r="AT94" s="23" t="s">
        <v>142</v>
      </c>
      <c r="AU94" s="23" t="s">
        <v>85</v>
      </c>
      <c r="AY94" s="23" t="s">
        <v>139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24</v>
      </c>
      <c r="BK94" s="202">
        <f>ROUND(I94*H94,2)</f>
        <v>0</v>
      </c>
      <c r="BL94" s="23" t="s">
        <v>147</v>
      </c>
      <c r="BM94" s="23" t="s">
        <v>437</v>
      </c>
    </row>
    <row r="95" spans="2:51" s="12" customFormat="1" ht="13.5">
      <c r="B95" s="214"/>
      <c r="C95" s="215"/>
      <c r="D95" s="205" t="s">
        <v>149</v>
      </c>
      <c r="E95" s="215"/>
      <c r="F95" s="217" t="s">
        <v>438</v>
      </c>
      <c r="G95" s="215"/>
      <c r="H95" s="218">
        <v>0.621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149</v>
      </c>
      <c r="AU95" s="224" t="s">
        <v>85</v>
      </c>
      <c r="AV95" s="12" t="s">
        <v>85</v>
      </c>
      <c r="AW95" s="12" t="s">
        <v>6</v>
      </c>
      <c r="AX95" s="12" t="s">
        <v>24</v>
      </c>
      <c r="AY95" s="224" t="s">
        <v>139</v>
      </c>
    </row>
    <row r="96" spans="2:65" s="1" customFormat="1" ht="16.5" customHeight="1">
      <c r="B96" s="40"/>
      <c r="C96" s="191" t="s">
        <v>156</v>
      </c>
      <c r="D96" s="191" t="s">
        <v>142</v>
      </c>
      <c r="E96" s="192" t="s">
        <v>439</v>
      </c>
      <c r="F96" s="193" t="s">
        <v>440</v>
      </c>
      <c r="G96" s="194" t="s">
        <v>236</v>
      </c>
      <c r="H96" s="195">
        <v>0.069</v>
      </c>
      <c r="I96" s="196"/>
      <c r="J96" s="197">
        <f>ROUND(I96*H96,2)</f>
        <v>0</v>
      </c>
      <c r="K96" s="193" t="s">
        <v>146</v>
      </c>
      <c r="L96" s="60"/>
      <c r="M96" s="198" t="s">
        <v>22</v>
      </c>
      <c r="N96" s="199" t="s">
        <v>47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147</v>
      </c>
      <c r="AT96" s="23" t="s">
        <v>142</v>
      </c>
      <c r="AU96" s="23" t="s">
        <v>85</v>
      </c>
      <c r="AY96" s="23" t="s">
        <v>139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24</v>
      </c>
      <c r="BK96" s="202">
        <f>ROUND(I96*H96,2)</f>
        <v>0</v>
      </c>
      <c r="BL96" s="23" t="s">
        <v>147</v>
      </c>
      <c r="BM96" s="23" t="s">
        <v>441</v>
      </c>
    </row>
    <row r="97" spans="2:63" s="10" customFormat="1" ht="37.35" customHeight="1">
      <c r="B97" s="175"/>
      <c r="C97" s="176"/>
      <c r="D97" s="177" t="s">
        <v>75</v>
      </c>
      <c r="E97" s="178" t="s">
        <v>257</v>
      </c>
      <c r="F97" s="178" t="s">
        <v>258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P98+P102+P109+P113</f>
        <v>0</v>
      </c>
      <c r="Q97" s="183"/>
      <c r="R97" s="184">
        <f>R98+R102+R109+R113</f>
        <v>0.01212</v>
      </c>
      <c r="S97" s="183"/>
      <c r="T97" s="185">
        <f>T98+T102+T109+T113</f>
        <v>0.0238</v>
      </c>
      <c r="AR97" s="186" t="s">
        <v>85</v>
      </c>
      <c r="AT97" s="187" t="s">
        <v>75</v>
      </c>
      <c r="AU97" s="187" t="s">
        <v>76</v>
      </c>
      <c r="AY97" s="186" t="s">
        <v>139</v>
      </c>
      <c r="BK97" s="188">
        <f>BK98+BK102+BK109+BK113</f>
        <v>0</v>
      </c>
    </row>
    <row r="98" spans="2:63" s="10" customFormat="1" ht="19.9" customHeight="1">
      <c r="B98" s="175"/>
      <c r="C98" s="176"/>
      <c r="D98" s="177" t="s">
        <v>75</v>
      </c>
      <c r="E98" s="189" t="s">
        <v>442</v>
      </c>
      <c r="F98" s="189" t="s">
        <v>443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SUM(P99:P101)</f>
        <v>0</v>
      </c>
      <c r="Q98" s="183"/>
      <c r="R98" s="184">
        <f>SUM(R99:R101)</f>
        <v>0.00029</v>
      </c>
      <c r="S98" s="183"/>
      <c r="T98" s="185">
        <f>SUM(T99:T101)</f>
        <v>0</v>
      </c>
      <c r="AR98" s="186" t="s">
        <v>85</v>
      </c>
      <c r="AT98" s="187" t="s">
        <v>75</v>
      </c>
      <c r="AU98" s="187" t="s">
        <v>24</v>
      </c>
      <c r="AY98" s="186" t="s">
        <v>139</v>
      </c>
      <c r="BK98" s="188">
        <f>SUM(BK99:BK101)</f>
        <v>0</v>
      </c>
    </row>
    <row r="99" spans="2:65" s="1" customFormat="1" ht="16.5" customHeight="1">
      <c r="B99" s="40"/>
      <c r="C99" s="191" t="s">
        <v>191</v>
      </c>
      <c r="D99" s="191" t="s">
        <v>142</v>
      </c>
      <c r="E99" s="192" t="s">
        <v>444</v>
      </c>
      <c r="F99" s="193" t="s">
        <v>445</v>
      </c>
      <c r="G99" s="194" t="s">
        <v>154</v>
      </c>
      <c r="H99" s="195">
        <v>1</v>
      </c>
      <c r="I99" s="196"/>
      <c r="J99" s="197">
        <f>ROUND(I99*H99,2)</f>
        <v>0</v>
      </c>
      <c r="K99" s="193" t="s">
        <v>146</v>
      </c>
      <c r="L99" s="60"/>
      <c r="M99" s="198" t="s">
        <v>22</v>
      </c>
      <c r="N99" s="199" t="s">
        <v>47</v>
      </c>
      <c r="O99" s="41"/>
      <c r="P99" s="200">
        <f>O99*H99</f>
        <v>0</v>
      </c>
      <c r="Q99" s="200">
        <v>0.00029</v>
      </c>
      <c r="R99" s="200">
        <f>Q99*H99</f>
        <v>0.00029</v>
      </c>
      <c r="S99" s="200">
        <v>0</v>
      </c>
      <c r="T99" s="201">
        <f>S99*H99</f>
        <v>0</v>
      </c>
      <c r="AR99" s="23" t="s">
        <v>238</v>
      </c>
      <c r="AT99" s="23" t="s">
        <v>142</v>
      </c>
      <c r="AU99" s="23" t="s">
        <v>85</v>
      </c>
      <c r="AY99" s="23" t="s">
        <v>139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24</v>
      </c>
      <c r="BK99" s="202">
        <f>ROUND(I99*H99,2)</f>
        <v>0</v>
      </c>
      <c r="BL99" s="23" t="s">
        <v>238</v>
      </c>
      <c r="BM99" s="23" t="s">
        <v>446</v>
      </c>
    </row>
    <row r="100" spans="2:65" s="1" customFormat="1" ht="16.5" customHeight="1">
      <c r="B100" s="40"/>
      <c r="C100" s="191" t="s">
        <v>198</v>
      </c>
      <c r="D100" s="191" t="s">
        <v>142</v>
      </c>
      <c r="E100" s="192" t="s">
        <v>447</v>
      </c>
      <c r="F100" s="193" t="s">
        <v>448</v>
      </c>
      <c r="G100" s="194" t="s">
        <v>154</v>
      </c>
      <c r="H100" s="195">
        <v>1</v>
      </c>
      <c r="I100" s="196"/>
      <c r="J100" s="197">
        <f>ROUND(I100*H100,2)</f>
        <v>0</v>
      </c>
      <c r="K100" s="193" t="s">
        <v>146</v>
      </c>
      <c r="L100" s="60"/>
      <c r="M100" s="198" t="s">
        <v>22</v>
      </c>
      <c r="N100" s="199" t="s">
        <v>47</v>
      </c>
      <c r="O100" s="41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3" t="s">
        <v>238</v>
      </c>
      <c r="AT100" s="23" t="s">
        <v>142</v>
      </c>
      <c r="AU100" s="23" t="s">
        <v>85</v>
      </c>
      <c r="AY100" s="23" t="s">
        <v>139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24</v>
      </c>
      <c r="BK100" s="202">
        <f>ROUND(I100*H100,2)</f>
        <v>0</v>
      </c>
      <c r="BL100" s="23" t="s">
        <v>238</v>
      </c>
      <c r="BM100" s="23" t="s">
        <v>449</v>
      </c>
    </row>
    <row r="101" spans="2:65" s="1" customFormat="1" ht="38.25" customHeight="1">
      <c r="B101" s="40"/>
      <c r="C101" s="191" t="s">
        <v>196</v>
      </c>
      <c r="D101" s="191" t="s">
        <v>142</v>
      </c>
      <c r="E101" s="192" t="s">
        <v>450</v>
      </c>
      <c r="F101" s="193" t="s">
        <v>451</v>
      </c>
      <c r="G101" s="194" t="s">
        <v>452</v>
      </c>
      <c r="H101" s="251"/>
      <c r="I101" s="196"/>
      <c r="J101" s="197">
        <f>ROUND(I101*H101,2)</f>
        <v>0</v>
      </c>
      <c r="K101" s="193" t="s">
        <v>146</v>
      </c>
      <c r="L101" s="60"/>
      <c r="M101" s="198" t="s">
        <v>22</v>
      </c>
      <c r="N101" s="199" t="s">
        <v>47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238</v>
      </c>
      <c r="AT101" s="23" t="s">
        <v>142</v>
      </c>
      <c r="AU101" s="23" t="s">
        <v>85</v>
      </c>
      <c r="AY101" s="23" t="s">
        <v>139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24</v>
      </c>
      <c r="BK101" s="202">
        <f>ROUND(I101*H101,2)</f>
        <v>0</v>
      </c>
      <c r="BL101" s="23" t="s">
        <v>238</v>
      </c>
      <c r="BM101" s="23" t="s">
        <v>453</v>
      </c>
    </row>
    <row r="102" spans="2:63" s="10" customFormat="1" ht="29.85" customHeight="1">
      <c r="B102" s="175"/>
      <c r="C102" s="176"/>
      <c r="D102" s="177" t="s">
        <v>75</v>
      </c>
      <c r="E102" s="189" t="s">
        <v>454</v>
      </c>
      <c r="F102" s="189" t="s">
        <v>455</v>
      </c>
      <c r="G102" s="176"/>
      <c r="H102" s="176"/>
      <c r="I102" s="179"/>
      <c r="J102" s="190">
        <f>BK102</f>
        <v>0</v>
      </c>
      <c r="K102" s="176"/>
      <c r="L102" s="181"/>
      <c r="M102" s="182"/>
      <c r="N102" s="183"/>
      <c r="O102" s="183"/>
      <c r="P102" s="184">
        <f>SUM(P103:P108)</f>
        <v>0</v>
      </c>
      <c r="Q102" s="183"/>
      <c r="R102" s="184">
        <f>SUM(R103:R108)</f>
        <v>0.0035700000000000003</v>
      </c>
      <c r="S102" s="183"/>
      <c r="T102" s="185">
        <f>SUM(T103:T108)</f>
        <v>0</v>
      </c>
      <c r="AR102" s="186" t="s">
        <v>85</v>
      </c>
      <c r="AT102" s="187" t="s">
        <v>75</v>
      </c>
      <c r="AU102" s="187" t="s">
        <v>24</v>
      </c>
      <c r="AY102" s="186" t="s">
        <v>139</v>
      </c>
      <c r="BK102" s="188">
        <f>SUM(BK103:BK108)</f>
        <v>0</v>
      </c>
    </row>
    <row r="103" spans="2:65" s="1" customFormat="1" ht="25.5" customHeight="1">
      <c r="B103" s="40"/>
      <c r="C103" s="191" t="s">
        <v>29</v>
      </c>
      <c r="D103" s="191" t="s">
        <v>142</v>
      </c>
      <c r="E103" s="192" t="s">
        <v>456</v>
      </c>
      <c r="F103" s="193" t="s">
        <v>457</v>
      </c>
      <c r="G103" s="194" t="s">
        <v>305</v>
      </c>
      <c r="H103" s="195">
        <v>1</v>
      </c>
      <c r="I103" s="196"/>
      <c r="J103" s="197">
        <f aca="true" t="shared" si="0" ref="J103:J108">ROUND(I103*H103,2)</f>
        <v>0</v>
      </c>
      <c r="K103" s="193" t="s">
        <v>146</v>
      </c>
      <c r="L103" s="60"/>
      <c r="M103" s="198" t="s">
        <v>22</v>
      </c>
      <c r="N103" s="199" t="s">
        <v>47</v>
      </c>
      <c r="O103" s="41"/>
      <c r="P103" s="200">
        <f aca="true" t="shared" si="1" ref="P103:P108">O103*H103</f>
        <v>0</v>
      </c>
      <c r="Q103" s="200">
        <v>4E-05</v>
      </c>
      <c r="R103" s="200">
        <f aca="true" t="shared" si="2" ref="R103:R108">Q103*H103</f>
        <v>4E-05</v>
      </c>
      <c r="S103" s="200">
        <v>0</v>
      </c>
      <c r="T103" s="201">
        <f aca="true" t="shared" si="3" ref="T103:T108">S103*H103</f>
        <v>0</v>
      </c>
      <c r="AR103" s="23" t="s">
        <v>238</v>
      </c>
      <c r="AT103" s="23" t="s">
        <v>142</v>
      </c>
      <c r="AU103" s="23" t="s">
        <v>85</v>
      </c>
      <c r="AY103" s="23" t="s">
        <v>139</v>
      </c>
      <c r="BE103" s="202">
        <f aca="true" t="shared" si="4" ref="BE103:BE108">IF(N103="základní",J103,0)</f>
        <v>0</v>
      </c>
      <c r="BF103" s="202">
        <f aca="true" t="shared" si="5" ref="BF103:BF108">IF(N103="snížená",J103,0)</f>
        <v>0</v>
      </c>
      <c r="BG103" s="202">
        <f aca="true" t="shared" si="6" ref="BG103:BG108">IF(N103="zákl. přenesená",J103,0)</f>
        <v>0</v>
      </c>
      <c r="BH103" s="202">
        <f aca="true" t="shared" si="7" ref="BH103:BH108">IF(N103="sníž. přenesená",J103,0)</f>
        <v>0</v>
      </c>
      <c r="BI103" s="202">
        <f aca="true" t="shared" si="8" ref="BI103:BI108">IF(N103="nulová",J103,0)</f>
        <v>0</v>
      </c>
      <c r="BJ103" s="23" t="s">
        <v>24</v>
      </c>
      <c r="BK103" s="202">
        <f aca="true" t="shared" si="9" ref="BK103:BK108">ROUND(I103*H103,2)</f>
        <v>0</v>
      </c>
      <c r="BL103" s="23" t="s">
        <v>238</v>
      </c>
      <c r="BM103" s="23" t="s">
        <v>458</v>
      </c>
    </row>
    <row r="104" spans="2:65" s="1" customFormat="1" ht="16.5" customHeight="1">
      <c r="B104" s="40"/>
      <c r="C104" s="238" t="s">
        <v>213</v>
      </c>
      <c r="D104" s="238" t="s">
        <v>281</v>
      </c>
      <c r="E104" s="239" t="s">
        <v>459</v>
      </c>
      <c r="F104" s="240" t="s">
        <v>460</v>
      </c>
      <c r="G104" s="241" t="s">
        <v>305</v>
      </c>
      <c r="H104" s="242">
        <v>1</v>
      </c>
      <c r="I104" s="243"/>
      <c r="J104" s="244">
        <f t="shared" si="0"/>
        <v>0</v>
      </c>
      <c r="K104" s="240" t="s">
        <v>222</v>
      </c>
      <c r="L104" s="245"/>
      <c r="M104" s="246" t="s">
        <v>22</v>
      </c>
      <c r="N104" s="247" t="s">
        <v>47</v>
      </c>
      <c r="O104" s="41"/>
      <c r="P104" s="200">
        <f t="shared" si="1"/>
        <v>0</v>
      </c>
      <c r="Q104" s="200">
        <v>9E-05</v>
      </c>
      <c r="R104" s="200">
        <f t="shared" si="2"/>
        <v>9E-05</v>
      </c>
      <c r="S104" s="200">
        <v>0</v>
      </c>
      <c r="T104" s="201">
        <f t="shared" si="3"/>
        <v>0</v>
      </c>
      <c r="AR104" s="23" t="s">
        <v>284</v>
      </c>
      <c r="AT104" s="23" t="s">
        <v>281</v>
      </c>
      <c r="AU104" s="23" t="s">
        <v>85</v>
      </c>
      <c r="AY104" s="23" t="s">
        <v>139</v>
      </c>
      <c r="BE104" s="202">
        <f t="shared" si="4"/>
        <v>0</v>
      </c>
      <c r="BF104" s="202">
        <f t="shared" si="5"/>
        <v>0</v>
      </c>
      <c r="BG104" s="202">
        <f t="shared" si="6"/>
        <v>0</v>
      </c>
      <c r="BH104" s="202">
        <f t="shared" si="7"/>
        <v>0</v>
      </c>
      <c r="BI104" s="202">
        <f t="shared" si="8"/>
        <v>0</v>
      </c>
      <c r="BJ104" s="23" t="s">
        <v>24</v>
      </c>
      <c r="BK104" s="202">
        <f t="shared" si="9"/>
        <v>0</v>
      </c>
      <c r="BL104" s="23" t="s">
        <v>238</v>
      </c>
      <c r="BM104" s="23" t="s">
        <v>461</v>
      </c>
    </row>
    <row r="105" spans="2:65" s="1" customFormat="1" ht="25.5" customHeight="1">
      <c r="B105" s="40"/>
      <c r="C105" s="191" t="s">
        <v>218</v>
      </c>
      <c r="D105" s="191" t="s">
        <v>142</v>
      </c>
      <c r="E105" s="192" t="s">
        <v>462</v>
      </c>
      <c r="F105" s="193" t="s">
        <v>463</v>
      </c>
      <c r="G105" s="194" t="s">
        <v>154</v>
      </c>
      <c r="H105" s="195">
        <v>4</v>
      </c>
      <c r="I105" s="196"/>
      <c r="J105" s="197">
        <f t="shared" si="0"/>
        <v>0</v>
      </c>
      <c r="K105" s="193" t="s">
        <v>146</v>
      </c>
      <c r="L105" s="60"/>
      <c r="M105" s="198" t="s">
        <v>22</v>
      </c>
      <c r="N105" s="199" t="s">
        <v>47</v>
      </c>
      <c r="O105" s="41"/>
      <c r="P105" s="200">
        <f t="shared" si="1"/>
        <v>0</v>
      </c>
      <c r="Q105" s="200">
        <v>0.00066</v>
      </c>
      <c r="R105" s="200">
        <f t="shared" si="2"/>
        <v>0.00264</v>
      </c>
      <c r="S105" s="200">
        <v>0</v>
      </c>
      <c r="T105" s="201">
        <f t="shared" si="3"/>
        <v>0</v>
      </c>
      <c r="AR105" s="23" t="s">
        <v>238</v>
      </c>
      <c r="AT105" s="23" t="s">
        <v>142</v>
      </c>
      <c r="AU105" s="23" t="s">
        <v>85</v>
      </c>
      <c r="AY105" s="23" t="s">
        <v>139</v>
      </c>
      <c r="BE105" s="202">
        <f t="shared" si="4"/>
        <v>0</v>
      </c>
      <c r="BF105" s="202">
        <f t="shared" si="5"/>
        <v>0</v>
      </c>
      <c r="BG105" s="202">
        <f t="shared" si="6"/>
        <v>0</v>
      </c>
      <c r="BH105" s="202">
        <f t="shared" si="7"/>
        <v>0</v>
      </c>
      <c r="BI105" s="202">
        <f t="shared" si="8"/>
        <v>0</v>
      </c>
      <c r="BJ105" s="23" t="s">
        <v>24</v>
      </c>
      <c r="BK105" s="202">
        <f t="shared" si="9"/>
        <v>0</v>
      </c>
      <c r="BL105" s="23" t="s">
        <v>238</v>
      </c>
      <c r="BM105" s="23" t="s">
        <v>464</v>
      </c>
    </row>
    <row r="106" spans="2:65" s="1" customFormat="1" ht="25.5" customHeight="1">
      <c r="B106" s="40"/>
      <c r="C106" s="191" t="s">
        <v>224</v>
      </c>
      <c r="D106" s="191" t="s">
        <v>142</v>
      </c>
      <c r="E106" s="192" t="s">
        <v>465</v>
      </c>
      <c r="F106" s="193" t="s">
        <v>466</v>
      </c>
      <c r="G106" s="194" t="s">
        <v>154</v>
      </c>
      <c r="H106" s="195">
        <v>4</v>
      </c>
      <c r="I106" s="196"/>
      <c r="J106" s="197">
        <f t="shared" si="0"/>
        <v>0</v>
      </c>
      <c r="K106" s="193" t="s">
        <v>146</v>
      </c>
      <c r="L106" s="60"/>
      <c r="M106" s="198" t="s">
        <v>22</v>
      </c>
      <c r="N106" s="199" t="s">
        <v>47</v>
      </c>
      <c r="O106" s="41"/>
      <c r="P106" s="200">
        <f t="shared" si="1"/>
        <v>0</v>
      </c>
      <c r="Q106" s="200">
        <v>0.00019</v>
      </c>
      <c r="R106" s="200">
        <f t="shared" si="2"/>
        <v>0.00076</v>
      </c>
      <c r="S106" s="200">
        <v>0</v>
      </c>
      <c r="T106" s="201">
        <f t="shared" si="3"/>
        <v>0</v>
      </c>
      <c r="AR106" s="23" t="s">
        <v>238</v>
      </c>
      <c r="AT106" s="23" t="s">
        <v>142</v>
      </c>
      <c r="AU106" s="23" t="s">
        <v>85</v>
      </c>
      <c r="AY106" s="23" t="s">
        <v>139</v>
      </c>
      <c r="BE106" s="202">
        <f t="shared" si="4"/>
        <v>0</v>
      </c>
      <c r="BF106" s="202">
        <f t="shared" si="5"/>
        <v>0</v>
      </c>
      <c r="BG106" s="202">
        <f t="shared" si="6"/>
        <v>0</v>
      </c>
      <c r="BH106" s="202">
        <f t="shared" si="7"/>
        <v>0</v>
      </c>
      <c r="BI106" s="202">
        <f t="shared" si="8"/>
        <v>0</v>
      </c>
      <c r="BJ106" s="23" t="s">
        <v>24</v>
      </c>
      <c r="BK106" s="202">
        <f t="shared" si="9"/>
        <v>0</v>
      </c>
      <c r="BL106" s="23" t="s">
        <v>238</v>
      </c>
      <c r="BM106" s="23" t="s">
        <v>467</v>
      </c>
    </row>
    <row r="107" spans="2:65" s="1" customFormat="1" ht="25.5" customHeight="1">
      <c r="B107" s="40"/>
      <c r="C107" s="191" t="s">
        <v>228</v>
      </c>
      <c r="D107" s="191" t="s">
        <v>142</v>
      </c>
      <c r="E107" s="192" t="s">
        <v>468</v>
      </c>
      <c r="F107" s="193" t="s">
        <v>469</v>
      </c>
      <c r="G107" s="194" t="s">
        <v>154</v>
      </c>
      <c r="H107" s="195">
        <v>4</v>
      </c>
      <c r="I107" s="196"/>
      <c r="J107" s="197">
        <f t="shared" si="0"/>
        <v>0</v>
      </c>
      <c r="K107" s="193" t="s">
        <v>146</v>
      </c>
      <c r="L107" s="60"/>
      <c r="M107" s="198" t="s">
        <v>22</v>
      </c>
      <c r="N107" s="199" t="s">
        <v>47</v>
      </c>
      <c r="O107" s="41"/>
      <c r="P107" s="200">
        <f t="shared" si="1"/>
        <v>0</v>
      </c>
      <c r="Q107" s="200">
        <v>1E-05</v>
      </c>
      <c r="R107" s="200">
        <f t="shared" si="2"/>
        <v>4E-05</v>
      </c>
      <c r="S107" s="200">
        <v>0</v>
      </c>
      <c r="T107" s="201">
        <f t="shared" si="3"/>
        <v>0</v>
      </c>
      <c r="AR107" s="23" t="s">
        <v>238</v>
      </c>
      <c r="AT107" s="23" t="s">
        <v>142</v>
      </c>
      <c r="AU107" s="23" t="s">
        <v>85</v>
      </c>
      <c r="AY107" s="23" t="s">
        <v>139</v>
      </c>
      <c r="BE107" s="202">
        <f t="shared" si="4"/>
        <v>0</v>
      </c>
      <c r="BF107" s="202">
        <f t="shared" si="5"/>
        <v>0</v>
      </c>
      <c r="BG107" s="202">
        <f t="shared" si="6"/>
        <v>0</v>
      </c>
      <c r="BH107" s="202">
        <f t="shared" si="7"/>
        <v>0</v>
      </c>
      <c r="BI107" s="202">
        <f t="shared" si="8"/>
        <v>0</v>
      </c>
      <c r="BJ107" s="23" t="s">
        <v>24</v>
      </c>
      <c r="BK107" s="202">
        <f t="shared" si="9"/>
        <v>0</v>
      </c>
      <c r="BL107" s="23" t="s">
        <v>238</v>
      </c>
      <c r="BM107" s="23" t="s">
        <v>470</v>
      </c>
    </row>
    <row r="108" spans="2:65" s="1" customFormat="1" ht="38.25" customHeight="1">
      <c r="B108" s="40"/>
      <c r="C108" s="191" t="s">
        <v>10</v>
      </c>
      <c r="D108" s="191" t="s">
        <v>142</v>
      </c>
      <c r="E108" s="192" t="s">
        <v>471</v>
      </c>
      <c r="F108" s="193" t="s">
        <v>472</v>
      </c>
      <c r="G108" s="194" t="s">
        <v>452</v>
      </c>
      <c r="H108" s="251"/>
      <c r="I108" s="196"/>
      <c r="J108" s="197">
        <f t="shared" si="0"/>
        <v>0</v>
      </c>
      <c r="K108" s="193" t="s">
        <v>146</v>
      </c>
      <c r="L108" s="60"/>
      <c r="M108" s="198" t="s">
        <v>22</v>
      </c>
      <c r="N108" s="199" t="s">
        <v>47</v>
      </c>
      <c r="O108" s="41"/>
      <c r="P108" s="200">
        <f t="shared" si="1"/>
        <v>0</v>
      </c>
      <c r="Q108" s="200">
        <v>0</v>
      </c>
      <c r="R108" s="200">
        <f t="shared" si="2"/>
        <v>0</v>
      </c>
      <c r="S108" s="200">
        <v>0</v>
      </c>
      <c r="T108" s="201">
        <f t="shared" si="3"/>
        <v>0</v>
      </c>
      <c r="AR108" s="23" t="s">
        <v>238</v>
      </c>
      <c r="AT108" s="23" t="s">
        <v>142</v>
      </c>
      <c r="AU108" s="23" t="s">
        <v>85</v>
      </c>
      <c r="AY108" s="23" t="s">
        <v>139</v>
      </c>
      <c r="BE108" s="202">
        <f t="shared" si="4"/>
        <v>0</v>
      </c>
      <c r="BF108" s="202">
        <f t="shared" si="5"/>
        <v>0</v>
      </c>
      <c r="BG108" s="202">
        <f t="shared" si="6"/>
        <v>0</v>
      </c>
      <c r="BH108" s="202">
        <f t="shared" si="7"/>
        <v>0</v>
      </c>
      <c r="BI108" s="202">
        <f t="shared" si="8"/>
        <v>0</v>
      </c>
      <c r="BJ108" s="23" t="s">
        <v>24</v>
      </c>
      <c r="BK108" s="202">
        <f t="shared" si="9"/>
        <v>0</v>
      </c>
      <c r="BL108" s="23" t="s">
        <v>238</v>
      </c>
      <c r="BM108" s="23" t="s">
        <v>473</v>
      </c>
    </row>
    <row r="109" spans="2:63" s="10" customFormat="1" ht="29.85" customHeight="1">
      <c r="B109" s="175"/>
      <c r="C109" s="176"/>
      <c r="D109" s="177" t="s">
        <v>75</v>
      </c>
      <c r="E109" s="189" t="s">
        <v>474</v>
      </c>
      <c r="F109" s="189" t="s">
        <v>475</v>
      </c>
      <c r="G109" s="176"/>
      <c r="H109" s="176"/>
      <c r="I109" s="179"/>
      <c r="J109" s="190">
        <f>BK109</f>
        <v>0</v>
      </c>
      <c r="K109" s="176"/>
      <c r="L109" s="181"/>
      <c r="M109" s="182"/>
      <c r="N109" s="183"/>
      <c r="O109" s="183"/>
      <c r="P109" s="184">
        <f>SUM(P110:P112)</f>
        <v>0</v>
      </c>
      <c r="Q109" s="183"/>
      <c r="R109" s="184">
        <f>SUM(R110:R112)</f>
        <v>0.00826</v>
      </c>
      <c r="S109" s="183"/>
      <c r="T109" s="185">
        <f>SUM(T110:T112)</f>
        <v>0</v>
      </c>
      <c r="AR109" s="186" t="s">
        <v>85</v>
      </c>
      <c r="AT109" s="187" t="s">
        <v>75</v>
      </c>
      <c r="AU109" s="187" t="s">
        <v>24</v>
      </c>
      <c r="AY109" s="186" t="s">
        <v>139</v>
      </c>
      <c r="BK109" s="188">
        <f>SUM(BK110:BK112)</f>
        <v>0</v>
      </c>
    </row>
    <row r="110" spans="2:65" s="1" customFormat="1" ht="25.5" customHeight="1">
      <c r="B110" s="40"/>
      <c r="C110" s="191" t="s">
        <v>238</v>
      </c>
      <c r="D110" s="191" t="s">
        <v>142</v>
      </c>
      <c r="E110" s="192" t="s">
        <v>476</v>
      </c>
      <c r="F110" s="193" t="s">
        <v>477</v>
      </c>
      <c r="G110" s="194" t="s">
        <v>478</v>
      </c>
      <c r="H110" s="195">
        <v>1</v>
      </c>
      <c r="I110" s="196"/>
      <c r="J110" s="197">
        <f>ROUND(I110*H110,2)</f>
        <v>0</v>
      </c>
      <c r="K110" s="193" t="s">
        <v>146</v>
      </c>
      <c r="L110" s="60"/>
      <c r="M110" s="198" t="s">
        <v>22</v>
      </c>
      <c r="N110" s="199" t="s">
        <v>47</v>
      </c>
      <c r="O110" s="41"/>
      <c r="P110" s="200">
        <f>O110*H110</f>
        <v>0</v>
      </c>
      <c r="Q110" s="200">
        <v>0.00499</v>
      </c>
      <c r="R110" s="200">
        <f>Q110*H110</f>
        <v>0.00499</v>
      </c>
      <c r="S110" s="200">
        <v>0</v>
      </c>
      <c r="T110" s="201">
        <f>S110*H110</f>
        <v>0</v>
      </c>
      <c r="AR110" s="23" t="s">
        <v>238</v>
      </c>
      <c r="AT110" s="23" t="s">
        <v>142</v>
      </c>
      <c r="AU110" s="23" t="s">
        <v>85</v>
      </c>
      <c r="AY110" s="23" t="s">
        <v>139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24</v>
      </c>
      <c r="BK110" s="202">
        <f>ROUND(I110*H110,2)</f>
        <v>0</v>
      </c>
      <c r="BL110" s="23" t="s">
        <v>238</v>
      </c>
      <c r="BM110" s="23" t="s">
        <v>479</v>
      </c>
    </row>
    <row r="111" spans="2:65" s="1" customFormat="1" ht="16.5" customHeight="1">
      <c r="B111" s="40"/>
      <c r="C111" s="191" t="s">
        <v>242</v>
      </c>
      <c r="D111" s="191" t="s">
        <v>142</v>
      </c>
      <c r="E111" s="192" t="s">
        <v>480</v>
      </c>
      <c r="F111" s="193" t="s">
        <v>481</v>
      </c>
      <c r="G111" s="194" t="s">
        <v>305</v>
      </c>
      <c r="H111" s="195">
        <v>1</v>
      </c>
      <c r="I111" s="196"/>
      <c r="J111" s="197">
        <f>ROUND(I111*H111,2)</f>
        <v>0</v>
      </c>
      <c r="K111" s="193" t="s">
        <v>22</v>
      </c>
      <c r="L111" s="60"/>
      <c r="M111" s="198" t="s">
        <v>22</v>
      </c>
      <c r="N111" s="199" t="s">
        <v>47</v>
      </c>
      <c r="O111" s="41"/>
      <c r="P111" s="200">
        <f>O111*H111</f>
        <v>0</v>
      </c>
      <c r="Q111" s="200">
        <v>0.00109</v>
      </c>
      <c r="R111" s="200">
        <f>Q111*H111</f>
        <v>0.00109</v>
      </c>
      <c r="S111" s="200">
        <v>0</v>
      </c>
      <c r="T111" s="201">
        <f>S111*H111</f>
        <v>0</v>
      </c>
      <c r="AR111" s="23" t="s">
        <v>238</v>
      </c>
      <c r="AT111" s="23" t="s">
        <v>142</v>
      </c>
      <c r="AU111" s="23" t="s">
        <v>85</v>
      </c>
      <c r="AY111" s="23" t="s">
        <v>139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24</v>
      </c>
      <c r="BK111" s="202">
        <f>ROUND(I111*H111,2)</f>
        <v>0</v>
      </c>
      <c r="BL111" s="23" t="s">
        <v>238</v>
      </c>
      <c r="BM111" s="23" t="s">
        <v>482</v>
      </c>
    </row>
    <row r="112" spans="2:65" s="1" customFormat="1" ht="16.5" customHeight="1">
      <c r="B112" s="40"/>
      <c r="C112" s="191" t="s">
        <v>247</v>
      </c>
      <c r="D112" s="191" t="s">
        <v>142</v>
      </c>
      <c r="E112" s="192" t="s">
        <v>483</v>
      </c>
      <c r="F112" s="193" t="s">
        <v>484</v>
      </c>
      <c r="G112" s="194" t="s">
        <v>305</v>
      </c>
      <c r="H112" s="195">
        <v>2</v>
      </c>
      <c r="I112" s="196"/>
      <c r="J112" s="197">
        <f>ROUND(I112*H112,2)</f>
        <v>0</v>
      </c>
      <c r="K112" s="193" t="s">
        <v>222</v>
      </c>
      <c r="L112" s="60"/>
      <c r="M112" s="198" t="s">
        <v>22</v>
      </c>
      <c r="N112" s="199" t="s">
        <v>47</v>
      </c>
      <c r="O112" s="41"/>
      <c r="P112" s="200">
        <f>O112*H112</f>
        <v>0</v>
      </c>
      <c r="Q112" s="200">
        <v>0.00109</v>
      </c>
      <c r="R112" s="200">
        <f>Q112*H112</f>
        <v>0.00218</v>
      </c>
      <c r="S112" s="200">
        <v>0</v>
      </c>
      <c r="T112" s="201">
        <f>S112*H112</f>
        <v>0</v>
      </c>
      <c r="AR112" s="23" t="s">
        <v>238</v>
      </c>
      <c r="AT112" s="23" t="s">
        <v>142</v>
      </c>
      <c r="AU112" s="23" t="s">
        <v>85</v>
      </c>
      <c r="AY112" s="23" t="s">
        <v>139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24</v>
      </c>
      <c r="BK112" s="202">
        <f>ROUND(I112*H112,2)</f>
        <v>0</v>
      </c>
      <c r="BL112" s="23" t="s">
        <v>238</v>
      </c>
      <c r="BM112" s="23" t="s">
        <v>485</v>
      </c>
    </row>
    <row r="113" spans="2:63" s="10" customFormat="1" ht="29.85" customHeight="1">
      <c r="B113" s="175"/>
      <c r="C113" s="176"/>
      <c r="D113" s="177" t="s">
        <v>75</v>
      </c>
      <c r="E113" s="189" t="s">
        <v>259</v>
      </c>
      <c r="F113" s="189" t="s">
        <v>260</v>
      </c>
      <c r="G113" s="176"/>
      <c r="H113" s="176"/>
      <c r="I113" s="179"/>
      <c r="J113" s="190">
        <f>BK113</f>
        <v>0</v>
      </c>
      <c r="K113" s="176"/>
      <c r="L113" s="181"/>
      <c r="M113" s="182"/>
      <c r="N113" s="183"/>
      <c r="O113" s="183"/>
      <c r="P113" s="184">
        <f>P114</f>
        <v>0</v>
      </c>
      <c r="Q113" s="183"/>
      <c r="R113" s="184">
        <f>R114</f>
        <v>0</v>
      </c>
      <c r="S113" s="183"/>
      <c r="T113" s="185">
        <f>T114</f>
        <v>0.0238</v>
      </c>
      <c r="AR113" s="186" t="s">
        <v>85</v>
      </c>
      <c r="AT113" s="187" t="s">
        <v>75</v>
      </c>
      <c r="AU113" s="187" t="s">
        <v>24</v>
      </c>
      <c r="AY113" s="186" t="s">
        <v>139</v>
      </c>
      <c r="BK113" s="188">
        <f>BK114</f>
        <v>0</v>
      </c>
    </row>
    <row r="114" spans="2:65" s="1" customFormat="1" ht="25.5" customHeight="1">
      <c r="B114" s="40"/>
      <c r="C114" s="191" t="s">
        <v>253</v>
      </c>
      <c r="D114" s="191" t="s">
        <v>142</v>
      </c>
      <c r="E114" s="192" t="s">
        <v>486</v>
      </c>
      <c r="F114" s="193" t="s">
        <v>487</v>
      </c>
      <c r="G114" s="194" t="s">
        <v>268</v>
      </c>
      <c r="H114" s="195">
        <v>1</v>
      </c>
      <c r="I114" s="196"/>
      <c r="J114" s="197">
        <f>ROUND(I114*H114,2)</f>
        <v>0</v>
      </c>
      <c r="K114" s="193" t="s">
        <v>222</v>
      </c>
      <c r="L114" s="60"/>
      <c r="M114" s="198" t="s">
        <v>22</v>
      </c>
      <c r="N114" s="252" t="s">
        <v>47</v>
      </c>
      <c r="O114" s="253"/>
      <c r="P114" s="254">
        <f>O114*H114</f>
        <v>0</v>
      </c>
      <c r="Q114" s="254">
        <v>0</v>
      </c>
      <c r="R114" s="254">
        <f>Q114*H114</f>
        <v>0</v>
      </c>
      <c r="S114" s="254">
        <v>0.0238</v>
      </c>
      <c r="T114" s="255">
        <f>S114*H114</f>
        <v>0.0238</v>
      </c>
      <c r="AR114" s="23" t="s">
        <v>238</v>
      </c>
      <c r="AT114" s="23" t="s">
        <v>142</v>
      </c>
      <c r="AU114" s="23" t="s">
        <v>85</v>
      </c>
      <c r="AY114" s="23" t="s">
        <v>139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24</v>
      </c>
      <c r="BK114" s="202">
        <f>ROUND(I114*H114,2)</f>
        <v>0</v>
      </c>
      <c r="BL114" s="23" t="s">
        <v>238</v>
      </c>
      <c r="BM114" s="23" t="s">
        <v>488</v>
      </c>
    </row>
    <row r="115" spans="2:12" s="1" customFormat="1" ht="6.95" customHeight="1">
      <c r="B115" s="55"/>
      <c r="C115" s="56"/>
      <c r="D115" s="56"/>
      <c r="E115" s="56"/>
      <c r="F115" s="56"/>
      <c r="G115" s="56"/>
      <c r="H115" s="56"/>
      <c r="I115" s="138"/>
      <c r="J115" s="56"/>
      <c r="K115" s="56"/>
      <c r="L115" s="60"/>
    </row>
  </sheetData>
  <sheetProtection algorithmName="SHA-512" hashValue="MKzUL9tmgoLzFeE/baRWvsP1EeGb10tw+1vnGFxWdFzbmC00m1A0FGW3pUmRAvtlxmurEHmEZWJEtHiqXGJZBw==" saltValue="yISCDMoeARjLwAgVvg3bmLZiX7f+G9DeNhTRIONtNB6p3UQX6IbuQoNex29sMtAYRQN4WGLXWuah7vZwg4IU9g==" spinCount="100000" sheet="1" objects="1" scenarios="1" formatColumns="0" formatRows="0" autoFilter="0"/>
  <autoFilter ref="C84:K114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R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97</v>
      </c>
      <c r="G1" s="380" t="s">
        <v>98</v>
      </c>
      <c r="H1" s="380"/>
      <c r="I1" s="114"/>
      <c r="J1" s="113" t="s">
        <v>99</v>
      </c>
      <c r="K1" s="112" t="s">
        <v>100</v>
      </c>
      <c r="L1" s="113" t="s">
        <v>101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102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Kamerový systém výstavních prostor + zázemí s kuchyňkou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489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24. 3. 2019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22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42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8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9">
        <f>ROUND(SUM(BE81:BE138),2)</f>
        <v>0</v>
      </c>
      <c r="G30" s="41"/>
      <c r="H30" s="41"/>
      <c r="I30" s="130">
        <v>0.21</v>
      </c>
      <c r="J30" s="129">
        <f>ROUND(ROUND((SUM(BE81:BE138)),2)*I30,2)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9">
        <f>ROUND(SUM(BF81:BF138),2)</f>
        <v>0</v>
      </c>
      <c r="G31" s="41"/>
      <c r="H31" s="41"/>
      <c r="I31" s="130">
        <v>0.15</v>
      </c>
      <c r="J31" s="129">
        <f>ROUND(ROUND((SUM(BF81:BF138)),2)*I31,2)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9">
        <f>ROUND(SUM(BG81:BG138),2)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9">
        <f>ROUND(SUM(BH81:BH138),2)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9">
        <f>ROUND(SUM(BI81:BI138),2)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52</v>
      </c>
      <c r="E36" s="78"/>
      <c r="F36" s="78"/>
      <c r="G36" s="133" t="s">
        <v>53</v>
      </c>
      <c r="H36" s="134" t="s">
        <v>54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Kamerový systém výstavních prostor + zázemí s kuchyňkou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SIP - Silnoproud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Sokolov</v>
      </c>
      <c r="G49" s="41"/>
      <c r="H49" s="41"/>
      <c r="I49" s="118" t="s">
        <v>27</v>
      </c>
      <c r="J49" s="119" t="str">
        <f>IF(J12="","",J12)</f>
        <v>24. 3. 2019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Muzeum Sokolov p.o.</v>
      </c>
      <c r="G51" s="41"/>
      <c r="H51" s="41"/>
      <c r="I51" s="118" t="s">
        <v>37</v>
      </c>
      <c r="J51" s="341" t="str">
        <f>E21</f>
        <v>Jurica a.s. - Ateliér Sokolov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106</v>
      </c>
      <c r="D54" s="131"/>
      <c r="E54" s="131"/>
      <c r="F54" s="131"/>
      <c r="G54" s="131"/>
      <c r="H54" s="131"/>
      <c r="I54" s="144"/>
      <c r="J54" s="145" t="s">
        <v>107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108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109</v>
      </c>
    </row>
    <row r="57" spans="2:11" s="7" customFormat="1" ht="24.95" customHeight="1">
      <c r="B57" s="148"/>
      <c r="C57" s="149"/>
      <c r="D57" s="150" t="s">
        <v>110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8" customFormat="1" ht="19.9" customHeight="1">
      <c r="B58" s="155"/>
      <c r="C58" s="156"/>
      <c r="D58" s="157" t="s">
        <v>113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11" s="8" customFormat="1" ht="19.9" customHeight="1">
      <c r="B59" s="155"/>
      <c r="C59" s="156"/>
      <c r="D59" s="157" t="s">
        <v>114</v>
      </c>
      <c r="E59" s="158"/>
      <c r="F59" s="158"/>
      <c r="G59" s="158"/>
      <c r="H59" s="158"/>
      <c r="I59" s="159"/>
      <c r="J59" s="160">
        <f>J86</f>
        <v>0</v>
      </c>
      <c r="K59" s="161"/>
    </row>
    <row r="60" spans="2:11" s="7" customFormat="1" ht="24.95" customHeight="1">
      <c r="B60" s="148"/>
      <c r="C60" s="149"/>
      <c r="D60" s="150" t="s">
        <v>116</v>
      </c>
      <c r="E60" s="151"/>
      <c r="F60" s="151"/>
      <c r="G60" s="151"/>
      <c r="H60" s="151"/>
      <c r="I60" s="152"/>
      <c r="J60" s="153">
        <f>J92</f>
        <v>0</v>
      </c>
      <c r="K60" s="154"/>
    </row>
    <row r="61" spans="2:11" s="8" customFormat="1" ht="19.9" customHeight="1">
      <c r="B61" s="155"/>
      <c r="C61" s="156"/>
      <c r="D61" s="157" t="s">
        <v>490</v>
      </c>
      <c r="E61" s="158"/>
      <c r="F61" s="158"/>
      <c r="G61" s="158"/>
      <c r="H61" s="158"/>
      <c r="I61" s="159"/>
      <c r="J61" s="160">
        <f>J93</f>
        <v>0</v>
      </c>
      <c r="K61" s="161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12" s="1" customFormat="1" ht="36.95" customHeight="1">
      <c r="B68" s="40"/>
      <c r="C68" s="61" t="s">
        <v>123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6.5" customHeight="1">
      <c r="B71" s="40"/>
      <c r="C71" s="62"/>
      <c r="D71" s="62"/>
      <c r="E71" s="377" t="str">
        <f>E7</f>
        <v>Kamerový systém výstavních prostor + zázemí s kuchyňkou</v>
      </c>
      <c r="F71" s="378"/>
      <c r="G71" s="378"/>
      <c r="H71" s="378"/>
      <c r="I71" s="162"/>
      <c r="J71" s="62"/>
      <c r="K71" s="62"/>
      <c r="L71" s="60"/>
    </row>
    <row r="72" spans="2:12" s="1" customFormat="1" ht="14.45" customHeight="1">
      <c r="B72" s="40"/>
      <c r="C72" s="64" t="s">
        <v>103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7.25" customHeight="1">
      <c r="B73" s="40"/>
      <c r="C73" s="62"/>
      <c r="D73" s="62"/>
      <c r="E73" s="352" t="str">
        <f>E9</f>
        <v>SIP - Silnoproud</v>
      </c>
      <c r="F73" s="379"/>
      <c r="G73" s="379"/>
      <c r="H73" s="379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8" customHeight="1">
      <c r="B75" s="40"/>
      <c r="C75" s="64" t="s">
        <v>25</v>
      </c>
      <c r="D75" s="62"/>
      <c r="E75" s="62"/>
      <c r="F75" s="163" t="str">
        <f>F12</f>
        <v>Sokolov</v>
      </c>
      <c r="G75" s="62"/>
      <c r="H75" s="62"/>
      <c r="I75" s="164" t="s">
        <v>27</v>
      </c>
      <c r="J75" s="72" t="str">
        <f>IF(J12="","",J12)</f>
        <v>24. 3. 2019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3.5">
      <c r="B77" s="40"/>
      <c r="C77" s="64" t="s">
        <v>31</v>
      </c>
      <c r="D77" s="62"/>
      <c r="E77" s="62"/>
      <c r="F77" s="163" t="str">
        <f>E15</f>
        <v>Muzeum Sokolov p.o.</v>
      </c>
      <c r="G77" s="62"/>
      <c r="H77" s="62"/>
      <c r="I77" s="164" t="s">
        <v>37</v>
      </c>
      <c r="J77" s="163" t="str">
        <f>E21</f>
        <v>Jurica a.s. - Ateliér Sokolov</v>
      </c>
      <c r="K77" s="62"/>
      <c r="L77" s="60"/>
    </row>
    <row r="78" spans="2:12" s="1" customFormat="1" ht="14.45" customHeight="1">
      <c r="B78" s="40"/>
      <c r="C78" s="64" t="s">
        <v>35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124</v>
      </c>
      <c r="D80" s="167" t="s">
        <v>61</v>
      </c>
      <c r="E80" s="167" t="s">
        <v>57</v>
      </c>
      <c r="F80" s="167" t="s">
        <v>125</v>
      </c>
      <c r="G80" s="167" t="s">
        <v>126</v>
      </c>
      <c r="H80" s="167" t="s">
        <v>127</v>
      </c>
      <c r="I80" s="168" t="s">
        <v>128</v>
      </c>
      <c r="J80" s="167" t="s">
        <v>107</v>
      </c>
      <c r="K80" s="169" t="s">
        <v>129</v>
      </c>
      <c r="L80" s="170"/>
      <c r="M80" s="80" t="s">
        <v>130</v>
      </c>
      <c r="N80" s="81" t="s">
        <v>46</v>
      </c>
      <c r="O80" s="81" t="s">
        <v>131</v>
      </c>
      <c r="P80" s="81" t="s">
        <v>132</v>
      </c>
      <c r="Q80" s="81" t="s">
        <v>133</v>
      </c>
      <c r="R80" s="81" t="s">
        <v>134</v>
      </c>
      <c r="S80" s="81" t="s">
        <v>135</v>
      </c>
      <c r="T80" s="82" t="s">
        <v>136</v>
      </c>
    </row>
    <row r="81" spans="2:63" s="1" customFormat="1" ht="29.25" customHeight="1">
      <c r="B81" s="40"/>
      <c r="C81" s="86" t="s">
        <v>108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P82+P92</f>
        <v>0</v>
      </c>
      <c r="Q81" s="84"/>
      <c r="R81" s="172">
        <f>R82+R92</f>
        <v>0.04497000000000001</v>
      </c>
      <c r="S81" s="84"/>
      <c r="T81" s="173">
        <f>T82+T92</f>
        <v>0.040799999999999996</v>
      </c>
      <c r="AT81" s="23" t="s">
        <v>75</v>
      </c>
      <c r="AU81" s="23" t="s">
        <v>109</v>
      </c>
      <c r="BK81" s="174">
        <f>BK82+BK92</f>
        <v>0</v>
      </c>
    </row>
    <row r="82" spans="2:63" s="10" customFormat="1" ht="37.35" customHeight="1">
      <c r="B82" s="175"/>
      <c r="C82" s="176"/>
      <c r="D82" s="177" t="s">
        <v>75</v>
      </c>
      <c r="E82" s="178" t="s">
        <v>137</v>
      </c>
      <c r="F82" s="178" t="s">
        <v>138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P83+P86</f>
        <v>0</v>
      </c>
      <c r="Q82" s="183"/>
      <c r="R82" s="184">
        <f>R83+R86</f>
        <v>0</v>
      </c>
      <c r="S82" s="183"/>
      <c r="T82" s="185">
        <f>T83+T86</f>
        <v>0.040799999999999996</v>
      </c>
      <c r="AR82" s="186" t="s">
        <v>24</v>
      </c>
      <c r="AT82" s="187" t="s">
        <v>75</v>
      </c>
      <c r="AU82" s="187" t="s">
        <v>76</v>
      </c>
      <c r="AY82" s="186" t="s">
        <v>139</v>
      </c>
      <c r="BK82" s="188">
        <f>BK83+BK86</f>
        <v>0</v>
      </c>
    </row>
    <row r="83" spans="2:63" s="10" customFormat="1" ht="19.9" customHeight="1">
      <c r="B83" s="175"/>
      <c r="C83" s="176"/>
      <c r="D83" s="177" t="s">
        <v>75</v>
      </c>
      <c r="E83" s="189" t="s">
        <v>196</v>
      </c>
      <c r="F83" s="189" t="s">
        <v>197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SUM(P84:P85)</f>
        <v>0</v>
      </c>
      <c r="Q83" s="183"/>
      <c r="R83" s="184">
        <f>SUM(R84:R85)</f>
        <v>0</v>
      </c>
      <c r="S83" s="183"/>
      <c r="T83" s="185">
        <f>SUM(T84:T85)</f>
        <v>0.040799999999999996</v>
      </c>
      <c r="AR83" s="186" t="s">
        <v>24</v>
      </c>
      <c r="AT83" s="187" t="s">
        <v>75</v>
      </c>
      <c r="AU83" s="187" t="s">
        <v>24</v>
      </c>
      <c r="AY83" s="186" t="s">
        <v>139</v>
      </c>
      <c r="BK83" s="188">
        <f>SUM(BK84:BK85)</f>
        <v>0</v>
      </c>
    </row>
    <row r="84" spans="2:65" s="1" customFormat="1" ht="16.5" customHeight="1">
      <c r="B84" s="40"/>
      <c r="C84" s="191" t="s">
        <v>24</v>
      </c>
      <c r="D84" s="191" t="s">
        <v>142</v>
      </c>
      <c r="E84" s="192" t="s">
        <v>491</v>
      </c>
      <c r="F84" s="193" t="s">
        <v>492</v>
      </c>
      <c r="G84" s="194" t="s">
        <v>154</v>
      </c>
      <c r="H84" s="195">
        <v>40.8</v>
      </c>
      <c r="I84" s="196"/>
      <c r="J84" s="197">
        <f>ROUND(I84*H84,2)</f>
        <v>0</v>
      </c>
      <c r="K84" s="193" t="s">
        <v>146</v>
      </c>
      <c r="L84" s="60"/>
      <c r="M84" s="198" t="s">
        <v>22</v>
      </c>
      <c r="N84" s="199" t="s">
        <v>47</v>
      </c>
      <c r="O84" s="41"/>
      <c r="P84" s="200">
        <f>O84*H84</f>
        <v>0</v>
      </c>
      <c r="Q84" s="200">
        <v>0</v>
      </c>
      <c r="R84" s="200">
        <f>Q84*H84</f>
        <v>0</v>
      </c>
      <c r="S84" s="200">
        <v>0.001</v>
      </c>
      <c r="T84" s="201">
        <f>S84*H84</f>
        <v>0.040799999999999996</v>
      </c>
      <c r="AR84" s="23" t="s">
        <v>147</v>
      </c>
      <c r="AT84" s="23" t="s">
        <v>142</v>
      </c>
      <c r="AU84" s="23" t="s">
        <v>85</v>
      </c>
      <c r="AY84" s="23" t="s">
        <v>139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24</v>
      </c>
      <c r="BK84" s="202">
        <f>ROUND(I84*H84,2)</f>
        <v>0</v>
      </c>
      <c r="BL84" s="23" t="s">
        <v>147</v>
      </c>
      <c r="BM84" s="23" t="s">
        <v>493</v>
      </c>
    </row>
    <row r="85" spans="2:51" s="12" customFormat="1" ht="13.5">
      <c r="B85" s="214"/>
      <c r="C85" s="215"/>
      <c r="D85" s="205" t="s">
        <v>149</v>
      </c>
      <c r="E85" s="216" t="s">
        <v>22</v>
      </c>
      <c r="F85" s="217" t="s">
        <v>494</v>
      </c>
      <c r="G85" s="215"/>
      <c r="H85" s="218">
        <v>40.8</v>
      </c>
      <c r="I85" s="219"/>
      <c r="J85" s="215"/>
      <c r="K85" s="215"/>
      <c r="L85" s="220"/>
      <c r="M85" s="221"/>
      <c r="N85" s="222"/>
      <c r="O85" s="222"/>
      <c r="P85" s="222"/>
      <c r="Q85" s="222"/>
      <c r="R85" s="222"/>
      <c r="S85" s="222"/>
      <c r="T85" s="223"/>
      <c r="AT85" s="224" t="s">
        <v>149</v>
      </c>
      <c r="AU85" s="224" t="s">
        <v>85</v>
      </c>
      <c r="AV85" s="12" t="s">
        <v>85</v>
      </c>
      <c r="AW85" s="12" t="s">
        <v>39</v>
      </c>
      <c r="AX85" s="12" t="s">
        <v>24</v>
      </c>
      <c r="AY85" s="224" t="s">
        <v>139</v>
      </c>
    </row>
    <row r="86" spans="2:63" s="10" customFormat="1" ht="29.85" customHeight="1">
      <c r="B86" s="175"/>
      <c r="C86" s="176"/>
      <c r="D86" s="177" t="s">
        <v>75</v>
      </c>
      <c r="E86" s="189" t="s">
        <v>232</v>
      </c>
      <c r="F86" s="189" t="s">
        <v>233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SUM(P87:P91)</f>
        <v>0</v>
      </c>
      <c r="Q86" s="183"/>
      <c r="R86" s="184">
        <f>SUM(R87:R91)</f>
        <v>0</v>
      </c>
      <c r="S86" s="183"/>
      <c r="T86" s="185">
        <f>SUM(T87:T91)</f>
        <v>0</v>
      </c>
      <c r="AR86" s="186" t="s">
        <v>24</v>
      </c>
      <c r="AT86" s="187" t="s">
        <v>75</v>
      </c>
      <c r="AU86" s="187" t="s">
        <v>24</v>
      </c>
      <c r="AY86" s="186" t="s">
        <v>139</v>
      </c>
      <c r="BK86" s="188">
        <f>SUM(BK87:BK91)</f>
        <v>0</v>
      </c>
    </row>
    <row r="87" spans="2:65" s="1" customFormat="1" ht="25.5" customHeight="1">
      <c r="B87" s="40"/>
      <c r="C87" s="191" t="s">
        <v>85</v>
      </c>
      <c r="D87" s="191" t="s">
        <v>142</v>
      </c>
      <c r="E87" s="192" t="s">
        <v>234</v>
      </c>
      <c r="F87" s="193" t="s">
        <v>235</v>
      </c>
      <c r="G87" s="194" t="s">
        <v>236</v>
      </c>
      <c r="H87" s="195">
        <v>0.041</v>
      </c>
      <c r="I87" s="196"/>
      <c r="J87" s="197">
        <f>ROUND(I87*H87,2)</f>
        <v>0</v>
      </c>
      <c r="K87" s="193" t="s">
        <v>146</v>
      </c>
      <c r="L87" s="60"/>
      <c r="M87" s="198" t="s">
        <v>22</v>
      </c>
      <c r="N87" s="199" t="s">
        <v>47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147</v>
      </c>
      <c r="AT87" s="23" t="s">
        <v>142</v>
      </c>
      <c r="AU87" s="23" t="s">
        <v>85</v>
      </c>
      <c r="AY87" s="23" t="s">
        <v>139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24</v>
      </c>
      <c r="BK87" s="202">
        <f>ROUND(I87*H87,2)</f>
        <v>0</v>
      </c>
      <c r="BL87" s="23" t="s">
        <v>147</v>
      </c>
      <c r="BM87" s="23" t="s">
        <v>495</v>
      </c>
    </row>
    <row r="88" spans="2:65" s="1" customFormat="1" ht="25.5" customHeight="1">
      <c r="B88" s="40"/>
      <c r="C88" s="191" t="s">
        <v>140</v>
      </c>
      <c r="D88" s="191" t="s">
        <v>142</v>
      </c>
      <c r="E88" s="192" t="s">
        <v>239</v>
      </c>
      <c r="F88" s="193" t="s">
        <v>240</v>
      </c>
      <c r="G88" s="194" t="s">
        <v>236</v>
      </c>
      <c r="H88" s="195">
        <v>0.041</v>
      </c>
      <c r="I88" s="196"/>
      <c r="J88" s="197">
        <f>ROUND(I88*H88,2)</f>
        <v>0</v>
      </c>
      <c r="K88" s="193" t="s">
        <v>146</v>
      </c>
      <c r="L88" s="60"/>
      <c r="M88" s="198" t="s">
        <v>22</v>
      </c>
      <c r="N88" s="199" t="s">
        <v>47</v>
      </c>
      <c r="O88" s="41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3" t="s">
        <v>147</v>
      </c>
      <c r="AT88" s="23" t="s">
        <v>142</v>
      </c>
      <c r="AU88" s="23" t="s">
        <v>85</v>
      </c>
      <c r="AY88" s="23" t="s">
        <v>139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24</v>
      </c>
      <c r="BK88" s="202">
        <f>ROUND(I88*H88,2)</f>
        <v>0</v>
      </c>
      <c r="BL88" s="23" t="s">
        <v>147</v>
      </c>
      <c r="BM88" s="23" t="s">
        <v>496</v>
      </c>
    </row>
    <row r="89" spans="2:65" s="1" customFormat="1" ht="25.5" customHeight="1">
      <c r="B89" s="40"/>
      <c r="C89" s="191" t="s">
        <v>147</v>
      </c>
      <c r="D89" s="191" t="s">
        <v>142</v>
      </c>
      <c r="E89" s="192" t="s">
        <v>243</v>
      </c>
      <c r="F89" s="193" t="s">
        <v>244</v>
      </c>
      <c r="G89" s="194" t="s">
        <v>236</v>
      </c>
      <c r="H89" s="195">
        <v>0.369</v>
      </c>
      <c r="I89" s="196"/>
      <c r="J89" s="197">
        <f>ROUND(I89*H89,2)</f>
        <v>0</v>
      </c>
      <c r="K89" s="193" t="s">
        <v>146</v>
      </c>
      <c r="L89" s="60"/>
      <c r="M89" s="198" t="s">
        <v>22</v>
      </c>
      <c r="N89" s="199" t="s">
        <v>47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147</v>
      </c>
      <c r="AT89" s="23" t="s">
        <v>142</v>
      </c>
      <c r="AU89" s="23" t="s">
        <v>85</v>
      </c>
      <c r="AY89" s="23" t="s">
        <v>139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24</v>
      </c>
      <c r="BK89" s="202">
        <f>ROUND(I89*H89,2)</f>
        <v>0</v>
      </c>
      <c r="BL89" s="23" t="s">
        <v>147</v>
      </c>
      <c r="BM89" s="23" t="s">
        <v>497</v>
      </c>
    </row>
    <row r="90" spans="2:51" s="12" customFormat="1" ht="13.5">
      <c r="B90" s="214"/>
      <c r="C90" s="215"/>
      <c r="D90" s="205" t="s">
        <v>149</v>
      </c>
      <c r="E90" s="215"/>
      <c r="F90" s="217" t="s">
        <v>498</v>
      </c>
      <c r="G90" s="215"/>
      <c r="H90" s="218">
        <v>0.369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149</v>
      </c>
      <c r="AU90" s="224" t="s">
        <v>85</v>
      </c>
      <c r="AV90" s="12" t="s">
        <v>85</v>
      </c>
      <c r="AW90" s="12" t="s">
        <v>6</v>
      </c>
      <c r="AX90" s="12" t="s">
        <v>24</v>
      </c>
      <c r="AY90" s="224" t="s">
        <v>139</v>
      </c>
    </row>
    <row r="91" spans="2:65" s="1" customFormat="1" ht="25.5" customHeight="1">
      <c r="B91" s="40"/>
      <c r="C91" s="191" t="s">
        <v>171</v>
      </c>
      <c r="D91" s="191" t="s">
        <v>142</v>
      </c>
      <c r="E91" s="192" t="s">
        <v>499</v>
      </c>
      <c r="F91" s="193" t="s">
        <v>500</v>
      </c>
      <c r="G91" s="194" t="s">
        <v>236</v>
      </c>
      <c r="H91" s="195">
        <v>0.041</v>
      </c>
      <c r="I91" s="196"/>
      <c r="J91" s="197">
        <f>ROUND(I91*H91,2)</f>
        <v>0</v>
      </c>
      <c r="K91" s="193" t="s">
        <v>146</v>
      </c>
      <c r="L91" s="60"/>
      <c r="M91" s="198" t="s">
        <v>22</v>
      </c>
      <c r="N91" s="199" t="s">
        <v>47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147</v>
      </c>
      <c r="AT91" s="23" t="s">
        <v>142</v>
      </c>
      <c r="AU91" s="23" t="s">
        <v>85</v>
      </c>
      <c r="AY91" s="23" t="s">
        <v>139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24</v>
      </c>
      <c r="BK91" s="202">
        <f>ROUND(I91*H91,2)</f>
        <v>0</v>
      </c>
      <c r="BL91" s="23" t="s">
        <v>147</v>
      </c>
      <c r="BM91" s="23" t="s">
        <v>501</v>
      </c>
    </row>
    <row r="92" spans="2:63" s="10" customFormat="1" ht="37.35" customHeight="1">
      <c r="B92" s="175"/>
      <c r="C92" s="176"/>
      <c r="D92" s="177" t="s">
        <v>75</v>
      </c>
      <c r="E92" s="178" t="s">
        <v>257</v>
      </c>
      <c r="F92" s="178" t="s">
        <v>258</v>
      </c>
      <c r="G92" s="176"/>
      <c r="H92" s="176"/>
      <c r="I92" s="179"/>
      <c r="J92" s="180">
        <f>BK92</f>
        <v>0</v>
      </c>
      <c r="K92" s="176"/>
      <c r="L92" s="181"/>
      <c r="M92" s="182"/>
      <c r="N92" s="183"/>
      <c r="O92" s="183"/>
      <c r="P92" s="184">
        <f>P93</f>
        <v>0</v>
      </c>
      <c r="Q92" s="183"/>
      <c r="R92" s="184">
        <f>R93</f>
        <v>0.04497000000000001</v>
      </c>
      <c r="S92" s="183"/>
      <c r="T92" s="185">
        <f>T93</f>
        <v>0</v>
      </c>
      <c r="AR92" s="186" t="s">
        <v>85</v>
      </c>
      <c r="AT92" s="187" t="s">
        <v>75</v>
      </c>
      <c r="AU92" s="187" t="s">
        <v>76</v>
      </c>
      <c r="AY92" s="186" t="s">
        <v>139</v>
      </c>
      <c r="BK92" s="188">
        <f>BK93</f>
        <v>0</v>
      </c>
    </row>
    <row r="93" spans="2:63" s="10" customFormat="1" ht="19.9" customHeight="1">
      <c r="B93" s="175"/>
      <c r="C93" s="176"/>
      <c r="D93" s="177" t="s">
        <v>75</v>
      </c>
      <c r="E93" s="189" t="s">
        <v>502</v>
      </c>
      <c r="F93" s="189" t="s">
        <v>503</v>
      </c>
      <c r="G93" s="176"/>
      <c r="H93" s="176"/>
      <c r="I93" s="179"/>
      <c r="J93" s="190">
        <f>BK93</f>
        <v>0</v>
      </c>
      <c r="K93" s="176"/>
      <c r="L93" s="181"/>
      <c r="M93" s="182"/>
      <c r="N93" s="183"/>
      <c r="O93" s="183"/>
      <c r="P93" s="184">
        <f>SUM(P94:P138)</f>
        <v>0</v>
      </c>
      <c r="Q93" s="183"/>
      <c r="R93" s="184">
        <f>SUM(R94:R138)</f>
        <v>0.04497000000000001</v>
      </c>
      <c r="S93" s="183"/>
      <c r="T93" s="185">
        <f>SUM(T94:T138)</f>
        <v>0</v>
      </c>
      <c r="AR93" s="186" t="s">
        <v>85</v>
      </c>
      <c r="AT93" s="187" t="s">
        <v>75</v>
      </c>
      <c r="AU93" s="187" t="s">
        <v>24</v>
      </c>
      <c r="AY93" s="186" t="s">
        <v>139</v>
      </c>
      <c r="BK93" s="188">
        <f>SUM(BK94:BK138)</f>
        <v>0</v>
      </c>
    </row>
    <row r="94" spans="2:65" s="1" customFormat="1" ht="25.5" customHeight="1">
      <c r="B94" s="40"/>
      <c r="C94" s="191" t="s">
        <v>156</v>
      </c>
      <c r="D94" s="191" t="s">
        <v>142</v>
      </c>
      <c r="E94" s="192" t="s">
        <v>504</v>
      </c>
      <c r="F94" s="193" t="s">
        <v>505</v>
      </c>
      <c r="G94" s="194" t="s">
        <v>154</v>
      </c>
      <c r="H94" s="195">
        <v>30</v>
      </c>
      <c r="I94" s="196"/>
      <c r="J94" s="197">
        <f>ROUND(I94*H94,2)</f>
        <v>0</v>
      </c>
      <c r="K94" s="193" t="s">
        <v>146</v>
      </c>
      <c r="L94" s="60"/>
      <c r="M94" s="198" t="s">
        <v>22</v>
      </c>
      <c r="N94" s="199" t="s">
        <v>47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238</v>
      </c>
      <c r="AT94" s="23" t="s">
        <v>142</v>
      </c>
      <c r="AU94" s="23" t="s">
        <v>85</v>
      </c>
      <c r="AY94" s="23" t="s">
        <v>139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24</v>
      </c>
      <c r="BK94" s="202">
        <f>ROUND(I94*H94,2)</f>
        <v>0</v>
      </c>
      <c r="BL94" s="23" t="s">
        <v>238</v>
      </c>
      <c r="BM94" s="23" t="s">
        <v>506</v>
      </c>
    </row>
    <row r="95" spans="2:65" s="1" customFormat="1" ht="16.5" customHeight="1">
      <c r="B95" s="40"/>
      <c r="C95" s="238" t="s">
        <v>191</v>
      </c>
      <c r="D95" s="238" t="s">
        <v>281</v>
      </c>
      <c r="E95" s="239" t="s">
        <v>507</v>
      </c>
      <c r="F95" s="240" t="s">
        <v>508</v>
      </c>
      <c r="G95" s="241" t="s">
        <v>305</v>
      </c>
      <c r="H95" s="242">
        <v>30</v>
      </c>
      <c r="I95" s="243"/>
      <c r="J95" s="244">
        <f>ROUND(I95*H95,2)</f>
        <v>0</v>
      </c>
      <c r="K95" s="240" t="s">
        <v>146</v>
      </c>
      <c r="L95" s="245"/>
      <c r="M95" s="246" t="s">
        <v>22</v>
      </c>
      <c r="N95" s="247" t="s">
        <v>47</v>
      </c>
      <c r="O95" s="41"/>
      <c r="P95" s="200">
        <f>O95*H95</f>
        <v>0</v>
      </c>
      <c r="Q95" s="200">
        <v>0.00023</v>
      </c>
      <c r="R95" s="200">
        <f>Q95*H95</f>
        <v>0.0069</v>
      </c>
      <c r="S95" s="200">
        <v>0</v>
      </c>
      <c r="T95" s="201">
        <f>S95*H95</f>
        <v>0</v>
      </c>
      <c r="AR95" s="23" t="s">
        <v>284</v>
      </c>
      <c r="AT95" s="23" t="s">
        <v>281</v>
      </c>
      <c r="AU95" s="23" t="s">
        <v>85</v>
      </c>
      <c r="AY95" s="23" t="s">
        <v>139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24</v>
      </c>
      <c r="BK95" s="202">
        <f>ROUND(I95*H95,2)</f>
        <v>0</v>
      </c>
      <c r="BL95" s="23" t="s">
        <v>238</v>
      </c>
      <c r="BM95" s="23" t="s">
        <v>509</v>
      </c>
    </row>
    <row r="96" spans="2:65" s="1" customFormat="1" ht="38.25" customHeight="1">
      <c r="B96" s="40"/>
      <c r="C96" s="191" t="s">
        <v>198</v>
      </c>
      <c r="D96" s="191" t="s">
        <v>142</v>
      </c>
      <c r="E96" s="192" t="s">
        <v>510</v>
      </c>
      <c r="F96" s="193" t="s">
        <v>511</v>
      </c>
      <c r="G96" s="194" t="s">
        <v>305</v>
      </c>
      <c r="H96" s="195">
        <v>13</v>
      </c>
      <c r="I96" s="196"/>
      <c r="J96" s="197">
        <f>ROUND(I96*H96,2)</f>
        <v>0</v>
      </c>
      <c r="K96" s="193" t="s">
        <v>146</v>
      </c>
      <c r="L96" s="60"/>
      <c r="M96" s="198" t="s">
        <v>22</v>
      </c>
      <c r="N96" s="199" t="s">
        <v>47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238</v>
      </c>
      <c r="AT96" s="23" t="s">
        <v>142</v>
      </c>
      <c r="AU96" s="23" t="s">
        <v>85</v>
      </c>
      <c r="AY96" s="23" t="s">
        <v>139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24</v>
      </c>
      <c r="BK96" s="202">
        <f>ROUND(I96*H96,2)</f>
        <v>0</v>
      </c>
      <c r="BL96" s="23" t="s">
        <v>238</v>
      </c>
      <c r="BM96" s="23" t="s">
        <v>512</v>
      </c>
    </row>
    <row r="97" spans="2:51" s="12" customFormat="1" ht="13.5">
      <c r="B97" s="214"/>
      <c r="C97" s="215"/>
      <c r="D97" s="205" t="s">
        <v>149</v>
      </c>
      <c r="E97" s="216" t="s">
        <v>22</v>
      </c>
      <c r="F97" s="217" t="s">
        <v>513</v>
      </c>
      <c r="G97" s="215"/>
      <c r="H97" s="218">
        <v>13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149</v>
      </c>
      <c r="AU97" s="224" t="s">
        <v>85</v>
      </c>
      <c r="AV97" s="12" t="s">
        <v>85</v>
      </c>
      <c r="AW97" s="12" t="s">
        <v>39</v>
      </c>
      <c r="AX97" s="12" t="s">
        <v>24</v>
      </c>
      <c r="AY97" s="224" t="s">
        <v>139</v>
      </c>
    </row>
    <row r="98" spans="2:65" s="1" customFormat="1" ht="25.5" customHeight="1">
      <c r="B98" s="40"/>
      <c r="C98" s="238" t="s">
        <v>196</v>
      </c>
      <c r="D98" s="238" t="s">
        <v>281</v>
      </c>
      <c r="E98" s="239" t="s">
        <v>514</v>
      </c>
      <c r="F98" s="240" t="s">
        <v>515</v>
      </c>
      <c r="G98" s="241" t="s">
        <v>305</v>
      </c>
      <c r="H98" s="242">
        <v>8</v>
      </c>
      <c r="I98" s="243"/>
      <c r="J98" s="244">
        <f>ROUND(I98*H98,2)</f>
        <v>0</v>
      </c>
      <c r="K98" s="240" t="s">
        <v>146</v>
      </c>
      <c r="L98" s="245"/>
      <c r="M98" s="246" t="s">
        <v>22</v>
      </c>
      <c r="N98" s="247" t="s">
        <v>47</v>
      </c>
      <c r="O98" s="41"/>
      <c r="P98" s="200">
        <f>O98*H98</f>
        <v>0</v>
      </c>
      <c r="Q98" s="200">
        <v>3E-05</v>
      </c>
      <c r="R98" s="200">
        <f>Q98*H98</f>
        <v>0.00024</v>
      </c>
      <c r="S98" s="200">
        <v>0</v>
      </c>
      <c r="T98" s="201">
        <f>S98*H98</f>
        <v>0</v>
      </c>
      <c r="AR98" s="23" t="s">
        <v>284</v>
      </c>
      <c r="AT98" s="23" t="s">
        <v>281</v>
      </c>
      <c r="AU98" s="23" t="s">
        <v>85</v>
      </c>
      <c r="AY98" s="23" t="s">
        <v>139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24</v>
      </c>
      <c r="BK98" s="202">
        <f>ROUND(I98*H98,2)</f>
        <v>0</v>
      </c>
      <c r="BL98" s="23" t="s">
        <v>238</v>
      </c>
      <c r="BM98" s="23" t="s">
        <v>516</v>
      </c>
    </row>
    <row r="99" spans="2:47" s="1" customFormat="1" ht="27">
      <c r="B99" s="40"/>
      <c r="C99" s="62"/>
      <c r="D99" s="205" t="s">
        <v>517</v>
      </c>
      <c r="E99" s="62"/>
      <c r="F99" s="236" t="s">
        <v>518</v>
      </c>
      <c r="G99" s="62"/>
      <c r="H99" s="62"/>
      <c r="I99" s="162"/>
      <c r="J99" s="62"/>
      <c r="K99" s="62"/>
      <c r="L99" s="60"/>
      <c r="M99" s="237"/>
      <c r="N99" s="41"/>
      <c r="O99" s="41"/>
      <c r="P99" s="41"/>
      <c r="Q99" s="41"/>
      <c r="R99" s="41"/>
      <c r="S99" s="41"/>
      <c r="T99" s="77"/>
      <c r="AT99" s="23" t="s">
        <v>517</v>
      </c>
      <c r="AU99" s="23" t="s">
        <v>85</v>
      </c>
    </row>
    <row r="100" spans="2:65" s="1" customFormat="1" ht="16.5" customHeight="1">
      <c r="B100" s="40"/>
      <c r="C100" s="238" t="s">
        <v>29</v>
      </c>
      <c r="D100" s="238" t="s">
        <v>281</v>
      </c>
      <c r="E100" s="239" t="s">
        <v>519</v>
      </c>
      <c r="F100" s="240" t="s">
        <v>520</v>
      </c>
      <c r="G100" s="241" t="s">
        <v>305</v>
      </c>
      <c r="H100" s="242">
        <v>2</v>
      </c>
      <c r="I100" s="243"/>
      <c r="J100" s="244">
        <f>ROUND(I100*H100,2)</f>
        <v>0</v>
      </c>
      <c r="K100" s="240" t="s">
        <v>521</v>
      </c>
      <c r="L100" s="245"/>
      <c r="M100" s="246" t="s">
        <v>22</v>
      </c>
      <c r="N100" s="247" t="s">
        <v>47</v>
      </c>
      <c r="O100" s="41"/>
      <c r="P100" s="200">
        <f>O100*H100</f>
        <v>0</v>
      </c>
      <c r="Q100" s="200">
        <v>2E-05</v>
      </c>
      <c r="R100" s="200">
        <f>Q100*H100</f>
        <v>4E-05</v>
      </c>
      <c r="S100" s="200">
        <v>0</v>
      </c>
      <c r="T100" s="201">
        <f>S100*H100</f>
        <v>0</v>
      </c>
      <c r="AR100" s="23" t="s">
        <v>284</v>
      </c>
      <c r="AT100" s="23" t="s">
        <v>281</v>
      </c>
      <c r="AU100" s="23" t="s">
        <v>85</v>
      </c>
      <c r="AY100" s="23" t="s">
        <v>139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24</v>
      </c>
      <c r="BK100" s="202">
        <f>ROUND(I100*H100,2)</f>
        <v>0</v>
      </c>
      <c r="BL100" s="23" t="s">
        <v>238</v>
      </c>
      <c r="BM100" s="23" t="s">
        <v>522</v>
      </c>
    </row>
    <row r="101" spans="2:65" s="1" customFormat="1" ht="16.5" customHeight="1">
      <c r="B101" s="40"/>
      <c r="C101" s="238" t="s">
        <v>213</v>
      </c>
      <c r="D101" s="238" t="s">
        <v>281</v>
      </c>
      <c r="E101" s="239" t="s">
        <v>523</v>
      </c>
      <c r="F101" s="240" t="s">
        <v>524</v>
      </c>
      <c r="G101" s="241" t="s">
        <v>305</v>
      </c>
      <c r="H101" s="242">
        <v>1</v>
      </c>
      <c r="I101" s="243"/>
      <c r="J101" s="244">
        <f>ROUND(I101*H101,2)</f>
        <v>0</v>
      </c>
      <c r="K101" s="240" t="s">
        <v>521</v>
      </c>
      <c r="L101" s="245"/>
      <c r="M101" s="246" t="s">
        <v>22</v>
      </c>
      <c r="N101" s="247" t="s">
        <v>47</v>
      </c>
      <c r="O101" s="41"/>
      <c r="P101" s="200">
        <f>O101*H101</f>
        <v>0</v>
      </c>
      <c r="Q101" s="200">
        <v>2E-05</v>
      </c>
      <c r="R101" s="200">
        <f>Q101*H101</f>
        <v>2E-05</v>
      </c>
      <c r="S101" s="200">
        <v>0</v>
      </c>
      <c r="T101" s="201">
        <f>S101*H101</f>
        <v>0</v>
      </c>
      <c r="AR101" s="23" t="s">
        <v>284</v>
      </c>
      <c r="AT101" s="23" t="s">
        <v>281</v>
      </c>
      <c r="AU101" s="23" t="s">
        <v>85</v>
      </c>
      <c r="AY101" s="23" t="s">
        <v>139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24</v>
      </c>
      <c r="BK101" s="202">
        <f>ROUND(I101*H101,2)</f>
        <v>0</v>
      </c>
      <c r="BL101" s="23" t="s">
        <v>238</v>
      </c>
      <c r="BM101" s="23" t="s">
        <v>525</v>
      </c>
    </row>
    <row r="102" spans="2:65" s="1" customFormat="1" ht="16.5" customHeight="1">
      <c r="B102" s="40"/>
      <c r="C102" s="238" t="s">
        <v>218</v>
      </c>
      <c r="D102" s="238" t="s">
        <v>281</v>
      </c>
      <c r="E102" s="239" t="s">
        <v>526</v>
      </c>
      <c r="F102" s="240" t="s">
        <v>527</v>
      </c>
      <c r="G102" s="241" t="s">
        <v>305</v>
      </c>
      <c r="H102" s="242">
        <v>2</v>
      </c>
      <c r="I102" s="243"/>
      <c r="J102" s="244">
        <f>ROUND(I102*H102,2)</f>
        <v>0</v>
      </c>
      <c r="K102" s="240" t="s">
        <v>521</v>
      </c>
      <c r="L102" s="245"/>
      <c r="M102" s="246" t="s">
        <v>22</v>
      </c>
      <c r="N102" s="247" t="s">
        <v>47</v>
      </c>
      <c r="O102" s="41"/>
      <c r="P102" s="200">
        <f>O102*H102</f>
        <v>0</v>
      </c>
      <c r="Q102" s="200">
        <v>2E-05</v>
      </c>
      <c r="R102" s="200">
        <f>Q102*H102</f>
        <v>4E-05</v>
      </c>
      <c r="S102" s="200">
        <v>0</v>
      </c>
      <c r="T102" s="201">
        <f>S102*H102</f>
        <v>0</v>
      </c>
      <c r="AR102" s="23" t="s">
        <v>284</v>
      </c>
      <c r="AT102" s="23" t="s">
        <v>281</v>
      </c>
      <c r="AU102" s="23" t="s">
        <v>85</v>
      </c>
      <c r="AY102" s="23" t="s">
        <v>139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24</v>
      </c>
      <c r="BK102" s="202">
        <f>ROUND(I102*H102,2)</f>
        <v>0</v>
      </c>
      <c r="BL102" s="23" t="s">
        <v>238</v>
      </c>
      <c r="BM102" s="23" t="s">
        <v>528</v>
      </c>
    </row>
    <row r="103" spans="2:65" s="1" customFormat="1" ht="25.5" customHeight="1">
      <c r="B103" s="40"/>
      <c r="C103" s="191" t="s">
        <v>224</v>
      </c>
      <c r="D103" s="191" t="s">
        <v>142</v>
      </c>
      <c r="E103" s="192" t="s">
        <v>529</v>
      </c>
      <c r="F103" s="193" t="s">
        <v>530</v>
      </c>
      <c r="G103" s="194" t="s">
        <v>154</v>
      </c>
      <c r="H103" s="195">
        <v>60</v>
      </c>
      <c r="I103" s="196"/>
      <c r="J103" s="197">
        <f>ROUND(I103*H103,2)</f>
        <v>0</v>
      </c>
      <c r="K103" s="193" t="s">
        <v>146</v>
      </c>
      <c r="L103" s="60"/>
      <c r="M103" s="198" t="s">
        <v>22</v>
      </c>
      <c r="N103" s="199" t="s">
        <v>47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238</v>
      </c>
      <c r="AT103" s="23" t="s">
        <v>142</v>
      </c>
      <c r="AU103" s="23" t="s">
        <v>85</v>
      </c>
      <c r="AY103" s="23" t="s">
        <v>139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24</v>
      </c>
      <c r="BK103" s="202">
        <f>ROUND(I103*H103,2)</f>
        <v>0</v>
      </c>
      <c r="BL103" s="23" t="s">
        <v>238</v>
      </c>
      <c r="BM103" s="23" t="s">
        <v>531</v>
      </c>
    </row>
    <row r="104" spans="2:65" s="1" customFormat="1" ht="38.25" customHeight="1">
      <c r="B104" s="40"/>
      <c r="C104" s="238" t="s">
        <v>228</v>
      </c>
      <c r="D104" s="238" t="s">
        <v>281</v>
      </c>
      <c r="E104" s="239" t="s">
        <v>532</v>
      </c>
      <c r="F104" s="240" t="s">
        <v>533</v>
      </c>
      <c r="G104" s="241" t="s">
        <v>154</v>
      </c>
      <c r="H104" s="242">
        <v>60</v>
      </c>
      <c r="I104" s="243"/>
      <c r="J104" s="244">
        <f>ROUND(I104*H104,2)</f>
        <v>0</v>
      </c>
      <c r="K104" s="240" t="s">
        <v>146</v>
      </c>
      <c r="L104" s="245"/>
      <c r="M104" s="246" t="s">
        <v>22</v>
      </c>
      <c r="N104" s="247" t="s">
        <v>47</v>
      </c>
      <c r="O104" s="41"/>
      <c r="P104" s="200">
        <f>O104*H104</f>
        <v>0</v>
      </c>
      <c r="Q104" s="200">
        <v>0.00012</v>
      </c>
      <c r="R104" s="200">
        <f>Q104*H104</f>
        <v>0.0072</v>
      </c>
      <c r="S104" s="200">
        <v>0</v>
      </c>
      <c r="T104" s="201">
        <f>S104*H104</f>
        <v>0</v>
      </c>
      <c r="AR104" s="23" t="s">
        <v>284</v>
      </c>
      <c r="AT104" s="23" t="s">
        <v>281</v>
      </c>
      <c r="AU104" s="23" t="s">
        <v>85</v>
      </c>
      <c r="AY104" s="23" t="s">
        <v>139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24</v>
      </c>
      <c r="BK104" s="202">
        <f>ROUND(I104*H104,2)</f>
        <v>0</v>
      </c>
      <c r="BL104" s="23" t="s">
        <v>238</v>
      </c>
      <c r="BM104" s="23" t="s">
        <v>534</v>
      </c>
    </row>
    <row r="105" spans="2:47" s="1" customFormat="1" ht="27">
      <c r="B105" s="40"/>
      <c r="C105" s="62"/>
      <c r="D105" s="205" t="s">
        <v>517</v>
      </c>
      <c r="E105" s="62"/>
      <c r="F105" s="236" t="s">
        <v>535</v>
      </c>
      <c r="G105" s="62"/>
      <c r="H105" s="62"/>
      <c r="I105" s="162"/>
      <c r="J105" s="62"/>
      <c r="K105" s="62"/>
      <c r="L105" s="60"/>
      <c r="M105" s="237"/>
      <c r="N105" s="41"/>
      <c r="O105" s="41"/>
      <c r="P105" s="41"/>
      <c r="Q105" s="41"/>
      <c r="R105" s="41"/>
      <c r="S105" s="41"/>
      <c r="T105" s="77"/>
      <c r="AT105" s="23" t="s">
        <v>517</v>
      </c>
      <c r="AU105" s="23" t="s">
        <v>85</v>
      </c>
    </row>
    <row r="106" spans="2:65" s="1" customFormat="1" ht="25.5" customHeight="1">
      <c r="B106" s="40"/>
      <c r="C106" s="191" t="s">
        <v>10</v>
      </c>
      <c r="D106" s="191" t="s">
        <v>142</v>
      </c>
      <c r="E106" s="192" t="s">
        <v>536</v>
      </c>
      <c r="F106" s="193" t="s">
        <v>537</v>
      </c>
      <c r="G106" s="194" t="s">
        <v>154</v>
      </c>
      <c r="H106" s="195">
        <v>110</v>
      </c>
      <c r="I106" s="196"/>
      <c r="J106" s="197">
        <f>ROUND(I106*H106,2)</f>
        <v>0</v>
      </c>
      <c r="K106" s="193" t="s">
        <v>146</v>
      </c>
      <c r="L106" s="60"/>
      <c r="M106" s="198" t="s">
        <v>22</v>
      </c>
      <c r="N106" s="199" t="s">
        <v>47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238</v>
      </c>
      <c r="AT106" s="23" t="s">
        <v>142</v>
      </c>
      <c r="AU106" s="23" t="s">
        <v>85</v>
      </c>
      <c r="AY106" s="23" t="s">
        <v>139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24</v>
      </c>
      <c r="BK106" s="202">
        <f>ROUND(I106*H106,2)</f>
        <v>0</v>
      </c>
      <c r="BL106" s="23" t="s">
        <v>238</v>
      </c>
      <c r="BM106" s="23" t="s">
        <v>538</v>
      </c>
    </row>
    <row r="107" spans="2:65" s="1" customFormat="1" ht="38.25" customHeight="1">
      <c r="B107" s="40"/>
      <c r="C107" s="238" t="s">
        <v>238</v>
      </c>
      <c r="D107" s="238" t="s">
        <v>281</v>
      </c>
      <c r="E107" s="239" t="s">
        <v>539</v>
      </c>
      <c r="F107" s="240" t="s">
        <v>540</v>
      </c>
      <c r="G107" s="241" t="s">
        <v>154</v>
      </c>
      <c r="H107" s="242">
        <v>110</v>
      </c>
      <c r="I107" s="243"/>
      <c r="J107" s="244">
        <f>ROUND(I107*H107,2)</f>
        <v>0</v>
      </c>
      <c r="K107" s="240" t="s">
        <v>146</v>
      </c>
      <c r="L107" s="245"/>
      <c r="M107" s="246" t="s">
        <v>22</v>
      </c>
      <c r="N107" s="247" t="s">
        <v>47</v>
      </c>
      <c r="O107" s="41"/>
      <c r="P107" s="200">
        <f>O107*H107</f>
        <v>0</v>
      </c>
      <c r="Q107" s="200">
        <v>0.00017</v>
      </c>
      <c r="R107" s="200">
        <f>Q107*H107</f>
        <v>0.0187</v>
      </c>
      <c r="S107" s="200">
        <v>0</v>
      </c>
      <c r="T107" s="201">
        <f>S107*H107</f>
        <v>0</v>
      </c>
      <c r="AR107" s="23" t="s">
        <v>284</v>
      </c>
      <c r="AT107" s="23" t="s">
        <v>281</v>
      </c>
      <c r="AU107" s="23" t="s">
        <v>85</v>
      </c>
      <c r="AY107" s="23" t="s">
        <v>139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24</v>
      </c>
      <c r="BK107" s="202">
        <f>ROUND(I107*H107,2)</f>
        <v>0</v>
      </c>
      <c r="BL107" s="23" t="s">
        <v>238</v>
      </c>
      <c r="BM107" s="23" t="s">
        <v>541</v>
      </c>
    </row>
    <row r="108" spans="2:47" s="1" customFormat="1" ht="27">
      <c r="B108" s="40"/>
      <c r="C108" s="62"/>
      <c r="D108" s="205" t="s">
        <v>517</v>
      </c>
      <c r="E108" s="62"/>
      <c r="F108" s="236" t="s">
        <v>542</v>
      </c>
      <c r="G108" s="62"/>
      <c r="H108" s="62"/>
      <c r="I108" s="162"/>
      <c r="J108" s="62"/>
      <c r="K108" s="62"/>
      <c r="L108" s="60"/>
      <c r="M108" s="237"/>
      <c r="N108" s="41"/>
      <c r="O108" s="41"/>
      <c r="P108" s="41"/>
      <c r="Q108" s="41"/>
      <c r="R108" s="41"/>
      <c r="S108" s="41"/>
      <c r="T108" s="77"/>
      <c r="AT108" s="23" t="s">
        <v>517</v>
      </c>
      <c r="AU108" s="23" t="s">
        <v>85</v>
      </c>
    </row>
    <row r="109" spans="2:65" s="1" customFormat="1" ht="25.5" customHeight="1">
      <c r="B109" s="40"/>
      <c r="C109" s="191" t="s">
        <v>242</v>
      </c>
      <c r="D109" s="191" t="s">
        <v>142</v>
      </c>
      <c r="E109" s="192" t="s">
        <v>543</v>
      </c>
      <c r="F109" s="193" t="s">
        <v>544</v>
      </c>
      <c r="G109" s="194" t="s">
        <v>154</v>
      </c>
      <c r="H109" s="195">
        <v>20</v>
      </c>
      <c r="I109" s="196"/>
      <c r="J109" s="197">
        <f>ROUND(I109*H109,2)</f>
        <v>0</v>
      </c>
      <c r="K109" s="193" t="s">
        <v>146</v>
      </c>
      <c r="L109" s="60"/>
      <c r="M109" s="198" t="s">
        <v>22</v>
      </c>
      <c r="N109" s="199" t="s">
        <v>47</v>
      </c>
      <c r="O109" s="41"/>
      <c r="P109" s="200">
        <f>O109*H109</f>
        <v>0</v>
      </c>
      <c r="Q109" s="200">
        <v>0</v>
      </c>
      <c r="R109" s="200">
        <f>Q109*H109</f>
        <v>0</v>
      </c>
      <c r="S109" s="200">
        <v>0</v>
      </c>
      <c r="T109" s="201">
        <f>S109*H109</f>
        <v>0</v>
      </c>
      <c r="AR109" s="23" t="s">
        <v>238</v>
      </c>
      <c r="AT109" s="23" t="s">
        <v>142</v>
      </c>
      <c r="AU109" s="23" t="s">
        <v>85</v>
      </c>
      <c r="AY109" s="23" t="s">
        <v>139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3" t="s">
        <v>24</v>
      </c>
      <c r="BK109" s="202">
        <f>ROUND(I109*H109,2)</f>
        <v>0</v>
      </c>
      <c r="BL109" s="23" t="s">
        <v>238</v>
      </c>
      <c r="BM109" s="23" t="s">
        <v>545</v>
      </c>
    </row>
    <row r="110" spans="2:65" s="1" customFormat="1" ht="38.25" customHeight="1">
      <c r="B110" s="40"/>
      <c r="C110" s="238" t="s">
        <v>247</v>
      </c>
      <c r="D110" s="238" t="s">
        <v>281</v>
      </c>
      <c r="E110" s="239" t="s">
        <v>546</v>
      </c>
      <c r="F110" s="240" t="s">
        <v>547</v>
      </c>
      <c r="G110" s="241" t="s">
        <v>154</v>
      </c>
      <c r="H110" s="242">
        <v>20</v>
      </c>
      <c r="I110" s="243"/>
      <c r="J110" s="244">
        <f>ROUND(I110*H110,2)</f>
        <v>0</v>
      </c>
      <c r="K110" s="240" t="s">
        <v>146</v>
      </c>
      <c r="L110" s="245"/>
      <c r="M110" s="246" t="s">
        <v>22</v>
      </c>
      <c r="N110" s="247" t="s">
        <v>47</v>
      </c>
      <c r="O110" s="41"/>
      <c r="P110" s="200">
        <f>O110*H110</f>
        <v>0</v>
      </c>
      <c r="Q110" s="200">
        <v>0.00016</v>
      </c>
      <c r="R110" s="200">
        <f>Q110*H110</f>
        <v>0.0032</v>
      </c>
      <c r="S110" s="200">
        <v>0</v>
      </c>
      <c r="T110" s="201">
        <f>S110*H110</f>
        <v>0</v>
      </c>
      <c r="AR110" s="23" t="s">
        <v>284</v>
      </c>
      <c r="AT110" s="23" t="s">
        <v>281</v>
      </c>
      <c r="AU110" s="23" t="s">
        <v>85</v>
      </c>
      <c r="AY110" s="23" t="s">
        <v>139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24</v>
      </c>
      <c r="BK110" s="202">
        <f>ROUND(I110*H110,2)</f>
        <v>0</v>
      </c>
      <c r="BL110" s="23" t="s">
        <v>238</v>
      </c>
      <c r="BM110" s="23" t="s">
        <v>548</v>
      </c>
    </row>
    <row r="111" spans="2:47" s="1" customFormat="1" ht="27">
      <c r="B111" s="40"/>
      <c r="C111" s="62"/>
      <c r="D111" s="205" t="s">
        <v>517</v>
      </c>
      <c r="E111" s="62"/>
      <c r="F111" s="236" t="s">
        <v>542</v>
      </c>
      <c r="G111" s="62"/>
      <c r="H111" s="62"/>
      <c r="I111" s="162"/>
      <c r="J111" s="62"/>
      <c r="K111" s="62"/>
      <c r="L111" s="60"/>
      <c r="M111" s="237"/>
      <c r="N111" s="41"/>
      <c r="O111" s="41"/>
      <c r="P111" s="41"/>
      <c r="Q111" s="41"/>
      <c r="R111" s="41"/>
      <c r="S111" s="41"/>
      <c r="T111" s="77"/>
      <c r="AT111" s="23" t="s">
        <v>517</v>
      </c>
      <c r="AU111" s="23" t="s">
        <v>85</v>
      </c>
    </row>
    <row r="112" spans="2:65" s="1" customFormat="1" ht="25.5" customHeight="1">
      <c r="B112" s="40"/>
      <c r="C112" s="191" t="s">
        <v>253</v>
      </c>
      <c r="D112" s="191" t="s">
        <v>142</v>
      </c>
      <c r="E112" s="192" t="s">
        <v>549</v>
      </c>
      <c r="F112" s="193" t="s">
        <v>550</v>
      </c>
      <c r="G112" s="194" t="s">
        <v>305</v>
      </c>
      <c r="H112" s="195">
        <v>1</v>
      </c>
      <c r="I112" s="196"/>
      <c r="J112" s="197">
        <f aca="true" t="shared" si="0" ref="J112:J120">ROUND(I112*H112,2)</f>
        <v>0</v>
      </c>
      <c r="K112" s="193" t="s">
        <v>146</v>
      </c>
      <c r="L112" s="60"/>
      <c r="M112" s="198" t="s">
        <v>22</v>
      </c>
      <c r="N112" s="199" t="s">
        <v>47</v>
      </c>
      <c r="O112" s="41"/>
      <c r="P112" s="200">
        <f aca="true" t="shared" si="1" ref="P112:P120">O112*H112</f>
        <v>0</v>
      </c>
      <c r="Q112" s="200">
        <v>0</v>
      </c>
      <c r="R112" s="200">
        <f aca="true" t="shared" si="2" ref="R112:R120">Q112*H112</f>
        <v>0</v>
      </c>
      <c r="S112" s="200">
        <v>0</v>
      </c>
      <c r="T112" s="201">
        <f aca="true" t="shared" si="3" ref="T112:T120">S112*H112</f>
        <v>0</v>
      </c>
      <c r="AR112" s="23" t="s">
        <v>238</v>
      </c>
      <c r="AT112" s="23" t="s">
        <v>142</v>
      </c>
      <c r="AU112" s="23" t="s">
        <v>85</v>
      </c>
      <c r="AY112" s="23" t="s">
        <v>139</v>
      </c>
      <c r="BE112" s="202">
        <f aca="true" t="shared" si="4" ref="BE112:BE120">IF(N112="základní",J112,0)</f>
        <v>0</v>
      </c>
      <c r="BF112" s="202">
        <f aca="true" t="shared" si="5" ref="BF112:BF120">IF(N112="snížená",J112,0)</f>
        <v>0</v>
      </c>
      <c r="BG112" s="202">
        <f aca="true" t="shared" si="6" ref="BG112:BG120">IF(N112="zákl. přenesená",J112,0)</f>
        <v>0</v>
      </c>
      <c r="BH112" s="202">
        <f aca="true" t="shared" si="7" ref="BH112:BH120">IF(N112="sníž. přenesená",J112,0)</f>
        <v>0</v>
      </c>
      <c r="BI112" s="202">
        <f aca="true" t="shared" si="8" ref="BI112:BI120">IF(N112="nulová",J112,0)</f>
        <v>0</v>
      </c>
      <c r="BJ112" s="23" t="s">
        <v>24</v>
      </c>
      <c r="BK112" s="202">
        <f aca="true" t="shared" si="9" ref="BK112:BK120">ROUND(I112*H112,2)</f>
        <v>0</v>
      </c>
      <c r="BL112" s="23" t="s">
        <v>238</v>
      </c>
      <c r="BM112" s="23" t="s">
        <v>551</v>
      </c>
    </row>
    <row r="113" spans="2:65" s="1" customFormat="1" ht="16.5" customHeight="1">
      <c r="B113" s="40"/>
      <c r="C113" s="238" t="s">
        <v>261</v>
      </c>
      <c r="D113" s="238" t="s">
        <v>281</v>
      </c>
      <c r="E113" s="239" t="s">
        <v>552</v>
      </c>
      <c r="F113" s="240" t="s">
        <v>553</v>
      </c>
      <c r="G113" s="241" t="s">
        <v>305</v>
      </c>
      <c r="H113" s="242">
        <v>1</v>
      </c>
      <c r="I113" s="243"/>
      <c r="J113" s="244">
        <f t="shared" si="0"/>
        <v>0</v>
      </c>
      <c r="K113" s="240" t="s">
        <v>521</v>
      </c>
      <c r="L113" s="245"/>
      <c r="M113" s="246" t="s">
        <v>22</v>
      </c>
      <c r="N113" s="247" t="s">
        <v>47</v>
      </c>
      <c r="O113" s="41"/>
      <c r="P113" s="200">
        <f t="shared" si="1"/>
        <v>0</v>
      </c>
      <c r="Q113" s="200">
        <v>0.00301</v>
      </c>
      <c r="R113" s="200">
        <f t="shared" si="2"/>
        <v>0.00301</v>
      </c>
      <c r="S113" s="200">
        <v>0</v>
      </c>
      <c r="T113" s="201">
        <f t="shared" si="3"/>
        <v>0</v>
      </c>
      <c r="AR113" s="23" t="s">
        <v>284</v>
      </c>
      <c r="AT113" s="23" t="s">
        <v>281</v>
      </c>
      <c r="AU113" s="23" t="s">
        <v>85</v>
      </c>
      <c r="AY113" s="23" t="s">
        <v>139</v>
      </c>
      <c r="BE113" s="202">
        <f t="shared" si="4"/>
        <v>0</v>
      </c>
      <c r="BF113" s="202">
        <f t="shared" si="5"/>
        <v>0</v>
      </c>
      <c r="BG113" s="202">
        <f t="shared" si="6"/>
        <v>0</v>
      </c>
      <c r="BH113" s="202">
        <f t="shared" si="7"/>
        <v>0</v>
      </c>
      <c r="BI113" s="202">
        <f t="shared" si="8"/>
        <v>0</v>
      </c>
      <c r="BJ113" s="23" t="s">
        <v>24</v>
      </c>
      <c r="BK113" s="202">
        <f t="shared" si="9"/>
        <v>0</v>
      </c>
      <c r="BL113" s="23" t="s">
        <v>238</v>
      </c>
      <c r="BM113" s="23" t="s">
        <v>554</v>
      </c>
    </row>
    <row r="114" spans="2:65" s="1" customFormat="1" ht="25.5" customHeight="1">
      <c r="B114" s="40"/>
      <c r="C114" s="191" t="s">
        <v>9</v>
      </c>
      <c r="D114" s="191" t="s">
        <v>142</v>
      </c>
      <c r="E114" s="192" t="s">
        <v>555</v>
      </c>
      <c r="F114" s="193" t="s">
        <v>556</v>
      </c>
      <c r="G114" s="194" t="s">
        <v>305</v>
      </c>
      <c r="H114" s="195">
        <v>4</v>
      </c>
      <c r="I114" s="196"/>
      <c r="J114" s="197">
        <f t="shared" si="0"/>
        <v>0</v>
      </c>
      <c r="K114" s="193" t="s">
        <v>146</v>
      </c>
      <c r="L114" s="60"/>
      <c r="M114" s="198" t="s">
        <v>22</v>
      </c>
      <c r="N114" s="199" t="s">
        <v>47</v>
      </c>
      <c r="O114" s="41"/>
      <c r="P114" s="200">
        <f t="shared" si="1"/>
        <v>0</v>
      </c>
      <c r="Q114" s="200">
        <v>0</v>
      </c>
      <c r="R114" s="200">
        <f t="shared" si="2"/>
        <v>0</v>
      </c>
      <c r="S114" s="200">
        <v>0</v>
      </c>
      <c r="T114" s="201">
        <f t="shared" si="3"/>
        <v>0</v>
      </c>
      <c r="AR114" s="23" t="s">
        <v>238</v>
      </c>
      <c r="AT114" s="23" t="s">
        <v>142</v>
      </c>
      <c r="AU114" s="23" t="s">
        <v>85</v>
      </c>
      <c r="AY114" s="23" t="s">
        <v>139</v>
      </c>
      <c r="BE114" s="202">
        <f t="shared" si="4"/>
        <v>0</v>
      </c>
      <c r="BF114" s="202">
        <f t="shared" si="5"/>
        <v>0</v>
      </c>
      <c r="BG114" s="202">
        <f t="shared" si="6"/>
        <v>0</v>
      </c>
      <c r="BH114" s="202">
        <f t="shared" si="7"/>
        <v>0</v>
      </c>
      <c r="BI114" s="202">
        <f t="shared" si="8"/>
        <v>0</v>
      </c>
      <c r="BJ114" s="23" t="s">
        <v>24</v>
      </c>
      <c r="BK114" s="202">
        <f t="shared" si="9"/>
        <v>0</v>
      </c>
      <c r="BL114" s="23" t="s">
        <v>238</v>
      </c>
      <c r="BM114" s="23" t="s">
        <v>557</v>
      </c>
    </row>
    <row r="115" spans="2:65" s="1" customFormat="1" ht="16.5" customHeight="1">
      <c r="B115" s="40"/>
      <c r="C115" s="238" t="s">
        <v>270</v>
      </c>
      <c r="D115" s="238" t="s">
        <v>281</v>
      </c>
      <c r="E115" s="239" t="s">
        <v>558</v>
      </c>
      <c r="F115" s="240" t="s">
        <v>559</v>
      </c>
      <c r="G115" s="241" t="s">
        <v>305</v>
      </c>
      <c r="H115" s="242">
        <v>4</v>
      </c>
      <c r="I115" s="243"/>
      <c r="J115" s="244">
        <f t="shared" si="0"/>
        <v>0</v>
      </c>
      <c r="K115" s="240" t="s">
        <v>146</v>
      </c>
      <c r="L115" s="245"/>
      <c r="M115" s="246" t="s">
        <v>22</v>
      </c>
      <c r="N115" s="247" t="s">
        <v>47</v>
      </c>
      <c r="O115" s="41"/>
      <c r="P115" s="200">
        <f t="shared" si="1"/>
        <v>0</v>
      </c>
      <c r="Q115" s="200">
        <v>5E-05</v>
      </c>
      <c r="R115" s="200">
        <f t="shared" si="2"/>
        <v>0.0002</v>
      </c>
      <c r="S115" s="200">
        <v>0</v>
      </c>
      <c r="T115" s="201">
        <f t="shared" si="3"/>
        <v>0</v>
      </c>
      <c r="AR115" s="23" t="s">
        <v>284</v>
      </c>
      <c r="AT115" s="23" t="s">
        <v>281</v>
      </c>
      <c r="AU115" s="23" t="s">
        <v>85</v>
      </c>
      <c r="AY115" s="23" t="s">
        <v>139</v>
      </c>
      <c r="BE115" s="202">
        <f t="shared" si="4"/>
        <v>0</v>
      </c>
      <c r="BF115" s="202">
        <f t="shared" si="5"/>
        <v>0</v>
      </c>
      <c r="BG115" s="202">
        <f t="shared" si="6"/>
        <v>0</v>
      </c>
      <c r="BH115" s="202">
        <f t="shared" si="7"/>
        <v>0</v>
      </c>
      <c r="BI115" s="202">
        <f t="shared" si="8"/>
        <v>0</v>
      </c>
      <c r="BJ115" s="23" t="s">
        <v>24</v>
      </c>
      <c r="BK115" s="202">
        <f t="shared" si="9"/>
        <v>0</v>
      </c>
      <c r="BL115" s="23" t="s">
        <v>238</v>
      </c>
      <c r="BM115" s="23" t="s">
        <v>560</v>
      </c>
    </row>
    <row r="116" spans="2:65" s="1" customFormat="1" ht="25.5" customHeight="1">
      <c r="B116" s="40"/>
      <c r="C116" s="191" t="s">
        <v>276</v>
      </c>
      <c r="D116" s="191" t="s">
        <v>142</v>
      </c>
      <c r="E116" s="192" t="s">
        <v>561</v>
      </c>
      <c r="F116" s="193" t="s">
        <v>562</v>
      </c>
      <c r="G116" s="194" t="s">
        <v>305</v>
      </c>
      <c r="H116" s="195">
        <v>2</v>
      </c>
      <c r="I116" s="196"/>
      <c r="J116" s="197">
        <f t="shared" si="0"/>
        <v>0</v>
      </c>
      <c r="K116" s="193" t="s">
        <v>146</v>
      </c>
      <c r="L116" s="60"/>
      <c r="M116" s="198" t="s">
        <v>22</v>
      </c>
      <c r="N116" s="199" t="s">
        <v>47</v>
      </c>
      <c r="O116" s="41"/>
      <c r="P116" s="200">
        <f t="shared" si="1"/>
        <v>0</v>
      </c>
      <c r="Q116" s="200">
        <v>0</v>
      </c>
      <c r="R116" s="200">
        <f t="shared" si="2"/>
        <v>0</v>
      </c>
      <c r="S116" s="200">
        <v>0</v>
      </c>
      <c r="T116" s="201">
        <f t="shared" si="3"/>
        <v>0</v>
      </c>
      <c r="AR116" s="23" t="s">
        <v>238</v>
      </c>
      <c r="AT116" s="23" t="s">
        <v>142</v>
      </c>
      <c r="AU116" s="23" t="s">
        <v>85</v>
      </c>
      <c r="AY116" s="23" t="s">
        <v>139</v>
      </c>
      <c r="BE116" s="202">
        <f t="shared" si="4"/>
        <v>0</v>
      </c>
      <c r="BF116" s="202">
        <f t="shared" si="5"/>
        <v>0</v>
      </c>
      <c r="BG116" s="202">
        <f t="shared" si="6"/>
        <v>0</v>
      </c>
      <c r="BH116" s="202">
        <f t="shared" si="7"/>
        <v>0</v>
      </c>
      <c r="BI116" s="202">
        <f t="shared" si="8"/>
        <v>0</v>
      </c>
      <c r="BJ116" s="23" t="s">
        <v>24</v>
      </c>
      <c r="BK116" s="202">
        <f t="shared" si="9"/>
        <v>0</v>
      </c>
      <c r="BL116" s="23" t="s">
        <v>238</v>
      </c>
      <c r="BM116" s="23" t="s">
        <v>563</v>
      </c>
    </row>
    <row r="117" spans="2:65" s="1" customFormat="1" ht="16.5" customHeight="1">
      <c r="B117" s="40"/>
      <c r="C117" s="238" t="s">
        <v>280</v>
      </c>
      <c r="D117" s="238" t="s">
        <v>281</v>
      </c>
      <c r="E117" s="239" t="s">
        <v>564</v>
      </c>
      <c r="F117" s="240" t="s">
        <v>565</v>
      </c>
      <c r="G117" s="241" t="s">
        <v>305</v>
      </c>
      <c r="H117" s="242">
        <v>2</v>
      </c>
      <c r="I117" s="243"/>
      <c r="J117" s="244">
        <f t="shared" si="0"/>
        <v>0</v>
      </c>
      <c r="K117" s="240" t="s">
        <v>146</v>
      </c>
      <c r="L117" s="245"/>
      <c r="M117" s="246" t="s">
        <v>22</v>
      </c>
      <c r="N117" s="247" t="s">
        <v>47</v>
      </c>
      <c r="O117" s="41"/>
      <c r="P117" s="200">
        <f t="shared" si="1"/>
        <v>0</v>
      </c>
      <c r="Q117" s="200">
        <v>5E-05</v>
      </c>
      <c r="R117" s="200">
        <f t="shared" si="2"/>
        <v>0.0001</v>
      </c>
      <c r="S117" s="200">
        <v>0</v>
      </c>
      <c r="T117" s="201">
        <f t="shared" si="3"/>
        <v>0</v>
      </c>
      <c r="AR117" s="23" t="s">
        <v>284</v>
      </c>
      <c r="AT117" s="23" t="s">
        <v>281</v>
      </c>
      <c r="AU117" s="23" t="s">
        <v>85</v>
      </c>
      <c r="AY117" s="23" t="s">
        <v>139</v>
      </c>
      <c r="BE117" s="202">
        <f t="shared" si="4"/>
        <v>0</v>
      </c>
      <c r="BF117" s="202">
        <f t="shared" si="5"/>
        <v>0</v>
      </c>
      <c r="BG117" s="202">
        <f t="shared" si="6"/>
        <v>0</v>
      </c>
      <c r="BH117" s="202">
        <f t="shared" si="7"/>
        <v>0</v>
      </c>
      <c r="BI117" s="202">
        <f t="shared" si="8"/>
        <v>0</v>
      </c>
      <c r="BJ117" s="23" t="s">
        <v>24</v>
      </c>
      <c r="BK117" s="202">
        <f t="shared" si="9"/>
        <v>0</v>
      </c>
      <c r="BL117" s="23" t="s">
        <v>238</v>
      </c>
      <c r="BM117" s="23" t="s">
        <v>566</v>
      </c>
    </row>
    <row r="118" spans="2:65" s="1" customFormat="1" ht="25.5" customHeight="1">
      <c r="B118" s="40"/>
      <c r="C118" s="191" t="s">
        <v>286</v>
      </c>
      <c r="D118" s="191" t="s">
        <v>142</v>
      </c>
      <c r="E118" s="192" t="s">
        <v>567</v>
      </c>
      <c r="F118" s="193" t="s">
        <v>568</v>
      </c>
      <c r="G118" s="194" t="s">
        <v>305</v>
      </c>
      <c r="H118" s="195">
        <v>13</v>
      </c>
      <c r="I118" s="196"/>
      <c r="J118" s="197">
        <f t="shared" si="0"/>
        <v>0</v>
      </c>
      <c r="K118" s="193" t="s">
        <v>146</v>
      </c>
      <c r="L118" s="60"/>
      <c r="M118" s="198" t="s">
        <v>22</v>
      </c>
      <c r="N118" s="199" t="s">
        <v>47</v>
      </c>
      <c r="O118" s="41"/>
      <c r="P118" s="200">
        <f t="shared" si="1"/>
        <v>0</v>
      </c>
      <c r="Q118" s="200">
        <v>0</v>
      </c>
      <c r="R118" s="200">
        <f t="shared" si="2"/>
        <v>0</v>
      </c>
      <c r="S118" s="200">
        <v>0</v>
      </c>
      <c r="T118" s="201">
        <f t="shared" si="3"/>
        <v>0</v>
      </c>
      <c r="AR118" s="23" t="s">
        <v>238</v>
      </c>
      <c r="AT118" s="23" t="s">
        <v>142</v>
      </c>
      <c r="AU118" s="23" t="s">
        <v>85</v>
      </c>
      <c r="AY118" s="23" t="s">
        <v>139</v>
      </c>
      <c r="BE118" s="202">
        <f t="shared" si="4"/>
        <v>0</v>
      </c>
      <c r="BF118" s="202">
        <f t="shared" si="5"/>
        <v>0</v>
      </c>
      <c r="BG118" s="202">
        <f t="shared" si="6"/>
        <v>0</v>
      </c>
      <c r="BH118" s="202">
        <f t="shared" si="7"/>
        <v>0</v>
      </c>
      <c r="BI118" s="202">
        <f t="shared" si="8"/>
        <v>0</v>
      </c>
      <c r="BJ118" s="23" t="s">
        <v>24</v>
      </c>
      <c r="BK118" s="202">
        <f t="shared" si="9"/>
        <v>0</v>
      </c>
      <c r="BL118" s="23" t="s">
        <v>238</v>
      </c>
      <c r="BM118" s="23" t="s">
        <v>569</v>
      </c>
    </row>
    <row r="119" spans="2:65" s="1" customFormat="1" ht="25.5" customHeight="1">
      <c r="B119" s="40"/>
      <c r="C119" s="238" t="s">
        <v>290</v>
      </c>
      <c r="D119" s="238" t="s">
        <v>281</v>
      </c>
      <c r="E119" s="239" t="s">
        <v>570</v>
      </c>
      <c r="F119" s="240" t="s">
        <v>571</v>
      </c>
      <c r="G119" s="241" t="s">
        <v>305</v>
      </c>
      <c r="H119" s="242">
        <v>13</v>
      </c>
      <c r="I119" s="243"/>
      <c r="J119" s="244">
        <f t="shared" si="0"/>
        <v>0</v>
      </c>
      <c r="K119" s="240" t="s">
        <v>146</v>
      </c>
      <c r="L119" s="245"/>
      <c r="M119" s="246" t="s">
        <v>22</v>
      </c>
      <c r="N119" s="247" t="s">
        <v>47</v>
      </c>
      <c r="O119" s="41"/>
      <c r="P119" s="200">
        <f t="shared" si="1"/>
        <v>0</v>
      </c>
      <c r="Q119" s="200">
        <v>6E-05</v>
      </c>
      <c r="R119" s="200">
        <f t="shared" si="2"/>
        <v>0.00078</v>
      </c>
      <c r="S119" s="200">
        <v>0</v>
      </c>
      <c r="T119" s="201">
        <f t="shared" si="3"/>
        <v>0</v>
      </c>
      <c r="AR119" s="23" t="s">
        <v>284</v>
      </c>
      <c r="AT119" s="23" t="s">
        <v>281</v>
      </c>
      <c r="AU119" s="23" t="s">
        <v>85</v>
      </c>
      <c r="AY119" s="23" t="s">
        <v>139</v>
      </c>
      <c r="BE119" s="202">
        <f t="shared" si="4"/>
        <v>0</v>
      </c>
      <c r="BF119" s="202">
        <f t="shared" si="5"/>
        <v>0</v>
      </c>
      <c r="BG119" s="202">
        <f t="shared" si="6"/>
        <v>0</v>
      </c>
      <c r="BH119" s="202">
        <f t="shared" si="7"/>
        <v>0</v>
      </c>
      <c r="BI119" s="202">
        <f t="shared" si="8"/>
        <v>0</v>
      </c>
      <c r="BJ119" s="23" t="s">
        <v>24</v>
      </c>
      <c r="BK119" s="202">
        <f t="shared" si="9"/>
        <v>0</v>
      </c>
      <c r="BL119" s="23" t="s">
        <v>238</v>
      </c>
      <c r="BM119" s="23" t="s">
        <v>572</v>
      </c>
    </row>
    <row r="120" spans="2:65" s="1" customFormat="1" ht="16.5" customHeight="1">
      <c r="B120" s="40"/>
      <c r="C120" s="191" t="s">
        <v>294</v>
      </c>
      <c r="D120" s="191" t="s">
        <v>142</v>
      </c>
      <c r="E120" s="192" t="s">
        <v>573</v>
      </c>
      <c r="F120" s="193" t="s">
        <v>574</v>
      </c>
      <c r="G120" s="194" t="s">
        <v>305</v>
      </c>
      <c r="H120" s="195">
        <v>9</v>
      </c>
      <c r="I120" s="196"/>
      <c r="J120" s="197">
        <f t="shared" si="0"/>
        <v>0</v>
      </c>
      <c r="K120" s="193" t="s">
        <v>146</v>
      </c>
      <c r="L120" s="60"/>
      <c r="M120" s="198" t="s">
        <v>22</v>
      </c>
      <c r="N120" s="199" t="s">
        <v>47</v>
      </c>
      <c r="O120" s="41"/>
      <c r="P120" s="200">
        <f t="shared" si="1"/>
        <v>0</v>
      </c>
      <c r="Q120" s="200">
        <v>0</v>
      </c>
      <c r="R120" s="200">
        <f t="shared" si="2"/>
        <v>0</v>
      </c>
      <c r="S120" s="200">
        <v>0</v>
      </c>
      <c r="T120" s="201">
        <f t="shared" si="3"/>
        <v>0</v>
      </c>
      <c r="AR120" s="23" t="s">
        <v>238</v>
      </c>
      <c r="AT120" s="23" t="s">
        <v>142</v>
      </c>
      <c r="AU120" s="23" t="s">
        <v>85</v>
      </c>
      <c r="AY120" s="23" t="s">
        <v>139</v>
      </c>
      <c r="BE120" s="202">
        <f t="shared" si="4"/>
        <v>0</v>
      </c>
      <c r="BF120" s="202">
        <f t="shared" si="5"/>
        <v>0</v>
      </c>
      <c r="BG120" s="202">
        <f t="shared" si="6"/>
        <v>0</v>
      </c>
      <c r="BH120" s="202">
        <f t="shared" si="7"/>
        <v>0</v>
      </c>
      <c r="BI120" s="202">
        <f t="shared" si="8"/>
        <v>0</v>
      </c>
      <c r="BJ120" s="23" t="s">
        <v>24</v>
      </c>
      <c r="BK120" s="202">
        <f t="shared" si="9"/>
        <v>0</v>
      </c>
      <c r="BL120" s="23" t="s">
        <v>238</v>
      </c>
      <c r="BM120" s="23" t="s">
        <v>575</v>
      </c>
    </row>
    <row r="121" spans="2:51" s="12" customFormat="1" ht="13.5">
      <c r="B121" s="214"/>
      <c r="C121" s="215"/>
      <c r="D121" s="205" t="s">
        <v>149</v>
      </c>
      <c r="E121" s="216" t="s">
        <v>22</v>
      </c>
      <c r="F121" s="217" t="s">
        <v>576</v>
      </c>
      <c r="G121" s="215"/>
      <c r="H121" s="218">
        <v>9</v>
      </c>
      <c r="I121" s="219"/>
      <c r="J121" s="215"/>
      <c r="K121" s="215"/>
      <c r="L121" s="220"/>
      <c r="M121" s="221"/>
      <c r="N121" s="222"/>
      <c r="O121" s="222"/>
      <c r="P121" s="222"/>
      <c r="Q121" s="222"/>
      <c r="R121" s="222"/>
      <c r="S121" s="222"/>
      <c r="T121" s="223"/>
      <c r="AT121" s="224" t="s">
        <v>149</v>
      </c>
      <c r="AU121" s="224" t="s">
        <v>85</v>
      </c>
      <c r="AV121" s="12" t="s">
        <v>85</v>
      </c>
      <c r="AW121" s="12" t="s">
        <v>39</v>
      </c>
      <c r="AX121" s="12" t="s">
        <v>24</v>
      </c>
      <c r="AY121" s="224" t="s">
        <v>139</v>
      </c>
    </row>
    <row r="122" spans="2:65" s="1" customFormat="1" ht="16.5" customHeight="1">
      <c r="B122" s="40"/>
      <c r="C122" s="238" t="s">
        <v>298</v>
      </c>
      <c r="D122" s="238" t="s">
        <v>281</v>
      </c>
      <c r="E122" s="239" t="s">
        <v>577</v>
      </c>
      <c r="F122" s="240" t="s">
        <v>578</v>
      </c>
      <c r="G122" s="241" t="s">
        <v>305</v>
      </c>
      <c r="H122" s="242">
        <v>1</v>
      </c>
      <c r="I122" s="243"/>
      <c r="J122" s="244">
        <f>ROUND(I122*H122,2)</f>
        <v>0</v>
      </c>
      <c r="K122" s="240" t="s">
        <v>146</v>
      </c>
      <c r="L122" s="245"/>
      <c r="M122" s="246" t="s">
        <v>22</v>
      </c>
      <c r="N122" s="247" t="s">
        <v>47</v>
      </c>
      <c r="O122" s="41"/>
      <c r="P122" s="200">
        <f>O122*H122</f>
        <v>0</v>
      </c>
      <c r="Q122" s="200">
        <v>0.0004</v>
      </c>
      <c r="R122" s="200">
        <f>Q122*H122</f>
        <v>0.0004</v>
      </c>
      <c r="S122" s="200">
        <v>0</v>
      </c>
      <c r="T122" s="201">
        <f>S122*H122</f>
        <v>0</v>
      </c>
      <c r="AR122" s="23" t="s">
        <v>284</v>
      </c>
      <c r="AT122" s="23" t="s">
        <v>281</v>
      </c>
      <c r="AU122" s="23" t="s">
        <v>85</v>
      </c>
      <c r="AY122" s="23" t="s">
        <v>139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24</v>
      </c>
      <c r="BK122" s="202">
        <f>ROUND(I122*H122,2)</f>
        <v>0</v>
      </c>
      <c r="BL122" s="23" t="s">
        <v>238</v>
      </c>
      <c r="BM122" s="23" t="s">
        <v>579</v>
      </c>
    </row>
    <row r="123" spans="2:47" s="1" customFormat="1" ht="27">
      <c r="B123" s="40"/>
      <c r="C123" s="62"/>
      <c r="D123" s="205" t="s">
        <v>517</v>
      </c>
      <c r="E123" s="62"/>
      <c r="F123" s="236" t="s">
        <v>580</v>
      </c>
      <c r="G123" s="62"/>
      <c r="H123" s="62"/>
      <c r="I123" s="162"/>
      <c r="J123" s="62"/>
      <c r="K123" s="62"/>
      <c r="L123" s="60"/>
      <c r="M123" s="237"/>
      <c r="N123" s="41"/>
      <c r="O123" s="41"/>
      <c r="P123" s="41"/>
      <c r="Q123" s="41"/>
      <c r="R123" s="41"/>
      <c r="S123" s="41"/>
      <c r="T123" s="77"/>
      <c r="AT123" s="23" t="s">
        <v>517</v>
      </c>
      <c r="AU123" s="23" t="s">
        <v>85</v>
      </c>
    </row>
    <row r="124" spans="2:65" s="1" customFormat="1" ht="16.5" customHeight="1">
      <c r="B124" s="40"/>
      <c r="C124" s="238" t="s">
        <v>302</v>
      </c>
      <c r="D124" s="238" t="s">
        <v>281</v>
      </c>
      <c r="E124" s="239" t="s">
        <v>581</v>
      </c>
      <c r="F124" s="240" t="s">
        <v>582</v>
      </c>
      <c r="G124" s="241" t="s">
        <v>305</v>
      </c>
      <c r="H124" s="242">
        <v>8</v>
      </c>
      <c r="I124" s="243"/>
      <c r="J124" s="244">
        <f>ROUND(I124*H124,2)</f>
        <v>0</v>
      </c>
      <c r="K124" s="240" t="s">
        <v>146</v>
      </c>
      <c r="L124" s="245"/>
      <c r="M124" s="246" t="s">
        <v>22</v>
      </c>
      <c r="N124" s="247" t="s">
        <v>47</v>
      </c>
      <c r="O124" s="41"/>
      <c r="P124" s="200">
        <f>O124*H124</f>
        <v>0</v>
      </c>
      <c r="Q124" s="200">
        <v>0.0004</v>
      </c>
      <c r="R124" s="200">
        <f>Q124*H124</f>
        <v>0.0032</v>
      </c>
      <c r="S124" s="200">
        <v>0</v>
      </c>
      <c r="T124" s="201">
        <f>S124*H124</f>
        <v>0</v>
      </c>
      <c r="AR124" s="23" t="s">
        <v>284</v>
      </c>
      <c r="AT124" s="23" t="s">
        <v>281</v>
      </c>
      <c r="AU124" s="23" t="s">
        <v>85</v>
      </c>
      <c r="AY124" s="23" t="s">
        <v>139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24</v>
      </c>
      <c r="BK124" s="202">
        <f>ROUND(I124*H124,2)</f>
        <v>0</v>
      </c>
      <c r="BL124" s="23" t="s">
        <v>238</v>
      </c>
      <c r="BM124" s="23" t="s">
        <v>583</v>
      </c>
    </row>
    <row r="125" spans="2:47" s="1" customFormat="1" ht="27">
      <c r="B125" s="40"/>
      <c r="C125" s="62"/>
      <c r="D125" s="205" t="s">
        <v>517</v>
      </c>
      <c r="E125" s="62"/>
      <c r="F125" s="236" t="s">
        <v>584</v>
      </c>
      <c r="G125" s="62"/>
      <c r="H125" s="62"/>
      <c r="I125" s="162"/>
      <c r="J125" s="62"/>
      <c r="K125" s="62"/>
      <c r="L125" s="60"/>
      <c r="M125" s="237"/>
      <c r="N125" s="41"/>
      <c r="O125" s="41"/>
      <c r="P125" s="41"/>
      <c r="Q125" s="41"/>
      <c r="R125" s="41"/>
      <c r="S125" s="41"/>
      <c r="T125" s="77"/>
      <c r="AT125" s="23" t="s">
        <v>517</v>
      </c>
      <c r="AU125" s="23" t="s">
        <v>85</v>
      </c>
    </row>
    <row r="126" spans="2:65" s="1" customFormat="1" ht="25.5" customHeight="1">
      <c r="B126" s="40"/>
      <c r="C126" s="191" t="s">
        <v>307</v>
      </c>
      <c r="D126" s="191" t="s">
        <v>142</v>
      </c>
      <c r="E126" s="192" t="s">
        <v>585</v>
      </c>
      <c r="F126" s="193" t="s">
        <v>586</v>
      </c>
      <c r="G126" s="194" t="s">
        <v>305</v>
      </c>
      <c r="H126" s="195">
        <v>2</v>
      </c>
      <c r="I126" s="196"/>
      <c r="J126" s="197">
        <f>ROUND(I126*H126,2)</f>
        <v>0</v>
      </c>
      <c r="K126" s="193" t="s">
        <v>146</v>
      </c>
      <c r="L126" s="60"/>
      <c r="M126" s="198" t="s">
        <v>22</v>
      </c>
      <c r="N126" s="199" t="s">
        <v>47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238</v>
      </c>
      <c r="AT126" s="23" t="s">
        <v>142</v>
      </c>
      <c r="AU126" s="23" t="s">
        <v>85</v>
      </c>
      <c r="AY126" s="23" t="s">
        <v>139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24</v>
      </c>
      <c r="BK126" s="202">
        <f>ROUND(I126*H126,2)</f>
        <v>0</v>
      </c>
      <c r="BL126" s="23" t="s">
        <v>238</v>
      </c>
      <c r="BM126" s="23" t="s">
        <v>587</v>
      </c>
    </row>
    <row r="127" spans="2:65" s="1" customFormat="1" ht="16.5" customHeight="1">
      <c r="B127" s="40"/>
      <c r="C127" s="238" t="s">
        <v>311</v>
      </c>
      <c r="D127" s="238" t="s">
        <v>281</v>
      </c>
      <c r="E127" s="239" t="s">
        <v>588</v>
      </c>
      <c r="F127" s="240" t="s">
        <v>589</v>
      </c>
      <c r="G127" s="241" t="s">
        <v>305</v>
      </c>
      <c r="H127" s="242">
        <v>2</v>
      </c>
      <c r="I127" s="243"/>
      <c r="J127" s="244">
        <f>ROUND(I127*H127,2)</f>
        <v>0</v>
      </c>
      <c r="K127" s="240" t="s">
        <v>146</v>
      </c>
      <c r="L127" s="245"/>
      <c r="M127" s="246" t="s">
        <v>22</v>
      </c>
      <c r="N127" s="247" t="s">
        <v>47</v>
      </c>
      <c r="O127" s="41"/>
      <c r="P127" s="200">
        <f>O127*H127</f>
        <v>0</v>
      </c>
      <c r="Q127" s="200">
        <v>0.00047</v>
      </c>
      <c r="R127" s="200">
        <f>Q127*H127</f>
        <v>0.00094</v>
      </c>
      <c r="S127" s="200">
        <v>0</v>
      </c>
      <c r="T127" s="201">
        <f>S127*H127</f>
        <v>0</v>
      </c>
      <c r="AR127" s="23" t="s">
        <v>284</v>
      </c>
      <c r="AT127" s="23" t="s">
        <v>281</v>
      </c>
      <c r="AU127" s="23" t="s">
        <v>85</v>
      </c>
      <c r="AY127" s="23" t="s">
        <v>139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24</v>
      </c>
      <c r="BK127" s="202">
        <f>ROUND(I127*H127,2)</f>
        <v>0</v>
      </c>
      <c r="BL127" s="23" t="s">
        <v>238</v>
      </c>
      <c r="BM127" s="23" t="s">
        <v>590</v>
      </c>
    </row>
    <row r="128" spans="2:47" s="1" customFormat="1" ht="27">
      <c r="B128" s="40"/>
      <c r="C128" s="62"/>
      <c r="D128" s="205" t="s">
        <v>517</v>
      </c>
      <c r="E128" s="62"/>
      <c r="F128" s="236" t="s">
        <v>591</v>
      </c>
      <c r="G128" s="62"/>
      <c r="H128" s="62"/>
      <c r="I128" s="162"/>
      <c r="J128" s="62"/>
      <c r="K128" s="62"/>
      <c r="L128" s="60"/>
      <c r="M128" s="237"/>
      <c r="N128" s="41"/>
      <c r="O128" s="41"/>
      <c r="P128" s="41"/>
      <c r="Q128" s="41"/>
      <c r="R128" s="41"/>
      <c r="S128" s="41"/>
      <c r="T128" s="77"/>
      <c r="AT128" s="23" t="s">
        <v>517</v>
      </c>
      <c r="AU128" s="23" t="s">
        <v>85</v>
      </c>
    </row>
    <row r="129" spans="2:65" s="1" customFormat="1" ht="25.5" customHeight="1">
      <c r="B129" s="40"/>
      <c r="C129" s="191" t="s">
        <v>284</v>
      </c>
      <c r="D129" s="191" t="s">
        <v>142</v>
      </c>
      <c r="E129" s="192" t="s">
        <v>592</v>
      </c>
      <c r="F129" s="193" t="s">
        <v>593</v>
      </c>
      <c r="G129" s="194" t="s">
        <v>154</v>
      </c>
      <c r="H129" s="195">
        <v>3</v>
      </c>
      <c r="I129" s="196"/>
      <c r="J129" s="197">
        <f aca="true" t="shared" si="10" ref="J129:J138">ROUND(I129*H129,2)</f>
        <v>0</v>
      </c>
      <c r="K129" s="193" t="s">
        <v>146</v>
      </c>
      <c r="L129" s="60"/>
      <c r="M129" s="198" t="s">
        <v>22</v>
      </c>
      <c r="N129" s="199" t="s">
        <v>47</v>
      </c>
      <c r="O129" s="41"/>
      <c r="P129" s="200">
        <f aca="true" t="shared" si="11" ref="P129:P138">O129*H129</f>
        <v>0</v>
      </c>
      <c r="Q129" s="200">
        <v>0</v>
      </c>
      <c r="R129" s="200">
        <f aca="true" t="shared" si="12" ref="R129:R138">Q129*H129</f>
        <v>0</v>
      </c>
      <c r="S129" s="200">
        <v>0</v>
      </c>
      <c r="T129" s="201">
        <f aca="true" t="shared" si="13" ref="T129:T138">S129*H129</f>
        <v>0</v>
      </c>
      <c r="AR129" s="23" t="s">
        <v>238</v>
      </c>
      <c r="AT129" s="23" t="s">
        <v>142</v>
      </c>
      <c r="AU129" s="23" t="s">
        <v>85</v>
      </c>
      <c r="AY129" s="23" t="s">
        <v>139</v>
      </c>
      <c r="BE129" s="202">
        <f aca="true" t="shared" si="14" ref="BE129:BE138">IF(N129="základní",J129,0)</f>
        <v>0</v>
      </c>
      <c r="BF129" s="202">
        <f aca="true" t="shared" si="15" ref="BF129:BF138">IF(N129="snížená",J129,0)</f>
        <v>0</v>
      </c>
      <c r="BG129" s="202">
        <f aca="true" t="shared" si="16" ref="BG129:BG138">IF(N129="zákl. přenesená",J129,0)</f>
        <v>0</v>
      </c>
      <c r="BH129" s="202">
        <f aca="true" t="shared" si="17" ref="BH129:BH138">IF(N129="sníž. přenesená",J129,0)</f>
        <v>0</v>
      </c>
      <c r="BI129" s="202">
        <f aca="true" t="shared" si="18" ref="BI129:BI138">IF(N129="nulová",J129,0)</f>
        <v>0</v>
      </c>
      <c r="BJ129" s="23" t="s">
        <v>24</v>
      </c>
      <c r="BK129" s="202">
        <f aca="true" t="shared" si="19" ref="BK129:BK138">ROUND(I129*H129,2)</f>
        <v>0</v>
      </c>
      <c r="BL129" s="23" t="s">
        <v>238</v>
      </c>
      <c r="BM129" s="23" t="s">
        <v>594</v>
      </c>
    </row>
    <row r="130" spans="2:65" s="1" customFormat="1" ht="16.5" customHeight="1">
      <c r="B130" s="40"/>
      <c r="C130" s="238" t="s">
        <v>318</v>
      </c>
      <c r="D130" s="238" t="s">
        <v>281</v>
      </c>
      <c r="E130" s="239" t="s">
        <v>595</v>
      </c>
      <c r="F130" s="240" t="s">
        <v>596</v>
      </c>
      <c r="G130" s="241" t="s">
        <v>268</v>
      </c>
      <c r="H130" s="242">
        <v>1</v>
      </c>
      <c r="I130" s="243"/>
      <c r="J130" s="244">
        <f t="shared" si="10"/>
        <v>0</v>
      </c>
      <c r="K130" s="240" t="s">
        <v>521</v>
      </c>
      <c r="L130" s="245"/>
      <c r="M130" s="246" t="s">
        <v>22</v>
      </c>
      <c r="N130" s="247" t="s">
        <v>47</v>
      </c>
      <c r="O130" s="41"/>
      <c r="P130" s="200">
        <f t="shared" si="11"/>
        <v>0</v>
      </c>
      <c r="Q130" s="200">
        <v>0</v>
      </c>
      <c r="R130" s="200">
        <f t="shared" si="12"/>
        <v>0</v>
      </c>
      <c r="S130" s="200">
        <v>0</v>
      </c>
      <c r="T130" s="201">
        <f t="shared" si="13"/>
        <v>0</v>
      </c>
      <c r="AR130" s="23" t="s">
        <v>284</v>
      </c>
      <c r="AT130" s="23" t="s">
        <v>281</v>
      </c>
      <c r="AU130" s="23" t="s">
        <v>85</v>
      </c>
      <c r="AY130" s="23" t="s">
        <v>139</v>
      </c>
      <c r="BE130" s="202">
        <f t="shared" si="14"/>
        <v>0</v>
      </c>
      <c r="BF130" s="202">
        <f t="shared" si="15"/>
        <v>0</v>
      </c>
      <c r="BG130" s="202">
        <f t="shared" si="16"/>
        <v>0</v>
      </c>
      <c r="BH130" s="202">
        <f t="shared" si="17"/>
        <v>0</v>
      </c>
      <c r="BI130" s="202">
        <f t="shared" si="18"/>
        <v>0</v>
      </c>
      <c r="BJ130" s="23" t="s">
        <v>24</v>
      </c>
      <c r="BK130" s="202">
        <f t="shared" si="19"/>
        <v>0</v>
      </c>
      <c r="BL130" s="23" t="s">
        <v>238</v>
      </c>
      <c r="BM130" s="23" t="s">
        <v>597</v>
      </c>
    </row>
    <row r="131" spans="2:65" s="1" customFormat="1" ht="25.5" customHeight="1">
      <c r="B131" s="40"/>
      <c r="C131" s="191" t="s">
        <v>322</v>
      </c>
      <c r="D131" s="191" t="s">
        <v>142</v>
      </c>
      <c r="E131" s="192" t="s">
        <v>598</v>
      </c>
      <c r="F131" s="193" t="s">
        <v>599</v>
      </c>
      <c r="G131" s="194" t="s">
        <v>305</v>
      </c>
      <c r="H131" s="195">
        <v>2</v>
      </c>
      <c r="I131" s="196"/>
      <c r="J131" s="197">
        <f t="shared" si="10"/>
        <v>0</v>
      </c>
      <c r="K131" s="193" t="s">
        <v>146</v>
      </c>
      <c r="L131" s="60"/>
      <c r="M131" s="198" t="s">
        <v>22</v>
      </c>
      <c r="N131" s="199" t="s">
        <v>47</v>
      </c>
      <c r="O131" s="41"/>
      <c r="P131" s="200">
        <f t="shared" si="11"/>
        <v>0</v>
      </c>
      <c r="Q131" s="200">
        <v>0</v>
      </c>
      <c r="R131" s="200">
        <f t="shared" si="12"/>
        <v>0</v>
      </c>
      <c r="S131" s="200">
        <v>0</v>
      </c>
      <c r="T131" s="201">
        <f t="shared" si="13"/>
        <v>0</v>
      </c>
      <c r="AR131" s="23" t="s">
        <v>238</v>
      </c>
      <c r="AT131" s="23" t="s">
        <v>142</v>
      </c>
      <c r="AU131" s="23" t="s">
        <v>85</v>
      </c>
      <c r="AY131" s="23" t="s">
        <v>139</v>
      </c>
      <c r="BE131" s="202">
        <f t="shared" si="14"/>
        <v>0</v>
      </c>
      <c r="BF131" s="202">
        <f t="shared" si="15"/>
        <v>0</v>
      </c>
      <c r="BG131" s="202">
        <f t="shared" si="16"/>
        <v>0</v>
      </c>
      <c r="BH131" s="202">
        <f t="shared" si="17"/>
        <v>0</v>
      </c>
      <c r="BI131" s="202">
        <f t="shared" si="18"/>
        <v>0</v>
      </c>
      <c r="BJ131" s="23" t="s">
        <v>24</v>
      </c>
      <c r="BK131" s="202">
        <f t="shared" si="19"/>
        <v>0</v>
      </c>
      <c r="BL131" s="23" t="s">
        <v>238</v>
      </c>
      <c r="BM131" s="23" t="s">
        <v>600</v>
      </c>
    </row>
    <row r="132" spans="2:65" s="1" customFormat="1" ht="16.5" customHeight="1">
      <c r="B132" s="40"/>
      <c r="C132" s="238" t="s">
        <v>326</v>
      </c>
      <c r="D132" s="238" t="s">
        <v>281</v>
      </c>
      <c r="E132" s="239" t="s">
        <v>601</v>
      </c>
      <c r="F132" s="240" t="s">
        <v>602</v>
      </c>
      <c r="G132" s="241" t="s">
        <v>305</v>
      </c>
      <c r="H132" s="242">
        <v>2</v>
      </c>
      <c r="I132" s="243"/>
      <c r="J132" s="244">
        <f t="shared" si="10"/>
        <v>0</v>
      </c>
      <c r="K132" s="240" t="s">
        <v>521</v>
      </c>
      <c r="L132" s="245"/>
      <c r="M132" s="246" t="s">
        <v>22</v>
      </c>
      <c r="N132" s="247" t="s">
        <v>47</v>
      </c>
      <c r="O132" s="41"/>
      <c r="P132" s="200">
        <f t="shared" si="11"/>
        <v>0</v>
      </c>
      <c r="Q132" s="200">
        <v>0</v>
      </c>
      <c r="R132" s="200">
        <f t="shared" si="12"/>
        <v>0</v>
      </c>
      <c r="S132" s="200">
        <v>0</v>
      </c>
      <c r="T132" s="201">
        <f t="shared" si="13"/>
        <v>0</v>
      </c>
      <c r="AR132" s="23" t="s">
        <v>284</v>
      </c>
      <c r="AT132" s="23" t="s">
        <v>281</v>
      </c>
      <c r="AU132" s="23" t="s">
        <v>85</v>
      </c>
      <c r="AY132" s="23" t="s">
        <v>139</v>
      </c>
      <c r="BE132" s="202">
        <f t="shared" si="14"/>
        <v>0</v>
      </c>
      <c r="BF132" s="202">
        <f t="shared" si="15"/>
        <v>0</v>
      </c>
      <c r="BG132" s="202">
        <f t="shared" si="16"/>
        <v>0</v>
      </c>
      <c r="BH132" s="202">
        <f t="shared" si="17"/>
        <v>0</v>
      </c>
      <c r="BI132" s="202">
        <f t="shared" si="18"/>
        <v>0</v>
      </c>
      <c r="BJ132" s="23" t="s">
        <v>24</v>
      </c>
      <c r="BK132" s="202">
        <f t="shared" si="19"/>
        <v>0</v>
      </c>
      <c r="BL132" s="23" t="s">
        <v>238</v>
      </c>
      <c r="BM132" s="23" t="s">
        <v>603</v>
      </c>
    </row>
    <row r="133" spans="2:65" s="1" customFormat="1" ht="25.5" customHeight="1">
      <c r="B133" s="40"/>
      <c r="C133" s="191" t="s">
        <v>330</v>
      </c>
      <c r="D133" s="191" t="s">
        <v>142</v>
      </c>
      <c r="E133" s="192" t="s">
        <v>604</v>
      </c>
      <c r="F133" s="193" t="s">
        <v>605</v>
      </c>
      <c r="G133" s="194" t="s">
        <v>305</v>
      </c>
      <c r="H133" s="195">
        <v>4</v>
      </c>
      <c r="I133" s="196"/>
      <c r="J133" s="197">
        <f t="shared" si="10"/>
        <v>0</v>
      </c>
      <c r="K133" s="193" t="s">
        <v>146</v>
      </c>
      <c r="L133" s="60"/>
      <c r="M133" s="198" t="s">
        <v>22</v>
      </c>
      <c r="N133" s="199" t="s">
        <v>47</v>
      </c>
      <c r="O133" s="41"/>
      <c r="P133" s="200">
        <f t="shared" si="11"/>
        <v>0</v>
      </c>
      <c r="Q133" s="200">
        <v>0</v>
      </c>
      <c r="R133" s="200">
        <f t="shared" si="12"/>
        <v>0</v>
      </c>
      <c r="S133" s="200">
        <v>0</v>
      </c>
      <c r="T133" s="201">
        <f t="shared" si="13"/>
        <v>0</v>
      </c>
      <c r="AR133" s="23" t="s">
        <v>238</v>
      </c>
      <c r="AT133" s="23" t="s">
        <v>142</v>
      </c>
      <c r="AU133" s="23" t="s">
        <v>85</v>
      </c>
      <c r="AY133" s="23" t="s">
        <v>139</v>
      </c>
      <c r="BE133" s="202">
        <f t="shared" si="14"/>
        <v>0</v>
      </c>
      <c r="BF133" s="202">
        <f t="shared" si="15"/>
        <v>0</v>
      </c>
      <c r="BG133" s="202">
        <f t="shared" si="16"/>
        <v>0</v>
      </c>
      <c r="BH133" s="202">
        <f t="shared" si="17"/>
        <v>0</v>
      </c>
      <c r="BI133" s="202">
        <f t="shared" si="18"/>
        <v>0</v>
      </c>
      <c r="BJ133" s="23" t="s">
        <v>24</v>
      </c>
      <c r="BK133" s="202">
        <f t="shared" si="19"/>
        <v>0</v>
      </c>
      <c r="BL133" s="23" t="s">
        <v>238</v>
      </c>
      <c r="BM133" s="23" t="s">
        <v>606</v>
      </c>
    </row>
    <row r="134" spans="2:65" s="1" customFormat="1" ht="16.5" customHeight="1">
      <c r="B134" s="40"/>
      <c r="C134" s="238" t="s">
        <v>334</v>
      </c>
      <c r="D134" s="238" t="s">
        <v>281</v>
      </c>
      <c r="E134" s="239" t="s">
        <v>607</v>
      </c>
      <c r="F134" s="240" t="s">
        <v>608</v>
      </c>
      <c r="G134" s="241" t="s">
        <v>305</v>
      </c>
      <c r="H134" s="242">
        <v>4</v>
      </c>
      <c r="I134" s="243"/>
      <c r="J134" s="244">
        <f t="shared" si="10"/>
        <v>0</v>
      </c>
      <c r="K134" s="240" t="s">
        <v>521</v>
      </c>
      <c r="L134" s="245"/>
      <c r="M134" s="246" t="s">
        <v>22</v>
      </c>
      <c r="N134" s="247" t="s">
        <v>47</v>
      </c>
      <c r="O134" s="41"/>
      <c r="P134" s="200">
        <f t="shared" si="11"/>
        <v>0</v>
      </c>
      <c r="Q134" s="200">
        <v>0</v>
      </c>
      <c r="R134" s="200">
        <f t="shared" si="12"/>
        <v>0</v>
      </c>
      <c r="S134" s="200">
        <v>0</v>
      </c>
      <c r="T134" s="201">
        <f t="shared" si="13"/>
        <v>0</v>
      </c>
      <c r="AR134" s="23" t="s">
        <v>284</v>
      </c>
      <c r="AT134" s="23" t="s">
        <v>281</v>
      </c>
      <c r="AU134" s="23" t="s">
        <v>85</v>
      </c>
      <c r="AY134" s="23" t="s">
        <v>139</v>
      </c>
      <c r="BE134" s="202">
        <f t="shared" si="14"/>
        <v>0</v>
      </c>
      <c r="BF134" s="202">
        <f t="shared" si="15"/>
        <v>0</v>
      </c>
      <c r="BG134" s="202">
        <f t="shared" si="16"/>
        <v>0</v>
      </c>
      <c r="BH134" s="202">
        <f t="shared" si="17"/>
        <v>0</v>
      </c>
      <c r="BI134" s="202">
        <f t="shared" si="18"/>
        <v>0</v>
      </c>
      <c r="BJ134" s="23" t="s">
        <v>24</v>
      </c>
      <c r="BK134" s="202">
        <f t="shared" si="19"/>
        <v>0</v>
      </c>
      <c r="BL134" s="23" t="s">
        <v>238</v>
      </c>
      <c r="BM134" s="23" t="s">
        <v>609</v>
      </c>
    </row>
    <row r="135" spans="2:65" s="1" customFormat="1" ht="16.5" customHeight="1">
      <c r="B135" s="40"/>
      <c r="C135" s="191" t="s">
        <v>338</v>
      </c>
      <c r="D135" s="191" t="s">
        <v>142</v>
      </c>
      <c r="E135" s="192" t="s">
        <v>610</v>
      </c>
      <c r="F135" s="193" t="s">
        <v>611</v>
      </c>
      <c r="G135" s="194" t="s">
        <v>268</v>
      </c>
      <c r="H135" s="195">
        <v>1</v>
      </c>
      <c r="I135" s="196"/>
      <c r="J135" s="197">
        <f t="shared" si="10"/>
        <v>0</v>
      </c>
      <c r="K135" s="193" t="s">
        <v>521</v>
      </c>
      <c r="L135" s="60"/>
      <c r="M135" s="198" t="s">
        <v>22</v>
      </c>
      <c r="N135" s="199" t="s">
        <v>47</v>
      </c>
      <c r="O135" s="41"/>
      <c r="P135" s="200">
        <f t="shared" si="11"/>
        <v>0</v>
      </c>
      <c r="Q135" s="200">
        <v>0</v>
      </c>
      <c r="R135" s="200">
        <f t="shared" si="12"/>
        <v>0</v>
      </c>
      <c r="S135" s="200">
        <v>0</v>
      </c>
      <c r="T135" s="201">
        <f t="shared" si="13"/>
        <v>0</v>
      </c>
      <c r="AR135" s="23" t="s">
        <v>238</v>
      </c>
      <c r="AT135" s="23" t="s">
        <v>142</v>
      </c>
      <c r="AU135" s="23" t="s">
        <v>85</v>
      </c>
      <c r="AY135" s="23" t="s">
        <v>139</v>
      </c>
      <c r="BE135" s="202">
        <f t="shared" si="14"/>
        <v>0</v>
      </c>
      <c r="BF135" s="202">
        <f t="shared" si="15"/>
        <v>0</v>
      </c>
      <c r="BG135" s="202">
        <f t="shared" si="16"/>
        <v>0</v>
      </c>
      <c r="BH135" s="202">
        <f t="shared" si="17"/>
        <v>0</v>
      </c>
      <c r="BI135" s="202">
        <f t="shared" si="18"/>
        <v>0</v>
      </c>
      <c r="BJ135" s="23" t="s">
        <v>24</v>
      </c>
      <c r="BK135" s="202">
        <f t="shared" si="19"/>
        <v>0</v>
      </c>
      <c r="BL135" s="23" t="s">
        <v>238</v>
      </c>
      <c r="BM135" s="23" t="s">
        <v>612</v>
      </c>
    </row>
    <row r="136" spans="2:65" s="1" customFormat="1" ht="16.5" customHeight="1">
      <c r="B136" s="40"/>
      <c r="C136" s="191" t="s">
        <v>344</v>
      </c>
      <c r="D136" s="191" t="s">
        <v>142</v>
      </c>
      <c r="E136" s="192" t="s">
        <v>613</v>
      </c>
      <c r="F136" s="193" t="s">
        <v>614</v>
      </c>
      <c r="G136" s="194" t="s">
        <v>268</v>
      </c>
      <c r="H136" s="195">
        <v>1</v>
      </c>
      <c r="I136" s="196"/>
      <c r="J136" s="197">
        <f t="shared" si="10"/>
        <v>0</v>
      </c>
      <c r="K136" s="193" t="s">
        <v>521</v>
      </c>
      <c r="L136" s="60"/>
      <c r="M136" s="198" t="s">
        <v>22</v>
      </c>
      <c r="N136" s="199" t="s">
        <v>47</v>
      </c>
      <c r="O136" s="41"/>
      <c r="P136" s="200">
        <f t="shared" si="11"/>
        <v>0</v>
      </c>
      <c r="Q136" s="200">
        <v>0</v>
      </c>
      <c r="R136" s="200">
        <f t="shared" si="12"/>
        <v>0</v>
      </c>
      <c r="S136" s="200">
        <v>0</v>
      </c>
      <c r="T136" s="201">
        <f t="shared" si="13"/>
        <v>0</v>
      </c>
      <c r="AR136" s="23" t="s">
        <v>238</v>
      </c>
      <c r="AT136" s="23" t="s">
        <v>142</v>
      </c>
      <c r="AU136" s="23" t="s">
        <v>85</v>
      </c>
      <c r="AY136" s="23" t="s">
        <v>139</v>
      </c>
      <c r="BE136" s="202">
        <f t="shared" si="14"/>
        <v>0</v>
      </c>
      <c r="BF136" s="202">
        <f t="shared" si="15"/>
        <v>0</v>
      </c>
      <c r="BG136" s="202">
        <f t="shared" si="16"/>
        <v>0</v>
      </c>
      <c r="BH136" s="202">
        <f t="shared" si="17"/>
        <v>0</v>
      </c>
      <c r="BI136" s="202">
        <f t="shared" si="18"/>
        <v>0</v>
      </c>
      <c r="BJ136" s="23" t="s">
        <v>24</v>
      </c>
      <c r="BK136" s="202">
        <f t="shared" si="19"/>
        <v>0</v>
      </c>
      <c r="BL136" s="23" t="s">
        <v>238</v>
      </c>
      <c r="BM136" s="23" t="s">
        <v>615</v>
      </c>
    </row>
    <row r="137" spans="2:65" s="1" customFormat="1" ht="38.25" customHeight="1">
      <c r="B137" s="40"/>
      <c r="C137" s="191" t="s">
        <v>349</v>
      </c>
      <c r="D137" s="191" t="s">
        <v>142</v>
      </c>
      <c r="E137" s="192" t="s">
        <v>616</v>
      </c>
      <c r="F137" s="193" t="s">
        <v>617</v>
      </c>
      <c r="G137" s="194" t="s">
        <v>236</v>
      </c>
      <c r="H137" s="195">
        <v>0.045</v>
      </c>
      <c r="I137" s="196"/>
      <c r="J137" s="197">
        <f t="shared" si="10"/>
        <v>0</v>
      </c>
      <c r="K137" s="193" t="s">
        <v>146</v>
      </c>
      <c r="L137" s="60"/>
      <c r="M137" s="198" t="s">
        <v>22</v>
      </c>
      <c r="N137" s="199" t="s">
        <v>47</v>
      </c>
      <c r="O137" s="41"/>
      <c r="P137" s="200">
        <f t="shared" si="11"/>
        <v>0</v>
      </c>
      <c r="Q137" s="200">
        <v>0</v>
      </c>
      <c r="R137" s="200">
        <f t="shared" si="12"/>
        <v>0</v>
      </c>
      <c r="S137" s="200">
        <v>0</v>
      </c>
      <c r="T137" s="201">
        <f t="shared" si="13"/>
        <v>0</v>
      </c>
      <c r="AR137" s="23" t="s">
        <v>238</v>
      </c>
      <c r="AT137" s="23" t="s">
        <v>142</v>
      </c>
      <c r="AU137" s="23" t="s">
        <v>85</v>
      </c>
      <c r="AY137" s="23" t="s">
        <v>139</v>
      </c>
      <c r="BE137" s="202">
        <f t="shared" si="14"/>
        <v>0</v>
      </c>
      <c r="BF137" s="202">
        <f t="shared" si="15"/>
        <v>0</v>
      </c>
      <c r="BG137" s="202">
        <f t="shared" si="16"/>
        <v>0</v>
      </c>
      <c r="BH137" s="202">
        <f t="shared" si="17"/>
        <v>0</v>
      </c>
      <c r="BI137" s="202">
        <f t="shared" si="18"/>
        <v>0</v>
      </c>
      <c r="BJ137" s="23" t="s">
        <v>24</v>
      </c>
      <c r="BK137" s="202">
        <f t="shared" si="19"/>
        <v>0</v>
      </c>
      <c r="BL137" s="23" t="s">
        <v>238</v>
      </c>
      <c r="BM137" s="23" t="s">
        <v>618</v>
      </c>
    </row>
    <row r="138" spans="2:65" s="1" customFormat="1" ht="38.25" customHeight="1">
      <c r="B138" s="40"/>
      <c r="C138" s="191" t="s">
        <v>354</v>
      </c>
      <c r="D138" s="191" t="s">
        <v>142</v>
      </c>
      <c r="E138" s="192" t="s">
        <v>619</v>
      </c>
      <c r="F138" s="193" t="s">
        <v>620</v>
      </c>
      <c r="G138" s="194" t="s">
        <v>236</v>
      </c>
      <c r="H138" s="195">
        <v>0.045</v>
      </c>
      <c r="I138" s="196"/>
      <c r="J138" s="197">
        <f t="shared" si="10"/>
        <v>0</v>
      </c>
      <c r="K138" s="193" t="s">
        <v>146</v>
      </c>
      <c r="L138" s="60"/>
      <c r="M138" s="198" t="s">
        <v>22</v>
      </c>
      <c r="N138" s="252" t="s">
        <v>47</v>
      </c>
      <c r="O138" s="253"/>
      <c r="P138" s="254">
        <f t="shared" si="11"/>
        <v>0</v>
      </c>
      <c r="Q138" s="254">
        <v>0</v>
      </c>
      <c r="R138" s="254">
        <f t="shared" si="12"/>
        <v>0</v>
      </c>
      <c r="S138" s="254">
        <v>0</v>
      </c>
      <c r="T138" s="255">
        <f t="shared" si="13"/>
        <v>0</v>
      </c>
      <c r="AR138" s="23" t="s">
        <v>238</v>
      </c>
      <c r="AT138" s="23" t="s">
        <v>142</v>
      </c>
      <c r="AU138" s="23" t="s">
        <v>85</v>
      </c>
      <c r="AY138" s="23" t="s">
        <v>139</v>
      </c>
      <c r="BE138" s="202">
        <f t="shared" si="14"/>
        <v>0</v>
      </c>
      <c r="BF138" s="202">
        <f t="shared" si="15"/>
        <v>0</v>
      </c>
      <c r="BG138" s="202">
        <f t="shared" si="16"/>
        <v>0</v>
      </c>
      <c r="BH138" s="202">
        <f t="shared" si="17"/>
        <v>0</v>
      </c>
      <c r="BI138" s="202">
        <f t="shared" si="18"/>
        <v>0</v>
      </c>
      <c r="BJ138" s="23" t="s">
        <v>24</v>
      </c>
      <c r="BK138" s="202">
        <f t="shared" si="19"/>
        <v>0</v>
      </c>
      <c r="BL138" s="23" t="s">
        <v>238</v>
      </c>
      <c r="BM138" s="23" t="s">
        <v>621</v>
      </c>
    </row>
    <row r="139" spans="2:12" s="1" customFormat="1" ht="6.95" customHeight="1">
      <c r="B139" s="55"/>
      <c r="C139" s="56"/>
      <c r="D139" s="56"/>
      <c r="E139" s="56"/>
      <c r="F139" s="56"/>
      <c r="G139" s="56"/>
      <c r="H139" s="56"/>
      <c r="I139" s="138"/>
      <c r="J139" s="56"/>
      <c r="K139" s="56"/>
      <c r="L139" s="60"/>
    </row>
  </sheetData>
  <sheetProtection algorithmName="SHA-512" hashValue="Q+tFpBtzjEJ7CZeWWSnJuOLUx5RLdYViOguFz4+LjR1zhZPnPLiK9HPWwpBaBCoE7rOjFWu8FEmO6PznBh84+g==" saltValue="XVPbdOaWV4Tv+SLOI77XJjc8OsxASP9IePLkiZWLslD1aCMqmWNzGTOCb/zVRo9G5hV1eoSCXTtQcIKYxBHrvQ==" spinCount="100000" sheet="1" objects="1" scenarios="1" formatColumns="0" formatRows="0" autoFilter="0"/>
  <autoFilter ref="C80:K138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R10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97</v>
      </c>
      <c r="G1" s="380" t="s">
        <v>98</v>
      </c>
      <c r="H1" s="380"/>
      <c r="I1" s="114"/>
      <c r="J1" s="113" t="s">
        <v>99</v>
      </c>
      <c r="K1" s="112" t="s">
        <v>100</v>
      </c>
      <c r="L1" s="113" t="s">
        <v>101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93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102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Kamerový systém výstavních prostor + zázemí s kuchyňkou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622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623</v>
      </c>
      <c r="G12" s="41"/>
      <c r="H12" s="41"/>
      <c r="I12" s="118" t="s">
        <v>27</v>
      </c>
      <c r="J12" s="119" t="str">
        <f>'Rekapitulace stavby'!AN8</f>
        <v>24. 3. 2019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>Muzeum Sokolov p.o.</v>
      </c>
      <c r="F15" s="41"/>
      <c r="G15" s="41"/>
      <c r="H15" s="41"/>
      <c r="I15" s="118" t="s">
        <v>34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Jurica a.s. - Ateliér Sokolov</v>
      </c>
      <c r="F21" s="41"/>
      <c r="G21" s="41"/>
      <c r="H21" s="41"/>
      <c r="I21" s="118" t="s">
        <v>34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22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42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8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9">
        <f>ROUND(SUM(BE79:BE100),2)</f>
        <v>0</v>
      </c>
      <c r="G30" s="41"/>
      <c r="H30" s="41"/>
      <c r="I30" s="130">
        <v>0.21</v>
      </c>
      <c r="J30" s="129">
        <f>ROUND(ROUND((SUM(BE79:BE100)),2)*I30,2)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9">
        <f>ROUND(SUM(BF79:BF100),2)</f>
        <v>0</v>
      </c>
      <c r="G31" s="41"/>
      <c r="H31" s="41"/>
      <c r="I31" s="130">
        <v>0.15</v>
      </c>
      <c r="J31" s="129">
        <f>ROUND(ROUND((SUM(BF79:BF100)),2)*I31,2)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9">
        <f>ROUND(SUM(BG79:BG100),2)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9">
        <f>ROUND(SUM(BH79:BH100),2)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9">
        <f>ROUND(SUM(BI79:BI100),2)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52</v>
      </c>
      <c r="E36" s="78"/>
      <c r="F36" s="78"/>
      <c r="G36" s="133" t="s">
        <v>53</v>
      </c>
      <c r="H36" s="134" t="s">
        <v>54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Kamerový systém výstavních prostor + zázemí s kuchyňkou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CCTV - CCTV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 xml:space="preserve"> </v>
      </c>
      <c r="G49" s="41"/>
      <c r="H49" s="41"/>
      <c r="I49" s="118" t="s">
        <v>27</v>
      </c>
      <c r="J49" s="119" t="str">
        <f>IF(J12="","",J12)</f>
        <v>24. 3. 2019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Muzeum Sokolov p.o.</v>
      </c>
      <c r="G51" s="41"/>
      <c r="H51" s="41"/>
      <c r="I51" s="118" t="s">
        <v>37</v>
      </c>
      <c r="J51" s="341" t="str">
        <f>E21</f>
        <v>Jurica a.s. - Ateliér Sokolov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106</v>
      </c>
      <c r="D54" s="131"/>
      <c r="E54" s="131"/>
      <c r="F54" s="131"/>
      <c r="G54" s="131"/>
      <c r="H54" s="131"/>
      <c r="I54" s="144"/>
      <c r="J54" s="145" t="s">
        <v>107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108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109</v>
      </c>
    </row>
    <row r="57" spans="2:11" s="7" customFormat="1" ht="24.95" customHeight="1">
      <c r="B57" s="148"/>
      <c r="C57" s="149"/>
      <c r="D57" s="150" t="s">
        <v>624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9" customHeight="1">
      <c r="B58" s="155"/>
      <c r="C58" s="156"/>
      <c r="D58" s="157" t="s">
        <v>625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9" customHeight="1">
      <c r="B59" s="155"/>
      <c r="C59" s="156"/>
      <c r="D59" s="157" t="s">
        <v>626</v>
      </c>
      <c r="E59" s="158"/>
      <c r="F59" s="158"/>
      <c r="G59" s="158"/>
      <c r="H59" s="158"/>
      <c r="I59" s="159"/>
      <c r="J59" s="160">
        <f>J83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123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6.5" customHeight="1">
      <c r="B69" s="40"/>
      <c r="C69" s="62"/>
      <c r="D69" s="62"/>
      <c r="E69" s="377" t="str">
        <f>E7</f>
        <v>Kamerový systém výstavních prostor + zázemí s kuchyňkou</v>
      </c>
      <c r="F69" s="378"/>
      <c r="G69" s="378"/>
      <c r="H69" s="378"/>
      <c r="I69" s="162"/>
      <c r="J69" s="62"/>
      <c r="K69" s="62"/>
      <c r="L69" s="60"/>
    </row>
    <row r="70" spans="2:12" s="1" customFormat="1" ht="14.45" customHeight="1">
      <c r="B70" s="40"/>
      <c r="C70" s="64" t="s">
        <v>103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7.25" customHeight="1">
      <c r="B71" s="40"/>
      <c r="C71" s="62"/>
      <c r="D71" s="62"/>
      <c r="E71" s="352" t="str">
        <f>E9</f>
        <v>CCTV - CCTV</v>
      </c>
      <c r="F71" s="379"/>
      <c r="G71" s="379"/>
      <c r="H71" s="379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25</v>
      </c>
      <c r="D73" s="62"/>
      <c r="E73" s="62"/>
      <c r="F73" s="163" t="str">
        <f>F12</f>
        <v xml:space="preserve"> </v>
      </c>
      <c r="G73" s="62"/>
      <c r="H73" s="62"/>
      <c r="I73" s="164" t="s">
        <v>27</v>
      </c>
      <c r="J73" s="72" t="str">
        <f>IF(J12="","",J12)</f>
        <v>24. 3. 2019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3.5">
      <c r="B75" s="40"/>
      <c r="C75" s="64" t="s">
        <v>31</v>
      </c>
      <c r="D75" s="62"/>
      <c r="E75" s="62"/>
      <c r="F75" s="163" t="str">
        <f>E15</f>
        <v>Muzeum Sokolov p.o.</v>
      </c>
      <c r="G75" s="62"/>
      <c r="H75" s="62"/>
      <c r="I75" s="164" t="s">
        <v>37</v>
      </c>
      <c r="J75" s="163" t="str">
        <f>E21</f>
        <v>Jurica a.s. - Ateliér Sokolov</v>
      </c>
      <c r="K75" s="62"/>
      <c r="L75" s="60"/>
    </row>
    <row r="76" spans="2:12" s="1" customFormat="1" ht="14.45" customHeight="1">
      <c r="B76" s="40"/>
      <c r="C76" s="64" t="s">
        <v>35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124</v>
      </c>
      <c r="D78" s="167" t="s">
        <v>61</v>
      </c>
      <c r="E78" s="167" t="s">
        <v>57</v>
      </c>
      <c r="F78" s="167" t="s">
        <v>125</v>
      </c>
      <c r="G78" s="167" t="s">
        <v>126</v>
      </c>
      <c r="H78" s="167" t="s">
        <v>127</v>
      </c>
      <c r="I78" s="168" t="s">
        <v>128</v>
      </c>
      <c r="J78" s="167" t="s">
        <v>107</v>
      </c>
      <c r="K78" s="169" t="s">
        <v>129</v>
      </c>
      <c r="L78" s="170"/>
      <c r="M78" s="80" t="s">
        <v>130</v>
      </c>
      <c r="N78" s="81" t="s">
        <v>46</v>
      </c>
      <c r="O78" s="81" t="s">
        <v>131</v>
      </c>
      <c r="P78" s="81" t="s">
        <v>132</v>
      </c>
      <c r="Q78" s="81" t="s">
        <v>133</v>
      </c>
      <c r="R78" s="81" t="s">
        <v>134</v>
      </c>
      <c r="S78" s="81" t="s">
        <v>135</v>
      </c>
      <c r="T78" s="82" t="s">
        <v>136</v>
      </c>
    </row>
    <row r="79" spans="2:63" s="1" customFormat="1" ht="29.25" customHeight="1">
      <c r="B79" s="40"/>
      <c r="C79" s="86" t="s">
        <v>108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0</v>
      </c>
      <c r="S79" s="84"/>
      <c r="T79" s="173">
        <f>T80</f>
        <v>0</v>
      </c>
      <c r="AT79" s="23" t="s">
        <v>75</v>
      </c>
      <c r="AU79" s="23" t="s">
        <v>109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75</v>
      </c>
      <c r="E80" s="178" t="s">
        <v>627</v>
      </c>
      <c r="F80" s="178" t="s">
        <v>628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P81+P83</f>
        <v>0</v>
      </c>
      <c r="Q80" s="183"/>
      <c r="R80" s="184">
        <f>R81+R83</f>
        <v>0</v>
      </c>
      <c r="S80" s="183"/>
      <c r="T80" s="185">
        <f>T81+T83</f>
        <v>0</v>
      </c>
      <c r="AR80" s="186" t="s">
        <v>85</v>
      </c>
      <c r="AT80" s="187" t="s">
        <v>75</v>
      </c>
      <c r="AU80" s="187" t="s">
        <v>76</v>
      </c>
      <c r="AY80" s="186" t="s">
        <v>139</v>
      </c>
      <c r="BK80" s="188">
        <f>BK81+BK83</f>
        <v>0</v>
      </c>
    </row>
    <row r="81" spans="2:63" s="10" customFormat="1" ht="19.9" customHeight="1">
      <c r="B81" s="175"/>
      <c r="C81" s="176"/>
      <c r="D81" s="177" t="s">
        <v>75</v>
      </c>
      <c r="E81" s="189" t="s">
        <v>629</v>
      </c>
      <c r="F81" s="189" t="s">
        <v>630</v>
      </c>
      <c r="G81" s="176"/>
      <c r="H81" s="176"/>
      <c r="I81" s="179"/>
      <c r="J81" s="190">
        <f>BK81</f>
        <v>0</v>
      </c>
      <c r="K81" s="176"/>
      <c r="L81" s="181"/>
      <c r="M81" s="182"/>
      <c r="N81" s="183"/>
      <c r="O81" s="183"/>
      <c r="P81" s="184">
        <f>P82</f>
        <v>0</v>
      </c>
      <c r="Q81" s="183"/>
      <c r="R81" s="184">
        <f>R82</f>
        <v>0</v>
      </c>
      <c r="S81" s="183"/>
      <c r="T81" s="185">
        <f>T82</f>
        <v>0</v>
      </c>
      <c r="AR81" s="186" t="s">
        <v>24</v>
      </c>
      <c r="AT81" s="187" t="s">
        <v>75</v>
      </c>
      <c r="AU81" s="187" t="s">
        <v>24</v>
      </c>
      <c r="AY81" s="186" t="s">
        <v>139</v>
      </c>
      <c r="BK81" s="188">
        <f>BK82</f>
        <v>0</v>
      </c>
    </row>
    <row r="82" spans="2:65" s="1" customFormat="1" ht="38.25" customHeight="1">
      <c r="B82" s="40"/>
      <c r="C82" s="191" t="s">
        <v>24</v>
      </c>
      <c r="D82" s="191" t="s">
        <v>142</v>
      </c>
      <c r="E82" s="192" t="s">
        <v>24</v>
      </c>
      <c r="F82" s="193" t="s">
        <v>631</v>
      </c>
      <c r="G82" s="194" t="s">
        <v>268</v>
      </c>
      <c r="H82" s="195">
        <v>1</v>
      </c>
      <c r="I82" s="196"/>
      <c r="J82" s="197">
        <f>ROUND(I82*H82,2)</f>
        <v>0</v>
      </c>
      <c r="K82" s="193" t="s">
        <v>222</v>
      </c>
      <c r="L82" s="60"/>
      <c r="M82" s="198" t="s">
        <v>22</v>
      </c>
      <c r="N82" s="199" t="s">
        <v>47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147</v>
      </c>
      <c r="AT82" s="23" t="s">
        <v>142</v>
      </c>
      <c r="AU82" s="23" t="s">
        <v>85</v>
      </c>
      <c r="AY82" s="23" t="s">
        <v>139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24</v>
      </c>
      <c r="BK82" s="202">
        <f>ROUND(I82*H82,2)</f>
        <v>0</v>
      </c>
      <c r="BL82" s="23" t="s">
        <v>147</v>
      </c>
      <c r="BM82" s="23" t="s">
        <v>85</v>
      </c>
    </row>
    <row r="83" spans="2:63" s="10" customFormat="1" ht="29.85" customHeight="1">
      <c r="B83" s="175"/>
      <c r="C83" s="176"/>
      <c r="D83" s="177" t="s">
        <v>75</v>
      </c>
      <c r="E83" s="189" t="s">
        <v>632</v>
      </c>
      <c r="F83" s="189" t="s">
        <v>92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SUM(P84:P100)</f>
        <v>0</v>
      </c>
      <c r="Q83" s="183"/>
      <c r="R83" s="184">
        <f>SUM(R84:R100)</f>
        <v>0</v>
      </c>
      <c r="S83" s="183"/>
      <c r="T83" s="185">
        <f>SUM(T84:T100)</f>
        <v>0</v>
      </c>
      <c r="AR83" s="186" t="s">
        <v>24</v>
      </c>
      <c r="AT83" s="187" t="s">
        <v>75</v>
      </c>
      <c r="AU83" s="187" t="s">
        <v>24</v>
      </c>
      <c r="AY83" s="186" t="s">
        <v>139</v>
      </c>
      <c r="BK83" s="188">
        <f>SUM(BK84:BK100)</f>
        <v>0</v>
      </c>
    </row>
    <row r="84" spans="2:65" s="1" customFormat="1" ht="51" customHeight="1">
      <c r="B84" s="40"/>
      <c r="C84" s="191" t="s">
        <v>85</v>
      </c>
      <c r="D84" s="191" t="s">
        <v>142</v>
      </c>
      <c r="E84" s="192" t="s">
        <v>156</v>
      </c>
      <c r="F84" s="193" t="s">
        <v>633</v>
      </c>
      <c r="G84" s="194" t="s">
        <v>268</v>
      </c>
      <c r="H84" s="195">
        <v>3</v>
      </c>
      <c r="I84" s="196"/>
      <c r="J84" s="197">
        <f aca="true" t="shared" si="0" ref="J84:J100">ROUND(I84*H84,2)</f>
        <v>0</v>
      </c>
      <c r="K84" s="193" t="s">
        <v>222</v>
      </c>
      <c r="L84" s="60"/>
      <c r="M84" s="198" t="s">
        <v>22</v>
      </c>
      <c r="N84" s="199" t="s">
        <v>47</v>
      </c>
      <c r="O84" s="41"/>
      <c r="P84" s="200">
        <f aca="true" t="shared" si="1" ref="P84:P100">O84*H84</f>
        <v>0</v>
      </c>
      <c r="Q84" s="200">
        <v>0</v>
      </c>
      <c r="R84" s="200">
        <f aca="true" t="shared" si="2" ref="R84:R100">Q84*H84</f>
        <v>0</v>
      </c>
      <c r="S84" s="200">
        <v>0</v>
      </c>
      <c r="T84" s="201">
        <f aca="true" t="shared" si="3" ref="T84:T100">S84*H84</f>
        <v>0</v>
      </c>
      <c r="AR84" s="23" t="s">
        <v>147</v>
      </c>
      <c r="AT84" s="23" t="s">
        <v>142</v>
      </c>
      <c r="AU84" s="23" t="s">
        <v>85</v>
      </c>
      <c r="AY84" s="23" t="s">
        <v>139</v>
      </c>
      <c r="BE84" s="202">
        <f aca="true" t="shared" si="4" ref="BE84:BE100">IF(N84="základní",J84,0)</f>
        <v>0</v>
      </c>
      <c r="BF84" s="202">
        <f aca="true" t="shared" si="5" ref="BF84:BF100">IF(N84="snížená",J84,0)</f>
        <v>0</v>
      </c>
      <c r="BG84" s="202">
        <f aca="true" t="shared" si="6" ref="BG84:BG100">IF(N84="zákl. přenesená",J84,0)</f>
        <v>0</v>
      </c>
      <c r="BH84" s="202">
        <f aca="true" t="shared" si="7" ref="BH84:BH100">IF(N84="sníž. přenesená",J84,0)</f>
        <v>0</v>
      </c>
      <c r="BI84" s="202">
        <f aca="true" t="shared" si="8" ref="BI84:BI100">IF(N84="nulová",J84,0)</f>
        <v>0</v>
      </c>
      <c r="BJ84" s="23" t="s">
        <v>24</v>
      </c>
      <c r="BK84" s="202">
        <f aca="true" t="shared" si="9" ref="BK84:BK100">ROUND(I84*H84,2)</f>
        <v>0</v>
      </c>
      <c r="BL84" s="23" t="s">
        <v>147</v>
      </c>
      <c r="BM84" s="23" t="s">
        <v>147</v>
      </c>
    </row>
    <row r="85" spans="2:65" s="1" customFormat="1" ht="51" customHeight="1">
      <c r="B85" s="40"/>
      <c r="C85" s="191" t="s">
        <v>140</v>
      </c>
      <c r="D85" s="191" t="s">
        <v>142</v>
      </c>
      <c r="E85" s="192" t="s">
        <v>191</v>
      </c>
      <c r="F85" s="193" t="s">
        <v>634</v>
      </c>
      <c r="G85" s="194" t="s">
        <v>268</v>
      </c>
      <c r="H85" s="195">
        <v>1</v>
      </c>
      <c r="I85" s="196"/>
      <c r="J85" s="197">
        <f t="shared" si="0"/>
        <v>0</v>
      </c>
      <c r="K85" s="193" t="s">
        <v>222</v>
      </c>
      <c r="L85" s="60"/>
      <c r="M85" s="198" t="s">
        <v>22</v>
      </c>
      <c r="N85" s="199" t="s">
        <v>47</v>
      </c>
      <c r="O85" s="41"/>
      <c r="P85" s="200">
        <f t="shared" si="1"/>
        <v>0</v>
      </c>
      <c r="Q85" s="200">
        <v>0</v>
      </c>
      <c r="R85" s="200">
        <f t="shared" si="2"/>
        <v>0</v>
      </c>
      <c r="S85" s="200">
        <v>0</v>
      </c>
      <c r="T85" s="201">
        <f t="shared" si="3"/>
        <v>0</v>
      </c>
      <c r="AR85" s="23" t="s">
        <v>147</v>
      </c>
      <c r="AT85" s="23" t="s">
        <v>142</v>
      </c>
      <c r="AU85" s="23" t="s">
        <v>85</v>
      </c>
      <c r="AY85" s="23" t="s">
        <v>139</v>
      </c>
      <c r="BE85" s="202">
        <f t="shared" si="4"/>
        <v>0</v>
      </c>
      <c r="BF85" s="202">
        <f t="shared" si="5"/>
        <v>0</v>
      </c>
      <c r="BG85" s="202">
        <f t="shared" si="6"/>
        <v>0</v>
      </c>
      <c r="BH85" s="202">
        <f t="shared" si="7"/>
        <v>0</v>
      </c>
      <c r="BI85" s="202">
        <f t="shared" si="8"/>
        <v>0</v>
      </c>
      <c r="BJ85" s="23" t="s">
        <v>24</v>
      </c>
      <c r="BK85" s="202">
        <f t="shared" si="9"/>
        <v>0</v>
      </c>
      <c r="BL85" s="23" t="s">
        <v>147</v>
      </c>
      <c r="BM85" s="23" t="s">
        <v>156</v>
      </c>
    </row>
    <row r="86" spans="2:65" s="1" customFormat="1" ht="16.5" customHeight="1">
      <c r="B86" s="40"/>
      <c r="C86" s="191" t="s">
        <v>147</v>
      </c>
      <c r="D86" s="191" t="s">
        <v>142</v>
      </c>
      <c r="E86" s="192" t="s">
        <v>198</v>
      </c>
      <c r="F86" s="193" t="s">
        <v>635</v>
      </c>
      <c r="G86" s="194" t="s">
        <v>305</v>
      </c>
      <c r="H86" s="195">
        <v>4</v>
      </c>
      <c r="I86" s="196"/>
      <c r="J86" s="197">
        <f t="shared" si="0"/>
        <v>0</v>
      </c>
      <c r="K86" s="193" t="s">
        <v>222</v>
      </c>
      <c r="L86" s="60"/>
      <c r="M86" s="198" t="s">
        <v>22</v>
      </c>
      <c r="N86" s="199" t="s">
        <v>47</v>
      </c>
      <c r="O86" s="41"/>
      <c r="P86" s="200">
        <f t="shared" si="1"/>
        <v>0</v>
      </c>
      <c r="Q86" s="200">
        <v>0</v>
      </c>
      <c r="R86" s="200">
        <f t="shared" si="2"/>
        <v>0</v>
      </c>
      <c r="S86" s="200">
        <v>0</v>
      </c>
      <c r="T86" s="201">
        <f t="shared" si="3"/>
        <v>0</v>
      </c>
      <c r="AR86" s="23" t="s">
        <v>147</v>
      </c>
      <c r="AT86" s="23" t="s">
        <v>142</v>
      </c>
      <c r="AU86" s="23" t="s">
        <v>85</v>
      </c>
      <c r="AY86" s="23" t="s">
        <v>139</v>
      </c>
      <c r="BE86" s="202">
        <f t="shared" si="4"/>
        <v>0</v>
      </c>
      <c r="BF86" s="202">
        <f t="shared" si="5"/>
        <v>0</v>
      </c>
      <c r="BG86" s="202">
        <f t="shared" si="6"/>
        <v>0</v>
      </c>
      <c r="BH86" s="202">
        <f t="shared" si="7"/>
        <v>0</v>
      </c>
      <c r="BI86" s="202">
        <f t="shared" si="8"/>
        <v>0</v>
      </c>
      <c r="BJ86" s="23" t="s">
        <v>24</v>
      </c>
      <c r="BK86" s="202">
        <f t="shared" si="9"/>
        <v>0</v>
      </c>
      <c r="BL86" s="23" t="s">
        <v>147</v>
      </c>
      <c r="BM86" s="23" t="s">
        <v>198</v>
      </c>
    </row>
    <row r="87" spans="2:65" s="1" customFormat="1" ht="38.25" customHeight="1">
      <c r="B87" s="40"/>
      <c r="C87" s="191" t="s">
        <v>171</v>
      </c>
      <c r="D87" s="191" t="s">
        <v>142</v>
      </c>
      <c r="E87" s="192" t="s">
        <v>196</v>
      </c>
      <c r="F87" s="193" t="s">
        <v>636</v>
      </c>
      <c r="G87" s="194" t="s">
        <v>305</v>
      </c>
      <c r="H87" s="195">
        <v>1</v>
      </c>
      <c r="I87" s="196"/>
      <c r="J87" s="197">
        <f t="shared" si="0"/>
        <v>0</v>
      </c>
      <c r="K87" s="193" t="s">
        <v>222</v>
      </c>
      <c r="L87" s="60"/>
      <c r="M87" s="198" t="s">
        <v>22</v>
      </c>
      <c r="N87" s="199" t="s">
        <v>47</v>
      </c>
      <c r="O87" s="41"/>
      <c r="P87" s="200">
        <f t="shared" si="1"/>
        <v>0</v>
      </c>
      <c r="Q87" s="200">
        <v>0</v>
      </c>
      <c r="R87" s="200">
        <f t="shared" si="2"/>
        <v>0</v>
      </c>
      <c r="S87" s="200">
        <v>0</v>
      </c>
      <c r="T87" s="201">
        <f t="shared" si="3"/>
        <v>0</v>
      </c>
      <c r="AR87" s="23" t="s">
        <v>147</v>
      </c>
      <c r="AT87" s="23" t="s">
        <v>142</v>
      </c>
      <c r="AU87" s="23" t="s">
        <v>85</v>
      </c>
      <c r="AY87" s="23" t="s">
        <v>139</v>
      </c>
      <c r="BE87" s="202">
        <f t="shared" si="4"/>
        <v>0</v>
      </c>
      <c r="BF87" s="202">
        <f t="shared" si="5"/>
        <v>0</v>
      </c>
      <c r="BG87" s="202">
        <f t="shared" si="6"/>
        <v>0</v>
      </c>
      <c r="BH87" s="202">
        <f t="shared" si="7"/>
        <v>0</v>
      </c>
      <c r="BI87" s="202">
        <f t="shared" si="8"/>
        <v>0</v>
      </c>
      <c r="BJ87" s="23" t="s">
        <v>24</v>
      </c>
      <c r="BK87" s="202">
        <f t="shared" si="9"/>
        <v>0</v>
      </c>
      <c r="BL87" s="23" t="s">
        <v>147</v>
      </c>
      <c r="BM87" s="23" t="s">
        <v>29</v>
      </c>
    </row>
    <row r="88" spans="2:65" s="1" customFormat="1" ht="25.5" customHeight="1">
      <c r="B88" s="40"/>
      <c r="C88" s="191" t="s">
        <v>156</v>
      </c>
      <c r="D88" s="191" t="s">
        <v>142</v>
      </c>
      <c r="E88" s="192" t="s">
        <v>29</v>
      </c>
      <c r="F88" s="193" t="s">
        <v>637</v>
      </c>
      <c r="G88" s="194" t="s">
        <v>268</v>
      </c>
      <c r="H88" s="195">
        <v>1</v>
      </c>
      <c r="I88" s="196"/>
      <c r="J88" s="197">
        <f t="shared" si="0"/>
        <v>0</v>
      </c>
      <c r="K88" s="193" t="s">
        <v>222</v>
      </c>
      <c r="L88" s="60"/>
      <c r="M88" s="198" t="s">
        <v>22</v>
      </c>
      <c r="N88" s="199" t="s">
        <v>47</v>
      </c>
      <c r="O88" s="41"/>
      <c r="P88" s="200">
        <f t="shared" si="1"/>
        <v>0</v>
      </c>
      <c r="Q88" s="200">
        <v>0</v>
      </c>
      <c r="R88" s="200">
        <f t="shared" si="2"/>
        <v>0</v>
      </c>
      <c r="S88" s="200">
        <v>0</v>
      </c>
      <c r="T88" s="201">
        <f t="shared" si="3"/>
        <v>0</v>
      </c>
      <c r="AR88" s="23" t="s">
        <v>147</v>
      </c>
      <c r="AT88" s="23" t="s">
        <v>142</v>
      </c>
      <c r="AU88" s="23" t="s">
        <v>85</v>
      </c>
      <c r="AY88" s="23" t="s">
        <v>139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23" t="s">
        <v>24</v>
      </c>
      <c r="BK88" s="202">
        <f t="shared" si="9"/>
        <v>0</v>
      </c>
      <c r="BL88" s="23" t="s">
        <v>147</v>
      </c>
      <c r="BM88" s="23" t="s">
        <v>218</v>
      </c>
    </row>
    <row r="89" spans="2:65" s="1" customFormat="1" ht="16.5" customHeight="1">
      <c r="B89" s="40"/>
      <c r="C89" s="191" t="s">
        <v>191</v>
      </c>
      <c r="D89" s="191" t="s">
        <v>142</v>
      </c>
      <c r="E89" s="192" t="s">
        <v>213</v>
      </c>
      <c r="F89" s="193" t="s">
        <v>638</v>
      </c>
      <c r="G89" s="194" t="s">
        <v>268</v>
      </c>
      <c r="H89" s="195">
        <v>1</v>
      </c>
      <c r="I89" s="196"/>
      <c r="J89" s="197">
        <f t="shared" si="0"/>
        <v>0</v>
      </c>
      <c r="K89" s="193" t="s">
        <v>222</v>
      </c>
      <c r="L89" s="60"/>
      <c r="M89" s="198" t="s">
        <v>22</v>
      </c>
      <c r="N89" s="199" t="s">
        <v>47</v>
      </c>
      <c r="O89" s="41"/>
      <c r="P89" s="200">
        <f t="shared" si="1"/>
        <v>0</v>
      </c>
      <c r="Q89" s="200">
        <v>0</v>
      </c>
      <c r="R89" s="200">
        <f t="shared" si="2"/>
        <v>0</v>
      </c>
      <c r="S89" s="200">
        <v>0</v>
      </c>
      <c r="T89" s="201">
        <f t="shared" si="3"/>
        <v>0</v>
      </c>
      <c r="AR89" s="23" t="s">
        <v>147</v>
      </c>
      <c r="AT89" s="23" t="s">
        <v>142</v>
      </c>
      <c r="AU89" s="23" t="s">
        <v>85</v>
      </c>
      <c r="AY89" s="23" t="s">
        <v>139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23" t="s">
        <v>24</v>
      </c>
      <c r="BK89" s="202">
        <f t="shared" si="9"/>
        <v>0</v>
      </c>
      <c r="BL89" s="23" t="s">
        <v>147</v>
      </c>
      <c r="BM89" s="23" t="s">
        <v>228</v>
      </c>
    </row>
    <row r="90" spans="2:65" s="1" customFormat="1" ht="16.5" customHeight="1">
      <c r="B90" s="40"/>
      <c r="C90" s="191" t="s">
        <v>198</v>
      </c>
      <c r="D90" s="191" t="s">
        <v>142</v>
      </c>
      <c r="E90" s="192" t="s">
        <v>218</v>
      </c>
      <c r="F90" s="193" t="s">
        <v>639</v>
      </c>
      <c r="G90" s="194" t="s">
        <v>268</v>
      </c>
      <c r="H90" s="195">
        <v>1</v>
      </c>
      <c r="I90" s="196"/>
      <c r="J90" s="197">
        <f t="shared" si="0"/>
        <v>0</v>
      </c>
      <c r="K90" s="193" t="s">
        <v>222</v>
      </c>
      <c r="L90" s="60"/>
      <c r="M90" s="198" t="s">
        <v>22</v>
      </c>
      <c r="N90" s="199" t="s">
        <v>47</v>
      </c>
      <c r="O90" s="41"/>
      <c r="P90" s="200">
        <f t="shared" si="1"/>
        <v>0</v>
      </c>
      <c r="Q90" s="200">
        <v>0</v>
      </c>
      <c r="R90" s="200">
        <f t="shared" si="2"/>
        <v>0</v>
      </c>
      <c r="S90" s="200">
        <v>0</v>
      </c>
      <c r="T90" s="201">
        <f t="shared" si="3"/>
        <v>0</v>
      </c>
      <c r="AR90" s="23" t="s">
        <v>147</v>
      </c>
      <c r="AT90" s="23" t="s">
        <v>142</v>
      </c>
      <c r="AU90" s="23" t="s">
        <v>85</v>
      </c>
      <c r="AY90" s="23" t="s">
        <v>139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23" t="s">
        <v>24</v>
      </c>
      <c r="BK90" s="202">
        <f t="shared" si="9"/>
        <v>0</v>
      </c>
      <c r="BL90" s="23" t="s">
        <v>147</v>
      </c>
      <c r="BM90" s="23" t="s">
        <v>238</v>
      </c>
    </row>
    <row r="91" spans="2:65" s="1" customFormat="1" ht="16.5" customHeight="1">
      <c r="B91" s="40"/>
      <c r="C91" s="191" t="s">
        <v>196</v>
      </c>
      <c r="D91" s="191" t="s">
        <v>142</v>
      </c>
      <c r="E91" s="192" t="s">
        <v>224</v>
      </c>
      <c r="F91" s="193" t="s">
        <v>640</v>
      </c>
      <c r="G91" s="194" t="s">
        <v>268</v>
      </c>
      <c r="H91" s="195">
        <v>4</v>
      </c>
      <c r="I91" s="196"/>
      <c r="J91" s="197">
        <f t="shared" si="0"/>
        <v>0</v>
      </c>
      <c r="K91" s="193" t="s">
        <v>222</v>
      </c>
      <c r="L91" s="60"/>
      <c r="M91" s="198" t="s">
        <v>22</v>
      </c>
      <c r="N91" s="199" t="s">
        <v>47</v>
      </c>
      <c r="O91" s="41"/>
      <c r="P91" s="200">
        <f t="shared" si="1"/>
        <v>0</v>
      </c>
      <c r="Q91" s="200">
        <v>0</v>
      </c>
      <c r="R91" s="200">
        <f t="shared" si="2"/>
        <v>0</v>
      </c>
      <c r="S91" s="200">
        <v>0</v>
      </c>
      <c r="T91" s="201">
        <f t="shared" si="3"/>
        <v>0</v>
      </c>
      <c r="AR91" s="23" t="s">
        <v>147</v>
      </c>
      <c r="AT91" s="23" t="s">
        <v>142</v>
      </c>
      <c r="AU91" s="23" t="s">
        <v>85</v>
      </c>
      <c r="AY91" s="23" t="s">
        <v>139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23" t="s">
        <v>24</v>
      </c>
      <c r="BK91" s="202">
        <f t="shared" si="9"/>
        <v>0</v>
      </c>
      <c r="BL91" s="23" t="s">
        <v>147</v>
      </c>
      <c r="BM91" s="23" t="s">
        <v>247</v>
      </c>
    </row>
    <row r="92" spans="2:65" s="1" customFormat="1" ht="16.5" customHeight="1">
      <c r="B92" s="40"/>
      <c r="C92" s="191" t="s">
        <v>29</v>
      </c>
      <c r="D92" s="191" t="s">
        <v>142</v>
      </c>
      <c r="E92" s="192" t="s">
        <v>228</v>
      </c>
      <c r="F92" s="193" t="s">
        <v>641</v>
      </c>
      <c r="G92" s="194" t="s">
        <v>154</v>
      </c>
      <c r="H92" s="195">
        <v>5</v>
      </c>
      <c r="I92" s="196"/>
      <c r="J92" s="197">
        <f t="shared" si="0"/>
        <v>0</v>
      </c>
      <c r="K92" s="193" t="s">
        <v>222</v>
      </c>
      <c r="L92" s="60"/>
      <c r="M92" s="198" t="s">
        <v>22</v>
      </c>
      <c r="N92" s="199" t="s">
        <v>47</v>
      </c>
      <c r="O92" s="41"/>
      <c r="P92" s="200">
        <f t="shared" si="1"/>
        <v>0</v>
      </c>
      <c r="Q92" s="200">
        <v>0</v>
      </c>
      <c r="R92" s="200">
        <f t="shared" si="2"/>
        <v>0</v>
      </c>
      <c r="S92" s="200">
        <v>0</v>
      </c>
      <c r="T92" s="201">
        <f t="shared" si="3"/>
        <v>0</v>
      </c>
      <c r="AR92" s="23" t="s">
        <v>147</v>
      </c>
      <c r="AT92" s="23" t="s">
        <v>142</v>
      </c>
      <c r="AU92" s="23" t="s">
        <v>85</v>
      </c>
      <c r="AY92" s="23" t="s">
        <v>139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23" t="s">
        <v>24</v>
      </c>
      <c r="BK92" s="202">
        <f t="shared" si="9"/>
        <v>0</v>
      </c>
      <c r="BL92" s="23" t="s">
        <v>147</v>
      </c>
      <c r="BM92" s="23" t="s">
        <v>261</v>
      </c>
    </row>
    <row r="93" spans="2:65" s="1" customFormat="1" ht="16.5" customHeight="1">
      <c r="B93" s="40"/>
      <c r="C93" s="191" t="s">
        <v>213</v>
      </c>
      <c r="D93" s="191" t="s">
        <v>142</v>
      </c>
      <c r="E93" s="192" t="s">
        <v>10</v>
      </c>
      <c r="F93" s="193" t="s">
        <v>642</v>
      </c>
      <c r="G93" s="194" t="s">
        <v>305</v>
      </c>
      <c r="H93" s="195">
        <v>4</v>
      </c>
      <c r="I93" s="196"/>
      <c r="J93" s="197">
        <f t="shared" si="0"/>
        <v>0</v>
      </c>
      <c r="K93" s="193" t="s">
        <v>222</v>
      </c>
      <c r="L93" s="60"/>
      <c r="M93" s="198" t="s">
        <v>22</v>
      </c>
      <c r="N93" s="199" t="s">
        <v>47</v>
      </c>
      <c r="O93" s="41"/>
      <c r="P93" s="200">
        <f t="shared" si="1"/>
        <v>0</v>
      </c>
      <c r="Q93" s="200">
        <v>0</v>
      </c>
      <c r="R93" s="200">
        <f t="shared" si="2"/>
        <v>0</v>
      </c>
      <c r="S93" s="200">
        <v>0</v>
      </c>
      <c r="T93" s="201">
        <f t="shared" si="3"/>
        <v>0</v>
      </c>
      <c r="AR93" s="23" t="s">
        <v>147</v>
      </c>
      <c r="AT93" s="23" t="s">
        <v>142</v>
      </c>
      <c r="AU93" s="23" t="s">
        <v>85</v>
      </c>
      <c r="AY93" s="23" t="s">
        <v>139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23" t="s">
        <v>24</v>
      </c>
      <c r="BK93" s="202">
        <f t="shared" si="9"/>
        <v>0</v>
      </c>
      <c r="BL93" s="23" t="s">
        <v>147</v>
      </c>
      <c r="BM93" s="23" t="s">
        <v>270</v>
      </c>
    </row>
    <row r="94" spans="2:65" s="1" customFormat="1" ht="25.5" customHeight="1">
      <c r="B94" s="40"/>
      <c r="C94" s="191" t="s">
        <v>218</v>
      </c>
      <c r="D94" s="191" t="s">
        <v>142</v>
      </c>
      <c r="E94" s="192" t="s">
        <v>238</v>
      </c>
      <c r="F94" s="193" t="s">
        <v>643</v>
      </c>
      <c r="G94" s="194" t="s">
        <v>154</v>
      </c>
      <c r="H94" s="195">
        <v>15</v>
      </c>
      <c r="I94" s="196"/>
      <c r="J94" s="197">
        <f t="shared" si="0"/>
        <v>0</v>
      </c>
      <c r="K94" s="193" t="s">
        <v>222</v>
      </c>
      <c r="L94" s="60"/>
      <c r="M94" s="198" t="s">
        <v>22</v>
      </c>
      <c r="N94" s="199" t="s">
        <v>47</v>
      </c>
      <c r="O94" s="41"/>
      <c r="P94" s="200">
        <f t="shared" si="1"/>
        <v>0</v>
      </c>
      <c r="Q94" s="200">
        <v>0</v>
      </c>
      <c r="R94" s="200">
        <f t="shared" si="2"/>
        <v>0</v>
      </c>
      <c r="S94" s="200">
        <v>0</v>
      </c>
      <c r="T94" s="201">
        <f t="shared" si="3"/>
        <v>0</v>
      </c>
      <c r="AR94" s="23" t="s">
        <v>147</v>
      </c>
      <c r="AT94" s="23" t="s">
        <v>142</v>
      </c>
      <c r="AU94" s="23" t="s">
        <v>85</v>
      </c>
      <c r="AY94" s="23" t="s">
        <v>139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23" t="s">
        <v>24</v>
      </c>
      <c r="BK94" s="202">
        <f t="shared" si="9"/>
        <v>0</v>
      </c>
      <c r="BL94" s="23" t="s">
        <v>147</v>
      </c>
      <c r="BM94" s="23" t="s">
        <v>280</v>
      </c>
    </row>
    <row r="95" spans="2:65" s="1" customFormat="1" ht="16.5" customHeight="1">
      <c r="B95" s="40"/>
      <c r="C95" s="191" t="s">
        <v>224</v>
      </c>
      <c r="D95" s="191" t="s">
        <v>142</v>
      </c>
      <c r="E95" s="192" t="s">
        <v>242</v>
      </c>
      <c r="F95" s="193" t="s">
        <v>644</v>
      </c>
      <c r="G95" s="194" t="s">
        <v>154</v>
      </c>
      <c r="H95" s="195">
        <v>4</v>
      </c>
      <c r="I95" s="196"/>
      <c r="J95" s="197">
        <f t="shared" si="0"/>
        <v>0</v>
      </c>
      <c r="K95" s="193" t="s">
        <v>222</v>
      </c>
      <c r="L95" s="60"/>
      <c r="M95" s="198" t="s">
        <v>22</v>
      </c>
      <c r="N95" s="199" t="s">
        <v>47</v>
      </c>
      <c r="O95" s="41"/>
      <c r="P95" s="200">
        <f t="shared" si="1"/>
        <v>0</v>
      </c>
      <c r="Q95" s="200">
        <v>0</v>
      </c>
      <c r="R95" s="200">
        <f t="shared" si="2"/>
        <v>0</v>
      </c>
      <c r="S95" s="200">
        <v>0</v>
      </c>
      <c r="T95" s="201">
        <f t="shared" si="3"/>
        <v>0</v>
      </c>
      <c r="AR95" s="23" t="s">
        <v>147</v>
      </c>
      <c r="AT95" s="23" t="s">
        <v>142</v>
      </c>
      <c r="AU95" s="23" t="s">
        <v>85</v>
      </c>
      <c r="AY95" s="23" t="s">
        <v>139</v>
      </c>
      <c r="BE95" s="202">
        <f t="shared" si="4"/>
        <v>0</v>
      </c>
      <c r="BF95" s="202">
        <f t="shared" si="5"/>
        <v>0</v>
      </c>
      <c r="BG95" s="202">
        <f t="shared" si="6"/>
        <v>0</v>
      </c>
      <c r="BH95" s="202">
        <f t="shared" si="7"/>
        <v>0</v>
      </c>
      <c r="BI95" s="202">
        <f t="shared" si="8"/>
        <v>0</v>
      </c>
      <c r="BJ95" s="23" t="s">
        <v>24</v>
      </c>
      <c r="BK95" s="202">
        <f t="shared" si="9"/>
        <v>0</v>
      </c>
      <c r="BL95" s="23" t="s">
        <v>147</v>
      </c>
      <c r="BM95" s="23" t="s">
        <v>290</v>
      </c>
    </row>
    <row r="96" spans="2:65" s="1" customFormat="1" ht="16.5" customHeight="1">
      <c r="B96" s="40"/>
      <c r="C96" s="191" t="s">
        <v>228</v>
      </c>
      <c r="D96" s="191" t="s">
        <v>142</v>
      </c>
      <c r="E96" s="192" t="s">
        <v>247</v>
      </c>
      <c r="F96" s="193" t="s">
        <v>645</v>
      </c>
      <c r="G96" s="194" t="s">
        <v>154</v>
      </c>
      <c r="H96" s="195">
        <v>4</v>
      </c>
      <c r="I96" s="196"/>
      <c r="J96" s="197">
        <f t="shared" si="0"/>
        <v>0</v>
      </c>
      <c r="K96" s="193" t="s">
        <v>222</v>
      </c>
      <c r="L96" s="60"/>
      <c r="M96" s="198" t="s">
        <v>22</v>
      </c>
      <c r="N96" s="199" t="s">
        <v>47</v>
      </c>
      <c r="O96" s="41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AR96" s="23" t="s">
        <v>147</v>
      </c>
      <c r="AT96" s="23" t="s">
        <v>142</v>
      </c>
      <c r="AU96" s="23" t="s">
        <v>85</v>
      </c>
      <c r="AY96" s="23" t="s">
        <v>139</v>
      </c>
      <c r="BE96" s="202">
        <f t="shared" si="4"/>
        <v>0</v>
      </c>
      <c r="BF96" s="202">
        <f t="shared" si="5"/>
        <v>0</v>
      </c>
      <c r="BG96" s="202">
        <f t="shared" si="6"/>
        <v>0</v>
      </c>
      <c r="BH96" s="202">
        <f t="shared" si="7"/>
        <v>0</v>
      </c>
      <c r="BI96" s="202">
        <f t="shared" si="8"/>
        <v>0</v>
      </c>
      <c r="BJ96" s="23" t="s">
        <v>24</v>
      </c>
      <c r="BK96" s="202">
        <f t="shared" si="9"/>
        <v>0</v>
      </c>
      <c r="BL96" s="23" t="s">
        <v>147</v>
      </c>
      <c r="BM96" s="23" t="s">
        <v>298</v>
      </c>
    </row>
    <row r="97" spans="2:65" s="1" customFormat="1" ht="16.5" customHeight="1">
      <c r="B97" s="40"/>
      <c r="C97" s="191" t="s">
        <v>10</v>
      </c>
      <c r="D97" s="191" t="s">
        <v>142</v>
      </c>
      <c r="E97" s="192" t="s">
        <v>253</v>
      </c>
      <c r="F97" s="193" t="s">
        <v>646</v>
      </c>
      <c r="G97" s="194" t="s">
        <v>268</v>
      </c>
      <c r="H97" s="195">
        <v>1</v>
      </c>
      <c r="I97" s="196"/>
      <c r="J97" s="197">
        <f t="shared" si="0"/>
        <v>0</v>
      </c>
      <c r="K97" s="193" t="s">
        <v>222</v>
      </c>
      <c r="L97" s="60"/>
      <c r="M97" s="198" t="s">
        <v>22</v>
      </c>
      <c r="N97" s="199" t="s">
        <v>47</v>
      </c>
      <c r="O97" s="41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AR97" s="23" t="s">
        <v>147</v>
      </c>
      <c r="AT97" s="23" t="s">
        <v>142</v>
      </c>
      <c r="AU97" s="23" t="s">
        <v>85</v>
      </c>
      <c r="AY97" s="23" t="s">
        <v>139</v>
      </c>
      <c r="BE97" s="202">
        <f t="shared" si="4"/>
        <v>0</v>
      </c>
      <c r="BF97" s="202">
        <f t="shared" si="5"/>
        <v>0</v>
      </c>
      <c r="BG97" s="202">
        <f t="shared" si="6"/>
        <v>0</v>
      </c>
      <c r="BH97" s="202">
        <f t="shared" si="7"/>
        <v>0</v>
      </c>
      <c r="BI97" s="202">
        <f t="shared" si="8"/>
        <v>0</v>
      </c>
      <c r="BJ97" s="23" t="s">
        <v>24</v>
      </c>
      <c r="BK97" s="202">
        <f t="shared" si="9"/>
        <v>0</v>
      </c>
      <c r="BL97" s="23" t="s">
        <v>147</v>
      </c>
      <c r="BM97" s="23" t="s">
        <v>307</v>
      </c>
    </row>
    <row r="98" spans="2:65" s="1" customFormat="1" ht="16.5" customHeight="1">
      <c r="B98" s="40"/>
      <c r="C98" s="191" t="s">
        <v>238</v>
      </c>
      <c r="D98" s="191" t="s">
        <v>142</v>
      </c>
      <c r="E98" s="192" t="s">
        <v>261</v>
      </c>
      <c r="F98" s="193" t="s">
        <v>647</v>
      </c>
      <c r="G98" s="194" t="s">
        <v>268</v>
      </c>
      <c r="H98" s="195">
        <v>4</v>
      </c>
      <c r="I98" s="196"/>
      <c r="J98" s="197">
        <f t="shared" si="0"/>
        <v>0</v>
      </c>
      <c r="K98" s="193" t="s">
        <v>222</v>
      </c>
      <c r="L98" s="60"/>
      <c r="M98" s="198" t="s">
        <v>22</v>
      </c>
      <c r="N98" s="199" t="s">
        <v>47</v>
      </c>
      <c r="O98" s="41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AR98" s="23" t="s">
        <v>147</v>
      </c>
      <c r="AT98" s="23" t="s">
        <v>142</v>
      </c>
      <c r="AU98" s="23" t="s">
        <v>85</v>
      </c>
      <c r="AY98" s="23" t="s">
        <v>139</v>
      </c>
      <c r="BE98" s="202">
        <f t="shared" si="4"/>
        <v>0</v>
      </c>
      <c r="BF98" s="202">
        <f t="shared" si="5"/>
        <v>0</v>
      </c>
      <c r="BG98" s="202">
        <f t="shared" si="6"/>
        <v>0</v>
      </c>
      <c r="BH98" s="202">
        <f t="shared" si="7"/>
        <v>0</v>
      </c>
      <c r="BI98" s="202">
        <f t="shared" si="8"/>
        <v>0</v>
      </c>
      <c r="BJ98" s="23" t="s">
        <v>24</v>
      </c>
      <c r="BK98" s="202">
        <f t="shared" si="9"/>
        <v>0</v>
      </c>
      <c r="BL98" s="23" t="s">
        <v>147</v>
      </c>
      <c r="BM98" s="23" t="s">
        <v>284</v>
      </c>
    </row>
    <row r="99" spans="2:65" s="1" customFormat="1" ht="25.5" customHeight="1">
      <c r="B99" s="40"/>
      <c r="C99" s="191" t="s">
        <v>242</v>
      </c>
      <c r="D99" s="191" t="s">
        <v>142</v>
      </c>
      <c r="E99" s="192" t="s">
        <v>9</v>
      </c>
      <c r="F99" s="193" t="s">
        <v>648</v>
      </c>
      <c r="G99" s="194" t="s">
        <v>268</v>
      </c>
      <c r="H99" s="195">
        <v>1</v>
      </c>
      <c r="I99" s="196"/>
      <c r="J99" s="197">
        <f t="shared" si="0"/>
        <v>0</v>
      </c>
      <c r="K99" s="193" t="s">
        <v>222</v>
      </c>
      <c r="L99" s="60"/>
      <c r="M99" s="198" t="s">
        <v>22</v>
      </c>
      <c r="N99" s="199" t="s">
        <v>47</v>
      </c>
      <c r="O99" s="41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AR99" s="23" t="s">
        <v>147</v>
      </c>
      <c r="AT99" s="23" t="s">
        <v>142</v>
      </c>
      <c r="AU99" s="23" t="s">
        <v>85</v>
      </c>
      <c r="AY99" s="23" t="s">
        <v>139</v>
      </c>
      <c r="BE99" s="202">
        <f t="shared" si="4"/>
        <v>0</v>
      </c>
      <c r="BF99" s="202">
        <f t="shared" si="5"/>
        <v>0</v>
      </c>
      <c r="BG99" s="202">
        <f t="shared" si="6"/>
        <v>0</v>
      </c>
      <c r="BH99" s="202">
        <f t="shared" si="7"/>
        <v>0</v>
      </c>
      <c r="BI99" s="202">
        <f t="shared" si="8"/>
        <v>0</v>
      </c>
      <c r="BJ99" s="23" t="s">
        <v>24</v>
      </c>
      <c r="BK99" s="202">
        <f t="shared" si="9"/>
        <v>0</v>
      </c>
      <c r="BL99" s="23" t="s">
        <v>147</v>
      </c>
      <c r="BM99" s="23" t="s">
        <v>322</v>
      </c>
    </row>
    <row r="100" spans="2:65" s="1" customFormat="1" ht="16.5" customHeight="1">
      <c r="B100" s="40"/>
      <c r="C100" s="191" t="s">
        <v>247</v>
      </c>
      <c r="D100" s="191" t="s">
        <v>142</v>
      </c>
      <c r="E100" s="192" t="s">
        <v>276</v>
      </c>
      <c r="F100" s="193" t="s">
        <v>649</v>
      </c>
      <c r="G100" s="194" t="s">
        <v>268</v>
      </c>
      <c r="H100" s="195">
        <v>1</v>
      </c>
      <c r="I100" s="196"/>
      <c r="J100" s="197">
        <f t="shared" si="0"/>
        <v>0</v>
      </c>
      <c r="K100" s="193" t="s">
        <v>222</v>
      </c>
      <c r="L100" s="60"/>
      <c r="M100" s="198" t="s">
        <v>22</v>
      </c>
      <c r="N100" s="252" t="s">
        <v>47</v>
      </c>
      <c r="O100" s="253"/>
      <c r="P100" s="254">
        <f t="shared" si="1"/>
        <v>0</v>
      </c>
      <c r="Q100" s="254">
        <v>0</v>
      </c>
      <c r="R100" s="254">
        <f t="shared" si="2"/>
        <v>0</v>
      </c>
      <c r="S100" s="254">
        <v>0</v>
      </c>
      <c r="T100" s="255">
        <f t="shared" si="3"/>
        <v>0</v>
      </c>
      <c r="AR100" s="23" t="s">
        <v>147</v>
      </c>
      <c r="AT100" s="23" t="s">
        <v>142</v>
      </c>
      <c r="AU100" s="23" t="s">
        <v>85</v>
      </c>
      <c r="AY100" s="23" t="s">
        <v>139</v>
      </c>
      <c r="BE100" s="202">
        <f t="shared" si="4"/>
        <v>0</v>
      </c>
      <c r="BF100" s="202">
        <f t="shared" si="5"/>
        <v>0</v>
      </c>
      <c r="BG100" s="202">
        <f t="shared" si="6"/>
        <v>0</v>
      </c>
      <c r="BH100" s="202">
        <f t="shared" si="7"/>
        <v>0</v>
      </c>
      <c r="BI100" s="202">
        <f t="shared" si="8"/>
        <v>0</v>
      </c>
      <c r="BJ100" s="23" t="s">
        <v>24</v>
      </c>
      <c r="BK100" s="202">
        <f t="shared" si="9"/>
        <v>0</v>
      </c>
      <c r="BL100" s="23" t="s">
        <v>147</v>
      </c>
      <c r="BM100" s="23" t="s">
        <v>338</v>
      </c>
    </row>
    <row r="101" spans="2:12" s="1" customFormat="1" ht="6.95" customHeight="1">
      <c r="B101" s="55"/>
      <c r="C101" s="56"/>
      <c r="D101" s="56"/>
      <c r="E101" s="56"/>
      <c r="F101" s="56"/>
      <c r="G101" s="56"/>
      <c r="H101" s="56"/>
      <c r="I101" s="138"/>
      <c r="J101" s="56"/>
      <c r="K101" s="56"/>
      <c r="L101" s="60"/>
    </row>
  </sheetData>
  <sheetProtection algorithmName="SHA-512" hashValue="AOBZgSOSEEIfmGfwBDvI1h3nTR91XoBsHNTDCq/isIMhO5KMTI1uax4l3oqEzVUhPVat40SwHhUaQ7wf4UUyGw==" saltValue="PKNqi8xRoRRSjKnOqSAisfS3UGeeO2PUV0db0F6IRHur+SwhBygZwUEn2BZxkks1WPtP/sjlMwpcuA9f2P8+TQ==" spinCount="100000" sheet="1" objects="1" scenarios="1" formatColumns="0" formatRows="0" autoFilter="0"/>
  <autoFilter ref="C78:K100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R8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97</v>
      </c>
      <c r="G1" s="380" t="s">
        <v>98</v>
      </c>
      <c r="H1" s="380"/>
      <c r="I1" s="114"/>
      <c r="J1" s="113" t="s">
        <v>99</v>
      </c>
      <c r="K1" s="112" t="s">
        <v>100</v>
      </c>
      <c r="L1" s="113" t="s">
        <v>101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96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85</v>
      </c>
    </row>
    <row r="4" spans="2:46" ht="36.95" customHeight="1">
      <c r="B4" s="27"/>
      <c r="C4" s="28"/>
      <c r="D4" s="29" t="s">
        <v>102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Kamerový systém výstavních prostor + zázemí s kuchyňkou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650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8" t="s">
        <v>23</v>
      </c>
      <c r="J11" s="34" t="s">
        <v>22</v>
      </c>
      <c r="K11" s="44"/>
    </row>
    <row r="12" spans="2:11" s="1" customFormat="1" ht="14.45" customHeight="1">
      <c r="B12" s="40"/>
      <c r="C12" s="41"/>
      <c r="D12" s="36" t="s">
        <v>25</v>
      </c>
      <c r="E12" s="41"/>
      <c r="F12" s="34" t="s">
        <v>26</v>
      </c>
      <c r="G12" s="41"/>
      <c r="H12" s="41"/>
      <c r="I12" s="118" t="s">
        <v>27</v>
      </c>
      <c r="J12" s="119" t="str">
        <f>'Rekapitulace stavby'!AN8</f>
        <v>24. 3. 2019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31</v>
      </c>
      <c r="E14" s="41"/>
      <c r="F14" s="41"/>
      <c r="G14" s="41"/>
      <c r="H14" s="41"/>
      <c r="I14" s="118" t="s">
        <v>32</v>
      </c>
      <c r="J14" s="34" t="s">
        <v>22</v>
      </c>
      <c r="K14" s="44"/>
    </row>
    <row r="15" spans="2:11" s="1" customFormat="1" ht="18" customHeight="1">
      <c r="B15" s="40"/>
      <c r="C15" s="41"/>
      <c r="D15" s="41"/>
      <c r="E15" s="34" t="s">
        <v>33</v>
      </c>
      <c r="F15" s="41"/>
      <c r="G15" s="41"/>
      <c r="H15" s="41"/>
      <c r="I15" s="118" t="s">
        <v>34</v>
      </c>
      <c r="J15" s="34" t="s">
        <v>22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35</v>
      </c>
      <c r="E17" s="41"/>
      <c r="F17" s="41"/>
      <c r="G17" s="41"/>
      <c r="H17" s="41"/>
      <c r="I17" s="118" t="s">
        <v>32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34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37</v>
      </c>
      <c r="E20" s="41"/>
      <c r="F20" s="41"/>
      <c r="G20" s="41"/>
      <c r="H20" s="41"/>
      <c r="I20" s="118" t="s">
        <v>32</v>
      </c>
      <c r="J20" s="34" t="s">
        <v>22</v>
      </c>
      <c r="K20" s="44"/>
    </row>
    <row r="21" spans="2:11" s="1" customFormat="1" ht="18" customHeight="1">
      <c r="B21" s="40"/>
      <c r="C21" s="41"/>
      <c r="D21" s="41"/>
      <c r="E21" s="34" t="s">
        <v>38</v>
      </c>
      <c r="F21" s="41"/>
      <c r="G21" s="41"/>
      <c r="H21" s="41"/>
      <c r="I21" s="118" t="s">
        <v>34</v>
      </c>
      <c r="J21" s="34" t="s">
        <v>22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40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22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42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44</v>
      </c>
      <c r="G29" s="41"/>
      <c r="H29" s="41"/>
      <c r="I29" s="128" t="s">
        <v>43</v>
      </c>
      <c r="J29" s="45" t="s">
        <v>45</v>
      </c>
      <c r="K29" s="44"/>
    </row>
    <row r="30" spans="2:11" s="1" customFormat="1" ht="14.45" customHeight="1">
      <c r="B30" s="40"/>
      <c r="C30" s="41"/>
      <c r="D30" s="48" t="s">
        <v>46</v>
      </c>
      <c r="E30" s="48" t="s">
        <v>47</v>
      </c>
      <c r="F30" s="129">
        <f>ROUND(SUM(BE79:BE84),2)</f>
        <v>0</v>
      </c>
      <c r="G30" s="41"/>
      <c r="H30" s="41"/>
      <c r="I30" s="130">
        <v>0.21</v>
      </c>
      <c r="J30" s="129">
        <f>ROUND(ROUND((SUM(BE79:BE84)),2)*I30,2)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48</v>
      </c>
      <c r="F31" s="129">
        <f>ROUND(SUM(BF79:BF84),2)</f>
        <v>0</v>
      </c>
      <c r="G31" s="41"/>
      <c r="H31" s="41"/>
      <c r="I31" s="130">
        <v>0.15</v>
      </c>
      <c r="J31" s="129">
        <f>ROUND(ROUND((SUM(BF79:BF84)),2)*I31,2)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49</v>
      </c>
      <c r="F32" s="129">
        <f>ROUND(SUM(BG79:BG84),2)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50</v>
      </c>
      <c r="F33" s="129">
        <f>ROUND(SUM(BH79:BH84),2)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51</v>
      </c>
      <c r="F34" s="129">
        <f>ROUND(SUM(BI79:BI84),2)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52</v>
      </c>
      <c r="E36" s="78"/>
      <c r="F36" s="78"/>
      <c r="G36" s="133" t="s">
        <v>53</v>
      </c>
      <c r="H36" s="134" t="s">
        <v>54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Kamerový systém výstavních prostor + zázemí s kuchyňkou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VRN - Vedlejší rozpočtové náklady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25</v>
      </c>
      <c r="D49" s="41"/>
      <c r="E49" s="41"/>
      <c r="F49" s="34" t="str">
        <f>F12</f>
        <v>Sokolov</v>
      </c>
      <c r="G49" s="41"/>
      <c r="H49" s="41"/>
      <c r="I49" s="118" t="s">
        <v>27</v>
      </c>
      <c r="J49" s="119" t="str">
        <f>IF(J12="","",J12)</f>
        <v>24. 3. 2019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31</v>
      </c>
      <c r="D51" s="41"/>
      <c r="E51" s="41"/>
      <c r="F51" s="34" t="str">
        <f>E15</f>
        <v>Muzeum Sokolov p.o.</v>
      </c>
      <c r="G51" s="41"/>
      <c r="H51" s="41"/>
      <c r="I51" s="118" t="s">
        <v>37</v>
      </c>
      <c r="J51" s="341" t="str">
        <f>E21</f>
        <v>Jurica a.s. - Ateliér Sokolov</v>
      </c>
      <c r="K51" s="44"/>
    </row>
    <row r="52" spans="2:11" s="1" customFormat="1" ht="14.45" customHeight="1">
      <c r="B52" s="40"/>
      <c r="C52" s="36" t="s">
        <v>35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106</v>
      </c>
      <c r="D54" s="131"/>
      <c r="E54" s="131"/>
      <c r="F54" s="131"/>
      <c r="G54" s="131"/>
      <c r="H54" s="131"/>
      <c r="I54" s="144"/>
      <c r="J54" s="145" t="s">
        <v>107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108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109</v>
      </c>
    </row>
    <row r="57" spans="2:11" s="7" customFormat="1" ht="24.95" customHeight="1">
      <c r="B57" s="148"/>
      <c r="C57" s="149"/>
      <c r="D57" s="150" t="s">
        <v>650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9" customHeight="1">
      <c r="B58" s="155"/>
      <c r="C58" s="156"/>
      <c r="D58" s="157" t="s">
        <v>651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9" customHeight="1">
      <c r="B59" s="155"/>
      <c r="C59" s="156"/>
      <c r="D59" s="157" t="s">
        <v>652</v>
      </c>
      <c r="E59" s="158"/>
      <c r="F59" s="158"/>
      <c r="G59" s="158"/>
      <c r="H59" s="158"/>
      <c r="I59" s="159"/>
      <c r="J59" s="160">
        <f>J83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123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6.5" customHeight="1">
      <c r="B69" s="40"/>
      <c r="C69" s="62"/>
      <c r="D69" s="62"/>
      <c r="E69" s="377" t="str">
        <f>E7</f>
        <v>Kamerový systém výstavních prostor + zázemí s kuchyňkou</v>
      </c>
      <c r="F69" s="378"/>
      <c r="G69" s="378"/>
      <c r="H69" s="378"/>
      <c r="I69" s="162"/>
      <c r="J69" s="62"/>
      <c r="K69" s="62"/>
      <c r="L69" s="60"/>
    </row>
    <row r="70" spans="2:12" s="1" customFormat="1" ht="14.45" customHeight="1">
      <c r="B70" s="40"/>
      <c r="C70" s="64" t="s">
        <v>103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7.25" customHeight="1">
      <c r="B71" s="40"/>
      <c r="C71" s="62"/>
      <c r="D71" s="62"/>
      <c r="E71" s="352" t="str">
        <f>E9</f>
        <v>VRN - Vedlejší rozpočtové náklady</v>
      </c>
      <c r="F71" s="379"/>
      <c r="G71" s="379"/>
      <c r="H71" s="379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25</v>
      </c>
      <c r="D73" s="62"/>
      <c r="E73" s="62"/>
      <c r="F73" s="163" t="str">
        <f>F12</f>
        <v>Sokolov</v>
      </c>
      <c r="G73" s="62"/>
      <c r="H73" s="62"/>
      <c r="I73" s="164" t="s">
        <v>27</v>
      </c>
      <c r="J73" s="72" t="str">
        <f>IF(J12="","",J12)</f>
        <v>24. 3. 2019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3.5">
      <c r="B75" s="40"/>
      <c r="C75" s="64" t="s">
        <v>31</v>
      </c>
      <c r="D75" s="62"/>
      <c r="E75" s="62"/>
      <c r="F75" s="163" t="str">
        <f>E15</f>
        <v>Muzeum Sokolov p.o.</v>
      </c>
      <c r="G75" s="62"/>
      <c r="H75" s="62"/>
      <c r="I75" s="164" t="s">
        <v>37</v>
      </c>
      <c r="J75" s="163" t="str">
        <f>E21</f>
        <v>Jurica a.s. - Ateliér Sokolov</v>
      </c>
      <c r="K75" s="62"/>
      <c r="L75" s="60"/>
    </row>
    <row r="76" spans="2:12" s="1" customFormat="1" ht="14.45" customHeight="1">
      <c r="B76" s="40"/>
      <c r="C76" s="64" t="s">
        <v>35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124</v>
      </c>
      <c r="D78" s="167" t="s">
        <v>61</v>
      </c>
      <c r="E78" s="167" t="s">
        <v>57</v>
      </c>
      <c r="F78" s="167" t="s">
        <v>125</v>
      </c>
      <c r="G78" s="167" t="s">
        <v>126</v>
      </c>
      <c r="H78" s="167" t="s">
        <v>127</v>
      </c>
      <c r="I78" s="168" t="s">
        <v>128</v>
      </c>
      <c r="J78" s="167" t="s">
        <v>107</v>
      </c>
      <c r="K78" s="169" t="s">
        <v>129</v>
      </c>
      <c r="L78" s="170"/>
      <c r="M78" s="80" t="s">
        <v>130</v>
      </c>
      <c r="N78" s="81" t="s">
        <v>46</v>
      </c>
      <c r="O78" s="81" t="s">
        <v>131</v>
      </c>
      <c r="P78" s="81" t="s">
        <v>132</v>
      </c>
      <c r="Q78" s="81" t="s">
        <v>133</v>
      </c>
      <c r="R78" s="81" t="s">
        <v>134</v>
      </c>
      <c r="S78" s="81" t="s">
        <v>135</v>
      </c>
      <c r="T78" s="82" t="s">
        <v>136</v>
      </c>
    </row>
    <row r="79" spans="2:63" s="1" customFormat="1" ht="29.25" customHeight="1">
      <c r="B79" s="40"/>
      <c r="C79" s="86" t="s">
        <v>108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0</v>
      </c>
      <c r="S79" s="84"/>
      <c r="T79" s="173">
        <f>T80</f>
        <v>0</v>
      </c>
      <c r="AT79" s="23" t="s">
        <v>75</v>
      </c>
      <c r="AU79" s="23" t="s">
        <v>109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75</v>
      </c>
      <c r="E80" s="178" t="s">
        <v>94</v>
      </c>
      <c r="F80" s="178" t="s">
        <v>95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P81+P83</f>
        <v>0</v>
      </c>
      <c r="Q80" s="183"/>
      <c r="R80" s="184">
        <f>R81+R83</f>
        <v>0</v>
      </c>
      <c r="S80" s="183"/>
      <c r="T80" s="185">
        <f>T81+T83</f>
        <v>0</v>
      </c>
      <c r="AR80" s="186" t="s">
        <v>171</v>
      </c>
      <c r="AT80" s="187" t="s">
        <v>75</v>
      </c>
      <c r="AU80" s="187" t="s">
        <v>76</v>
      </c>
      <c r="AY80" s="186" t="s">
        <v>139</v>
      </c>
      <c r="BK80" s="188">
        <f>BK81+BK83</f>
        <v>0</v>
      </c>
    </row>
    <row r="81" spans="2:63" s="10" customFormat="1" ht="19.9" customHeight="1">
      <c r="B81" s="175"/>
      <c r="C81" s="176"/>
      <c r="D81" s="177" t="s">
        <v>75</v>
      </c>
      <c r="E81" s="189" t="s">
        <v>653</v>
      </c>
      <c r="F81" s="189" t="s">
        <v>654</v>
      </c>
      <c r="G81" s="176"/>
      <c r="H81" s="176"/>
      <c r="I81" s="179"/>
      <c r="J81" s="190">
        <f>BK81</f>
        <v>0</v>
      </c>
      <c r="K81" s="176"/>
      <c r="L81" s="181"/>
      <c r="M81" s="182"/>
      <c r="N81" s="183"/>
      <c r="O81" s="183"/>
      <c r="P81" s="184">
        <f>P82</f>
        <v>0</v>
      </c>
      <c r="Q81" s="183"/>
      <c r="R81" s="184">
        <f>R82</f>
        <v>0</v>
      </c>
      <c r="S81" s="183"/>
      <c r="T81" s="185">
        <f>T82</f>
        <v>0</v>
      </c>
      <c r="AR81" s="186" t="s">
        <v>171</v>
      </c>
      <c r="AT81" s="187" t="s">
        <v>75</v>
      </c>
      <c r="AU81" s="187" t="s">
        <v>24</v>
      </c>
      <c r="AY81" s="186" t="s">
        <v>139</v>
      </c>
      <c r="BK81" s="188">
        <f>BK82</f>
        <v>0</v>
      </c>
    </row>
    <row r="82" spans="2:65" s="1" customFormat="1" ht="16.5" customHeight="1">
      <c r="B82" s="40"/>
      <c r="C82" s="191" t="s">
        <v>24</v>
      </c>
      <c r="D82" s="191" t="s">
        <v>142</v>
      </c>
      <c r="E82" s="192" t="s">
        <v>655</v>
      </c>
      <c r="F82" s="193" t="s">
        <v>656</v>
      </c>
      <c r="G82" s="194" t="s">
        <v>268</v>
      </c>
      <c r="H82" s="195">
        <v>1</v>
      </c>
      <c r="I82" s="196"/>
      <c r="J82" s="197">
        <f>ROUND(I82*H82,2)</f>
        <v>0</v>
      </c>
      <c r="K82" s="193" t="s">
        <v>657</v>
      </c>
      <c r="L82" s="60"/>
      <c r="M82" s="198" t="s">
        <v>22</v>
      </c>
      <c r="N82" s="199" t="s">
        <v>47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658</v>
      </c>
      <c r="AT82" s="23" t="s">
        <v>142</v>
      </c>
      <c r="AU82" s="23" t="s">
        <v>85</v>
      </c>
      <c r="AY82" s="23" t="s">
        <v>139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24</v>
      </c>
      <c r="BK82" s="202">
        <f>ROUND(I82*H82,2)</f>
        <v>0</v>
      </c>
      <c r="BL82" s="23" t="s">
        <v>658</v>
      </c>
      <c r="BM82" s="23" t="s">
        <v>659</v>
      </c>
    </row>
    <row r="83" spans="2:63" s="10" customFormat="1" ht="29.85" customHeight="1">
      <c r="B83" s="175"/>
      <c r="C83" s="176"/>
      <c r="D83" s="177" t="s">
        <v>75</v>
      </c>
      <c r="E83" s="189" t="s">
        <v>660</v>
      </c>
      <c r="F83" s="189" t="s">
        <v>661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P84</f>
        <v>0</v>
      </c>
      <c r="Q83" s="183"/>
      <c r="R83" s="184">
        <f>R84</f>
        <v>0</v>
      </c>
      <c r="S83" s="183"/>
      <c r="T83" s="185">
        <f>T84</f>
        <v>0</v>
      </c>
      <c r="AR83" s="186" t="s">
        <v>171</v>
      </c>
      <c r="AT83" s="187" t="s">
        <v>75</v>
      </c>
      <c r="AU83" s="187" t="s">
        <v>24</v>
      </c>
      <c r="AY83" s="186" t="s">
        <v>139</v>
      </c>
      <c r="BK83" s="188">
        <f>BK84</f>
        <v>0</v>
      </c>
    </row>
    <row r="84" spans="2:65" s="1" customFormat="1" ht="25.5" customHeight="1">
      <c r="B84" s="40"/>
      <c r="C84" s="191" t="s">
        <v>85</v>
      </c>
      <c r="D84" s="191" t="s">
        <v>142</v>
      </c>
      <c r="E84" s="192" t="s">
        <v>662</v>
      </c>
      <c r="F84" s="193" t="s">
        <v>663</v>
      </c>
      <c r="G84" s="194" t="s">
        <v>452</v>
      </c>
      <c r="H84" s="251"/>
      <c r="I84" s="196"/>
      <c r="J84" s="197">
        <f>ROUND(I84*H84,2)</f>
        <v>0</v>
      </c>
      <c r="K84" s="193" t="s">
        <v>657</v>
      </c>
      <c r="L84" s="60"/>
      <c r="M84" s="198" t="s">
        <v>22</v>
      </c>
      <c r="N84" s="252" t="s">
        <v>47</v>
      </c>
      <c r="O84" s="253"/>
      <c r="P84" s="254">
        <f>O84*H84</f>
        <v>0</v>
      </c>
      <c r="Q84" s="254">
        <v>0</v>
      </c>
      <c r="R84" s="254">
        <f>Q84*H84</f>
        <v>0</v>
      </c>
      <c r="S84" s="254">
        <v>0</v>
      </c>
      <c r="T84" s="255">
        <f>S84*H84</f>
        <v>0</v>
      </c>
      <c r="AR84" s="23" t="s">
        <v>658</v>
      </c>
      <c r="AT84" s="23" t="s">
        <v>142</v>
      </c>
      <c r="AU84" s="23" t="s">
        <v>85</v>
      </c>
      <c r="AY84" s="23" t="s">
        <v>139</v>
      </c>
      <c r="BE84" s="202">
        <f>IF(N84="základní",J84,0)</f>
        <v>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24</v>
      </c>
      <c r="BK84" s="202">
        <f>ROUND(I84*H84,2)</f>
        <v>0</v>
      </c>
      <c r="BL84" s="23" t="s">
        <v>658</v>
      </c>
      <c r="BM84" s="23" t="s">
        <v>664</v>
      </c>
    </row>
    <row r="85" spans="2:12" s="1" customFormat="1" ht="6.95" customHeight="1">
      <c r="B85" s="55"/>
      <c r="C85" s="56"/>
      <c r="D85" s="56"/>
      <c r="E85" s="56"/>
      <c r="F85" s="56"/>
      <c r="G85" s="56"/>
      <c r="H85" s="56"/>
      <c r="I85" s="138"/>
      <c r="J85" s="56"/>
      <c r="K85" s="56"/>
      <c r="L85" s="60"/>
    </row>
  </sheetData>
  <sheetProtection algorithmName="SHA-512" hashValue="z/0T6t0OxoPizL+4TJr9qPoqIlk1f5IiDTGGtVy5nf9mFFpWQOCsRbkD8Gpu9bQfmO+SlbDsBiK96KLhwAO08A==" saltValue="7XnWmTMvv4bqVtp91eGtaLJi5eEqM0ey/a6YOOf7lJzjbNOSdsElqGvWPK+7CLrVcthMvg6JeDysDAYYWR/eHw==" spinCount="100000" sheet="1" objects="1" scenarios="1" formatColumns="0" formatRows="0" autoFilter="0"/>
  <autoFilter ref="C78:K84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6" customWidth="1"/>
    <col min="2" max="2" width="1.66796875" style="256" customWidth="1"/>
    <col min="3" max="4" width="5" style="256" customWidth="1"/>
    <col min="5" max="5" width="11.66015625" style="256" customWidth="1"/>
    <col min="6" max="6" width="9.16015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796875" style="256" customWidth="1"/>
  </cols>
  <sheetData>
    <row r="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4" customFormat="1" ht="45" customHeight="1">
      <c r="B3" s="260"/>
      <c r="C3" s="384" t="s">
        <v>665</v>
      </c>
      <c r="D3" s="384"/>
      <c r="E3" s="384"/>
      <c r="F3" s="384"/>
      <c r="G3" s="384"/>
      <c r="H3" s="384"/>
      <c r="I3" s="384"/>
      <c r="J3" s="384"/>
      <c r="K3" s="261"/>
    </row>
    <row r="4" spans="2:11" ht="25.5" customHeight="1">
      <c r="B4" s="262"/>
      <c r="C4" s="388" t="s">
        <v>666</v>
      </c>
      <c r="D4" s="388"/>
      <c r="E4" s="388"/>
      <c r="F4" s="388"/>
      <c r="G4" s="388"/>
      <c r="H4" s="388"/>
      <c r="I4" s="388"/>
      <c r="J4" s="388"/>
      <c r="K4" s="263"/>
    </row>
    <row r="5" spans="2:1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2"/>
      <c r="C6" s="387" t="s">
        <v>667</v>
      </c>
      <c r="D6" s="387"/>
      <c r="E6" s="387"/>
      <c r="F6" s="387"/>
      <c r="G6" s="387"/>
      <c r="H6" s="387"/>
      <c r="I6" s="387"/>
      <c r="J6" s="387"/>
      <c r="K6" s="263"/>
    </row>
    <row r="7" spans="2:11" ht="15" customHeight="1">
      <c r="B7" s="266"/>
      <c r="C7" s="387" t="s">
        <v>668</v>
      </c>
      <c r="D7" s="387"/>
      <c r="E7" s="387"/>
      <c r="F7" s="387"/>
      <c r="G7" s="387"/>
      <c r="H7" s="387"/>
      <c r="I7" s="387"/>
      <c r="J7" s="387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387" t="s">
        <v>669</v>
      </c>
      <c r="D9" s="387"/>
      <c r="E9" s="387"/>
      <c r="F9" s="387"/>
      <c r="G9" s="387"/>
      <c r="H9" s="387"/>
      <c r="I9" s="387"/>
      <c r="J9" s="387"/>
      <c r="K9" s="263"/>
    </row>
    <row r="10" spans="2:11" ht="15" customHeight="1">
      <c r="B10" s="266"/>
      <c r="C10" s="265"/>
      <c r="D10" s="387" t="s">
        <v>670</v>
      </c>
      <c r="E10" s="387"/>
      <c r="F10" s="387"/>
      <c r="G10" s="387"/>
      <c r="H10" s="387"/>
      <c r="I10" s="387"/>
      <c r="J10" s="387"/>
      <c r="K10" s="263"/>
    </row>
    <row r="11" spans="2:11" ht="15" customHeight="1">
      <c r="B11" s="266"/>
      <c r="C11" s="267"/>
      <c r="D11" s="387" t="s">
        <v>671</v>
      </c>
      <c r="E11" s="387"/>
      <c r="F11" s="387"/>
      <c r="G11" s="387"/>
      <c r="H11" s="387"/>
      <c r="I11" s="387"/>
      <c r="J11" s="387"/>
      <c r="K11" s="263"/>
    </row>
    <row r="12" spans="2:11" ht="12.75" customHeight="1">
      <c r="B12" s="266"/>
      <c r="C12" s="267"/>
      <c r="D12" s="267"/>
      <c r="E12" s="267"/>
      <c r="F12" s="267"/>
      <c r="G12" s="267"/>
      <c r="H12" s="267"/>
      <c r="I12" s="267"/>
      <c r="J12" s="267"/>
      <c r="K12" s="263"/>
    </row>
    <row r="13" spans="2:11" ht="15" customHeight="1">
      <c r="B13" s="266"/>
      <c r="C13" s="267"/>
      <c r="D13" s="387" t="s">
        <v>672</v>
      </c>
      <c r="E13" s="387"/>
      <c r="F13" s="387"/>
      <c r="G13" s="387"/>
      <c r="H13" s="387"/>
      <c r="I13" s="387"/>
      <c r="J13" s="387"/>
      <c r="K13" s="263"/>
    </row>
    <row r="14" spans="2:11" ht="15" customHeight="1">
      <c r="B14" s="266"/>
      <c r="C14" s="267"/>
      <c r="D14" s="387" t="s">
        <v>673</v>
      </c>
      <c r="E14" s="387"/>
      <c r="F14" s="387"/>
      <c r="G14" s="387"/>
      <c r="H14" s="387"/>
      <c r="I14" s="387"/>
      <c r="J14" s="387"/>
      <c r="K14" s="263"/>
    </row>
    <row r="15" spans="2:11" ht="15" customHeight="1">
      <c r="B15" s="266"/>
      <c r="C15" s="267"/>
      <c r="D15" s="387" t="s">
        <v>674</v>
      </c>
      <c r="E15" s="387"/>
      <c r="F15" s="387"/>
      <c r="G15" s="387"/>
      <c r="H15" s="387"/>
      <c r="I15" s="387"/>
      <c r="J15" s="387"/>
      <c r="K15" s="263"/>
    </row>
    <row r="16" spans="2:11" ht="15" customHeight="1">
      <c r="B16" s="266"/>
      <c r="C16" s="267"/>
      <c r="D16" s="267"/>
      <c r="E16" s="268" t="s">
        <v>83</v>
      </c>
      <c r="F16" s="387" t="s">
        <v>675</v>
      </c>
      <c r="G16" s="387"/>
      <c r="H16" s="387"/>
      <c r="I16" s="387"/>
      <c r="J16" s="387"/>
      <c r="K16" s="263"/>
    </row>
    <row r="17" spans="2:11" ht="15" customHeight="1">
      <c r="B17" s="266"/>
      <c r="C17" s="267"/>
      <c r="D17" s="267"/>
      <c r="E17" s="268" t="s">
        <v>676</v>
      </c>
      <c r="F17" s="387" t="s">
        <v>677</v>
      </c>
      <c r="G17" s="387"/>
      <c r="H17" s="387"/>
      <c r="I17" s="387"/>
      <c r="J17" s="387"/>
      <c r="K17" s="263"/>
    </row>
    <row r="18" spans="2:11" ht="15" customHeight="1">
      <c r="B18" s="266"/>
      <c r="C18" s="267"/>
      <c r="D18" s="267"/>
      <c r="E18" s="268" t="s">
        <v>678</v>
      </c>
      <c r="F18" s="387" t="s">
        <v>679</v>
      </c>
      <c r="G18" s="387"/>
      <c r="H18" s="387"/>
      <c r="I18" s="387"/>
      <c r="J18" s="387"/>
      <c r="K18" s="263"/>
    </row>
    <row r="19" spans="2:11" ht="15" customHeight="1">
      <c r="B19" s="266"/>
      <c r="C19" s="267"/>
      <c r="D19" s="267"/>
      <c r="E19" s="268" t="s">
        <v>680</v>
      </c>
      <c r="F19" s="387" t="s">
        <v>681</v>
      </c>
      <c r="G19" s="387"/>
      <c r="H19" s="387"/>
      <c r="I19" s="387"/>
      <c r="J19" s="387"/>
      <c r="K19" s="263"/>
    </row>
    <row r="20" spans="2:11" ht="15" customHeight="1">
      <c r="B20" s="266"/>
      <c r="C20" s="267"/>
      <c r="D20" s="267"/>
      <c r="E20" s="268" t="s">
        <v>682</v>
      </c>
      <c r="F20" s="387" t="s">
        <v>683</v>
      </c>
      <c r="G20" s="387"/>
      <c r="H20" s="387"/>
      <c r="I20" s="387"/>
      <c r="J20" s="387"/>
      <c r="K20" s="263"/>
    </row>
    <row r="21" spans="2:11" ht="15" customHeight="1">
      <c r="B21" s="266"/>
      <c r="C21" s="267"/>
      <c r="D21" s="267"/>
      <c r="E21" s="268" t="s">
        <v>684</v>
      </c>
      <c r="F21" s="387" t="s">
        <v>685</v>
      </c>
      <c r="G21" s="387"/>
      <c r="H21" s="387"/>
      <c r="I21" s="387"/>
      <c r="J21" s="387"/>
      <c r="K21" s="263"/>
    </row>
    <row r="22" spans="2:11" ht="12.7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3"/>
    </row>
    <row r="23" spans="2:11" ht="15" customHeight="1">
      <c r="B23" s="266"/>
      <c r="C23" s="387" t="s">
        <v>686</v>
      </c>
      <c r="D23" s="387"/>
      <c r="E23" s="387"/>
      <c r="F23" s="387"/>
      <c r="G23" s="387"/>
      <c r="H23" s="387"/>
      <c r="I23" s="387"/>
      <c r="J23" s="387"/>
      <c r="K23" s="263"/>
    </row>
    <row r="24" spans="2:11" ht="15" customHeight="1">
      <c r="B24" s="266"/>
      <c r="C24" s="387" t="s">
        <v>687</v>
      </c>
      <c r="D24" s="387"/>
      <c r="E24" s="387"/>
      <c r="F24" s="387"/>
      <c r="G24" s="387"/>
      <c r="H24" s="387"/>
      <c r="I24" s="387"/>
      <c r="J24" s="387"/>
      <c r="K24" s="263"/>
    </row>
    <row r="25" spans="2:11" ht="15" customHeight="1">
      <c r="B25" s="266"/>
      <c r="C25" s="265"/>
      <c r="D25" s="387" t="s">
        <v>688</v>
      </c>
      <c r="E25" s="387"/>
      <c r="F25" s="387"/>
      <c r="G25" s="387"/>
      <c r="H25" s="387"/>
      <c r="I25" s="387"/>
      <c r="J25" s="387"/>
      <c r="K25" s="263"/>
    </row>
    <row r="26" spans="2:11" ht="15" customHeight="1">
      <c r="B26" s="266"/>
      <c r="C26" s="267"/>
      <c r="D26" s="387" t="s">
        <v>689</v>
      </c>
      <c r="E26" s="387"/>
      <c r="F26" s="387"/>
      <c r="G26" s="387"/>
      <c r="H26" s="387"/>
      <c r="I26" s="387"/>
      <c r="J26" s="387"/>
      <c r="K26" s="263"/>
    </row>
    <row r="27" spans="2:11" ht="12.75" customHeight="1">
      <c r="B27" s="266"/>
      <c r="C27" s="267"/>
      <c r="D27" s="267"/>
      <c r="E27" s="267"/>
      <c r="F27" s="267"/>
      <c r="G27" s="267"/>
      <c r="H27" s="267"/>
      <c r="I27" s="267"/>
      <c r="J27" s="267"/>
      <c r="K27" s="263"/>
    </row>
    <row r="28" spans="2:11" ht="15" customHeight="1">
      <c r="B28" s="266"/>
      <c r="C28" s="267"/>
      <c r="D28" s="387" t="s">
        <v>690</v>
      </c>
      <c r="E28" s="387"/>
      <c r="F28" s="387"/>
      <c r="G28" s="387"/>
      <c r="H28" s="387"/>
      <c r="I28" s="387"/>
      <c r="J28" s="387"/>
      <c r="K28" s="263"/>
    </row>
    <row r="29" spans="2:11" ht="15" customHeight="1">
      <c r="B29" s="266"/>
      <c r="C29" s="267"/>
      <c r="D29" s="387" t="s">
        <v>691</v>
      </c>
      <c r="E29" s="387"/>
      <c r="F29" s="387"/>
      <c r="G29" s="387"/>
      <c r="H29" s="387"/>
      <c r="I29" s="387"/>
      <c r="J29" s="387"/>
      <c r="K29" s="263"/>
    </row>
    <row r="30" spans="2:11" ht="12.75" customHeight="1">
      <c r="B30" s="266"/>
      <c r="C30" s="267"/>
      <c r="D30" s="267"/>
      <c r="E30" s="267"/>
      <c r="F30" s="267"/>
      <c r="G30" s="267"/>
      <c r="H30" s="267"/>
      <c r="I30" s="267"/>
      <c r="J30" s="267"/>
      <c r="K30" s="263"/>
    </row>
    <row r="31" spans="2:11" ht="15" customHeight="1">
      <c r="B31" s="266"/>
      <c r="C31" s="267"/>
      <c r="D31" s="387" t="s">
        <v>692</v>
      </c>
      <c r="E31" s="387"/>
      <c r="F31" s="387"/>
      <c r="G31" s="387"/>
      <c r="H31" s="387"/>
      <c r="I31" s="387"/>
      <c r="J31" s="387"/>
      <c r="K31" s="263"/>
    </row>
    <row r="32" spans="2:11" ht="15" customHeight="1">
      <c r="B32" s="266"/>
      <c r="C32" s="267"/>
      <c r="D32" s="387" t="s">
        <v>693</v>
      </c>
      <c r="E32" s="387"/>
      <c r="F32" s="387"/>
      <c r="G32" s="387"/>
      <c r="H32" s="387"/>
      <c r="I32" s="387"/>
      <c r="J32" s="387"/>
      <c r="K32" s="263"/>
    </row>
    <row r="33" spans="2:11" ht="15" customHeight="1">
      <c r="B33" s="266"/>
      <c r="C33" s="267"/>
      <c r="D33" s="387" t="s">
        <v>694</v>
      </c>
      <c r="E33" s="387"/>
      <c r="F33" s="387"/>
      <c r="G33" s="387"/>
      <c r="H33" s="387"/>
      <c r="I33" s="387"/>
      <c r="J33" s="387"/>
      <c r="K33" s="263"/>
    </row>
    <row r="34" spans="2:11" ht="15" customHeight="1">
      <c r="B34" s="266"/>
      <c r="C34" s="267"/>
      <c r="D34" s="265"/>
      <c r="E34" s="269" t="s">
        <v>124</v>
      </c>
      <c r="F34" s="265"/>
      <c r="G34" s="387" t="s">
        <v>695</v>
      </c>
      <c r="H34" s="387"/>
      <c r="I34" s="387"/>
      <c r="J34" s="387"/>
      <c r="K34" s="263"/>
    </row>
    <row r="35" spans="2:11" ht="30.75" customHeight="1">
      <c r="B35" s="266"/>
      <c r="C35" s="267"/>
      <c r="D35" s="265"/>
      <c r="E35" s="269" t="s">
        <v>696</v>
      </c>
      <c r="F35" s="265"/>
      <c r="G35" s="387" t="s">
        <v>697</v>
      </c>
      <c r="H35" s="387"/>
      <c r="I35" s="387"/>
      <c r="J35" s="387"/>
      <c r="K35" s="263"/>
    </row>
    <row r="36" spans="2:11" ht="15" customHeight="1">
      <c r="B36" s="266"/>
      <c r="C36" s="267"/>
      <c r="D36" s="265"/>
      <c r="E36" s="269" t="s">
        <v>57</v>
      </c>
      <c r="F36" s="265"/>
      <c r="G36" s="387" t="s">
        <v>698</v>
      </c>
      <c r="H36" s="387"/>
      <c r="I36" s="387"/>
      <c r="J36" s="387"/>
      <c r="K36" s="263"/>
    </row>
    <row r="37" spans="2:11" ht="15" customHeight="1">
      <c r="B37" s="266"/>
      <c r="C37" s="267"/>
      <c r="D37" s="265"/>
      <c r="E37" s="269" t="s">
        <v>125</v>
      </c>
      <c r="F37" s="265"/>
      <c r="G37" s="387" t="s">
        <v>699</v>
      </c>
      <c r="H37" s="387"/>
      <c r="I37" s="387"/>
      <c r="J37" s="387"/>
      <c r="K37" s="263"/>
    </row>
    <row r="38" spans="2:11" ht="15" customHeight="1">
      <c r="B38" s="266"/>
      <c r="C38" s="267"/>
      <c r="D38" s="265"/>
      <c r="E38" s="269" t="s">
        <v>126</v>
      </c>
      <c r="F38" s="265"/>
      <c r="G38" s="387" t="s">
        <v>700</v>
      </c>
      <c r="H38" s="387"/>
      <c r="I38" s="387"/>
      <c r="J38" s="387"/>
      <c r="K38" s="263"/>
    </row>
    <row r="39" spans="2:11" ht="15" customHeight="1">
      <c r="B39" s="266"/>
      <c r="C39" s="267"/>
      <c r="D39" s="265"/>
      <c r="E39" s="269" t="s">
        <v>127</v>
      </c>
      <c r="F39" s="265"/>
      <c r="G39" s="387" t="s">
        <v>701</v>
      </c>
      <c r="H39" s="387"/>
      <c r="I39" s="387"/>
      <c r="J39" s="387"/>
      <c r="K39" s="263"/>
    </row>
    <row r="40" spans="2:11" ht="15" customHeight="1">
      <c r="B40" s="266"/>
      <c r="C40" s="267"/>
      <c r="D40" s="265"/>
      <c r="E40" s="269" t="s">
        <v>702</v>
      </c>
      <c r="F40" s="265"/>
      <c r="G40" s="387" t="s">
        <v>703</v>
      </c>
      <c r="H40" s="387"/>
      <c r="I40" s="387"/>
      <c r="J40" s="387"/>
      <c r="K40" s="263"/>
    </row>
    <row r="41" spans="2:11" ht="15" customHeight="1">
      <c r="B41" s="266"/>
      <c r="C41" s="267"/>
      <c r="D41" s="265"/>
      <c r="E41" s="269"/>
      <c r="F41" s="265"/>
      <c r="G41" s="387" t="s">
        <v>704</v>
      </c>
      <c r="H41" s="387"/>
      <c r="I41" s="387"/>
      <c r="J41" s="387"/>
      <c r="K41" s="263"/>
    </row>
    <row r="42" spans="2:11" ht="15" customHeight="1">
      <c r="B42" s="266"/>
      <c r="C42" s="267"/>
      <c r="D42" s="265"/>
      <c r="E42" s="269" t="s">
        <v>705</v>
      </c>
      <c r="F42" s="265"/>
      <c r="G42" s="387" t="s">
        <v>706</v>
      </c>
      <c r="H42" s="387"/>
      <c r="I42" s="387"/>
      <c r="J42" s="387"/>
      <c r="K42" s="263"/>
    </row>
    <row r="43" spans="2:11" ht="15" customHeight="1">
      <c r="B43" s="266"/>
      <c r="C43" s="267"/>
      <c r="D43" s="265"/>
      <c r="E43" s="269" t="s">
        <v>129</v>
      </c>
      <c r="F43" s="265"/>
      <c r="G43" s="387" t="s">
        <v>707</v>
      </c>
      <c r="H43" s="387"/>
      <c r="I43" s="387"/>
      <c r="J43" s="387"/>
      <c r="K43" s="263"/>
    </row>
    <row r="44" spans="2:11" ht="12.75" customHeight="1">
      <c r="B44" s="266"/>
      <c r="C44" s="267"/>
      <c r="D44" s="265"/>
      <c r="E44" s="265"/>
      <c r="F44" s="265"/>
      <c r="G44" s="265"/>
      <c r="H44" s="265"/>
      <c r="I44" s="265"/>
      <c r="J44" s="265"/>
      <c r="K44" s="263"/>
    </row>
    <row r="45" spans="2:11" ht="15" customHeight="1">
      <c r="B45" s="266"/>
      <c r="C45" s="267"/>
      <c r="D45" s="387" t="s">
        <v>708</v>
      </c>
      <c r="E45" s="387"/>
      <c r="F45" s="387"/>
      <c r="G45" s="387"/>
      <c r="H45" s="387"/>
      <c r="I45" s="387"/>
      <c r="J45" s="387"/>
      <c r="K45" s="263"/>
    </row>
    <row r="46" spans="2:11" ht="15" customHeight="1">
      <c r="B46" s="266"/>
      <c r="C46" s="267"/>
      <c r="D46" s="267"/>
      <c r="E46" s="387" t="s">
        <v>709</v>
      </c>
      <c r="F46" s="387"/>
      <c r="G46" s="387"/>
      <c r="H46" s="387"/>
      <c r="I46" s="387"/>
      <c r="J46" s="387"/>
      <c r="K46" s="263"/>
    </row>
    <row r="47" spans="2:11" ht="15" customHeight="1">
      <c r="B47" s="266"/>
      <c r="C47" s="267"/>
      <c r="D47" s="267"/>
      <c r="E47" s="387" t="s">
        <v>710</v>
      </c>
      <c r="F47" s="387"/>
      <c r="G47" s="387"/>
      <c r="H47" s="387"/>
      <c r="I47" s="387"/>
      <c r="J47" s="387"/>
      <c r="K47" s="263"/>
    </row>
    <row r="48" spans="2:11" ht="15" customHeight="1">
      <c r="B48" s="266"/>
      <c r="C48" s="267"/>
      <c r="D48" s="267"/>
      <c r="E48" s="387" t="s">
        <v>711</v>
      </c>
      <c r="F48" s="387"/>
      <c r="G48" s="387"/>
      <c r="H48" s="387"/>
      <c r="I48" s="387"/>
      <c r="J48" s="387"/>
      <c r="K48" s="263"/>
    </row>
    <row r="49" spans="2:11" ht="15" customHeight="1">
      <c r="B49" s="266"/>
      <c r="C49" s="267"/>
      <c r="D49" s="387" t="s">
        <v>712</v>
      </c>
      <c r="E49" s="387"/>
      <c r="F49" s="387"/>
      <c r="G49" s="387"/>
      <c r="H49" s="387"/>
      <c r="I49" s="387"/>
      <c r="J49" s="387"/>
      <c r="K49" s="263"/>
    </row>
    <row r="50" spans="2:11" ht="25.5" customHeight="1">
      <c r="B50" s="262"/>
      <c r="C50" s="388" t="s">
        <v>713</v>
      </c>
      <c r="D50" s="388"/>
      <c r="E50" s="388"/>
      <c r="F50" s="388"/>
      <c r="G50" s="388"/>
      <c r="H50" s="388"/>
      <c r="I50" s="388"/>
      <c r="J50" s="388"/>
      <c r="K50" s="263"/>
    </row>
    <row r="51" spans="2:11" ht="5.25" customHeight="1">
      <c r="B51" s="262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2"/>
      <c r="C52" s="387" t="s">
        <v>714</v>
      </c>
      <c r="D52" s="387"/>
      <c r="E52" s="387"/>
      <c r="F52" s="387"/>
      <c r="G52" s="387"/>
      <c r="H52" s="387"/>
      <c r="I52" s="387"/>
      <c r="J52" s="387"/>
      <c r="K52" s="263"/>
    </row>
    <row r="53" spans="2:11" ht="15" customHeight="1">
      <c r="B53" s="262"/>
      <c r="C53" s="387" t="s">
        <v>715</v>
      </c>
      <c r="D53" s="387"/>
      <c r="E53" s="387"/>
      <c r="F53" s="387"/>
      <c r="G53" s="387"/>
      <c r="H53" s="387"/>
      <c r="I53" s="387"/>
      <c r="J53" s="387"/>
      <c r="K53" s="263"/>
    </row>
    <row r="54" spans="2:11" ht="12.75" customHeight="1">
      <c r="B54" s="262"/>
      <c r="C54" s="265"/>
      <c r="D54" s="265"/>
      <c r="E54" s="265"/>
      <c r="F54" s="265"/>
      <c r="G54" s="265"/>
      <c r="H54" s="265"/>
      <c r="I54" s="265"/>
      <c r="J54" s="265"/>
      <c r="K54" s="263"/>
    </row>
    <row r="55" spans="2:11" ht="15" customHeight="1">
      <c r="B55" s="262"/>
      <c r="C55" s="387" t="s">
        <v>716</v>
      </c>
      <c r="D55" s="387"/>
      <c r="E55" s="387"/>
      <c r="F55" s="387"/>
      <c r="G55" s="387"/>
      <c r="H55" s="387"/>
      <c r="I55" s="387"/>
      <c r="J55" s="387"/>
      <c r="K55" s="263"/>
    </row>
    <row r="56" spans="2:11" ht="15" customHeight="1">
      <c r="B56" s="262"/>
      <c r="C56" s="267"/>
      <c r="D56" s="387" t="s">
        <v>717</v>
      </c>
      <c r="E56" s="387"/>
      <c r="F56" s="387"/>
      <c r="G56" s="387"/>
      <c r="H56" s="387"/>
      <c r="I56" s="387"/>
      <c r="J56" s="387"/>
      <c r="K56" s="263"/>
    </row>
    <row r="57" spans="2:11" ht="15" customHeight="1">
      <c r="B57" s="262"/>
      <c r="C57" s="267"/>
      <c r="D57" s="387" t="s">
        <v>718</v>
      </c>
      <c r="E57" s="387"/>
      <c r="F57" s="387"/>
      <c r="G57" s="387"/>
      <c r="H57" s="387"/>
      <c r="I57" s="387"/>
      <c r="J57" s="387"/>
      <c r="K57" s="263"/>
    </row>
    <row r="58" spans="2:11" ht="15" customHeight="1">
      <c r="B58" s="262"/>
      <c r="C58" s="267"/>
      <c r="D58" s="387" t="s">
        <v>719</v>
      </c>
      <c r="E58" s="387"/>
      <c r="F58" s="387"/>
      <c r="G58" s="387"/>
      <c r="H58" s="387"/>
      <c r="I58" s="387"/>
      <c r="J58" s="387"/>
      <c r="K58" s="263"/>
    </row>
    <row r="59" spans="2:11" ht="15" customHeight="1">
      <c r="B59" s="262"/>
      <c r="C59" s="267"/>
      <c r="D59" s="387" t="s">
        <v>720</v>
      </c>
      <c r="E59" s="387"/>
      <c r="F59" s="387"/>
      <c r="G59" s="387"/>
      <c r="H59" s="387"/>
      <c r="I59" s="387"/>
      <c r="J59" s="387"/>
      <c r="K59" s="263"/>
    </row>
    <row r="60" spans="2:11" ht="15" customHeight="1">
      <c r="B60" s="262"/>
      <c r="C60" s="267"/>
      <c r="D60" s="386" t="s">
        <v>721</v>
      </c>
      <c r="E60" s="386"/>
      <c r="F60" s="386"/>
      <c r="G60" s="386"/>
      <c r="H60" s="386"/>
      <c r="I60" s="386"/>
      <c r="J60" s="386"/>
      <c r="K60" s="263"/>
    </row>
    <row r="61" spans="2:11" ht="15" customHeight="1">
      <c r="B61" s="262"/>
      <c r="C61" s="267"/>
      <c r="D61" s="387" t="s">
        <v>722</v>
      </c>
      <c r="E61" s="387"/>
      <c r="F61" s="387"/>
      <c r="G61" s="387"/>
      <c r="H61" s="387"/>
      <c r="I61" s="387"/>
      <c r="J61" s="387"/>
      <c r="K61" s="263"/>
    </row>
    <row r="62" spans="2:11" ht="12.75" customHeight="1">
      <c r="B62" s="262"/>
      <c r="C62" s="267"/>
      <c r="D62" s="267"/>
      <c r="E62" s="270"/>
      <c r="F62" s="267"/>
      <c r="G62" s="267"/>
      <c r="H62" s="267"/>
      <c r="I62" s="267"/>
      <c r="J62" s="267"/>
      <c r="K62" s="263"/>
    </row>
    <row r="63" spans="2:11" ht="15" customHeight="1">
      <c r="B63" s="262"/>
      <c r="C63" s="267"/>
      <c r="D63" s="387" t="s">
        <v>723</v>
      </c>
      <c r="E63" s="387"/>
      <c r="F63" s="387"/>
      <c r="G63" s="387"/>
      <c r="H63" s="387"/>
      <c r="I63" s="387"/>
      <c r="J63" s="387"/>
      <c r="K63" s="263"/>
    </row>
    <row r="64" spans="2:11" ht="15" customHeight="1">
      <c r="B64" s="262"/>
      <c r="C64" s="267"/>
      <c r="D64" s="386" t="s">
        <v>724</v>
      </c>
      <c r="E64" s="386"/>
      <c r="F64" s="386"/>
      <c r="G64" s="386"/>
      <c r="H64" s="386"/>
      <c r="I64" s="386"/>
      <c r="J64" s="386"/>
      <c r="K64" s="263"/>
    </row>
    <row r="65" spans="2:11" ht="15" customHeight="1">
      <c r="B65" s="262"/>
      <c r="C65" s="267"/>
      <c r="D65" s="387" t="s">
        <v>725</v>
      </c>
      <c r="E65" s="387"/>
      <c r="F65" s="387"/>
      <c r="G65" s="387"/>
      <c r="H65" s="387"/>
      <c r="I65" s="387"/>
      <c r="J65" s="387"/>
      <c r="K65" s="263"/>
    </row>
    <row r="66" spans="2:11" ht="15" customHeight="1">
      <c r="B66" s="262"/>
      <c r="C66" s="267"/>
      <c r="D66" s="387" t="s">
        <v>726</v>
      </c>
      <c r="E66" s="387"/>
      <c r="F66" s="387"/>
      <c r="G66" s="387"/>
      <c r="H66" s="387"/>
      <c r="I66" s="387"/>
      <c r="J66" s="387"/>
      <c r="K66" s="263"/>
    </row>
    <row r="67" spans="2:11" ht="15" customHeight="1">
      <c r="B67" s="262"/>
      <c r="C67" s="267"/>
      <c r="D67" s="387" t="s">
        <v>727</v>
      </c>
      <c r="E67" s="387"/>
      <c r="F67" s="387"/>
      <c r="G67" s="387"/>
      <c r="H67" s="387"/>
      <c r="I67" s="387"/>
      <c r="J67" s="387"/>
      <c r="K67" s="263"/>
    </row>
    <row r="68" spans="2:11" ht="15" customHeight="1">
      <c r="B68" s="262"/>
      <c r="C68" s="267"/>
      <c r="D68" s="387" t="s">
        <v>728</v>
      </c>
      <c r="E68" s="387"/>
      <c r="F68" s="387"/>
      <c r="G68" s="387"/>
      <c r="H68" s="387"/>
      <c r="I68" s="387"/>
      <c r="J68" s="387"/>
      <c r="K68" s="263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385" t="s">
        <v>101</v>
      </c>
      <c r="D73" s="385"/>
      <c r="E73" s="385"/>
      <c r="F73" s="385"/>
      <c r="G73" s="385"/>
      <c r="H73" s="385"/>
      <c r="I73" s="385"/>
      <c r="J73" s="385"/>
      <c r="K73" s="280"/>
    </row>
    <row r="74" spans="2:11" ht="17.25" customHeight="1">
      <c r="B74" s="279"/>
      <c r="C74" s="281" t="s">
        <v>729</v>
      </c>
      <c r="D74" s="281"/>
      <c r="E74" s="281"/>
      <c r="F74" s="281" t="s">
        <v>730</v>
      </c>
      <c r="G74" s="282"/>
      <c r="H74" s="281" t="s">
        <v>125</v>
      </c>
      <c r="I74" s="281" t="s">
        <v>61</v>
      </c>
      <c r="J74" s="281" t="s">
        <v>731</v>
      </c>
      <c r="K74" s="280"/>
    </row>
    <row r="75" spans="2:11" ht="17.25" customHeight="1">
      <c r="B75" s="279"/>
      <c r="C75" s="283" t="s">
        <v>732</v>
      </c>
      <c r="D75" s="283"/>
      <c r="E75" s="283"/>
      <c r="F75" s="284" t="s">
        <v>733</v>
      </c>
      <c r="G75" s="285"/>
      <c r="H75" s="283"/>
      <c r="I75" s="283"/>
      <c r="J75" s="283" t="s">
        <v>734</v>
      </c>
      <c r="K75" s="280"/>
    </row>
    <row r="76" spans="2:11" ht="5.25" customHeight="1">
      <c r="B76" s="279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9"/>
      <c r="C77" s="269" t="s">
        <v>57</v>
      </c>
      <c r="D77" s="286"/>
      <c r="E77" s="286"/>
      <c r="F77" s="288" t="s">
        <v>735</v>
      </c>
      <c r="G77" s="287"/>
      <c r="H77" s="269" t="s">
        <v>736</v>
      </c>
      <c r="I77" s="269" t="s">
        <v>737</v>
      </c>
      <c r="J77" s="269">
        <v>20</v>
      </c>
      <c r="K77" s="280"/>
    </row>
    <row r="78" spans="2:11" ht="15" customHeight="1">
      <c r="B78" s="279"/>
      <c r="C78" s="269" t="s">
        <v>738</v>
      </c>
      <c r="D78" s="269"/>
      <c r="E78" s="269"/>
      <c r="F78" s="288" t="s">
        <v>735</v>
      </c>
      <c r="G78" s="287"/>
      <c r="H78" s="269" t="s">
        <v>739</v>
      </c>
      <c r="I78" s="269" t="s">
        <v>737</v>
      </c>
      <c r="J78" s="269">
        <v>120</v>
      </c>
      <c r="K78" s="280"/>
    </row>
    <row r="79" spans="2:11" ht="15" customHeight="1">
      <c r="B79" s="289"/>
      <c r="C79" s="269" t="s">
        <v>740</v>
      </c>
      <c r="D79" s="269"/>
      <c r="E79" s="269"/>
      <c r="F79" s="288" t="s">
        <v>741</v>
      </c>
      <c r="G79" s="287"/>
      <c r="H79" s="269" t="s">
        <v>742</v>
      </c>
      <c r="I79" s="269" t="s">
        <v>737</v>
      </c>
      <c r="J79" s="269">
        <v>50</v>
      </c>
      <c r="K79" s="280"/>
    </row>
    <row r="80" spans="2:11" ht="15" customHeight="1">
      <c r="B80" s="289"/>
      <c r="C80" s="269" t="s">
        <v>743</v>
      </c>
      <c r="D80" s="269"/>
      <c r="E80" s="269"/>
      <c r="F80" s="288" t="s">
        <v>735</v>
      </c>
      <c r="G80" s="287"/>
      <c r="H80" s="269" t="s">
        <v>744</v>
      </c>
      <c r="I80" s="269" t="s">
        <v>745</v>
      </c>
      <c r="J80" s="269"/>
      <c r="K80" s="280"/>
    </row>
    <row r="81" spans="2:11" ht="15" customHeight="1">
      <c r="B81" s="289"/>
      <c r="C81" s="290" t="s">
        <v>746</v>
      </c>
      <c r="D81" s="290"/>
      <c r="E81" s="290"/>
      <c r="F81" s="291" t="s">
        <v>741</v>
      </c>
      <c r="G81" s="290"/>
      <c r="H81" s="290" t="s">
        <v>747</v>
      </c>
      <c r="I81" s="290" t="s">
        <v>737</v>
      </c>
      <c r="J81" s="290">
        <v>15</v>
      </c>
      <c r="K81" s="280"/>
    </row>
    <row r="82" spans="2:11" ht="15" customHeight="1">
      <c r="B82" s="289"/>
      <c r="C82" s="290" t="s">
        <v>748</v>
      </c>
      <c r="D82" s="290"/>
      <c r="E82" s="290"/>
      <c r="F82" s="291" t="s">
        <v>741</v>
      </c>
      <c r="G82" s="290"/>
      <c r="H82" s="290" t="s">
        <v>749</v>
      </c>
      <c r="I82" s="290" t="s">
        <v>737</v>
      </c>
      <c r="J82" s="290">
        <v>15</v>
      </c>
      <c r="K82" s="280"/>
    </row>
    <row r="83" spans="2:11" ht="15" customHeight="1">
      <c r="B83" s="289"/>
      <c r="C83" s="290" t="s">
        <v>750</v>
      </c>
      <c r="D83" s="290"/>
      <c r="E83" s="290"/>
      <c r="F83" s="291" t="s">
        <v>741</v>
      </c>
      <c r="G83" s="290"/>
      <c r="H83" s="290" t="s">
        <v>751</v>
      </c>
      <c r="I83" s="290" t="s">
        <v>737</v>
      </c>
      <c r="J83" s="290">
        <v>20</v>
      </c>
      <c r="K83" s="280"/>
    </row>
    <row r="84" spans="2:11" ht="15" customHeight="1">
      <c r="B84" s="289"/>
      <c r="C84" s="290" t="s">
        <v>752</v>
      </c>
      <c r="D84" s="290"/>
      <c r="E84" s="290"/>
      <c r="F84" s="291" t="s">
        <v>741</v>
      </c>
      <c r="G84" s="290"/>
      <c r="H84" s="290" t="s">
        <v>753</v>
      </c>
      <c r="I84" s="290" t="s">
        <v>737</v>
      </c>
      <c r="J84" s="290">
        <v>20</v>
      </c>
      <c r="K84" s="280"/>
    </row>
    <row r="85" spans="2:11" ht="15" customHeight="1">
      <c r="B85" s="289"/>
      <c r="C85" s="269" t="s">
        <v>754</v>
      </c>
      <c r="D85" s="269"/>
      <c r="E85" s="269"/>
      <c r="F85" s="288" t="s">
        <v>741</v>
      </c>
      <c r="G85" s="287"/>
      <c r="H85" s="269" t="s">
        <v>755</v>
      </c>
      <c r="I85" s="269" t="s">
        <v>737</v>
      </c>
      <c r="J85" s="269">
        <v>50</v>
      </c>
      <c r="K85" s="280"/>
    </row>
    <row r="86" spans="2:11" ht="15" customHeight="1">
      <c r="B86" s="289"/>
      <c r="C86" s="269" t="s">
        <v>756</v>
      </c>
      <c r="D86" s="269"/>
      <c r="E86" s="269"/>
      <c r="F86" s="288" t="s">
        <v>741</v>
      </c>
      <c r="G86" s="287"/>
      <c r="H86" s="269" t="s">
        <v>757</v>
      </c>
      <c r="I86" s="269" t="s">
        <v>737</v>
      </c>
      <c r="J86" s="269">
        <v>20</v>
      </c>
      <c r="K86" s="280"/>
    </row>
    <row r="87" spans="2:11" ht="15" customHeight="1">
      <c r="B87" s="289"/>
      <c r="C87" s="269" t="s">
        <v>758</v>
      </c>
      <c r="D87" s="269"/>
      <c r="E87" s="269"/>
      <c r="F87" s="288" t="s">
        <v>741</v>
      </c>
      <c r="G87" s="287"/>
      <c r="H87" s="269" t="s">
        <v>759</v>
      </c>
      <c r="I87" s="269" t="s">
        <v>737</v>
      </c>
      <c r="J87" s="269">
        <v>20</v>
      </c>
      <c r="K87" s="280"/>
    </row>
    <row r="88" spans="2:11" ht="15" customHeight="1">
      <c r="B88" s="289"/>
      <c r="C88" s="269" t="s">
        <v>760</v>
      </c>
      <c r="D88" s="269"/>
      <c r="E88" s="269"/>
      <c r="F88" s="288" t="s">
        <v>741</v>
      </c>
      <c r="G88" s="287"/>
      <c r="H88" s="269" t="s">
        <v>761</v>
      </c>
      <c r="I88" s="269" t="s">
        <v>737</v>
      </c>
      <c r="J88" s="269">
        <v>50</v>
      </c>
      <c r="K88" s="280"/>
    </row>
    <row r="89" spans="2:11" ht="15" customHeight="1">
      <c r="B89" s="289"/>
      <c r="C89" s="269" t="s">
        <v>762</v>
      </c>
      <c r="D89" s="269"/>
      <c r="E89" s="269"/>
      <c r="F89" s="288" t="s">
        <v>741</v>
      </c>
      <c r="G89" s="287"/>
      <c r="H89" s="269" t="s">
        <v>762</v>
      </c>
      <c r="I89" s="269" t="s">
        <v>737</v>
      </c>
      <c r="J89" s="269">
        <v>50</v>
      </c>
      <c r="K89" s="280"/>
    </row>
    <row r="90" spans="2:11" ht="15" customHeight="1">
      <c r="B90" s="289"/>
      <c r="C90" s="269" t="s">
        <v>130</v>
      </c>
      <c r="D90" s="269"/>
      <c r="E90" s="269"/>
      <c r="F90" s="288" t="s">
        <v>741</v>
      </c>
      <c r="G90" s="287"/>
      <c r="H90" s="269" t="s">
        <v>763</v>
      </c>
      <c r="I90" s="269" t="s">
        <v>737</v>
      </c>
      <c r="J90" s="269">
        <v>255</v>
      </c>
      <c r="K90" s="280"/>
    </row>
    <row r="91" spans="2:11" ht="15" customHeight="1">
      <c r="B91" s="289"/>
      <c r="C91" s="269" t="s">
        <v>764</v>
      </c>
      <c r="D91" s="269"/>
      <c r="E91" s="269"/>
      <c r="F91" s="288" t="s">
        <v>735</v>
      </c>
      <c r="G91" s="287"/>
      <c r="H91" s="269" t="s">
        <v>765</v>
      </c>
      <c r="I91" s="269" t="s">
        <v>766</v>
      </c>
      <c r="J91" s="269"/>
      <c r="K91" s="280"/>
    </row>
    <row r="92" spans="2:11" ht="15" customHeight="1">
      <c r="B92" s="289"/>
      <c r="C92" s="269" t="s">
        <v>767</v>
      </c>
      <c r="D92" s="269"/>
      <c r="E92" s="269"/>
      <c r="F92" s="288" t="s">
        <v>735</v>
      </c>
      <c r="G92" s="287"/>
      <c r="H92" s="269" t="s">
        <v>768</v>
      </c>
      <c r="I92" s="269" t="s">
        <v>769</v>
      </c>
      <c r="J92" s="269"/>
      <c r="K92" s="280"/>
    </row>
    <row r="93" spans="2:11" ht="15" customHeight="1">
      <c r="B93" s="289"/>
      <c r="C93" s="269" t="s">
        <v>770</v>
      </c>
      <c r="D93" s="269"/>
      <c r="E93" s="269"/>
      <c r="F93" s="288" t="s">
        <v>735</v>
      </c>
      <c r="G93" s="287"/>
      <c r="H93" s="269" t="s">
        <v>770</v>
      </c>
      <c r="I93" s="269" t="s">
        <v>769</v>
      </c>
      <c r="J93" s="269"/>
      <c r="K93" s="280"/>
    </row>
    <row r="94" spans="2:11" ht="15" customHeight="1">
      <c r="B94" s="289"/>
      <c r="C94" s="269" t="s">
        <v>42</v>
      </c>
      <c r="D94" s="269"/>
      <c r="E94" s="269"/>
      <c r="F94" s="288" t="s">
        <v>735</v>
      </c>
      <c r="G94" s="287"/>
      <c r="H94" s="269" t="s">
        <v>771</v>
      </c>
      <c r="I94" s="269" t="s">
        <v>769</v>
      </c>
      <c r="J94" s="269"/>
      <c r="K94" s="280"/>
    </row>
    <row r="95" spans="2:11" ht="15" customHeight="1">
      <c r="B95" s="289"/>
      <c r="C95" s="269" t="s">
        <v>52</v>
      </c>
      <c r="D95" s="269"/>
      <c r="E95" s="269"/>
      <c r="F95" s="288" t="s">
        <v>735</v>
      </c>
      <c r="G95" s="287"/>
      <c r="H95" s="269" t="s">
        <v>772</v>
      </c>
      <c r="I95" s="269" t="s">
        <v>769</v>
      </c>
      <c r="J95" s="269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385" t="s">
        <v>773</v>
      </c>
      <c r="D100" s="385"/>
      <c r="E100" s="385"/>
      <c r="F100" s="385"/>
      <c r="G100" s="385"/>
      <c r="H100" s="385"/>
      <c r="I100" s="385"/>
      <c r="J100" s="385"/>
      <c r="K100" s="280"/>
    </row>
    <row r="101" spans="2:11" ht="17.25" customHeight="1">
      <c r="B101" s="279"/>
      <c r="C101" s="281" t="s">
        <v>729</v>
      </c>
      <c r="D101" s="281"/>
      <c r="E101" s="281"/>
      <c r="F101" s="281" t="s">
        <v>730</v>
      </c>
      <c r="G101" s="282"/>
      <c r="H101" s="281" t="s">
        <v>125</v>
      </c>
      <c r="I101" s="281" t="s">
        <v>61</v>
      </c>
      <c r="J101" s="281" t="s">
        <v>731</v>
      </c>
      <c r="K101" s="280"/>
    </row>
    <row r="102" spans="2:11" ht="17.25" customHeight="1">
      <c r="B102" s="279"/>
      <c r="C102" s="283" t="s">
        <v>732</v>
      </c>
      <c r="D102" s="283"/>
      <c r="E102" s="283"/>
      <c r="F102" s="284" t="s">
        <v>733</v>
      </c>
      <c r="G102" s="285"/>
      <c r="H102" s="283"/>
      <c r="I102" s="283"/>
      <c r="J102" s="283" t="s">
        <v>734</v>
      </c>
      <c r="K102" s="280"/>
    </row>
    <row r="103" spans="2:11" ht="5.25" customHeight="1">
      <c r="B103" s="279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9"/>
      <c r="C104" s="269" t="s">
        <v>57</v>
      </c>
      <c r="D104" s="286"/>
      <c r="E104" s="286"/>
      <c r="F104" s="288" t="s">
        <v>735</v>
      </c>
      <c r="G104" s="297"/>
      <c r="H104" s="269" t="s">
        <v>774</v>
      </c>
      <c r="I104" s="269" t="s">
        <v>737</v>
      </c>
      <c r="J104" s="269">
        <v>20</v>
      </c>
      <c r="K104" s="280"/>
    </row>
    <row r="105" spans="2:11" ht="15" customHeight="1">
      <c r="B105" s="279"/>
      <c r="C105" s="269" t="s">
        <v>738</v>
      </c>
      <c r="D105" s="269"/>
      <c r="E105" s="269"/>
      <c r="F105" s="288" t="s">
        <v>735</v>
      </c>
      <c r="G105" s="269"/>
      <c r="H105" s="269" t="s">
        <v>774</v>
      </c>
      <c r="I105" s="269" t="s">
        <v>737</v>
      </c>
      <c r="J105" s="269">
        <v>120</v>
      </c>
      <c r="K105" s="280"/>
    </row>
    <row r="106" spans="2:11" ht="15" customHeight="1">
      <c r="B106" s="289"/>
      <c r="C106" s="269" t="s">
        <v>740</v>
      </c>
      <c r="D106" s="269"/>
      <c r="E106" s="269"/>
      <c r="F106" s="288" t="s">
        <v>741</v>
      </c>
      <c r="G106" s="269"/>
      <c r="H106" s="269" t="s">
        <v>774</v>
      </c>
      <c r="I106" s="269" t="s">
        <v>737</v>
      </c>
      <c r="J106" s="269">
        <v>50</v>
      </c>
      <c r="K106" s="280"/>
    </row>
    <row r="107" spans="2:11" ht="15" customHeight="1">
      <c r="B107" s="289"/>
      <c r="C107" s="269" t="s">
        <v>743</v>
      </c>
      <c r="D107" s="269"/>
      <c r="E107" s="269"/>
      <c r="F107" s="288" t="s">
        <v>735</v>
      </c>
      <c r="G107" s="269"/>
      <c r="H107" s="269" t="s">
        <v>774</v>
      </c>
      <c r="I107" s="269" t="s">
        <v>745</v>
      </c>
      <c r="J107" s="269"/>
      <c r="K107" s="280"/>
    </row>
    <row r="108" spans="2:11" ht="15" customHeight="1">
      <c r="B108" s="289"/>
      <c r="C108" s="269" t="s">
        <v>754</v>
      </c>
      <c r="D108" s="269"/>
      <c r="E108" s="269"/>
      <c r="F108" s="288" t="s">
        <v>741</v>
      </c>
      <c r="G108" s="269"/>
      <c r="H108" s="269" t="s">
        <v>774</v>
      </c>
      <c r="I108" s="269" t="s">
        <v>737</v>
      </c>
      <c r="J108" s="269">
        <v>50</v>
      </c>
      <c r="K108" s="280"/>
    </row>
    <row r="109" spans="2:11" ht="15" customHeight="1">
      <c r="B109" s="289"/>
      <c r="C109" s="269" t="s">
        <v>762</v>
      </c>
      <c r="D109" s="269"/>
      <c r="E109" s="269"/>
      <c r="F109" s="288" t="s">
        <v>741</v>
      </c>
      <c r="G109" s="269"/>
      <c r="H109" s="269" t="s">
        <v>774</v>
      </c>
      <c r="I109" s="269" t="s">
        <v>737</v>
      </c>
      <c r="J109" s="269">
        <v>50</v>
      </c>
      <c r="K109" s="280"/>
    </row>
    <row r="110" spans="2:11" ht="15" customHeight="1">
      <c r="B110" s="289"/>
      <c r="C110" s="269" t="s">
        <v>760</v>
      </c>
      <c r="D110" s="269"/>
      <c r="E110" s="269"/>
      <c r="F110" s="288" t="s">
        <v>741</v>
      </c>
      <c r="G110" s="269"/>
      <c r="H110" s="269" t="s">
        <v>774</v>
      </c>
      <c r="I110" s="269" t="s">
        <v>737</v>
      </c>
      <c r="J110" s="269">
        <v>50</v>
      </c>
      <c r="K110" s="280"/>
    </row>
    <row r="111" spans="2:11" ht="15" customHeight="1">
      <c r="B111" s="289"/>
      <c r="C111" s="269" t="s">
        <v>57</v>
      </c>
      <c r="D111" s="269"/>
      <c r="E111" s="269"/>
      <c r="F111" s="288" t="s">
        <v>735</v>
      </c>
      <c r="G111" s="269"/>
      <c r="H111" s="269" t="s">
        <v>775</v>
      </c>
      <c r="I111" s="269" t="s">
        <v>737</v>
      </c>
      <c r="J111" s="269">
        <v>20</v>
      </c>
      <c r="K111" s="280"/>
    </row>
    <row r="112" spans="2:11" ht="15" customHeight="1">
      <c r="B112" s="289"/>
      <c r="C112" s="269" t="s">
        <v>776</v>
      </c>
      <c r="D112" s="269"/>
      <c r="E112" s="269"/>
      <c r="F112" s="288" t="s">
        <v>735</v>
      </c>
      <c r="G112" s="269"/>
      <c r="H112" s="269" t="s">
        <v>777</v>
      </c>
      <c r="I112" s="269" t="s">
        <v>737</v>
      </c>
      <c r="J112" s="269">
        <v>120</v>
      </c>
      <c r="K112" s="280"/>
    </row>
    <row r="113" spans="2:11" ht="15" customHeight="1">
      <c r="B113" s="289"/>
      <c r="C113" s="269" t="s">
        <v>42</v>
      </c>
      <c r="D113" s="269"/>
      <c r="E113" s="269"/>
      <c r="F113" s="288" t="s">
        <v>735</v>
      </c>
      <c r="G113" s="269"/>
      <c r="H113" s="269" t="s">
        <v>778</v>
      </c>
      <c r="I113" s="269" t="s">
        <v>769</v>
      </c>
      <c r="J113" s="269"/>
      <c r="K113" s="280"/>
    </row>
    <row r="114" spans="2:11" ht="15" customHeight="1">
      <c r="B114" s="289"/>
      <c r="C114" s="269" t="s">
        <v>52</v>
      </c>
      <c r="D114" s="269"/>
      <c r="E114" s="269"/>
      <c r="F114" s="288" t="s">
        <v>735</v>
      </c>
      <c r="G114" s="269"/>
      <c r="H114" s="269" t="s">
        <v>779</v>
      </c>
      <c r="I114" s="269" t="s">
        <v>769</v>
      </c>
      <c r="J114" s="269"/>
      <c r="K114" s="280"/>
    </row>
    <row r="115" spans="2:11" ht="15" customHeight="1">
      <c r="B115" s="289"/>
      <c r="C115" s="269" t="s">
        <v>61</v>
      </c>
      <c r="D115" s="269"/>
      <c r="E115" s="269"/>
      <c r="F115" s="288" t="s">
        <v>735</v>
      </c>
      <c r="G115" s="269"/>
      <c r="H115" s="269" t="s">
        <v>780</v>
      </c>
      <c r="I115" s="269" t="s">
        <v>781</v>
      </c>
      <c r="J115" s="269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5"/>
      <c r="D117" s="265"/>
      <c r="E117" s="265"/>
      <c r="F117" s="300"/>
      <c r="G117" s="265"/>
      <c r="H117" s="265"/>
      <c r="I117" s="265"/>
      <c r="J117" s="265"/>
      <c r="K117" s="299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384" t="s">
        <v>782</v>
      </c>
      <c r="D120" s="384"/>
      <c r="E120" s="384"/>
      <c r="F120" s="384"/>
      <c r="G120" s="384"/>
      <c r="H120" s="384"/>
      <c r="I120" s="384"/>
      <c r="J120" s="384"/>
      <c r="K120" s="305"/>
    </row>
    <row r="121" spans="2:11" ht="17.25" customHeight="1">
      <c r="B121" s="306"/>
      <c r="C121" s="281" t="s">
        <v>729</v>
      </c>
      <c r="D121" s="281"/>
      <c r="E121" s="281"/>
      <c r="F121" s="281" t="s">
        <v>730</v>
      </c>
      <c r="G121" s="282"/>
      <c r="H121" s="281" t="s">
        <v>125</v>
      </c>
      <c r="I121" s="281" t="s">
        <v>61</v>
      </c>
      <c r="J121" s="281" t="s">
        <v>731</v>
      </c>
      <c r="K121" s="307"/>
    </row>
    <row r="122" spans="2:11" ht="17.25" customHeight="1">
      <c r="B122" s="306"/>
      <c r="C122" s="283" t="s">
        <v>732</v>
      </c>
      <c r="D122" s="283"/>
      <c r="E122" s="283"/>
      <c r="F122" s="284" t="s">
        <v>733</v>
      </c>
      <c r="G122" s="285"/>
      <c r="H122" s="283"/>
      <c r="I122" s="283"/>
      <c r="J122" s="283" t="s">
        <v>734</v>
      </c>
      <c r="K122" s="307"/>
    </row>
    <row r="123" spans="2:11" ht="5.25" customHeight="1">
      <c r="B123" s="308"/>
      <c r="C123" s="286"/>
      <c r="D123" s="286"/>
      <c r="E123" s="286"/>
      <c r="F123" s="286"/>
      <c r="G123" s="269"/>
      <c r="H123" s="286"/>
      <c r="I123" s="286"/>
      <c r="J123" s="286"/>
      <c r="K123" s="309"/>
    </row>
    <row r="124" spans="2:11" ht="15" customHeight="1">
      <c r="B124" s="308"/>
      <c r="C124" s="269" t="s">
        <v>738</v>
      </c>
      <c r="D124" s="286"/>
      <c r="E124" s="286"/>
      <c r="F124" s="288" t="s">
        <v>735</v>
      </c>
      <c r="G124" s="269"/>
      <c r="H124" s="269" t="s">
        <v>774</v>
      </c>
      <c r="I124" s="269" t="s">
        <v>737</v>
      </c>
      <c r="J124" s="269">
        <v>120</v>
      </c>
      <c r="K124" s="310"/>
    </row>
    <row r="125" spans="2:11" ht="15" customHeight="1">
      <c r="B125" s="308"/>
      <c r="C125" s="269" t="s">
        <v>783</v>
      </c>
      <c r="D125" s="269"/>
      <c r="E125" s="269"/>
      <c r="F125" s="288" t="s">
        <v>735</v>
      </c>
      <c r="G125" s="269"/>
      <c r="H125" s="269" t="s">
        <v>784</v>
      </c>
      <c r="I125" s="269" t="s">
        <v>737</v>
      </c>
      <c r="J125" s="269" t="s">
        <v>785</v>
      </c>
      <c r="K125" s="310"/>
    </row>
    <row r="126" spans="2:11" ht="15" customHeight="1">
      <c r="B126" s="308"/>
      <c r="C126" s="269" t="s">
        <v>684</v>
      </c>
      <c r="D126" s="269"/>
      <c r="E126" s="269"/>
      <c r="F126" s="288" t="s">
        <v>735</v>
      </c>
      <c r="G126" s="269"/>
      <c r="H126" s="269" t="s">
        <v>786</v>
      </c>
      <c r="I126" s="269" t="s">
        <v>737</v>
      </c>
      <c r="J126" s="269" t="s">
        <v>785</v>
      </c>
      <c r="K126" s="310"/>
    </row>
    <row r="127" spans="2:11" ht="15" customHeight="1">
      <c r="B127" s="308"/>
      <c r="C127" s="269" t="s">
        <v>746</v>
      </c>
      <c r="D127" s="269"/>
      <c r="E127" s="269"/>
      <c r="F127" s="288" t="s">
        <v>741</v>
      </c>
      <c r="G127" s="269"/>
      <c r="H127" s="269" t="s">
        <v>747</v>
      </c>
      <c r="I127" s="269" t="s">
        <v>737</v>
      </c>
      <c r="J127" s="269">
        <v>15</v>
      </c>
      <c r="K127" s="310"/>
    </row>
    <row r="128" spans="2:11" ht="15" customHeight="1">
      <c r="B128" s="308"/>
      <c r="C128" s="290" t="s">
        <v>748</v>
      </c>
      <c r="D128" s="290"/>
      <c r="E128" s="290"/>
      <c r="F128" s="291" t="s">
        <v>741</v>
      </c>
      <c r="G128" s="290"/>
      <c r="H128" s="290" t="s">
        <v>749</v>
      </c>
      <c r="I128" s="290" t="s">
        <v>737</v>
      </c>
      <c r="J128" s="290">
        <v>15</v>
      </c>
      <c r="K128" s="310"/>
    </row>
    <row r="129" spans="2:11" ht="15" customHeight="1">
      <c r="B129" s="308"/>
      <c r="C129" s="290" t="s">
        <v>750</v>
      </c>
      <c r="D129" s="290"/>
      <c r="E129" s="290"/>
      <c r="F129" s="291" t="s">
        <v>741</v>
      </c>
      <c r="G129" s="290"/>
      <c r="H129" s="290" t="s">
        <v>751</v>
      </c>
      <c r="I129" s="290" t="s">
        <v>737</v>
      </c>
      <c r="J129" s="290">
        <v>20</v>
      </c>
      <c r="K129" s="310"/>
    </row>
    <row r="130" spans="2:11" ht="15" customHeight="1">
      <c r="B130" s="308"/>
      <c r="C130" s="290" t="s">
        <v>752</v>
      </c>
      <c r="D130" s="290"/>
      <c r="E130" s="290"/>
      <c r="F130" s="291" t="s">
        <v>741</v>
      </c>
      <c r="G130" s="290"/>
      <c r="H130" s="290" t="s">
        <v>753</v>
      </c>
      <c r="I130" s="290" t="s">
        <v>737</v>
      </c>
      <c r="J130" s="290">
        <v>20</v>
      </c>
      <c r="K130" s="310"/>
    </row>
    <row r="131" spans="2:11" ht="15" customHeight="1">
      <c r="B131" s="308"/>
      <c r="C131" s="269" t="s">
        <v>740</v>
      </c>
      <c r="D131" s="269"/>
      <c r="E131" s="269"/>
      <c r="F131" s="288" t="s">
        <v>741</v>
      </c>
      <c r="G131" s="269"/>
      <c r="H131" s="269" t="s">
        <v>774</v>
      </c>
      <c r="I131" s="269" t="s">
        <v>737</v>
      </c>
      <c r="J131" s="269">
        <v>50</v>
      </c>
      <c r="K131" s="310"/>
    </row>
    <row r="132" spans="2:11" ht="15" customHeight="1">
      <c r="B132" s="308"/>
      <c r="C132" s="269" t="s">
        <v>754</v>
      </c>
      <c r="D132" s="269"/>
      <c r="E132" s="269"/>
      <c r="F132" s="288" t="s">
        <v>741</v>
      </c>
      <c r="G132" s="269"/>
      <c r="H132" s="269" t="s">
        <v>774</v>
      </c>
      <c r="I132" s="269" t="s">
        <v>737</v>
      </c>
      <c r="J132" s="269">
        <v>50</v>
      </c>
      <c r="K132" s="310"/>
    </row>
    <row r="133" spans="2:11" ht="15" customHeight="1">
      <c r="B133" s="308"/>
      <c r="C133" s="269" t="s">
        <v>760</v>
      </c>
      <c r="D133" s="269"/>
      <c r="E133" s="269"/>
      <c r="F133" s="288" t="s">
        <v>741</v>
      </c>
      <c r="G133" s="269"/>
      <c r="H133" s="269" t="s">
        <v>774</v>
      </c>
      <c r="I133" s="269" t="s">
        <v>737</v>
      </c>
      <c r="J133" s="269">
        <v>50</v>
      </c>
      <c r="K133" s="310"/>
    </row>
    <row r="134" spans="2:11" ht="15" customHeight="1">
      <c r="B134" s="308"/>
      <c r="C134" s="269" t="s">
        <v>762</v>
      </c>
      <c r="D134" s="269"/>
      <c r="E134" s="269"/>
      <c r="F134" s="288" t="s">
        <v>741</v>
      </c>
      <c r="G134" s="269"/>
      <c r="H134" s="269" t="s">
        <v>774</v>
      </c>
      <c r="I134" s="269" t="s">
        <v>737</v>
      </c>
      <c r="J134" s="269">
        <v>50</v>
      </c>
      <c r="K134" s="310"/>
    </row>
    <row r="135" spans="2:11" ht="15" customHeight="1">
      <c r="B135" s="308"/>
      <c r="C135" s="269" t="s">
        <v>130</v>
      </c>
      <c r="D135" s="269"/>
      <c r="E135" s="269"/>
      <c r="F135" s="288" t="s">
        <v>741</v>
      </c>
      <c r="G135" s="269"/>
      <c r="H135" s="269" t="s">
        <v>787</v>
      </c>
      <c r="I135" s="269" t="s">
        <v>737</v>
      </c>
      <c r="J135" s="269">
        <v>255</v>
      </c>
      <c r="K135" s="310"/>
    </row>
    <row r="136" spans="2:11" ht="15" customHeight="1">
      <c r="B136" s="308"/>
      <c r="C136" s="269" t="s">
        <v>764</v>
      </c>
      <c r="D136" s="269"/>
      <c r="E136" s="269"/>
      <c r="F136" s="288" t="s">
        <v>735</v>
      </c>
      <c r="G136" s="269"/>
      <c r="H136" s="269" t="s">
        <v>788</v>
      </c>
      <c r="I136" s="269" t="s">
        <v>766</v>
      </c>
      <c r="J136" s="269"/>
      <c r="K136" s="310"/>
    </row>
    <row r="137" spans="2:11" ht="15" customHeight="1">
      <c r="B137" s="308"/>
      <c r="C137" s="269" t="s">
        <v>767</v>
      </c>
      <c r="D137" s="269"/>
      <c r="E137" s="269"/>
      <c r="F137" s="288" t="s">
        <v>735</v>
      </c>
      <c r="G137" s="269"/>
      <c r="H137" s="269" t="s">
        <v>789</v>
      </c>
      <c r="I137" s="269" t="s">
        <v>769</v>
      </c>
      <c r="J137" s="269"/>
      <c r="K137" s="310"/>
    </row>
    <row r="138" spans="2:11" ht="15" customHeight="1">
      <c r="B138" s="308"/>
      <c r="C138" s="269" t="s">
        <v>770</v>
      </c>
      <c r="D138" s="269"/>
      <c r="E138" s="269"/>
      <c r="F138" s="288" t="s">
        <v>735</v>
      </c>
      <c r="G138" s="269"/>
      <c r="H138" s="269" t="s">
        <v>770</v>
      </c>
      <c r="I138" s="269" t="s">
        <v>769</v>
      </c>
      <c r="J138" s="269"/>
      <c r="K138" s="310"/>
    </row>
    <row r="139" spans="2:11" ht="15" customHeight="1">
      <c r="B139" s="308"/>
      <c r="C139" s="269" t="s">
        <v>42</v>
      </c>
      <c r="D139" s="269"/>
      <c r="E139" s="269"/>
      <c r="F139" s="288" t="s">
        <v>735</v>
      </c>
      <c r="G139" s="269"/>
      <c r="H139" s="269" t="s">
        <v>790</v>
      </c>
      <c r="I139" s="269" t="s">
        <v>769</v>
      </c>
      <c r="J139" s="269"/>
      <c r="K139" s="310"/>
    </row>
    <row r="140" spans="2:11" ht="15" customHeight="1">
      <c r="B140" s="308"/>
      <c r="C140" s="269" t="s">
        <v>791</v>
      </c>
      <c r="D140" s="269"/>
      <c r="E140" s="269"/>
      <c r="F140" s="288" t="s">
        <v>735</v>
      </c>
      <c r="G140" s="269"/>
      <c r="H140" s="269" t="s">
        <v>792</v>
      </c>
      <c r="I140" s="269" t="s">
        <v>769</v>
      </c>
      <c r="J140" s="269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5"/>
      <c r="C142" s="265"/>
      <c r="D142" s="265"/>
      <c r="E142" s="265"/>
      <c r="F142" s="300"/>
      <c r="G142" s="265"/>
      <c r="H142" s="265"/>
      <c r="I142" s="265"/>
      <c r="J142" s="265"/>
      <c r="K142" s="265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385" t="s">
        <v>793</v>
      </c>
      <c r="D145" s="385"/>
      <c r="E145" s="385"/>
      <c r="F145" s="385"/>
      <c r="G145" s="385"/>
      <c r="H145" s="385"/>
      <c r="I145" s="385"/>
      <c r="J145" s="385"/>
      <c r="K145" s="280"/>
    </row>
    <row r="146" spans="2:11" ht="17.25" customHeight="1">
      <c r="B146" s="279"/>
      <c r="C146" s="281" t="s">
        <v>729</v>
      </c>
      <c r="D146" s="281"/>
      <c r="E146" s="281"/>
      <c r="F146" s="281" t="s">
        <v>730</v>
      </c>
      <c r="G146" s="282"/>
      <c r="H146" s="281" t="s">
        <v>125</v>
      </c>
      <c r="I146" s="281" t="s">
        <v>61</v>
      </c>
      <c r="J146" s="281" t="s">
        <v>731</v>
      </c>
      <c r="K146" s="280"/>
    </row>
    <row r="147" spans="2:11" ht="17.25" customHeight="1">
      <c r="B147" s="279"/>
      <c r="C147" s="283" t="s">
        <v>732</v>
      </c>
      <c r="D147" s="283"/>
      <c r="E147" s="283"/>
      <c r="F147" s="284" t="s">
        <v>733</v>
      </c>
      <c r="G147" s="285"/>
      <c r="H147" s="283"/>
      <c r="I147" s="283"/>
      <c r="J147" s="283" t="s">
        <v>734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738</v>
      </c>
      <c r="D149" s="269"/>
      <c r="E149" s="269"/>
      <c r="F149" s="315" t="s">
        <v>735</v>
      </c>
      <c r="G149" s="269"/>
      <c r="H149" s="314" t="s">
        <v>774</v>
      </c>
      <c r="I149" s="314" t="s">
        <v>737</v>
      </c>
      <c r="J149" s="314">
        <v>120</v>
      </c>
      <c r="K149" s="310"/>
    </row>
    <row r="150" spans="2:11" ht="15" customHeight="1">
      <c r="B150" s="289"/>
      <c r="C150" s="314" t="s">
        <v>783</v>
      </c>
      <c r="D150" s="269"/>
      <c r="E150" s="269"/>
      <c r="F150" s="315" t="s">
        <v>735</v>
      </c>
      <c r="G150" s="269"/>
      <c r="H150" s="314" t="s">
        <v>794</v>
      </c>
      <c r="I150" s="314" t="s">
        <v>737</v>
      </c>
      <c r="J150" s="314" t="s">
        <v>785</v>
      </c>
      <c r="K150" s="310"/>
    </row>
    <row r="151" spans="2:11" ht="15" customHeight="1">
      <c r="B151" s="289"/>
      <c r="C151" s="314" t="s">
        <v>684</v>
      </c>
      <c r="D151" s="269"/>
      <c r="E151" s="269"/>
      <c r="F151" s="315" t="s">
        <v>735</v>
      </c>
      <c r="G151" s="269"/>
      <c r="H151" s="314" t="s">
        <v>795</v>
      </c>
      <c r="I151" s="314" t="s">
        <v>737</v>
      </c>
      <c r="J151" s="314" t="s">
        <v>785</v>
      </c>
      <c r="K151" s="310"/>
    </row>
    <row r="152" spans="2:11" ht="15" customHeight="1">
      <c r="B152" s="289"/>
      <c r="C152" s="314" t="s">
        <v>740</v>
      </c>
      <c r="D152" s="269"/>
      <c r="E152" s="269"/>
      <c r="F152" s="315" t="s">
        <v>741</v>
      </c>
      <c r="G152" s="269"/>
      <c r="H152" s="314" t="s">
        <v>774</v>
      </c>
      <c r="I152" s="314" t="s">
        <v>737</v>
      </c>
      <c r="J152" s="314">
        <v>50</v>
      </c>
      <c r="K152" s="310"/>
    </row>
    <row r="153" spans="2:11" ht="15" customHeight="1">
      <c r="B153" s="289"/>
      <c r="C153" s="314" t="s">
        <v>743</v>
      </c>
      <c r="D153" s="269"/>
      <c r="E153" s="269"/>
      <c r="F153" s="315" t="s">
        <v>735</v>
      </c>
      <c r="G153" s="269"/>
      <c r="H153" s="314" t="s">
        <v>774</v>
      </c>
      <c r="I153" s="314" t="s">
        <v>745</v>
      </c>
      <c r="J153" s="314"/>
      <c r="K153" s="310"/>
    </row>
    <row r="154" spans="2:11" ht="15" customHeight="1">
      <c r="B154" s="289"/>
      <c r="C154" s="314" t="s">
        <v>754</v>
      </c>
      <c r="D154" s="269"/>
      <c r="E154" s="269"/>
      <c r="F154" s="315" t="s">
        <v>741</v>
      </c>
      <c r="G154" s="269"/>
      <c r="H154" s="314" t="s">
        <v>774</v>
      </c>
      <c r="I154" s="314" t="s">
        <v>737</v>
      </c>
      <c r="J154" s="314">
        <v>50</v>
      </c>
      <c r="K154" s="310"/>
    </row>
    <row r="155" spans="2:11" ht="15" customHeight="1">
      <c r="B155" s="289"/>
      <c r="C155" s="314" t="s">
        <v>762</v>
      </c>
      <c r="D155" s="269"/>
      <c r="E155" s="269"/>
      <c r="F155" s="315" t="s">
        <v>741</v>
      </c>
      <c r="G155" s="269"/>
      <c r="H155" s="314" t="s">
        <v>774</v>
      </c>
      <c r="I155" s="314" t="s">
        <v>737</v>
      </c>
      <c r="J155" s="314">
        <v>50</v>
      </c>
      <c r="K155" s="310"/>
    </row>
    <row r="156" spans="2:11" ht="15" customHeight="1">
      <c r="B156" s="289"/>
      <c r="C156" s="314" t="s">
        <v>760</v>
      </c>
      <c r="D156" s="269"/>
      <c r="E156" s="269"/>
      <c r="F156" s="315" t="s">
        <v>741</v>
      </c>
      <c r="G156" s="269"/>
      <c r="H156" s="314" t="s">
        <v>774</v>
      </c>
      <c r="I156" s="314" t="s">
        <v>737</v>
      </c>
      <c r="J156" s="314">
        <v>50</v>
      </c>
      <c r="K156" s="310"/>
    </row>
    <row r="157" spans="2:11" ht="15" customHeight="1">
      <c r="B157" s="289"/>
      <c r="C157" s="314" t="s">
        <v>106</v>
      </c>
      <c r="D157" s="269"/>
      <c r="E157" s="269"/>
      <c r="F157" s="315" t="s">
        <v>735</v>
      </c>
      <c r="G157" s="269"/>
      <c r="H157" s="314" t="s">
        <v>796</v>
      </c>
      <c r="I157" s="314" t="s">
        <v>737</v>
      </c>
      <c r="J157" s="314" t="s">
        <v>797</v>
      </c>
      <c r="K157" s="310"/>
    </row>
    <row r="158" spans="2:11" ht="15" customHeight="1">
      <c r="B158" s="289"/>
      <c r="C158" s="314" t="s">
        <v>798</v>
      </c>
      <c r="D158" s="269"/>
      <c r="E158" s="269"/>
      <c r="F158" s="315" t="s">
        <v>735</v>
      </c>
      <c r="G158" s="269"/>
      <c r="H158" s="314" t="s">
        <v>799</v>
      </c>
      <c r="I158" s="314" t="s">
        <v>769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5"/>
      <c r="C160" s="269"/>
      <c r="D160" s="269"/>
      <c r="E160" s="269"/>
      <c r="F160" s="288"/>
      <c r="G160" s="269"/>
      <c r="H160" s="269"/>
      <c r="I160" s="269"/>
      <c r="J160" s="269"/>
      <c r="K160" s="265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384" t="s">
        <v>800</v>
      </c>
      <c r="D163" s="384"/>
      <c r="E163" s="384"/>
      <c r="F163" s="384"/>
      <c r="G163" s="384"/>
      <c r="H163" s="384"/>
      <c r="I163" s="384"/>
      <c r="J163" s="384"/>
      <c r="K163" s="261"/>
    </row>
    <row r="164" spans="2:11" ht="17.25" customHeight="1">
      <c r="B164" s="260"/>
      <c r="C164" s="281" t="s">
        <v>729</v>
      </c>
      <c r="D164" s="281"/>
      <c r="E164" s="281"/>
      <c r="F164" s="281" t="s">
        <v>730</v>
      </c>
      <c r="G164" s="318"/>
      <c r="H164" s="319" t="s">
        <v>125</v>
      </c>
      <c r="I164" s="319" t="s">
        <v>61</v>
      </c>
      <c r="J164" s="281" t="s">
        <v>731</v>
      </c>
      <c r="K164" s="261"/>
    </row>
    <row r="165" spans="2:11" ht="17.25" customHeight="1">
      <c r="B165" s="262"/>
      <c r="C165" s="283" t="s">
        <v>732</v>
      </c>
      <c r="D165" s="283"/>
      <c r="E165" s="283"/>
      <c r="F165" s="284" t="s">
        <v>733</v>
      </c>
      <c r="G165" s="320"/>
      <c r="H165" s="321"/>
      <c r="I165" s="321"/>
      <c r="J165" s="283" t="s">
        <v>734</v>
      </c>
      <c r="K165" s="263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9" t="s">
        <v>738</v>
      </c>
      <c r="D167" s="269"/>
      <c r="E167" s="269"/>
      <c r="F167" s="288" t="s">
        <v>735</v>
      </c>
      <c r="G167" s="269"/>
      <c r="H167" s="269" t="s">
        <v>774</v>
      </c>
      <c r="I167" s="269" t="s">
        <v>737</v>
      </c>
      <c r="J167" s="269">
        <v>120</v>
      </c>
      <c r="K167" s="310"/>
    </row>
    <row r="168" spans="2:11" ht="15" customHeight="1">
      <c r="B168" s="289"/>
      <c r="C168" s="269" t="s">
        <v>783</v>
      </c>
      <c r="D168" s="269"/>
      <c r="E168" s="269"/>
      <c r="F168" s="288" t="s">
        <v>735</v>
      </c>
      <c r="G168" s="269"/>
      <c r="H168" s="269" t="s">
        <v>784</v>
      </c>
      <c r="I168" s="269" t="s">
        <v>737</v>
      </c>
      <c r="J168" s="269" t="s">
        <v>785</v>
      </c>
      <c r="K168" s="310"/>
    </row>
    <row r="169" spans="2:11" ht="15" customHeight="1">
      <c r="B169" s="289"/>
      <c r="C169" s="269" t="s">
        <v>684</v>
      </c>
      <c r="D169" s="269"/>
      <c r="E169" s="269"/>
      <c r="F169" s="288" t="s">
        <v>735</v>
      </c>
      <c r="G169" s="269"/>
      <c r="H169" s="269" t="s">
        <v>801</v>
      </c>
      <c r="I169" s="269" t="s">
        <v>737</v>
      </c>
      <c r="J169" s="269" t="s">
        <v>785</v>
      </c>
      <c r="K169" s="310"/>
    </row>
    <row r="170" spans="2:11" ht="15" customHeight="1">
      <c r="B170" s="289"/>
      <c r="C170" s="269" t="s">
        <v>740</v>
      </c>
      <c r="D170" s="269"/>
      <c r="E170" s="269"/>
      <c r="F170" s="288" t="s">
        <v>741</v>
      </c>
      <c r="G170" s="269"/>
      <c r="H170" s="269" t="s">
        <v>801</v>
      </c>
      <c r="I170" s="269" t="s">
        <v>737</v>
      </c>
      <c r="J170" s="269">
        <v>50</v>
      </c>
      <c r="K170" s="310"/>
    </row>
    <row r="171" spans="2:11" ht="15" customHeight="1">
      <c r="B171" s="289"/>
      <c r="C171" s="269" t="s">
        <v>743</v>
      </c>
      <c r="D171" s="269"/>
      <c r="E171" s="269"/>
      <c r="F171" s="288" t="s">
        <v>735</v>
      </c>
      <c r="G171" s="269"/>
      <c r="H171" s="269" t="s">
        <v>801</v>
      </c>
      <c r="I171" s="269" t="s">
        <v>745</v>
      </c>
      <c r="J171" s="269"/>
      <c r="K171" s="310"/>
    </row>
    <row r="172" spans="2:11" ht="15" customHeight="1">
      <c r="B172" s="289"/>
      <c r="C172" s="269" t="s">
        <v>754</v>
      </c>
      <c r="D172" s="269"/>
      <c r="E172" s="269"/>
      <c r="F172" s="288" t="s">
        <v>741</v>
      </c>
      <c r="G172" s="269"/>
      <c r="H172" s="269" t="s">
        <v>801</v>
      </c>
      <c r="I172" s="269" t="s">
        <v>737</v>
      </c>
      <c r="J172" s="269">
        <v>50</v>
      </c>
      <c r="K172" s="310"/>
    </row>
    <row r="173" spans="2:11" ht="15" customHeight="1">
      <c r="B173" s="289"/>
      <c r="C173" s="269" t="s">
        <v>762</v>
      </c>
      <c r="D173" s="269"/>
      <c r="E173" s="269"/>
      <c r="F173" s="288" t="s">
        <v>741</v>
      </c>
      <c r="G173" s="269"/>
      <c r="H173" s="269" t="s">
        <v>801</v>
      </c>
      <c r="I173" s="269" t="s">
        <v>737</v>
      </c>
      <c r="J173" s="269">
        <v>50</v>
      </c>
      <c r="K173" s="310"/>
    </row>
    <row r="174" spans="2:11" ht="15" customHeight="1">
      <c r="B174" s="289"/>
      <c r="C174" s="269" t="s">
        <v>760</v>
      </c>
      <c r="D174" s="269"/>
      <c r="E174" s="269"/>
      <c r="F174" s="288" t="s">
        <v>741</v>
      </c>
      <c r="G174" s="269"/>
      <c r="H174" s="269" t="s">
        <v>801</v>
      </c>
      <c r="I174" s="269" t="s">
        <v>737</v>
      </c>
      <c r="J174" s="269">
        <v>50</v>
      </c>
      <c r="K174" s="310"/>
    </row>
    <row r="175" spans="2:11" ht="15" customHeight="1">
      <c r="B175" s="289"/>
      <c r="C175" s="269" t="s">
        <v>124</v>
      </c>
      <c r="D175" s="269"/>
      <c r="E175" s="269"/>
      <c r="F175" s="288" t="s">
        <v>735</v>
      </c>
      <c r="G175" s="269"/>
      <c r="H175" s="269" t="s">
        <v>802</v>
      </c>
      <c r="I175" s="269" t="s">
        <v>803</v>
      </c>
      <c r="J175" s="269"/>
      <c r="K175" s="310"/>
    </row>
    <row r="176" spans="2:11" ht="15" customHeight="1">
      <c r="B176" s="289"/>
      <c r="C176" s="269" t="s">
        <v>61</v>
      </c>
      <c r="D176" s="269"/>
      <c r="E176" s="269"/>
      <c r="F176" s="288" t="s">
        <v>735</v>
      </c>
      <c r="G176" s="269"/>
      <c r="H176" s="269" t="s">
        <v>804</v>
      </c>
      <c r="I176" s="269" t="s">
        <v>805</v>
      </c>
      <c r="J176" s="269">
        <v>1</v>
      </c>
      <c r="K176" s="310"/>
    </row>
    <row r="177" spans="2:11" ht="15" customHeight="1">
      <c r="B177" s="289"/>
      <c r="C177" s="269" t="s">
        <v>57</v>
      </c>
      <c r="D177" s="269"/>
      <c r="E177" s="269"/>
      <c r="F177" s="288" t="s">
        <v>735</v>
      </c>
      <c r="G177" s="269"/>
      <c r="H177" s="269" t="s">
        <v>806</v>
      </c>
      <c r="I177" s="269" t="s">
        <v>737</v>
      </c>
      <c r="J177" s="269">
        <v>20</v>
      </c>
      <c r="K177" s="310"/>
    </row>
    <row r="178" spans="2:11" ht="15" customHeight="1">
      <c r="B178" s="289"/>
      <c r="C178" s="269" t="s">
        <v>125</v>
      </c>
      <c r="D178" s="269"/>
      <c r="E178" s="269"/>
      <c r="F178" s="288" t="s">
        <v>735</v>
      </c>
      <c r="G178" s="269"/>
      <c r="H178" s="269" t="s">
        <v>807</v>
      </c>
      <c r="I178" s="269" t="s">
        <v>737</v>
      </c>
      <c r="J178" s="269">
        <v>255</v>
      </c>
      <c r="K178" s="310"/>
    </row>
    <row r="179" spans="2:11" ht="15" customHeight="1">
      <c r="B179" s="289"/>
      <c r="C179" s="269" t="s">
        <v>126</v>
      </c>
      <c r="D179" s="269"/>
      <c r="E179" s="269"/>
      <c r="F179" s="288" t="s">
        <v>735</v>
      </c>
      <c r="G179" s="269"/>
      <c r="H179" s="269" t="s">
        <v>700</v>
      </c>
      <c r="I179" s="269" t="s">
        <v>737</v>
      </c>
      <c r="J179" s="269">
        <v>10</v>
      </c>
      <c r="K179" s="310"/>
    </row>
    <row r="180" spans="2:11" ht="15" customHeight="1">
      <c r="B180" s="289"/>
      <c r="C180" s="269" t="s">
        <v>127</v>
      </c>
      <c r="D180" s="269"/>
      <c r="E180" s="269"/>
      <c r="F180" s="288" t="s">
        <v>735</v>
      </c>
      <c r="G180" s="269"/>
      <c r="H180" s="269" t="s">
        <v>808</v>
      </c>
      <c r="I180" s="269" t="s">
        <v>769</v>
      </c>
      <c r="J180" s="269"/>
      <c r="K180" s="310"/>
    </row>
    <row r="181" spans="2:11" ht="15" customHeight="1">
      <c r="B181" s="289"/>
      <c r="C181" s="269" t="s">
        <v>809</v>
      </c>
      <c r="D181" s="269"/>
      <c r="E181" s="269"/>
      <c r="F181" s="288" t="s">
        <v>735</v>
      </c>
      <c r="G181" s="269"/>
      <c r="H181" s="269" t="s">
        <v>810</v>
      </c>
      <c r="I181" s="269" t="s">
        <v>769</v>
      </c>
      <c r="J181" s="269"/>
      <c r="K181" s="310"/>
    </row>
    <row r="182" spans="2:11" ht="15" customHeight="1">
      <c r="B182" s="289"/>
      <c r="C182" s="269" t="s">
        <v>798</v>
      </c>
      <c r="D182" s="269"/>
      <c r="E182" s="269"/>
      <c r="F182" s="288" t="s">
        <v>735</v>
      </c>
      <c r="G182" s="269"/>
      <c r="H182" s="269" t="s">
        <v>811</v>
      </c>
      <c r="I182" s="269" t="s">
        <v>769</v>
      </c>
      <c r="J182" s="269"/>
      <c r="K182" s="310"/>
    </row>
    <row r="183" spans="2:11" ht="15" customHeight="1">
      <c r="B183" s="289"/>
      <c r="C183" s="269" t="s">
        <v>129</v>
      </c>
      <c r="D183" s="269"/>
      <c r="E183" s="269"/>
      <c r="F183" s="288" t="s">
        <v>741</v>
      </c>
      <c r="G183" s="269"/>
      <c r="H183" s="269" t="s">
        <v>812</v>
      </c>
      <c r="I183" s="269" t="s">
        <v>737</v>
      </c>
      <c r="J183" s="269">
        <v>50</v>
      </c>
      <c r="K183" s="310"/>
    </row>
    <row r="184" spans="2:11" ht="15" customHeight="1">
      <c r="B184" s="289"/>
      <c r="C184" s="269" t="s">
        <v>813</v>
      </c>
      <c r="D184" s="269"/>
      <c r="E184" s="269"/>
      <c r="F184" s="288" t="s">
        <v>741</v>
      </c>
      <c r="G184" s="269"/>
      <c r="H184" s="269" t="s">
        <v>814</v>
      </c>
      <c r="I184" s="269" t="s">
        <v>815</v>
      </c>
      <c r="J184" s="269"/>
      <c r="K184" s="310"/>
    </row>
    <row r="185" spans="2:11" ht="15" customHeight="1">
      <c r="B185" s="289"/>
      <c r="C185" s="269" t="s">
        <v>816</v>
      </c>
      <c r="D185" s="269"/>
      <c r="E185" s="269"/>
      <c r="F185" s="288" t="s">
        <v>741</v>
      </c>
      <c r="G185" s="269"/>
      <c r="H185" s="269" t="s">
        <v>817</v>
      </c>
      <c r="I185" s="269" t="s">
        <v>815</v>
      </c>
      <c r="J185" s="269"/>
      <c r="K185" s="310"/>
    </row>
    <row r="186" spans="2:11" ht="15" customHeight="1">
      <c r="B186" s="289"/>
      <c r="C186" s="269" t="s">
        <v>818</v>
      </c>
      <c r="D186" s="269"/>
      <c r="E186" s="269"/>
      <c r="F186" s="288" t="s">
        <v>741</v>
      </c>
      <c r="G186" s="269"/>
      <c r="H186" s="269" t="s">
        <v>819</v>
      </c>
      <c r="I186" s="269" t="s">
        <v>815</v>
      </c>
      <c r="J186" s="269"/>
      <c r="K186" s="310"/>
    </row>
    <row r="187" spans="2:11" ht="15" customHeight="1">
      <c r="B187" s="289"/>
      <c r="C187" s="322" t="s">
        <v>820</v>
      </c>
      <c r="D187" s="269"/>
      <c r="E187" s="269"/>
      <c r="F187" s="288" t="s">
        <v>741</v>
      </c>
      <c r="G187" s="269"/>
      <c r="H187" s="269" t="s">
        <v>821</v>
      </c>
      <c r="I187" s="269" t="s">
        <v>822</v>
      </c>
      <c r="J187" s="323" t="s">
        <v>823</v>
      </c>
      <c r="K187" s="310"/>
    </row>
    <row r="188" spans="2:11" ht="15" customHeight="1">
      <c r="B188" s="289"/>
      <c r="C188" s="274" t="s">
        <v>46</v>
      </c>
      <c r="D188" s="269"/>
      <c r="E188" s="269"/>
      <c r="F188" s="288" t="s">
        <v>735</v>
      </c>
      <c r="G188" s="269"/>
      <c r="H188" s="265" t="s">
        <v>824</v>
      </c>
      <c r="I188" s="269" t="s">
        <v>825</v>
      </c>
      <c r="J188" s="269"/>
      <c r="K188" s="310"/>
    </row>
    <row r="189" spans="2:11" ht="15" customHeight="1">
      <c r="B189" s="289"/>
      <c r="C189" s="274" t="s">
        <v>826</v>
      </c>
      <c r="D189" s="269"/>
      <c r="E189" s="269"/>
      <c r="F189" s="288" t="s">
        <v>735</v>
      </c>
      <c r="G189" s="269"/>
      <c r="H189" s="269" t="s">
        <v>827</v>
      </c>
      <c r="I189" s="269" t="s">
        <v>769</v>
      </c>
      <c r="J189" s="269"/>
      <c r="K189" s="310"/>
    </row>
    <row r="190" spans="2:11" ht="15" customHeight="1">
      <c r="B190" s="289"/>
      <c r="C190" s="274" t="s">
        <v>828</v>
      </c>
      <c r="D190" s="269"/>
      <c r="E190" s="269"/>
      <c r="F190" s="288" t="s">
        <v>735</v>
      </c>
      <c r="G190" s="269"/>
      <c r="H190" s="269" t="s">
        <v>829</v>
      </c>
      <c r="I190" s="269" t="s">
        <v>769</v>
      </c>
      <c r="J190" s="269"/>
      <c r="K190" s="310"/>
    </row>
    <row r="191" spans="2:11" ht="15" customHeight="1">
      <c r="B191" s="289"/>
      <c r="C191" s="274" t="s">
        <v>830</v>
      </c>
      <c r="D191" s="269"/>
      <c r="E191" s="269"/>
      <c r="F191" s="288" t="s">
        <v>741</v>
      </c>
      <c r="G191" s="269"/>
      <c r="H191" s="269" t="s">
        <v>831</v>
      </c>
      <c r="I191" s="269" t="s">
        <v>769</v>
      </c>
      <c r="J191" s="269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5"/>
      <c r="C193" s="269"/>
      <c r="D193" s="269"/>
      <c r="E193" s="269"/>
      <c r="F193" s="288"/>
      <c r="G193" s="269"/>
      <c r="H193" s="269"/>
      <c r="I193" s="269"/>
      <c r="J193" s="269"/>
      <c r="K193" s="265"/>
    </row>
    <row r="194" spans="2:11" ht="18.75" customHeight="1">
      <c r="B194" s="265"/>
      <c r="C194" s="269"/>
      <c r="D194" s="269"/>
      <c r="E194" s="269"/>
      <c r="F194" s="288"/>
      <c r="G194" s="269"/>
      <c r="H194" s="269"/>
      <c r="I194" s="269"/>
      <c r="J194" s="269"/>
      <c r="K194" s="265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spans="2:11" ht="21">
      <c r="B197" s="260"/>
      <c r="C197" s="384" t="s">
        <v>832</v>
      </c>
      <c r="D197" s="384"/>
      <c r="E197" s="384"/>
      <c r="F197" s="384"/>
      <c r="G197" s="384"/>
      <c r="H197" s="384"/>
      <c r="I197" s="384"/>
      <c r="J197" s="384"/>
      <c r="K197" s="261"/>
    </row>
    <row r="198" spans="2:11" ht="25.5" customHeight="1">
      <c r="B198" s="260"/>
      <c r="C198" s="325" t="s">
        <v>833</v>
      </c>
      <c r="D198" s="325"/>
      <c r="E198" s="325"/>
      <c r="F198" s="325" t="s">
        <v>834</v>
      </c>
      <c r="G198" s="326"/>
      <c r="H198" s="383" t="s">
        <v>835</v>
      </c>
      <c r="I198" s="383"/>
      <c r="J198" s="383"/>
      <c r="K198" s="261"/>
    </row>
    <row r="199" spans="2:11" ht="5.25" customHeight="1">
      <c r="B199" s="289"/>
      <c r="C199" s="286"/>
      <c r="D199" s="286"/>
      <c r="E199" s="286"/>
      <c r="F199" s="286"/>
      <c r="G199" s="269"/>
      <c r="H199" s="286"/>
      <c r="I199" s="286"/>
      <c r="J199" s="286"/>
      <c r="K199" s="310"/>
    </row>
    <row r="200" spans="2:11" ht="15" customHeight="1">
      <c r="B200" s="289"/>
      <c r="C200" s="269" t="s">
        <v>825</v>
      </c>
      <c r="D200" s="269"/>
      <c r="E200" s="269"/>
      <c r="F200" s="288" t="s">
        <v>47</v>
      </c>
      <c r="G200" s="269"/>
      <c r="H200" s="381" t="s">
        <v>836</v>
      </c>
      <c r="I200" s="381"/>
      <c r="J200" s="381"/>
      <c r="K200" s="310"/>
    </row>
    <row r="201" spans="2:11" ht="15" customHeight="1">
      <c r="B201" s="289"/>
      <c r="C201" s="295"/>
      <c r="D201" s="269"/>
      <c r="E201" s="269"/>
      <c r="F201" s="288" t="s">
        <v>48</v>
      </c>
      <c r="G201" s="269"/>
      <c r="H201" s="381" t="s">
        <v>837</v>
      </c>
      <c r="I201" s="381"/>
      <c r="J201" s="381"/>
      <c r="K201" s="310"/>
    </row>
    <row r="202" spans="2:11" ht="15" customHeight="1">
      <c r="B202" s="289"/>
      <c r="C202" s="295"/>
      <c r="D202" s="269"/>
      <c r="E202" s="269"/>
      <c r="F202" s="288" t="s">
        <v>51</v>
      </c>
      <c r="G202" s="269"/>
      <c r="H202" s="381" t="s">
        <v>838</v>
      </c>
      <c r="I202" s="381"/>
      <c r="J202" s="381"/>
      <c r="K202" s="310"/>
    </row>
    <row r="203" spans="2:11" ht="15" customHeight="1">
      <c r="B203" s="289"/>
      <c r="C203" s="269"/>
      <c r="D203" s="269"/>
      <c r="E203" s="269"/>
      <c r="F203" s="288" t="s">
        <v>49</v>
      </c>
      <c r="G203" s="269"/>
      <c r="H203" s="381" t="s">
        <v>839</v>
      </c>
      <c r="I203" s="381"/>
      <c r="J203" s="381"/>
      <c r="K203" s="310"/>
    </row>
    <row r="204" spans="2:11" ht="15" customHeight="1">
      <c r="B204" s="289"/>
      <c r="C204" s="269"/>
      <c r="D204" s="269"/>
      <c r="E204" s="269"/>
      <c r="F204" s="288" t="s">
        <v>50</v>
      </c>
      <c r="G204" s="269"/>
      <c r="H204" s="381" t="s">
        <v>840</v>
      </c>
      <c r="I204" s="381"/>
      <c r="J204" s="381"/>
      <c r="K204" s="310"/>
    </row>
    <row r="205" spans="2:11" ht="15" customHeight="1">
      <c r="B205" s="289"/>
      <c r="C205" s="269"/>
      <c r="D205" s="269"/>
      <c r="E205" s="269"/>
      <c r="F205" s="288"/>
      <c r="G205" s="269"/>
      <c r="H205" s="269"/>
      <c r="I205" s="269"/>
      <c r="J205" s="269"/>
      <c r="K205" s="310"/>
    </row>
    <row r="206" spans="2:11" ht="15" customHeight="1">
      <c r="B206" s="289"/>
      <c r="C206" s="269" t="s">
        <v>781</v>
      </c>
      <c r="D206" s="269"/>
      <c r="E206" s="269"/>
      <c r="F206" s="288" t="s">
        <v>83</v>
      </c>
      <c r="G206" s="269"/>
      <c r="H206" s="381" t="s">
        <v>841</v>
      </c>
      <c r="I206" s="381"/>
      <c r="J206" s="381"/>
      <c r="K206" s="310"/>
    </row>
    <row r="207" spans="2:11" ht="15" customHeight="1">
      <c r="B207" s="289"/>
      <c r="C207" s="295"/>
      <c r="D207" s="269"/>
      <c r="E207" s="269"/>
      <c r="F207" s="288" t="s">
        <v>678</v>
      </c>
      <c r="G207" s="269"/>
      <c r="H207" s="381" t="s">
        <v>679</v>
      </c>
      <c r="I207" s="381"/>
      <c r="J207" s="381"/>
      <c r="K207" s="310"/>
    </row>
    <row r="208" spans="2:11" ht="15" customHeight="1">
      <c r="B208" s="289"/>
      <c r="C208" s="269"/>
      <c r="D208" s="269"/>
      <c r="E208" s="269"/>
      <c r="F208" s="288" t="s">
        <v>676</v>
      </c>
      <c r="G208" s="269"/>
      <c r="H208" s="381" t="s">
        <v>842</v>
      </c>
      <c r="I208" s="381"/>
      <c r="J208" s="381"/>
      <c r="K208" s="310"/>
    </row>
    <row r="209" spans="2:11" ht="15" customHeight="1">
      <c r="B209" s="327"/>
      <c r="C209" s="295"/>
      <c r="D209" s="295"/>
      <c r="E209" s="295"/>
      <c r="F209" s="288" t="s">
        <v>680</v>
      </c>
      <c r="G209" s="274"/>
      <c r="H209" s="382" t="s">
        <v>681</v>
      </c>
      <c r="I209" s="382"/>
      <c r="J209" s="382"/>
      <c r="K209" s="328"/>
    </row>
    <row r="210" spans="2:11" ht="15" customHeight="1">
      <c r="B210" s="327"/>
      <c r="C210" s="295"/>
      <c r="D210" s="295"/>
      <c r="E210" s="295"/>
      <c r="F210" s="288" t="s">
        <v>682</v>
      </c>
      <c r="G210" s="274"/>
      <c r="H210" s="382" t="s">
        <v>843</v>
      </c>
      <c r="I210" s="382"/>
      <c r="J210" s="382"/>
      <c r="K210" s="328"/>
    </row>
    <row r="211" spans="2:11" ht="15" customHeight="1">
      <c r="B211" s="327"/>
      <c r="C211" s="295"/>
      <c r="D211" s="295"/>
      <c r="E211" s="295"/>
      <c r="F211" s="329"/>
      <c r="G211" s="274"/>
      <c r="H211" s="330"/>
      <c r="I211" s="330"/>
      <c r="J211" s="330"/>
      <c r="K211" s="328"/>
    </row>
    <row r="212" spans="2:11" ht="15" customHeight="1">
      <c r="B212" s="327"/>
      <c r="C212" s="269" t="s">
        <v>805</v>
      </c>
      <c r="D212" s="295"/>
      <c r="E212" s="295"/>
      <c r="F212" s="288">
        <v>1</v>
      </c>
      <c r="G212" s="274"/>
      <c r="H212" s="382" t="s">
        <v>844</v>
      </c>
      <c r="I212" s="382"/>
      <c r="J212" s="382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4"/>
      <c r="H213" s="382" t="s">
        <v>845</v>
      </c>
      <c r="I213" s="382"/>
      <c r="J213" s="382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4"/>
      <c r="H214" s="382" t="s">
        <v>846</v>
      </c>
      <c r="I214" s="382"/>
      <c r="J214" s="382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4"/>
      <c r="H215" s="382" t="s">
        <v>847</v>
      </c>
      <c r="I215" s="382"/>
      <c r="J215" s="382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kalivoda</cp:lastModifiedBy>
  <dcterms:created xsi:type="dcterms:W3CDTF">2019-04-09T09:24:11Z</dcterms:created>
  <dcterms:modified xsi:type="dcterms:W3CDTF">2019-07-17T11:19:58Z</dcterms:modified>
  <cp:category/>
  <cp:version/>
  <cp:contentType/>
  <cp:contentStatus/>
</cp:coreProperties>
</file>