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3040" windowHeight="8808" firstSheet="2" activeTab="4"/>
  </bookViews>
  <sheets>
    <sheet name="Rekapitulace stavby" sheetId="1" r:id="rId1"/>
    <sheet name="SO 01.01a - Stavební část..." sheetId="2" r:id="rId2"/>
    <sheet name="SO 01.1a - Zdravotně tech..." sheetId="3" r:id="rId3"/>
    <sheet name="SO 01.1c - Zdravotně tech..." sheetId="4" r:id="rId4"/>
    <sheet name="SO 01.2a - Silnoproud - d..." sheetId="5" r:id="rId5"/>
    <sheet name="VONa - Vedlejší a ostatní..." sheetId="6" r:id="rId6"/>
  </sheets>
  <definedNames>
    <definedName name="_xlnm._FilterDatabase" localSheetId="1" hidden="1">'SO 01.01a - Stavební část...'!$C$130:$K$468</definedName>
    <definedName name="_xlnm._FilterDatabase" localSheetId="2" hidden="1">'SO 01.1a - Zdravotně tech...'!$C$127:$K$402</definedName>
    <definedName name="_xlnm._FilterDatabase" localSheetId="3" hidden="1">'SO 01.1c - Zdravotně tech...'!$C$123:$K$202</definedName>
    <definedName name="_xlnm._FilterDatabase" localSheetId="4" hidden="1">'SO 01.2a - Silnoproud - d...'!$C$128:$K$204</definedName>
    <definedName name="_xlnm._FilterDatabase" localSheetId="5" hidden="1">'VONa - Vedlejší a ostatní...'!$C$120:$K$140</definedName>
    <definedName name="_xlnm.Print_Area" localSheetId="0">'Rekapitulace stavby'!$D$4:$AO$76,'Rekapitulace stavby'!$C$82:$AQ$100</definedName>
    <definedName name="_xlnm.Print_Area" localSheetId="1">'SO 01.01a - Stavební část...'!$C$4:$J$76,'SO 01.01a - Stavební část...'!$C$82:$J$112,'SO 01.01a - Stavební část...'!$C$118:$K$468</definedName>
    <definedName name="_xlnm.Print_Area" localSheetId="2">'SO 01.1a - Zdravotně tech...'!$C$4:$J$76,'SO 01.1a - Zdravotně tech...'!$C$82:$J$109,'SO 01.1a - Zdravotně tech...'!$C$115:$K$402</definedName>
    <definedName name="_xlnm.Print_Area" localSheetId="3">'SO 01.1c - Zdravotně tech...'!$C$4:$J$76,'SO 01.1c - Zdravotně tech...'!$C$82:$J$105,'SO 01.1c - Zdravotně tech...'!$C$111:$K$202</definedName>
    <definedName name="_xlnm.Print_Area" localSheetId="4">'SO 01.2a - Silnoproud - d...'!$C$4:$J$76,'SO 01.2a - Silnoproud - d...'!$C$82:$J$110,'SO 01.2a - Silnoproud - d...'!$C$116:$K$204</definedName>
    <definedName name="_xlnm.Print_Area" localSheetId="5">'VONa - Vedlejší a ostatní...'!$C$4:$J$76,'VONa - Vedlejší a ostatní...'!$C$82:$J$102,'VONa - Vedlejší a ostatní...'!$C$108:$K$140</definedName>
    <definedName name="_xlnm.Print_Titles" localSheetId="0">'Rekapitulace stavby'!$92:$92</definedName>
    <definedName name="_xlnm.Print_Titles" localSheetId="1">'SO 01.01a - Stavební část...'!$130:$130</definedName>
    <definedName name="_xlnm.Print_Titles" localSheetId="2">'SO 01.1a - Zdravotně tech...'!$127:$127</definedName>
    <definedName name="_xlnm.Print_Titles" localSheetId="3">'SO 01.1c - Zdravotně tech...'!$123:$123</definedName>
    <definedName name="_xlnm.Print_Titles" localSheetId="4">'SO 01.2a - Silnoproud - d...'!$128:$128</definedName>
    <definedName name="_xlnm.Print_Titles" localSheetId="5">'VONa - Vedlejší a ostatní...'!$120:$120</definedName>
  </definedNames>
  <calcPr calcId="152511"/>
</workbook>
</file>

<file path=xl/sharedStrings.xml><?xml version="1.0" encoding="utf-8"?>
<sst xmlns="http://schemas.openxmlformats.org/spreadsheetml/2006/main" count="7797" uniqueCount="1237">
  <si>
    <t>Export Komplet</t>
  </si>
  <si>
    <t/>
  </si>
  <si>
    <t>2.0</t>
  </si>
  <si>
    <t>False</t>
  </si>
  <si>
    <t>{322c0f06-6530-418d-80a8-c7a87d7f8701}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</si>
  <si>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</si>
  <si>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</si>
  <si>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</si>
  <si>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</si>
  <si>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</si>
  <si>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</si>
  <si>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</si>
  <si>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</si>
  <si>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</si>
  <si>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2019J-034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</si>
  <si>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</si>
  <si>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</si>
  <si>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</si>
  <si>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</si>
  <si>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</si>
  <si>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Karlovy Vary</t>
  </si>
  <si>
    <t>Datum:</t>
  </si>
  <si>
    <t>30. 5. 2019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</si>
  <si>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</si>
  <si>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</si>
  <si>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</si>
  <si>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</si>
  <si>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</si>
  <si>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</si>
  <si>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</si>
  <si>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</si>
  <si>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</si>
  <si>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</si>
  <si>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</si>
  <si>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</si>
  <si>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</si>
  <si>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</si>
  <si>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</si>
  <si>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</si>
  <si>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</si>
  <si>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</si>
  <si>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</si>
  <si>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</si>
  <si>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</si>
  <si>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</si>
  <si>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</si>
  <si>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</si>
  <si>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</si>
  <si>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</si>
  <si>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</si>
  <si>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</si>
  <si>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</si>
  <si>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</si>
  <si>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</si>
  <si>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</si>
  <si>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</si>
  <si>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</si>
  <si>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</si>
  <si>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</si>
  <si>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</si>
  <si>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</si>
  <si>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</si>
  <si>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</si>
  <si>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</si>
  <si>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</si>
  <si>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</si>
  <si>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</si>
  <si>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</si>
  <si>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</si>
  <si>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</si>
  <si>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</si>
  <si>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</si>
  <si>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</si>
  <si>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</si>
  <si>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</si>
  <si>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</si>
  <si>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</si>
  <si>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</si>
  <si>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</si>
  <si>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01.01a</t>
  </si>
  <si>
    <t xml:space="preserve">Stavební část - dívky a kanceláře </t>
  </si>
  <si>
    <t>STA</t>
  </si>
  <si>
    <t>1</t>
  </si>
  <si>
    <t>{b46b5773-68e1-472d-aec7-90648833665a}</t>
  </si>
  <si>
    <t>2</t>
  </si>
  <si>
    <t>SO 01.1a</t>
  </si>
  <si>
    <t xml:space="preserve">Zdravotně technické instalace - část dívky </t>
  </si>
  <si>
    <t>{354db8ed-e85c-40a8-a8e2-05fb4a952a34}</t>
  </si>
  <si>
    <t>SO 01.1c</t>
  </si>
  <si>
    <t xml:space="preserve">Zdravotně technické instalace - dešťové svody </t>
  </si>
  <si>
    <t>{f25e0c47-4a55-4e05-9659-f863cd15bfef}</t>
  </si>
  <si>
    <t>SO 01.2a</t>
  </si>
  <si>
    <t>Silnoproud - dívky</t>
  </si>
  <si>
    <t>{1af9abd0-c64f-497e-81a6-a1c0fdc0f9ba}</t>
  </si>
  <si>
    <t>VONa</t>
  </si>
  <si>
    <t xml:space="preserve">Vedlejší a ostatní náklady - rekonstrukce část dívky </t>
  </si>
  <si>
    <t>{37758b7b-643c-475a-82dc-621b466e1360}</t>
  </si>
  <si>
    <t>KRYCÍ LIST SOUPISU PRACÍ</t>
  </si>
  <si>
    <t>Objekt:</t>
  </si>
  <si>
    <t xml:space="preserve">SO 01.01a - Stavební část - dívky a kanceláře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</si>
  <si>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</si>
  <si>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</si>
  <si>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</si>
  <si>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</si>
  <si>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</si>
  <si>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</si>
  <si>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</si>
  <si>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</si>
  <si>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</si>
  <si>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</si>
  <si>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</si>
  <si>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</si>
  <si>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</si>
  <si>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</si>
  <si>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</si>
  <si>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</si>
  <si>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</si>
  <si>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</si>
  <si>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</si>
  <si>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</si>
  <si>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</si>
  <si>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</si>
  <si>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</si>
  <si>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</si>
  <si>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</si>
  <si>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</si>
  <si>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</si>
  <si>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</si>
  <si>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</si>
  <si>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</si>
  <si>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</si>
  <si>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</si>
  <si>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</si>
  <si>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</si>
  <si>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</si>
  <si>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</si>
  <si>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</si>
  <si>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</si>
  <si>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</si>
  <si>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</si>
  <si>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</si>
  <si>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</si>
  <si>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2019 01</t>
  </si>
  <si>
    <t>4</t>
  </si>
  <si>
    <t>930855942</t>
  </si>
  <si>
    <t>PP</t>
  </si>
  <si>
    <t>Vyrovnání nerovného povrchu vnitřního i vnějšího zdiva  bez odsekání vadných cihel, maltou (s dodáním hmot) tl. do 30 mm</t>
  </si>
  <si>
    <t>VV</t>
  </si>
  <si>
    <t xml:space="preserve">" úprava zdiva po otlučení obkladů" </t>
  </si>
  <si>
    <t>" sprchy dívky  v.2,2 m" (0,9*3+1,05*4+1,73+1,0+0,125*2+4,15+1,0+0,15+0,375)*2,2</t>
  </si>
  <si>
    <t>" sprchy dívky - nad umyvadly v.1,5m " (3,15+0,15+0,375)*1,5</t>
  </si>
  <si>
    <t>" WC dívky  v.1,5m " ((0,9+1,05+1,4*2)*2+(1,4+1,9)*2)*1,5</t>
  </si>
  <si>
    <t>" odpočet dveří " -0,6*1,5*6</t>
  </si>
  <si>
    <t>" pracovny - u umyvadla " 1,5*1,5*2</t>
  </si>
  <si>
    <t>6</t>
  </si>
  <si>
    <t>Úpravy povrchů, podlahy a osazování výplní</t>
  </si>
  <si>
    <t>612135101</t>
  </si>
  <si>
    <t>Hrubá výplň rýh ve stěnách maltou jakékoli šířky rýhy</t>
  </si>
  <si>
    <t>-977786908</t>
  </si>
  <si>
    <t>Hrubá výplň rýh maltou  jakékoli šířky rýhy ve stěnách</t>
  </si>
  <si>
    <t>" rýhy po elektroinstalaci " 189,0*0,1/2</t>
  </si>
  <si>
    <t>" rýhy pro nové rozvody vody " 342,6/2*0,15/2</t>
  </si>
  <si>
    <t>612315121</t>
  </si>
  <si>
    <t>Vápenná štuková omítka rýh ve stěnách šířky do 150 mm</t>
  </si>
  <si>
    <t>-1082308767</t>
  </si>
  <si>
    <t>Vápenná omítka rýh štuková ve stěnách, šířky rýhy do 150 mm</t>
  </si>
  <si>
    <t>631312141</t>
  </si>
  <si>
    <t>Doplnění rýh v dosavadních mazaninách betonem prostým</t>
  </si>
  <si>
    <t>m3</t>
  </si>
  <si>
    <t>232308753</t>
  </si>
  <si>
    <t>Doplnění dosavadních mazanin prostým betonem  s dodáním hmot, bez potěru, plochy jednotlivě rýh v dosavadních mazaninách</t>
  </si>
  <si>
    <t>" sprchy - pro žlábky odpadů " 1,8*3*0,15*0,2</t>
  </si>
  <si>
    <t>9</t>
  </si>
  <si>
    <t>Ostatní konstrukce a práce, bourání</t>
  </si>
  <si>
    <t>94</t>
  </si>
  <si>
    <t>Lešení a stavební výtahy</t>
  </si>
  <si>
    <t>5</t>
  </si>
  <si>
    <t>949101111</t>
  </si>
  <si>
    <t>Lešení pomocné pro objekty pozemních staveb s lešeňovou podlahou v do 1,9 m zatížení do 150 kg/m2</t>
  </si>
  <si>
    <t>1949544082</t>
  </si>
  <si>
    <t>Lešení pomocné pracovní pro objekty pozemních staveb  pro zatížení do 150 kg/m2, o výšce lešeňové podlahy do 1,9 m</t>
  </si>
  <si>
    <t>" sprchy dívky " 18,1</t>
  </si>
  <si>
    <t>" WC dívky " 5,9</t>
  </si>
  <si>
    <t>" šatna dívky " 28,7+25,3</t>
  </si>
  <si>
    <t>" pracovny " 17,2+10,6</t>
  </si>
  <si>
    <t>95</t>
  </si>
  <si>
    <t>Různé dokončovací konstrukce a práce pozemních staveb</t>
  </si>
  <si>
    <t>953941210</t>
  </si>
  <si>
    <t>Osazování kovových poklopů s rámy pl do 1 m2</t>
  </si>
  <si>
    <t>kus</t>
  </si>
  <si>
    <t>-1394412189</t>
  </si>
  <si>
    <t>Osazení drobných kovových výrobků bez jejich dodání  s vysekáním kapes pro upevňovací prvky se zazděním, zabetonováním nebo zalitím kovových poklopů s rámy, plochy do 1 m2</t>
  </si>
  <si>
    <t>" nové poklopy na RŠ " 2</t>
  </si>
  <si>
    <t>7</t>
  </si>
  <si>
    <t>M</t>
  </si>
  <si>
    <t>553960001</t>
  </si>
  <si>
    <t>Poklop zadlážditelný hliníkové konstrukce vodo a plynotěsný vnitřní na RŠ  600/600mm</t>
  </si>
  <si>
    <t>ks</t>
  </si>
  <si>
    <t>8</t>
  </si>
  <si>
    <t>361956398</t>
  </si>
  <si>
    <t>Poklop zadlážditelný hliníkové konstrukce vodo a plynotěsný vnitřní na RŠ  600/600 mm</t>
  </si>
  <si>
    <t>P</t>
  </si>
  <si>
    <t>Poznámka k položce:
zakrytí stávající šachty v dlažbě chodby sprch</t>
  </si>
  <si>
    <t>953943111</t>
  </si>
  <si>
    <t>Osazování výrobků do 1 kg/kus do vysekaných kapes zdiva bez jejich dodání</t>
  </si>
  <si>
    <t>-898885474</t>
  </si>
  <si>
    <t>Osazování drobných kovových předmětů  výrobků ostatních jinde neuvedených do vynechaných či vysekaných kapes zdiva, se zajištěním polohy se zalitím maltou cementovou, hmotnosti do 1 kg/kus</t>
  </si>
  <si>
    <t>" piktogramů soc.zařízení dívky " 3</t>
  </si>
  <si>
    <t>592960001</t>
  </si>
  <si>
    <t xml:space="preserve">Tabulky piktogramů s označením WC a pod. </t>
  </si>
  <si>
    <t>1246100951</t>
  </si>
  <si>
    <t>Poznámka k položce:
dle výběru investora</t>
  </si>
  <si>
    <t>10</t>
  </si>
  <si>
    <t>954396001R</t>
  </si>
  <si>
    <t xml:space="preserve">Dodání a osazení zakrytí plsastových žlabů s instalacemi </t>
  </si>
  <si>
    <t>m</t>
  </si>
  <si>
    <t>-131518687</t>
  </si>
  <si>
    <t xml:space="preserve">Dodání a osazení zakrytí žlabů s instalacemi </t>
  </si>
  <si>
    <t xml:space="preserve">Poznámka k položce:
zakrytí stávajících žlabů instalací plastovým krytem shora </t>
  </si>
  <si>
    <t>" instalač. žlabu na WC " (2,8+3,3)</t>
  </si>
  <si>
    <t>11</t>
  </si>
  <si>
    <t>952901111</t>
  </si>
  <si>
    <t>Vyčištění budov bytové a občanské výstavby při výšce podlaží do 4 m</t>
  </si>
  <si>
    <t>25217078</t>
  </si>
  <si>
    <t>Vyčištění budov nebo objektů před předáním do užívání  budov bytové nebo občanské výstavby, světlé výšky podlaží do 4 m</t>
  </si>
  <si>
    <t>" sprchy dívky  " 18,1</t>
  </si>
  <si>
    <t>" WC dívky  " 5,9</t>
  </si>
  <si>
    <t>" chodby " 49,3+3,0*25,0</t>
  </si>
  <si>
    <t>96</t>
  </si>
  <si>
    <t>Bourání konstrukcí</t>
  </si>
  <si>
    <t>12</t>
  </si>
  <si>
    <t>961044111</t>
  </si>
  <si>
    <t>Bourání základů z betonu prostého</t>
  </si>
  <si>
    <t>-293200318</t>
  </si>
  <si>
    <t>Bourání základů z betonu  prostého</t>
  </si>
  <si>
    <t>" vybourání dělícího soklíku u zadních sprch " 2,88*0,1*0,1</t>
  </si>
  <si>
    <t>" vybourání dělícího soklíku mezi sprchami a chodbičkou " 2,4*0,1*0,1</t>
  </si>
  <si>
    <t>13</t>
  </si>
  <si>
    <t>965046111</t>
  </si>
  <si>
    <t>Broušení stávajících betonových podlah úběr do 3 mm</t>
  </si>
  <si>
    <t>-754119964</t>
  </si>
  <si>
    <t xml:space="preserve">" po vybourání dlažeb " </t>
  </si>
  <si>
    <t>14</t>
  </si>
  <si>
    <t>965081213</t>
  </si>
  <si>
    <t>Bourání podlah z dlaždic keramických nebo xylolitových tl do 10 mm plochy přes 1 m2</t>
  </si>
  <si>
    <t>526480814</t>
  </si>
  <si>
    <t>Bourání podlah z dlaždic bez podkladního lože nebo mazaniny, s jakoukoliv výplní spár keramických nebo xylolitových tl. do 10 mm, plochy přes 1 m2</t>
  </si>
  <si>
    <t>976085311</t>
  </si>
  <si>
    <t>Vybourání kanalizačních rámů včetně poklopů nebo mříží pl do 0,6 m2</t>
  </si>
  <si>
    <t>120714551</t>
  </si>
  <si>
    <t>Vybourání drobných zámečnických a jiných konstrukcí  kanalizačních rámů litinových, z rýhovaného plechu nebo betonových včetně poklopů nebo mříží, plochy do 0,60 m2</t>
  </si>
  <si>
    <t>" stávajících poklopů na RŠ 600/600 mm " 2</t>
  </si>
  <si>
    <t>16</t>
  </si>
  <si>
    <t>971033231</t>
  </si>
  <si>
    <t>Vybourání otvorů ve zdivu cihelném pl do 0,0225 m2 na MVC nebo MV tl do 150 mm</t>
  </si>
  <si>
    <t>1949825324</t>
  </si>
  <si>
    <t>Vybourání otvorů ve zdivu základovém nebo nadzákladovém z cihel, tvárnic, příčkovek  z cihel pálených na maltu vápennou nebo vápenocementovou plochy do 0,0225 m2, tl. do 150 mm</t>
  </si>
  <si>
    <t>" pro elektro " 38/2</t>
  </si>
  <si>
    <t>17</t>
  </si>
  <si>
    <t>974031154</t>
  </si>
  <si>
    <t>Vysekání rýh ve zdivu cihelném hl do 100 mm š do 150 mm</t>
  </si>
  <si>
    <t>1381934403</t>
  </si>
  <si>
    <t>Vysekání rýh ve zdivu cihelném na maltu vápennou nebo vápenocementovou  do hl. 100 mm a šířky do 150 mm</t>
  </si>
  <si>
    <t>" pro nové rozvody vody " 342,6*0,5/2</t>
  </si>
  <si>
    <t>18</t>
  </si>
  <si>
    <t>974082113</t>
  </si>
  <si>
    <t>Vysekání rýh pro vodiče v omítce MV nebo MVC stěn š do 50 mm</t>
  </si>
  <si>
    <t>1997447088</t>
  </si>
  <si>
    <t>Vysekání rýh pro vodiče  v omítce vápenné nebo vápenocementové stěn, šířky do 50 mm</t>
  </si>
  <si>
    <t>141,0/2</t>
  </si>
  <si>
    <t>19</t>
  </si>
  <si>
    <t>974082172</t>
  </si>
  <si>
    <t>Vysekání rýh pro vodiče v omítce MV nebo MVC stropů š do 30 mm</t>
  </si>
  <si>
    <t>1452067516</t>
  </si>
  <si>
    <t>Vysekání rýh pro vodiče  v omítce vápenné nebo vápenocementové stropů nebo kleneb, šířky do 30 mm</t>
  </si>
  <si>
    <t>20</t>
  </si>
  <si>
    <t>974042565</t>
  </si>
  <si>
    <t>Vysekání rýh v dlažbě betonové nebo jiné monolitické hl do 150 mm š do 200 mm</t>
  </si>
  <si>
    <t>1556203229</t>
  </si>
  <si>
    <t>Vysekání rýh v betonové nebo jiné monolitické dlažbě s betonovým podkladem  do hl. 150 mm a šířky do 200 mm</t>
  </si>
  <si>
    <t>" sprchy - pro žlábky odpadů " 1,8*3</t>
  </si>
  <si>
    <t>978059541</t>
  </si>
  <si>
    <t>Odsekání a odebrání obkladů stěn z vnitřních obkládaček plochy přes 1 m2</t>
  </si>
  <si>
    <t>1609882044</t>
  </si>
  <si>
    <t>Odsekání obkladů  stěn včetně otlučení podkladní omítky až na zdivo z obkládaček vnitřních, z jakýchkoliv materiálů, plochy přes 1 m2</t>
  </si>
  <si>
    <t>" sprchy dívky  v.2,2m" (0,9*3+1,05*4+1,73+1,0+0,125*2+4,15+1,0+0,15+0,375)*2,2</t>
  </si>
  <si>
    <t>" WC dívky v.1,5m " ((0,9+1,05+1,4*2)*2+(1,4+1,9)*2)*1,5</t>
  </si>
  <si>
    <t>" odpočet dveří " -0,6*1,5*6*2</t>
  </si>
  <si>
    <t>997</t>
  </si>
  <si>
    <t>Přesun sutě</t>
  </si>
  <si>
    <t>22</t>
  </si>
  <si>
    <t>997013211</t>
  </si>
  <si>
    <t>Vnitrostaveništní doprava suti a vybouraných hmot pro budovy v do 6 m ručně</t>
  </si>
  <si>
    <t>t</t>
  </si>
  <si>
    <t>-2113314363</t>
  </si>
  <si>
    <t>Vnitrostaveništní doprava suti a vybouraných hmot  vodorovně do 50 m svisle ručně (nošením po schodech) pro budovy a haly výšky do 6 m</t>
  </si>
  <si>
    <t>23</t>
  </si>
  <si>
    <t>997013219</t>
  </si>
  <si>
    <t>Příplatek k vnitrostaveništní dopravě suti a vybouraných hmot za zvětšenou dopravu suti ZKD 10 m</t>
  </si>
  <si>
    <t>2005669555</t>
  </si>
  <si>
    <t>Vnitrostaveništní doprava suti a vybouraných hmot  vodorovně do 50 m Příplatek k cenám -3111 až -3217 za zvětšenou vodorovnou dopravu přes vymezenou dopravní vzdálenost za každých dalších i započatých 10 m</t>
  </si>
  <si>
    <t>7,963*10 'Přepočtené koeficientem množství</t>
  </si>
  <si>
    <t>24</t>
  </si>
  <si>
    <t>997013501</t>
  </si>
  <si>
    <t>Odvoz suti a vybouraných hmot na skládku nebo meziskládku do 1 km se složením</t>
  </si>
  <si>
    <t>-1814922269</t>
  </si>
  <si>
    <t>Odvoz suti a vybouraných hmot na skládku nebo meziskládku  se složením, na vzdálenost do 1 km</t>
  </si>
  <si>
    <t>25</t>
  </si>
  <si>
    <t>997013509</t>
  </si>
  <si>
    <t>Příplatek k odvozu suti a vybouraných hmot na skládku ZKD 1 km přes 1 km</t>
  </si>
  <si>
    <t>-1248241672</t>
  </si>
  <si>
    <t>Odvoz suti a vybouraných hmot na skládku nebo meziskládku  se složením, na vzdálenost Příplatek k ceně za každý další i započatý 1 km přes 1 km</t>
  </si>
  <si>
    <t>7,963*18 'Přepočtené koeficientem množství</t>
  </si>
  <si>
    <t>26</t>
  </si>
  <si>
    <t>997013831</t>
  </si>
  <si>
    <t>Poplatek za uložení na skládce (skládkovné) stavebního odpadu směsného kód odpadu 170 904</t>
  </si>
  <si>
    <t>1685854421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</si>
  <si>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</si>
  <si>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</si>
  <si>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</si>
  <si>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27</t>
  </si>
  <si>
    <t>998018001</t>
  </si>
  <si>
    <t>Přesun hmot ruční pro budovy v do 6 m</t>
  </si>
  <si>
    <t>1093805030</t>
  </si>
  <si>
    <t>Přesun hmot pro budovy občanské výstavby, bydlení, výrobu a služby  ruční - bez užití mechanizace vodorovná dopravní vzdálenost do 100 m pro budovy s jakoukoliv nosnou konstrukcí výšky do 6 m</t>
  </si>
  <si>
    <t>28</t>
  </si>
  <si>
    <t>998018011</t>
  </si>
  <si>
    <t>Příplatek k ručnímu přesunu hmot pro budovy zděné za zvětšený přesun ZKD 100 m</t>
  </si>
  <si>
    <t>-667823653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</si>
  <si>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</si>
  <si>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PSV</t>
  </si>
  <si>
    <t>Práce a dodávky PSV</t>
  </si>
  <si>
    <t>766</t>
  </si>
  <si>
    <t>Konstrukce truhlářské</t>
  </si>
  <si>
    <t>29</t>
  </si>
  <si>
    <t>766660001</t>
  </si>
  <si>
    <t>Montáž dveřních křídel otvíravých jednokřídlových š do 0,8 m do ocelové zárubně</t>
  </si>
  <si>
    <t>140903022</t>
  </si>
  <si>
    <t>Montáž dveřních křídel dřevěných nebo plastových otevíravých do ocelové zárubně povrchově upravených jednokřídlových, šířky do 800 mm</t>
  </si>
  <si>
    <t>" 60/197" 6</t>
  </si>
  <si>
    <t>" 80/197" 4</t>
  </si>
  <si>
    <t>30</t>
  </si>
  <si>
    <t>61160128</t>
  </si>
  <si>
    <t>dveře dřevěné vnitřní hladké plné 1křídlé standardní provedení 600x1970mm</t>
  </si>
  <si>
    <t>32</t>
  </si>
  <si>
    <t>-1216082366</t>
  </si>
  <si>
    <t>31</t>
  </si>
  <si>
    <t>61160188</t>
  </si>
  <si>
    <t>dveře dřevěné vnitřní hladké plné 1křídlé standardní provedení 800x1970mm</t>
  </si>
  <si>
    <t>-135325463</t>
  </si>
  <si>
    <t>766660717</t>
  </si>
  <si>
    <t>Montáž dveřních křídel samozavírače na ocelovou zárubeň</t>
  </si>
  <si>
    <t>1788600555</t>
  </si>
  <si>
    <t>Montáž dveřních doplňků samozavírače na zárubeň ocelovou</t>
  </si>
  <si>
    <t>33</t>
  </si>
  <si>
    <t>54917265</t>
  </si>
  <si>
    <t>samozavírač dveří hydraulický K214 č.14 zlatá bronz</t>
  </si>
  <si>
    <t>-1836000268</t>
  </si>
  <si>
    <t>34</t>
  </si>
  <si>
    <t>766660729</t>
  </si>
  <si>
    <t>Montáž dveřního interiérového kování - štítku s klikou</t>
  </si>
  <si>
    <t>395960261</t>
  </si>
  <si>
    <t>Montáž dveřních doplňků dveřního kování interiérového štítku s klikou</t>
  </si>
  <si>
    <t>35</t>
  </si>
  <si>
    <t>54914620</t>
  </si>
  <si>
    <t>kování dveřní vrchní klika včetně rozet a montážního materiálu R PZ nerez PK</t>
  </si>
  <si>
    <t>218404713</t>
  </si>
  <si>
    <t>36</t>
  </si>
  <si>
    <t>998766101</t>
  </si>
  <si>
    <t>Přesun hmot tonážní pro konstrukce truhlářské v objektech v do 6 m</t>
  </si>
  <si>
    <t>-454914475</t>
  </si>
  <si>
    <t>Přesun hmot pro konstrukce truhlářské stanovený z hmotnosti přesunovaného materiálu vodorovná dopravní vzdálenost do 50 m v objektech výšky do 6 m</t>
  </si>
  <si>
    <t>37</t>
  </si>
  <si>
    <t>998766181</t>
  </si>
  <si>
    <t>Příplatek k přesunu hmot tonážní 766 prováděný bez použití mechanizace</t>
  </si>
  <si>
    <t>-1145134306</t>
  </si>
  <si>
    <t>Přesun hmot pro konstrukce truhlářské stanovený z hmotnosti přesunovaného materiálu Příplatek k ceně za přesun prováděný bez použití mechanizace pro jakoukoliv výšku objektu</t>
  </si>
  <si>
    <t>38</t>
  </si>
  <si>
    <t>998766192</t>
  </si>
  <si>
    <t>Příplatek k přesunu hmot tonážní 766 za zvětšený přesun do 100 m</t>
  </si>
  <si>
    <t>520882780</t>
  </si>
  <si>
    <t>Přesun hmot pro konstrukce truhlářské stanovený z hmotnosti přesunovaného materiálu Příplatek k ceně za zvětšený přesun přes vymezenou největší dopravní vzdálenost do 100 m</t>
  </si>
  <si>
    <t>771</t>
  </si>
  <si>
    <t>Podlahy z dlaždic</t>
  </si>
  <si>
    <t>39</t>
  </si>
  <si>
    <t>771121011</t>
  </si>
  <si>
    <t>Nátěr penetrační na podlahu</t>
  </si>
  <si>
    <t>-147800527</t>
  </si>
  <si>
    <t>Příprava podkladu před provedením dlažby nátěr penetrační na podlahu</t>
  </si>
  <si>
    <t xml:space="preserve">" podlahy z dlažeb " </t>
  </si>
  <si>
    <t>40</t>
  </si>
  <si>
    <t>771151022</t>
  </si>
  <si>
    <t>Samonivelační stěrka podlah pevnosti 30 MPa tl 5 mm</t>
  </si>
  <si>
    <t>2136236802</t>
  </si>
  <si>
    <t>Příprava podkladu před provedením dlažby samonivelační stěrka min.pevnosti 30 MPa, tloušťky přes 3 do 5 mm</t>
  </si>
  <si>
    <t>41</t>
  </si>
  <si>
    <t>771161021</t>
  </si>
  <si>
    <t>Montáž profilu ukončujícího pro plynulý přechod (dlažby s kobercem apod.)</t>
  </si>
  <si>
    <t>1617671207</t>
  </si>
  <si>
    <t>Příprava podkladu před provedením dlažby montáž profilu ukončujícího profilu pro plynulý přechod (dlažba-koberec apod.)</t>
  </si>
  <si>
    <t>" mezi dveřmi " 0,6*6+0,8*4</t>
  </si>
  <si>
    <t>42</t>
  </si>
  <si>
    <t>55343125</t>
  </si>
  <si>
    <t>profil přechodový Al vrtaný 30mm leštěná mosaz</t>
  </si>
  <si>
    <t>394577090</t>
  </si>
  <si>
    <t>6,8*1,1 'Přepočtené koeficientem množství</t>
  </si>
  <si>
    <t>43</t>
  </si>
  <si>
    <t>771574114</t>
  </si>
  <si>
    <t>Montáž podlah keramických hladkých lepených flexibilním lepidlem do 22 ks/m2</t>
  </si>
  <si>
    <t>-268789871</t>
  </si>
  <si>
    <t>Montáž podlah z dlaždic keramických lepených flexibilním lepidlem maloformátových hladkých přes 19 do 22 ks/m2</t>
  </si>
  <si>
    <t>" řada dlažby k odddělení sprch od chodbičky " 1,65*0,15</t>
  </si>
  <si>
    <t>44</t>
  </si>
  <si>
    <t>59761406</t>
  </si>
  <si>
    <t>dlažba keramická protiskluzná do interiéru i exteriéru pro vysoké mechanické namáhání přes 22 do 25ks/m2</t>
  </si>
  <si>
    <t>1717110474</t>
  </si>
  <si>
    <t>Poznámka k položce:
skluznost dlažby R10 , dle výběru investora</t>
  </si>
  <si>
    <t>24,248*1,1 'Přepočtené koeficientem množství</t>
  </si>
  <si>
    <t>45</t>
  </si>
  <si>
    <t>771591112</t>
  </si>
  <si>
    <t>Izolace pod dlažbu nátěrem nebo stěrkou ve dvou vrstvách</t>
  </si>
  <si>
    <t>-1251118024</t>
  </si>
  <si>
    <t>Izolace podlahy pod dlažbu nátěrem nebo stěrkou ve dvou vrstvách</t>
  </si>
  <si>
    <t>46</t>
  </si>
  <si>
    <t>771591241</t>
  </si>
  <si>
    <t>Izolace těsnícími pásy vnitřní kout</t>
  </si>
  <si>
    <t>-1810771180</t>
  </si>
  <si>
    <t>Izolace podlahy pod dlažbu těsnícími izolačními pásy vnitřní kout</t>
  </si>
  <si>
    <t>" sprchy " 10</t>
  </si>
  <si>
    <t>" WC " 12</t>
  </si>
  <si>
    <t>47</t>
  </si>
  <si>
    <t>771591264</t>
  </si>
  <si>
    <t>Izolace těsnícími pásy mezi podlahou a stěnou</t>
  </si>
  <si>
    <t>-132613014</t>
  </si>
  <si>
    <t>Izolace podlahy pod dlažbu těsnícími izolačními pásy mezi podlahou a stěnu</t>
  </si>
  <si>
    <t>" sprchy dívky v.2,2 m" (0,9*3+1,05*4+1,73+1,0+0,125*2+4,15+1,0+0,15+0,375)</t>
  </si>
  <si>
    <t>" sprchy dívky  -pod umyvadly v.1,5m " (3,15+0,15+0,375)</t>
  </si>
  <si>
    <t>" WC dívky  v.1,5m " ((0,9+1,05+1,4*2)*2+(1,4+1,9)*2)</t>
  </si>
  <si>
    <t>48</t>
  </si>
  <si>
    <t>998771101</t>
  </si>
  <si>
    <t>Přesun hmot tonážní pro podlahy z dlaždic v objektech v do 6 m</t>
  </si>
  <si>
    <t>583793489</t>
  </si>
  <si>
    <t>Přesun hmot pro podlahy z dlaždic stanovený z hmotnosti přesunovaného materiálu vodorovná dopravní vzdálenost do 50 m v objektech výšky do 6 m</t>
  </si>
  <si>
    <t>49</t>
  </si>
  <si>
    <t>998771181</t>
  </si>
  <si>
    <t>Příplatek k přesunu hmot tonážní 771 prováděný bez použití mechanizace</t>
  </si>
  <si>
    <t>1041559617</t>
  </si>
  <si>
    <t>Přesun hmot pro podlahy z dlaždic stanovený z hmotnosti přesunovaného materiálu Příplatek k ceně za přesun prováděný bez použití mechanizace pro jakoukoliv výšku objektu</t>
  </si>
  <si>
    <t>50</t>
  </si>
  <si>
    <t>998771192</t>
  </si>
  <si>
    <t>Příplatek k přesunu hmot tonážní 771 za zvětšený přesun do 100 m</t>
  </si>
  <si>
    <t>-2042002262</t>
  </si>
  <si>
    <t>Přesun hmot pro podlahy z dlaždic stanovený z hmotnosti přesunovaného materiálu Příplatek k ceně za zvětšený přesun přes vymezenou největší dopravní vzdálenost do 100 m</t>
  </si>
  <si>
    <t>781</t>
  </si>
  <si>
    <t>Dokončovací práce - obklady</t>
  </si>
  <si>
    <t>51</t>
  </si>
  <si>
    <t>781121011</t>
  </si>
  <si>
    <t>Nátěr penetrační na stěnu</t>
  </si>
  <si>
    <t>-1316854722</t>
  </si>
  <si>
    <t>Příprava podkladu před provedením obkladu nátěr penetrační na stěnu</t>
  </si>
  <si>
    <t>" sprchy dívky obklad v.2,4 m" (0,9*3+1,05*4+1,73+1,0+0,125*2+4,15+1,0+0,15+0,375+1,0+0,1)*2,4</t>
  </si>
  <si>
    <t>" sprchy dívky  - nad umyvadly v.1,5m " (3,15+0,15+0,375)*1,5</t>
  </si>
  <si>
    <t>52</t>
  </si>
  <si>
    <t>781131112</t>
  </si>
  <si>
    <t>Izolace pod obklad nátěrem nebo stěrkou ve dvou vrstvách</t>
  </si>
  <si>
    <t>-1168096228</t>
  </si>
  <si>
    <t>Izolace stěny pod obklad izolace nátěrem nebo stěrkou ve dvou vrstvách</t>
  </si>
  <si>
    <t>" sprchy dívky v.2,4 m" (0,9*3+1,05*4+1,73+1,0+0,125*2+4,15+1,0+0,15+0,375+1,0+0,1)*2,4</t>
  </si>
  <si>
    <t>" sprchy dívky - umyvadla v.1,5m " (3,15+0,15+0,375)*1,5</t>
  </si>
  <si>
    <t>53</t>
  </si>
  <si>
    <t>781474114</t>
  </si>
  <si>
    <t>Montáž obkladů vnitřních keramických hladkých do 22 ks/m2 lepených flexibilním lepidlem</t>
  </si>
  <si>
    <t>858760481</t>
  </si>
  <si>
    <t>Montáž obkladů vnitřních stěn z dlaždic keramických lepených flexibilním lepidlem maloformátových hladkých přes 19 do 22 ks/m2</t>
  </si>
  <si>
    <t>" sprchy dívky v 2,4 m" (0,9*3+1,05*4+1,73+1,0+0,125*2+4,15+1,0+0,15+0,375+1,0+0,1)*2,4</t>
  </si>
  <si>
    <t>54</t>
  </si>
  <si>
    <t>59761040</t>
  </si>
  <si>
    <t>obklad keramický hladký přes 19 do 22ks/m2</t>
  </si>
  <si>
    <t>-2058235888</t>
  </si>
  <si>
    <t>68,735*1,1 'Přepočtené koeficientem množství</t>
  </si>
  <si>
    <t>55</t>
  </si>
  <si>
    <t>781491021</t>
  </si>
  <si>
    <t>Montáž zrcadel plochy do 1 m2 lepených silikonovým tmelem na keramický obklad</t>
  </si>
  <si>
    <t>-657082009</t>
  </si>
  <si>
    <t>Montáž zrcadel lepených silikonovým tmelem na keramický obklad, plochy do 1 m2</t>
  </si>
  <si>
    <t>" nad umyvadla pevná " 0,6*0,4*6</t>
  </si>
  <si>
    <t>56</t>
  </si>
  <si>
    <t>781491022</t>
  </si>
  <si>
    <t>Montáž zrcadel plochy přes 1 m2 lepených silikonovým tmelem na keramický obklad</t>
  </si>
  <si>
    <t>1909371027</t>
  </si>
  <si>
    <t>Montáž zrcadel lepených silikonovým tmelem na keramický obklad, plochy přes 1 m2</t>
  </si>
  <si>
    <t>" k policím k fénům " 0,6*1,8</t>
  </si>
  <si>
    <t>57</t>
  </si>
  <si>
    <t>63465132R</t>
  </si>
  <si>
    <t xml:space="preserve">zrcadlo pevné v rámu na obklad tl 3mm </t>
  </si>
  <si>
    <t>1908346506</t>
  </si>
  <si>
    <t>2,52*1,1 'Přepočtené koeficientem množství</t>
  </si>
  <si>
    <t>58</t>
  </si>
  <si>
    <t>781494111</t>
  </si>
  <si>
    <t>Plastové profily rohové lepené flexibilním lepidlem</t>
  </si>
  <si>
    <t>-471628796</t>
  </si>
  <si>
    <t>Obklad - dokončující práce profily ukončovací lepené flexibilním lepidlem rohové</t>
  </si>
  <si>
    <t>" sprchy " 2,4*8+2,4*2</t>
  </si>
  <si>
    <t>" WC " 1,5*2</t>
  </si>
  <si>
    <t>59</t>
  </si>
  <si>
    <t>781494511</t>
  </si>
  <si>
    <t>Plastové profily ukončovací lepené flexibilním lepidlem</t>
  </si>
  <si>
    <t>-1408432919</t>
  </si>
  <si>
    <t>Obklad - dokončující práce profily ukončovací lepené flexibilním lepidlem ukončovací</t>
  </si>
  <si>
    <t>" sprchy dívky v.2,4 m" (0,9*3+1,05*4+1,73+1,0+0,125*2+4,15+1,0+0,15+0,375+1,0+0,1)</t>
  </si>
  <si>
    <t>" sprchy dívky - nad umyvadly v.1,5m " (3,15+0,15+0,375)</t>
  </si>
  <si>
    <t>" WC dívky v.1,5m " ((0,9+1,05+1,4*2)*2+(1,4+1,9)*2)</t>
  </si>
  <si>
    <t>" odpočet dveří " -0,6*6</t>
  </si>
  <si>
    <t>" pracovny - u umyvadla " 1,5*3*2</t>
  </si>
  <si>
    <t>60</t>
  </si>
  <si>
    <t>781495171</t>
  </si>
  <si>
    <t>Montáž poličky na vnitřní obklad</t>
  </si>
  <si>
    <t>-1254326234</t>
  </si>
  <si>
    <t>Obklad - dokončující práce montáž poličky</t>
  </si>
  <si>
    <t>" police na odkládání fénu " 2*0,65</t>
  </si>
  <si>
    <t>61</t>
  </si>
  <si>
    <t>60794100R</t>
  </si>
  <si>
    <t xml:space="preserve">Polička na fén dřevěná 65 x 14,5 cm </t>
  </si>
  <si>
    <t>2065563258</t>
  </si>
  <si>
    <t>62</t>
  </si>
  <si>
    <t>781960001</t>
  </si>
  <si>
    <t xml:space="preserve">Dodávka a osazení dvojitých háčků na ručníky  </t>
  </si>
  <si>
    <t>575479384</t>
  </si>
  <si>
    <t xml:space="preserve">Dodávka a osazení dvojitých háčků  na ručníky  </t>
  </si>
  <si>
    <t>" do prostoru chodbičky " 10</t>
  </si>
  <si>
    <t>63</t>
  </si>
  <si>
    <t>998781101</t>
  </si>
  <si>
    <t>Přesun hmot tonážní pro obklady keramické v objektech v do 6 m</t>
  </si>
  <si>
    <t>-1866846187</t>
  </si>
  <si>
    <t>Přesun hmot pro obklady keramické  stanovený z hmotnosti přesunovaného materiálu vodorovná dopravní vzdálenost do 50 m v objektech výšky do 6 m</t>
  </si>
  <si>
    <t>64</t>
  </si>
  <si>
    <t>998781181</t>
  </si>
  <si>
    <t>Příplatek k přesunu hmot tonážní 781 prováděný bez použití mechanizace</t>
  </si>
  <si>
    <t>530373393</t>
  </si>
  <si>
    <t>Přesun hmot pro obklady keramické  stanovený z hmotnosti přesunovaného materiálu Příplatek k cenám za přesun prováděný bez použití mechanizace pro jakoukoliv výšku objektu</t>
  </si>
  <si>
    <t>65</t>
  </si>
  <si>
    <t>998781192</t>
  </si>
  <si>
    <t>Příplatek k přesunu hmot tonážní 781 za zvětšený přesun do 100 m</t>
  </si>
  <si>
    <t>758821298</t>
  </si>
  <si>
    <t>Přesun hmot pro obklady keramické  stanovený z hmotnosti přesunovaného materiálu Příplatek k cenám za zvětšený přesun přes vymezenou největší dopravní vzdálenost do 100 m</t>
  </si>
  <si>
    <t>783</t>
  </si>
  <si>
    <t>Dokončovací práce - nátěry</t>
  </si>
  <si>
    <t>66</t>
  </si>
  <si>
    <t>783301311</t>
  </si>
  <si>
    <t>Odmaštění zámečnických konstrukcí vodou ředitelným odmašťovačem</t>
  </si>
  <si>
    <t>-1295712497</t>
  </si>
  <si>
    <t>Příprava podkladu zámečnických konstrukcí před provedením nátěru odmaštění odmašťovačem vodou ředitelným</t>
  </si>
  <si>
    <t>" instalač. žlabu na WC " (2,8+3,3)*0,4</t>
  </si>
  <si>
    <t xml:space="preserve">" zárubní " </t>
  </si>
  <si>
    <t>" 60/197 " 6*(0,8+2*2,0)*0,2</t>
  </si>
  <si>
    <t>" 80/197" 4*(1,0+2*2,0)*0,2</t>
  </si>
  <si>
    <t>67</t>
  </si>
  <si>
    <t>783314101</t>
  </si>
  <si>
    <t>Základní jednonásobný syntetický nátěr zámečnických konstrukcí</t>
  </si>
  <si>
    <t>1220800017</t>
  </si>
  <si>
    <t>Základní nátěr zámečnických konstrukcí jednonásobný syntetický</t>
  </si>
  <si>
    <t>68</t>
  </si>
  <si>
    <t>783315101</t>
  </si>
  <si>
    <t>Mezinátěr jednonásobný syntetický standardní zámečnických konstrukcí</t>
  </si>
  <si>
    <t>-1380380337</t>
  </si>
  <si>
    <t>Mezinátěr zámečnických konstrukcí jednonásobný syntetický standardní</t>
  </si>
  <si>
    <t>69</t>
  </si>
  <si>
    <t>783317101</t>
  </si>
  <si>
    <t>Krycí jednonásobný syntetický standardní nátěr zámečnických konstrukcí</t>
  </si>
  <si>
    <t>-1996807313</t>
  </si>
  <si>
    <t>Krycí nátěr (email) zámečnických konstrukcí jednonásobný syntetický standardní</t>
  </si>
  <si>
    <t>70</t>
  </si>
  <si>
    <t>783601321</t>
  </si>
  <si>
    <t>Odrezivění článkových otopných těles před provedením nátěru</t>
  </si>
  <si>
    <t>-749189471</t>
  </si>
  <si>
    <t>Příprava podkladu otopných těles před provedením nátěrů článkových odrezivěním bezoplachovým</t>
  </si>
  <si>
    <t>" radiátory 22/1000/200 - 3 ks " 0,461*23*3</t>
  </si>
  <si>
    <t xml:space="preserve">" radiátory 3/500/200 - 1 ks " 0,284*3*1  </t>
  </si>
  <si>
    <t>71</t>
  </si>
  <si>
    <t>783614111</t>
  </si>
  <si>
    <t>Základní jednonásobný syntetický nátěr článkových otopných těles</t>
  </si>
  <si>
    <t>-668826906</t>
  </si>
  <si>
    <t>Základní nátěr otopných těles jednonásobný článkových syntetický</t>
  </si>
  <si>
    <t>72</t>
  </si>
  <si>
    <t>783617117</t>
  </si>
  <si>
    <t>Krycí dvojnásobný syntetický nátěr článkových otopných těles</t>
  </si>
  <si>
    <t>-1975066229</t>
  </si>
  <si>
    <t>Krycí nátěr (email) otopných těles článkových dvojnásobný syntetický</t>
  </si>
  <si>
    <t>73</t>
  </si>
  <si>
    <t>783601711</t>
  </si>
  <si>
    <t>Bezoplachové odrezivění potrubí DN do 50 mm</t>
  </si>
  <si>
    <t>-1445399631</t>
  </si>
  <si>
    <t>Příprava podkladu armatur a kovových potrubí před provedením nátěru potrubí do DN 50 mm odrezivěním, odrezovačem bezoplachovým</t>
  </si>
  <si>
    <t>" potrubí ÚT " 10,0</t>
  </si>
  <si>
    <t>74</t>
  </si>
  <si>
    <t>783614651</t>
  </si>
  <si>
    <t>Základní antikorozní jednonásobný syntetický potrubí DN do 50 mm</t>
  </si>
  <si>
    <t>1341121015</t>
  </si>
  <si>
    <t>Základní antikorozní nátěr armatur a kovových potrubí jednonásobný potrubí do DN 50 mm syntetický standardní</t>
  </si>
  <si>
    <t>75</t>
  </si>
  <si>
    <t>783617611</t>
  </si>
  <si>
    <t>Krycí dvojnásobný syntetický nátěr potrubí DN do 50 mm</t>
  </si>
  <si>
    <t>105847672</t>
  </si>
  <si>
    <t>Krycí nátěr (email) armatur a kovových potrubí potrubí do DN 50 mm dvojnásobný syntetický standardní</t>
  </si>
  <si>
    <t>76</t>
  </si>
  <si>
    <t>783801201</t>
  </si>
  <si>
    <t>Obroušení omítek před provedením nátěru</t>
  </si>
  <si>
    <t>-154375187</t>
  </si>
  <si>
    <t>Příprava podkladu omítek před provedením nátěru obroušení</t>
  </si>
  <si>
    <t>" šatna dívky " ((3,26*2+2,88*2+(5,0+3,0+0,375+2*0,2)*4)+0,6*2+0,25*2*3)*2,0-0,6*2,0*2</t>
  </si>
  <si>
    <t>" odpočet plochy výklenků u dveří " -2,4*2,0*4</t>
  </si>
  <si>
    <t>77</t>
  </si>
  <si>
    <t>783822211</t>
  </si>
  <si>
    <t>Celoplošné vyrovnání omítky před provedením nátěru vápennou stěrkou tloušťky do 3 mm</t>
  </si>
  <si>
    <t>6803365</t>
  </si>
  <si>
    <t>Vyrovnání omítek před provedením nátěru celoplošné, tloušťky do 3 mm, stěrkou vápennou</t>
  </si>
  <si>
    <t xml:space="preserve">" oprava před nátěrem soklu ze 30% stěn " </t>
  </si>
  <si>
    <t>78,56*0,3 'Přepočtené koeficientem množství</t>
  </si>
  <si>
    <t>78</t>
  </si>
  <si>
    <t>783813131</t>
  </si>
  <si>
    <t>Penetrační syntetický nátěr hladkých, tenkovrstvých zrnitých a štukových omítek</t>
  </si>
  <si>
    <t>1814151466</t>
  </si>
  <si>
    <t>Penetrační nátěr omítek hladkých omítek hladkých, zrnitých tenkovrstvých nebo štukových stupně členitosti 1 a 2 syntetický</t>
  </si>
  <si>
    <t>79</t>
  </si>
  <si>
    <t>783817421</t>
  </si>
  <si>
    <t>Krycí dvojnásobný syntetický nátěr hladkých, zrnitých tenkovrstvých nebo štukových omítek</t>
  </si>
  <si>
    <t>2008720164</t>
  </si>
  <si>
    <t>Krycí (ochranný ) nátěr omítek dvojnásobný hladkých omítek hladkých, zrnitých tenkovrstvých nebo štukových stupně členitosti 1 a 2 syntetický</t>
  </si>
  <si>
    <t>784</t>
  </si>
  <si>
    <t>Dokončovací práce - malby a tapety</t>
  </si>
  <si>
    <t>80</t>
  </si>
  <si>
    <t>784121001</t>
  </si>
  <si>
    <t>Oškrabání malby v mísnostech výšky do 3,80 m</t>
  </si>
  <si>
    <t>1787367144</t>
  </si>
  <si>
    <t>Oškrabání malby v místnostech výšky do 3,80 m</t>
  </si>
  <si>
    <t xml:space="preserve">" stropy " </t>
  </si>
  <si>
    <t>" stěny nad obkladem a nátěrem "</t>
  </si>
  <si>
    <t>" sprchy dívky obklad v.2,4 m" (0,9*3+1,05*4+1,73+1,0+0,125*2+4,15+1,0+0,15+0,375)*(3,7-2,4)</t>
  </si>
  <si>
    <t>" sprchy dívky  - nad umyvadly v.1,5m " (3,15+0,15+0,375)*(3,7-1,5)</t>
  </si>
  <si>
    <t xml:space="preserve">" WC dívky v.1,5m " ((0,9+1,05+1,4*2)*2+(1,4+1,9)*2)*(3,7-1,5) </t>
  </si>
  <si>
    <t xml:space="preserve">" odpočet stěn na WC do v.2,2m " -(1,4+1,90)*2*(3,7-2,2) </t>
  </si>
  <si>
    <t>" šatna dívky " ((3,26*2+2,88*2+(5,0+3,0+0,375+2*0,2)*4)+0,6*2+0,25*2*3)*(2,7-2,0)</t>
  </si>
  <si>
    <t>" plochy výklenků u dveří " (2,4*2,0+(2,4+2*2,2)*0,2)*4</t>
  </si>
  <si>
    <t xml:space="preserve">" stěny bez obkladů a nátěrů " </t>
  </si>
  <si>
    <t>" pracovny " (5,4+3,35+3,17*2)*2*2,7</t>
  </si>
  <si>
    <t xml:space="preserve">" chodbičky mezi sprchami a WC dívky "  </t>
  </si>
  <si>
    <t>(2,9+2*1,0)*2,7*2</t>
  </si>
  <si>
    <t>81</t>
  </si>
  <si>
    <t>784181121</t>
  </si>
  <si>
    <t>Hloubková jednonásobná penetrace podkladu v místnostech výšky do 3,80 m</t>
  </si>
  <si>
    <t>-1556156058</t>
  </si>
  <si>
    <t>Penetrace podkladu jednonásobná hloubková v místnostech výšky do 3,80 m</t>
  </si>
  <si>
    <t>82</t>
  </si>
  <si>
    <t>784221101</t>
  </si>
  <si>
    <t>Dvojnásobné bílé malby ze směsí za sucha dobře otěruvzdorných v místnostech do 3,80 m</t>
  </si>
  <si>
    <t>-297652684</t>
  </si>
  <si>
    <t>Malby z malířských směsí otěruvzdorných za sucha dvojnásobné, bílé za sucha otěruvzdorné dobře v místnostech výšky do 3,80 m</t>
  </si>
  <si>
    <t>" sprchy dívky  obklad do v.2,4 m" (0,9*3+1,05*4+1,73+1,0+0,125*2+4,15+1,0+0,15+0,375)*(3,7-2,4)</t>
  </si>
  <si>
    <t>" WC dívky v.1,5m " ((0,9+1,05+1,4*2)*2+(1,4+1,9)*2)*(3,7-1,5)</t>
  </si>
  <si>
    <t>" odpočet stěn na WC do v.2,2m " -(1,4+1,90)*2*(3,7-2,2)</t>
  </si>
  <si>
    <t>(2,9+2*1,0)*2,7*2+1,0*2,4</t>
  </si>
  <si>
    <t>83</t>
  </si>
  <si>
    <t>784221133</t>
  </si>
  <si>
    <t>Příplatek k cenám 2x maleb za sucha otěruvzdorných za provádění styku 2 barev</t>
  </si>
  <si>
    <t>-157584953</t>
  </si>
  <si>
    <t>Malby z malířských směsí otěruvzdorných za sucha Příplatek k cenám dvojnásobných maleb za zvýšenou pracnost při provádění styku 2 barev</t>
  </si>
  <si>
    <t>84</t>
  </si>
  <si>
    <t>784221141</t>
  </si>
  <si>
    <t>Příplatek k cenám 2x maleb za sucha otěruvzdorných za barevnou malbu tónovanou tónovacími přípravky</t>
  </si>
  <si>
    <t>-336081432</t>
  </si>
  <si>
    <t>Malby z malířských směsí otěruvzdorných za sucha Příplatek k cenám dvojnásobných maleb za provádění barevné malby tónované tónovacími přípravky</t>
  </si>
  <si>
    <t xml:space="preserve">SO 01.1a - Zdravotně technické instalace - část dívky </t>
  </si>
  <si>
    <t>město Karlovy Vary</t>
  </si>
  <si>
    <t xml:space="preserve">    8 - Trubní vedení</t>
  </si>
  <si>
    <t>M - Práce a dodávky M</t>
  </si>
  <si>
    <t xml:space="preserve">    PSV - Práce a dodávky PSV</t>
  </si>
  <si>
    <t xml:space="preserve">      713 - Izolace tepelné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</si>
  <si>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</si>
  <si>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</si>
  <si>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</si>
  <si>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>359901212</t>
  </si>
  <si>
    <t>Monitoring stoky jakékoli výšky na stávající kanalizaci</t>
  </si>
  <si>
    <t>1269138193</t>
  </si>
  <si>
    <t>Monitoring stok (kamerový systém) jakékoli výšky stávající kanalizace</t>
  </si>
  <si>
    <t>(11+4+22+15+2+5)/2</t>
  </si>
  <si>
    <t>Trubní vedení</t>
  </si>
  <si>
    <t>892271111</t>
  </si>
  <si>
    <t>Tlaková zkouška vodou potrubí DN 100 nebo 125</t>
  </si>
  <si>
    <t>-375446307</t>
  </si>
  <si>
    <t>Tlakové zkoušky vodou na potrubí DN 100 nebo 125</t>
  </si>
  <si>
    <t>(2+5)/2</t>
  </si>
  <si>
    <t>892351111</t>
  </si>
  <si>
    <t>Tlaková zkouška vodou potrubí DN 150 nebo 200</t>
  </si>
  <si>
    <t>1807279673</t>
  </si>
  <si>
    <t>Tlakové zkoušky vodou na potrubí DN 150 nebo 200</t>
  </si>
  <si>
    <t>(11+4+22+15)/2</t>
  </si>
  <si>
    <t>892372111</t>
  </si>
  <si>
    <t>Zabezpečení konců potrubí DN do 300 při tlakových zkouškách vodou</t>
  </si>
  <si>
    <t>2027874488</t>
  </si>
  <si>
    <t>Tlakové zkoušky vodou zabezpečení konců potrubí při tlakových zkouškách DN do 300</t>
  </si>
  <si>
    <t>93896001R</t>
  </si>
  <si>
    <t>Čištění tlakovou vodou stávající kananalizace do DN200</t>
  </si>
  <si>
    <t>-116254938</t>
  </si>
  <si>
    <t>997002611</t>
  </si>
  <si>
    <t>Nakládání suti a vybouraných hmot</t>
  </si>
  <si>
    <t>-197521022</t>
  </si>
  <si>
    <t>Nakládání suti a vybouraných hmot na dopravní prostředek  pro vodorovné přemístění</t>
  </si>
  <si>
    <t>997006512</t>
  </si>
  <si>
    <t>Vodorovné doprava suti s naložením a složením na skládku do 1 km</t>
  </si>
  <si>
    <t>-184853991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</si>
  <si>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</si>
  <si>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</si>
  <si>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</si>
  <si>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1606870696</t>
  </si>
  <si>
    <t>Vodorovná doprava suti na skládku s naložením na dopravní prostředek a složením Příplatek k ceně za každý další i započatý 1 km</t>
  </si>
  <si>
    <t>0,69*8 'Přepočtené koeficientem množství</t>
  </si>
  <si>
    <t>997013213</t>
  </si>
  <si>
    <t>Vnitrostaveništní doprava suti a vybouraných hmot pro budovy v do 12 m ručně</t>
  </si>
  <si>
    <t>1840456604</t>
  </si>
  <si>
    <t>Vnitrostaveništní doprava suti a vybouraných hmot  vodorovně do 50 m svisle ručně (nošením po schodech) pro budovy a haly výšky přes 9 do 12 m</t>
  </si>
  <si>
    <t>887983041</t>
  </si>
  <si>
    <t>998276101</t>
  </si>
  <si>
    <t>Přesun hmot pro trubní vedení z trub z plastických hmot otevřený výkop</t>
  </si>
  <si>
    <t>1529080744</t>
  </si>
  <si>
    <t>Přesun hmot pro trubní vedení hloubené z trub z plastických hmot nebo sklolaminátových pro vodovody nebo kanalizace v otevřeném výkopu dopravní vzdálenost do 15 m</t>
  </si>
  <si>
    <t>Práce a dodávky M</t>
  </si>
  <si>
    <t>713</t>
  </si>
  <si>
    <t>Izolace tepelné</t>
  </si>
  <si>
    <t>713463411</t>
  </si>
  <si>
    <t>Montáž izolace tepelné potrubí a ohybů návlekovými izolačními pouzdry</t>
  </si>
  <si>
    <t>1383983177</t>
  </si>
  <si>
    <t>Montáž izolace tepelné potrubí a ohybů tvarovkami nebo deskami  potrubními pouzdry návlekovými izolačními hadicemi potrubí a ohybů</t>
  </si>
  <si>
    <t>(138,6+130,8+26,8+46,4)/2</t>
  </si>
  <si>
    <t>28377104</t>
  </si>
  <si>
    <t>izolace tepelná potrubí z pěnového polyetylenu 22 x 13 mm</t>
  </si>
  <si>
    <t>256</t>
  </si>
  <si>
    <t>-1942547939</t>
  </si>
  <si>
    <t>138,6/2</t>
  </si>
  <si>
    <t>28377112</t>
  </si>
  <si>
    <t>izolace tepelná potrubí z pěnového polyetylenu 28 x 13 mm</t>
  </si>
  <si>
    <t>442913207</t>
  </si>
  <si>
    <t>130,8/2</t>
  </si>
  <si>
    <t>28377052</t>
  </si>
  <si>
    <t>izolace tepelná potrubí z pěnového polyetylenu 32 x 13 mm</t>
  </si>
  <si>
    <t>1066408999</t>
  </si>
  <si>
    <t>26,8/2</t>
  </si>
  <si>
    <t>28377058</t>
  </si>
  <si>
    <t>izolace tepelná potrubí z pěnového polyetylenu 40 x 13 mm</t>
  </si>
  <si>
    <t>-1038056666</t>
  </si>
  <si>
    <t>46,4/2</t>
  </si>
  <si>
    <t>28377001</t>
  </si>
  <si>
    <t>páska samolepící na izolace tepelné z pěnového polyetylenu po 20 m</t>
  </si>
  <si>
    <t>969630952</t>
  </si>
  <si>
    <t>998713102</t>
  </si>
  <si>
    <t>Přesun hmot tonážní pro izolace tepelné v objektech v do 12 m</t>
  </si>
  <si>
    <t>1343829530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</si>
  <si>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</si>
  <si>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</si>
  <si>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</si>
  <si>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721110806</t>
  </si>
  <si>
    <t>Demontáž potrubí kameninové do DN 200</t>
  </si>
  <si>
    <t>-1931728086</t>
  </si>
  <si>
    <t>Demontáž potrubí z kameninových trub  normálních nebo kyselinovzdorných přes 100 do DN 200</t>
  </si>
  <si>
    <t>vnitřní kanalizace</t>
  </si>
  <si>
    <t>(1+1+1+1+0,5+0,5)/2</t>
  </si>
  <si>
    <t>Součet</t>
  </si>
  <si>
    <t>721110944</t>
  </si>
  <si>
    <t>Potrubí kameninové výměna dílu DN 200</t>
  </si>
  <si>
    <t>1287822936</t>
  </si>
  <si>
    <t>Opravy odpadního potrubí kameninového  výměna dílu DN 200</t>
  </si>
  <si>
    <t>čistící kus</t>
  </si>
  <si>
    <t>55242455</t>
  </si>
  <si>
    <t>kus čistící vnitřní kanalizace kamenina DN 200</t>
  </si>
  <si>
    <t>-230473440</t>
  </si>
  <si>
    <t>kus čistící litinový bezhrdlové vnitřní kanalizace DN 200</t>
  </si>
  <si>
    <t>721173722</t>
  </si>
  <si>
    <t>Potrubí kanalizační z PE připojovací DN 40</t>
  </si>
  <si>
    <t>1322266568</t>
  </si>
  <si>
    <t>Potrubí z plastových trub polyetylenové svařované připojovací DN 40</t>
  </si>
  <si>
    <t>(1+2+1,2+1,6)/2</t>
  </si>
  <si>
    <t>721173723</t>
  </si>
  <si>
    <t>Potrubí kanalizační z PE připojovací DN 50</t>
  </si>
  <si>
    <t>1988728913</t>
  </si>
  <si>
    <t>Potrubí z plastových trub polyetylenové svařované připojovací DN 50</t>
  </si>
  <si>
    <t>(1,5+1+1+0,5+0,5+1,5+1,5+0,8+1,2+1,5+1+1+1+1,2+1,2+5)/2</t>
  </si>
  <si>
    <t>72196912R</t>
  </si>
  <si>
    <t>Montáž odtokového sprchového žlabu délky do 2000 mm</t>
  </si>
  <si>
    <t>-1136220245</t>
  </si>
  <si>
    <t>Odtokové sprchové žlaby montáž odtokových sprchových žlabů ostatních typů délky do 1050 mm</t>
  </si>
  <si>
    <t>59054076</t>
  </si>
  <si>
    <t>sada liniového odvodnění se zápachovou uzávěrkou horizontální odtok DN 50 dl 1800mm</t>
  </si>
  <si>
    <t>sada</t>
  </si>
  <si>
    <t>920125424</t>
  </si>
  <si>
    <t>1+1+1</t>
  </si>
  <si>
    <t>721290112</t>
  </si>
  <si>
    <t>Zkouška těsnosti potrubí kanalizace vodou do DN 200</t>
  </si>
  <si>
    <t>-2081343831</t>
  </si>
  <si>
    <t>Zkouška těsnosti kanalizace  v objektech vodou DN 150 nebo DN 200</t>
  </si>
  <si>
    <t>(7+52+5,8+21,4+5)/2</t>
  </si>
  <si>
    <t>72196080R</t>
  </si>
  <si>
    <t>Demontáž potrubí stávající kanalizace do DN 100</t>
  </si>
  <si>
    <t>1686081670</t>
  </si>
  <si>
    <t>Demontáž potrubí z litinových trub  odpadních nebo dešťových do DN 100</t>
  </si>
  <si>
    <t>(1,5+1+1+0,5+0,5+1,5+1,5+0,8+1,2+1,5+1+1+1+1,2+1,2)/2</t>
  </si>
  <si>
    <t>99962501R</t>
  </si>
  <si>
    <t>Napojení na stávající podlahové vpusti</t>
  </si>
  <si>
    <t>soubor</t>
  </si>
  <si>
    <t>-1341617411</t>
  </si>
  <si>
    <t>Napojení na stávající guly</t>
  </si>
  <si>
    <t xml:space="preserve">Poznámka k položce:
propojení nových odtokových žlábků sprch na odpad od stávajících podlahových vpustí stávajících sprch  </t>
  </si>
  <si>
    <t>998721102</t>
  </si>
  <si>
    <t>Přesun hmot tonážní pro vnitřní kanalizace v objektech v do 12 m</t>
  </si>
  <si>
    <t>-1883820824</t>
  </si>
  <si>
    <t>Přesun hmot pro vnitřní kanalizace  stanovený z hmotnosti přesunovaného materiálu vodorovná dopravní vzdálenost do 50 m v objektech výšky přes 6 do 12 m</t>
  </si>
  <si>
    <t>722</t>
  </si>
  <si>
    <t>Zdravotechnika - vnitřní vodovod</t>
  </si>
  <si>
    <t>722130801</t>
  </si>
  <si>
    <t>Demontáž potrubí ocelové pozinkované závitové do DN 25</t>
  </si>
  <si>
    <t>80479795</t>
  </si>
  <si>
    <t>Demontáž potrubí z ocelových trubek pozinkovaných  závitových do DN 25</t>
  </si>
  <si>
    <t>stávající rozvody vodovodu</t>
  </si>
  <si>
    <t>4,8*2</t>
  </si>
  <si>
    <t>0,5*6</t>
  </si>
  <si>
    <t>0,7*6</t>
  </si>
  <si>
    <t>1,5*2</t>
  </si>
  <si>
    <t>4*2</t>
  </si>
  <si>
    <t>1,4*2</t>
  </si>
  <si>
    <t>5*2</t>
  </si>
  <si>
    <t>0,5*2</t>
  </si>
  <si>
    <t>0,8*4</t>
  </si>
  <si>
    <t>0,7*10</t>
  </si>
  <si>
    <t>0,8*2</t>
  </si>
  <si>
    <t>3*2</t>
  </si>
  <si>
    <t>0,9*2</t>
  </si>
  <si>
    <t>0,7*2</t>
  </si>
  <si>
    <t>0,9*4</t>
  </si>
  <si>
    <t>0,5*10</t>
  </si>
  <si>
    <t>3,2*2</t>
  </si>
  <si>
    <t>0,7*12</t>
  </si>
  <si>
    <t>0,4*2</t>
  </si>
  <si>
    <t>1*2</t>
  </si>
  <si>
    <t>1,5</t>
  </si>
  <si>
    <t>2*2</t>
  </si>
  <si>
    <t>1,8*2</t>
  </si>
  <si>
    <t>1,3*2</t>
  </si>
  <si>
    <t>0,8</t>
  </si>
  <si>
    <t>176,9*0,5 'Přepočtené koeficientem množství</t>
  </si>
  <si>
    <t>722174002</t>
  </si>
  <si>
    <t>Potrubí vodovodní plastové PPR svar polyfuze PN 16 D 20 x 2,8 mm</t>
  </si>
  <si>
    <t>682470074</t>
  </si>
  <si>
    <t>Potrubí z plastových trubek z polypropylenu (PPR) svařovaných polyfuzně PN 16 (SDR 7,4) D 20 x 2,8</t>
  </si>
  <si>
    <t>SV</t>
  </si>
  <si>
    <t>(3+(0,6*8)+2+3+(0,6*6))*2+3+1,5+1,2+3+1,5+1,2+1+2,5+2+1,5+2+1,7+1,4+2,3+1,7+1,6+2+2,8+1,4+1,2</t>
  </si>
  <si>
    <t>TV</t>
  </si>
  <si>
    <t>138,6*0,5 'Přepočtené koeficientem množství</t>
  </si>
  <si>
    <t>722174003</t>
  </si>
  <si>
    <t>Potrubí vodovodní plastové PPR svar polyfuze PN 16 D 25 x 3,5 mm</t>
  </si>
  <si>
    <t>11115815</t>
  </si>
  <si>
    <t>Potrubí z plastových trubek z polypropylenu (PPR) svařovaných polyfuzně PN 16 (SDR 7,4) D 25 x 3,5</t>
  </si>
  <si>
    <t>2,5+3+2+1,6+1,7+1,8+1,8+1,2+1,7+1,5</t>
  </si>
  <si>
    <t>cirkulace</t>
  </si>
  <si>
    <t>7+1,5+4+5+1,5+6+3+1,5+1,2+7+1,5+4+5+1,5+6+3+1,5+1,2+3+3+11+1,5+2,8+2+1,5+1,5+1+3+1,5</t>
  </si>
  <si>
    <t>130,8*0,5 'Přepočtené koeficientem množství</t>
  </si>
  <si>
    <t>722174004</t>
  </si>
  <si>
    <t>Potrubí vodovodní plastové PPR svar polyfuze PN 16 D 32 x 4,4 mm</t>
  </si>
  <si>
    <t>297217562</t>
  </si>
  <si>
    <t>Potrubí z plastových trubek z polypropylenu (PPR) svařovaných polyfuzně PN 16 (SDR 7,4) D 32 x 4,4</t>
  </si>
  <si>
    <t>4+1,5+1,5+3,4+1,5+1,5</t>
  </si>
  <si>
    <t>26,8*0,5 'Přepočtené koeficientem množství</t>
  </si>
  <si>
    <t>722174005</t>
  </si>
  <si>
    <t>Potrubí vodovodní plastové PPR svar polyfuze PN 16 D 40 x 5,5 mm</t>
  </si>
  <si>
    <t>1284330787</t>
  </si>
  <si>
    <t>Potrubí z plastových trubek z polypropylenu (PPR) svařovaných polyfuzně PN 16 (SDR 7,4) D 40 x 5,5</t>
  </si>
  <si>
    <t>0,5+0,4+3+0,5+1+0,4+0,5+3+0,5+0,9+11+1,5</t>
  </si>
  <si>
    <t>46,4*0,5 'Přepočtené koeficientem množství</t>
  </si>
  <si>
    <t>722182013</t>
  </si>
  <si>
    <t>Podpůrný žlab pro potrubí D 32</t>
  </si>
  <si>
    <t>-1803102165</t>
  </si>
  <si>
    <t>Podpůrný žlab pro potrubí průměru D 32</t>
  </si>
  <si>
    <t>11,5*3+2,5*3+4,5+3</t>
  </si>
  <si>
    <t>49,5*0,5 'Přepočtené koeficientem množství</t>
  </si>
  <si>
    <t>722220223</t>
  </si>
  <si>
    <t>T-kus PPR PN 20 D 32 x G 1 x D 32 s kovovým vnitřním závitem</t>
  </si>
  <si>
    <t>-130952358</t>
  </si>
  <si>
    <t>Armatury s jedním závitem přechodové tvarovky PPR, PN 20 (SDR 6) s kovovým závitem vnitřním T - kusy D 32 x G 1 x D 32</t>
  </si>
  <si>
    <t>2+2</t>
  </si>
  <si>
    <t>722230112</t>
  </si>
  <si>
    <t>Ventil přímý G 3/4 s odvodněním a dvěma závity</t>
  </si>
  <si>
    <t>-157123571</t>
  </si>
  <si>
    <t>Armatury se dvěma závity ventily přímé s odvodňovacím ventilem G 3/4</t>
  </si>
  <si>
    <t>722230113</t>
  </si>
  <si>
    <t>Ventil přímý G 1 s odvodněním a dvěma závity</t>
  </si>
  <si>
    <t>2007260756</t>
  </si>
  <si>
    <t>Armatury se dvěma závity ventily přímé s odvodňovacím ventilem G 1</t>
  </si>
  <si>
    <t>722230115</t>
  </si>
  <si>
    <t>Ventil přímý G 6/4 s odvodněním a dvěma závity</t>
  </si>
  <si>
    <t>1476471854</t>
  </si>
  <si>
    <t>Armatury se dvěma závity ventily přímé s odvodňovacím ventilem G 6/4</t>
  </si>
  <si>
    <t>722290226</t>
  </si>
  <si>
    <t>Zkouška těsnosti vodovodního potrubí do DN 50</t>
  </si>
  <si>
    <t>1771883825</t>
  </si>
  <si>
    <t>Zkoušky, proplach a desinfekce vodovodního potrubí  zkoušky těsnosti vodovodního potrubí závitového do DN 50</t>
  </si>
  <si>
    <t>138,6+130,8+26,8+46,4</t>
  </si>
  <si>
    <t>342,6*0,5 'Přepočtené koeficientem množství</t>
  </si>
  <si>
    <t>722290234</t>
  </si>
  <si>
    <t>Proplach a dezinfekce vodovodního potrubí do DN 80</t>
  </si>
  <si>
    <t>1599865657</t>
  </si>
  <si>
    <t>Zkoušky, proplach a desinfekce vodovodního potrubí  proplach a desinfekce vodovodního potrubí do DN 80</t>
  </si>
  <si>
    <t>998722102</t>
  </si>
  <si>
    <t>Přesun hmot tonážní pro vnitřní vodovod v objektech v do 12 m</t>
  </si>
  <si>
    <t>-625876476</t>
  </si>
  <si>
    <t>Přesun hmot pro vnitřní vodovod  stanovený z hmotnosti přesunovaného materiálu vodorovná dopravní vzdálenost do 50 m v objektech výšky přes 6 do 12 m</t>
  </si>
  <si>
    <t>725</t>
  </si>
  <si>
    <t>Zdravotechnika - zařizovací předměty</t>
  </si>
  <si>
    <t>725110811</t>
  </si>
  <si>
    <t>Demontáž klozetů splachovací s nádrží</t>
  </si>
  <si>
    <t>-1592885704</t>
  </si>
  <si>
    <t>Demontáž klozetů  splachovacích s nádrží nebo tlakovým splachovačem</t>
  </si>
  <si>
    <t>725112171</t>
  </si>
  <si>
    <t>Kombi klozet s hlubokým splachováním odpad vodorovný</t>
  </si>
  <si>
    <t>522873298</t>
  </si>
  <si>
    <t>Zařízení záchodů kombi klozety s hlubokým splachováním odpad vodorovný</t>
  </si>
  <si>
    <t>725210821</t>
  </si>
  <si>
    <t>Demontáž umyvadel bez výtokových armatur</t>
  </si>
  <si>
    <t>1181737607</t>
  </si>
  <si>
    <t>Demontáž umyvadel  bez výtokových armatur umyvadel</t>
  </si>
  <si>
    <t>5+1+1</t>
  </si>
  <si>
    <t>725211602</t>
  </si>
  <si>
    <t>Umyvadlo keramické bílé šířky 550 mm bez krytu na sifon připevněné na stěnu šrouby</t>
  </si>
  <si>
    <t>-1359260453</t>
  </si>
  <si>
    <t>Umyvadla keramická bílá bez výtokových armatur připevněná na stěnu šrouby bez sloupu nebo krytu na sifon 550 mm</t>
  </si>
  <si>
    <t>6+1+1</t>
  </si>
  <si>
    <t>725291511</t>
  </si>
  <si>
    <t>Doplňky zařízení koupelen a záchodů plastové dávkovač tekutého mýdla na 350 ml</t>
  </si>
  <si>
    <t>-1534377306</t>
  </si>
  <si>
    <t>Doplňky zařízení koupelen a záchodů  plastové dávkovač tekutého mýdla na 350 ml</t>
  </si>
  <si>
    <t>725291621</t>
  </si>
  <si>
    <t>Doplňky zařízení koupelen a záchodů nerezové zásobník toaletních papírů</t>
  </si>
  <si>
    <t>925175698</t>
  </si>
  <si>
    <t>Doplňky zařízení koupelen a záchodů  nerezové zásobník toaletních papírů d=300 mm</t>
  </si>
  <si>
    <t>725291631</t>
  </si>
  <si>
    <t>Doplňky zařízení koupelen a záchodů nerezové zásobník papírových ručníků</t>
  </si>
  <si>
    <t>-1122465908</t>
  </si>
  <si>
    <t>Doplňky zařízení koupelen a záchodů  nerezové zásobník papírových ručníků</t>
  </si>
  <si>
    <t>725330840</t>
  </si>
  <si>
    <t>Demontáž výlevka litinová nebo ocelová</t>
  </si>
  <si>
    <t>1639015672</t>
  </si>
  <si>
    <t>Demontáž výlevek  bez výtokových armatur a bez nádrže a splachovacího potrubí ocelových nebo litinových</t>
  </si>
  <si>
    <t>1+1</t>
  </si>
  <si>
    <t>725331111</t>
  </si>
  <si>
    <t>Výlevka bez výtokových armatur keramická se sklopnou plastovou mřížkou 500 mm</t>
  </si>
  <si>
    <t>-1818645055</t>
  </si>
  <si>
    <t>Výlevky bez výtokových armatur a splachovací nádrže keramické se sklopnou plastovou mřížkou 425 mm</t>
  </si>
  <si>
    <t>725813111</t>
  </si>
  <si>
    <t>Ventil rohový bez připojovací trubičky nebo flexi hadičky G 1/2</t>
  </si>
  <si>
    <t>1581801854</t>
  </si>
  <si>
    <t>Ventily rohové bez připojovací trubičky nebo flexi hadičky G 1/2</t>
  </si>
  <si>
    <t>725820801</t>
  </si>
  <si>
    <t>Demontáž baterie nástěnné do G 3 / 4</t>
  </si>
  <si>
    <t>866568506</t>
  </si>
  <si>
    <t>Demontáž baterií  nástěnných do G 3/4</t>
  </si>
  <si>
    <t>725822611</t>
  </si>
  <si>
    <t>Baterie umyvadlová stojánková páková bez výpusti</t>
  </si>
  <si>
    <t>-1551889022</t>
  </si>
  <si>
    <t>Baterie umyvadlové stojánkové pákové bez výpusti</t>
  </si>
  <si>
    <t>725849412</t>
  </si>
  <si>
    <t>Montáž baterie sprchová nástěnnás pevnou výškou sprchy</t>
  </si>
  <si>
    <t>-1514362528</t>
  </si>
  <si>
    <t>Baterie sprchové montáž nástěnných baterií s pevnou výškou sprchy</t>
  </si>
  <si>
    <t>1+1+5+1</t>
  </si>
  <si>
    <t>55196552R</t>
  </si>
  <si>
    <t>sprcha hlavová 250x250 mm vč. sprchového ramena 377 mm</t>
  </si>
  <si>
    <t>1935671230</t>
  </si>
  <si>
    <t>sprcha hlavová L 238mm</t>
  </si>
  <si>
    <t>72596130R</t>
  </si>
  <si>
    <t>Ventil směšovací termostatický pod omítku PRESTON 1X3T</t>
  </si>
  <si>
    <t>497230335</t>
  </si>
  <si>
    <t>Ventily nástěnné samouzavírací s omezenou dobou výtoku tlačné G 1/2 (4 l/min)</t>
  </si>
  <si>
    <t>72596131R</t>
  </si>
  <si>
    <t>Baterie pro výlevku nástěnná páková s otáčivým plochým ústím a délkou ramínka 300 mm</t>
  </si>
  <si>
    <t>-1465531560</t>
  </si>
  <si>
    <t>Baterie dřezové nástěnné pákové s otáčivým plochým ústím a délkou ramínka 300 mm</t>
  </si>
  <si>
    <t>725840851</t>
  </si>
  <si>
    <t>Demontáž baterie sprch diferenciální do G 5/4x6/4</t>
  </si>
  <si>
    <t>-2098851846</t>
  </si>
  <si>
    <t>Demontáž baterií sprchových  diferenciálních přes 3/4 x 1 do G 5/4 x 6/4</t>
  </si>
  <si>
    <t>1+5</t>
  </si>
  <si>
    <t>725840860</t>
  </si>
  <si>
    <t>Demontáž ramen sprchových nebo sprch táhlových</t>
  </si>
  <si>
    <t>1292848447</t>
  </si>
  <si>
    <t>Demontáž baterií sprchových  diferenciálních sprchových ramen nebo sprch táhlových</t>
  </si>
  <si>
    <t>725860811</t>
  </si>
  <si>
    <t>Demontáž uzávěrů zápachu jednoduchých</t>
  </si>
  <si>
    <t>331146120</t>
  </si>
  <si>
    <t>Demontáž zápachových uzávěrek pro zařizovací předměty  jednoduchých</t>
  </si>
  <si>
    <t>72596082R</t>
  </si>
  <si>
    <t xml:space="preserve">Demontáž ocelové konzole </t>
  </si>
  <si>
    <t>-60222550</t>
  </si>
  <si>
    <t>Demontáž dřezů jednodílných  bez výtokových armatur na konzolách</t>
  </si>
  <si>
    <t>72596133R</t>
  </si>
  <si>
    <t>Vestavná sprchová baterie ovládání sprch podomítkové tlačítko tyo MCM 9005</t>
  </si>
  <si>
    <t>-1427782683</t>
  </si>
  <si>
    <t>Baterie sprchové podomítkové (zápustné) kompletní</t>
  </si>
  <si>
    <t>725980121</t>
  </si>
  <si>
    <t>Dvířka 15/15</t>
  </si>
  <si>
    <t>-1219195132</t>
  </si>
  <si>
    <t>Dvířka  15/15</t>
  </si>
  <si>
    <t>998725102</t>
  </si>
  <si>
    <t>Přesun hmot tonážní pro zařizovací předměty v objektech v do 12 m</t>
  </si>
  <si>
    <t>-58970677</t>
  </si>
  <si>
    <t>Přesun hmot pro zařizovací předměty  stanovený z hmotnosti přesunovaného materiálu vodorovná dopravní vzdálenost do 50 m v objektech výšky přes 6 do 12 m</t>
  </si>
  <si>
    <t xml:space="preserve">SO 01.1c - Zdravotně technické instalace - dešťové svody </t>
  </si>
  <si>
    <t xml:space="preserve">    1 - Zemní práce</t>
  </si>
  <si>
    <t xml:space="preserve">    4 - Vodorovné konstrukce</t>
  </si>
  <si>
    <t>Zemní práce</t>
  </si>
  <si>
    <t>132212202</t>
  </si>
  <si>
    <t>Hloubení rýh š přes 600 do 2000 mm ručním nebo pneum nářadím v nesoudržných horninách tř. 3</t>
  </si>
  <si>
    <t>1024202752</t>
  </si>
  <si>
    <t>Hloubení zapažených i nezapažených rýh šířky přes 600 do 2 000 mm ručním nebo pneumatickým nářadím  s urovnáním dna do předepsaného profilu a spádu v horninách tř. 3 nesoudržných</t>
  </si>
  <si>
    <t>dešťové svody</t>
  </si>
  <si>
    <t>4*1,5*1</t>
  </si>
  <si>
    <t>151101101</t>
  </si>
  <si>
    <t>Zřízení příložného pažení a rozepření stěn rýh hl do 2 m</t>
  </si>
  <si>
    <t>-1929209329</t>
  </si>
  <si>
    <t>Zřízení pažení a rozepření stěn rýh pro podzemní vedení pro všechny šířky rýhy  příložné pro jakoukoliv mezerovitost, hloubky do 2 m</t>
  </si>
  <si>
    <t>4*1,5*2</t>
  </si>
  <si>
    <t>151101111</t>
  </si>
  <si>
    <t>Odstranění příložného pažení a rozepření stěn rýh hl do 2 m</t>
  </si>
  <si>
    <t>-509525546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</si>
  <si>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</si>
  <si>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</si>
  <si>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</si>
  <si>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-1293717303</t>
  </si>
  <si>
    <t>Svislé přemístění výkopku 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</si>
  <si>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</si>
  <si>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</si>
  <si>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428651994</t>
  </si>
  <si>
    <t>Vodorovné přemístění výkopku nebo sypaniny po suchu  na obvyklém dopravním prostředku, bez naložení výkopku, avšak se složením bez rozhrnutí z horniny tř. 1 až 4 na vzdálenost přes 9 000 do 10 000 m</t>
  </si>
  <si>
    <t>6-0,6-2,4</t>
  </si>
  <si>
    <t>167101101</t>
  </si>
  <si>
    <t>Nakládání výkopku z hornin tř. 1 až 4 do 100 m3</t>
  </si>
  <si>
    <t>63113326</t>
  </si>
  <si>
    <t>Nakládání, skládání a překládání neulehlého výkopku nebo sypaniny  nakládání, množství do 100 m3, z hornin tř. 1 až 4</t>
  </si>
  <si>
    <t>171201201</t>
  </si>
  <si>
    <t>Uložení sypaniny na skládky</t>
  </si>
  <si>
    <t>803552106</t>
  </si>
  <si>
    <t>Uložení sypaniny  na skládky</t>
  </si>
  <si>
    <t>171201211</t>
  </si>
  <si>
    <t>Poplatek za uložení stavebního odpadu - zeminy a kameniva na skládce</t>
  </si>
  <si>
    <t>-811653093</t>
  </si>
  <si>
    <t>Poplatek za uložení stavebního odpadu na skládce (skládkovné) zeminy a kameniva zatříděného do Katalogu odpadů pod kódem 170 504</t>
  </si>
  <si>
    <t>3*1,68*1,1</t>
  </si>
  <si>
    <t>174101101</t>
  </si>
  <si>
    <t>Zásyp jam, šachet rýh nebo kolem objektů sypaninou se zhutněním</t>
  </si>
  <si>
    <t>1639966045</t>
  </si>
  <si>
    <t>Zásyp sypaninou z jakékoliv horniny  s uložením výkopku ve vrstvách se zhutněním jam, šachet, rýh nebo kolem objektů v těchto vykopávkách</t>
  </si>
  <si>
    <t>6-3</t>
  </si>
  <si>
    <t>175111101</t>
  </si>
  <si>
    <t>Obsypání potrubí ručně sypaninou bez prohození sítem, uloženou do 3 m</t>
  </si>
  <si>
    <t>-187646308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</si>
  <si>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</si>
  <si>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4*1,5*0,4</t>
  </si>
  <si>
    <t>58337310</t>
  </si>
  <si>
    <t>štěrkopísek frakce 0/4</t>
  </si>
  <si>
    <t>1977994412</t>
  </si>
  <si>
    <t>2,400*1,89*1,05</t>
  </si>
  <si>
    <t>181951102</t>
  </si>
  <si>
    <t>Úprava pláně v hornině tř. 1 až 4 se zhutněním</t>
  </si>
  <si>
    <t>344330011</t>
  </si>
  <si>
    <t>Úprava pláně vyrovnáním výškových rozdílů  v hornině tř. 1 až 4 se zhutněním</t>
  </si>
  <si>
    <t>4*1,5</t>
  </si>
  <si>
    <t>Vodorovné konstrukce</t>
  </si>
  <si>
    <t>451573111</t>
  </si>
  <si>
    <t>Lože pod potrubí otevřený výkop ze štěrkopísku</t>
  </si>
  <si>
    <t>1952200009</t>
  </si>
  <si>
    <t>Lože pod potrubí, stoky a drobné objekty v otevřeném výkopu z písku a štěrkopísku do 63 mm</t>
  </si>
  <si>
    <t>4*1,5*0,1</t>
  </si>
  <si>
    <t>256210382</t>
  </si>
  <si>
    <t>651023018</t>
  </si>
  <si>
    <t>-1723259357</t>
  </si>
  <si>
    <t>0,261*8 'Přepočtené koeficientem množství</t>
  </si>
  <si>
    <t>383106273</t>
  </si>
  <si>
    <t>-912732703</t>
  </si>
  <si>
    <t>-1524132252</t>
  </si>
  <si>
    <t>1961488719</t>
  </si>
  <si>
    <t>721111102</t>
  </si>
  <si>
    <t>Potrubí kanalizační kameninové hrdlové svodné s integrovaným spojem a pryžovým těsněním DN 125</t>
  </si>
  <si>
    <t>-1076429937</t>
  </si>
  <si>
    <t>Potrubí z kameninových trub hrdlových s integrovaným spojem svodné pryžové těsnění spojovací systém F DN 125</t>
  </si>
  <si>
    <t>721242106</t>
  </si>
  <si>
    <t>Lapač střešních splavenin z PP se zápachovou klapkou a lapacím košem do DN 125</t>
  </si>
  <si>
    <t>1979994959</t>
  </si>
  <si>
    <t>Lapače střešních splavenin polypropylenové (PP) se svislým odtokem DN 125</t>
  </si>
  <si>
    <t>1+1+1+1</t>
  </si>
  <si>
    <t>721242804</t>
  </si>
  <si>
    <t>Demontáž lapače střešních splavenin DN 125</t>
  </si>
  <si>
    <t>-1145655689</t>
  </si>
  <si>
    <t>Demontáž lapačů střešních splavenin  DN 125</t>
  </si>
  <si>
    <t>1728520251</t>
  </si>
  <si>
    <t>-611445662</t>
  </si>
  <si>
    <t>SO 01.2a - Silnoproud - dívky</t>
  </si>
  <si>
    <t>D5 - Demontáže stávající instalace</t>
  </si>
  <si>
    <t>D6 - PSV - Práce a dodávky PSV</t>
  </si>
  <si>
    <t xml:space="preserve">    D7 - Elektromontáže</t>
  </si>
  <si>
    <t xml:space="preserve">      D8 - Popis</t>
  </si>
  <si>
    <t xml:space="preserve">      D9 - Popis montáže rozvaděčů a zařízení</t>
  </si>
  <si>
    <t xml:space="preserve">      D10 - Popis - svítidla včetně zdrojů</t>
  </si>
  <si>
    <t xml:space="preserve">      D11 - Popis montáže svítidel</t>
  </si>
  <si>
    <t xml:space="preserve">      D12 - Popis - cena přístroje včetně rámečků</t>
  </si>
  <si>
    <t xml:space="preserve">      D13 - Popis montáže přístrojů</t>
  </si>
  <si>
    <t xml:space="preserve">      D14 - Popis - kabely a vodiče s příslušenstvím</t>
  </si>
  <si>
    <t xml:space="preserve">      D15 - Popis montáže kabelů</t>
  </si>
  <si>
    <t xml:space="preserve">      D16 - Popis úložný a nosný materiáL</t>
  </si>
  <si>
    <t xml:space="preserve">      D17 - Popis -montáž úložný materiál</t>
  </si>
  <si>
    <t>D5</t>
  </si>
  <si>
    <t>Demontáže stávající instalace</t>
  </si>
  <si>
    <t>Pol8</t>
  </si>
  <si>
    <t>Demontáž svítidel, kabelů, zařízení</t>
  </si>
  <si>
    <t>h</t>
  </si>
  <si>
    <t>D6</t>
  </si>
  <si>
    <t>D7</t>
  </si>
  <si>
    <t>Elektromontáže</t>
  </si>
  <si>
    <t>D8</t>
  </si>
  <si>
    <t>Pol9</t>
  </si>
  <si>
    <t>Rozvaděč RS</t>
  </si>
  <si>
    <t>Pol12</t>
  </si>
  <si>
    <t xml:space="preserve">Pevně zabudovaný vysoušeč vlasů </t>
  </si>
  <si>
    <t>D9</t>
  </si>
  <si>
    <t>Popis montáže rozvaděčů a zařízení</t>
  </si>
  <si>
    <t>Pol13</t>
  </si>
  <si>
    <t>Montáž rozvaděčů plechových, hliníkových nebo plastových sestava do 100 kg</t>
  </si>
  <si>
    <t>Pol14</t>
  </si>
  <si>
    <t>Montáž a zprovoznění vysoušečů</t>
  </si>
  <si>
    <t>D10</t>
  </si>
  <si>
    <t>Popis - svítidla včetně zdrojů</t>
  </si>
  <si>
    <t>Pol16</t>
  </si>
  <si>
    <t>A1 -  Svítidlo stropní LED, 57W IP 65  -  sprchy</t>
  </si>
  <si>
    <t>Pol17</t>
  </si>
  <si>
    <t>B1 -  Svítidlo stropní LED, 38W IP 65  -  šatny, sklad</t>
  </si>
  <si>
    <t>Pol18</t>
  </si>
  <si>
    <t>C1 - Svítidlo s pohyb.čidlem LED  -  WC</t>
  </si>
  <si>
    <t>D11</t>
  </si>
  <si>
    <t>Popis montáže svítidel</t>
  </si>
  <si>
    <t>Pol20</t>
  </si>
  <si>
    <t>Montáž svítidla přisazeného včetně krytu</t>
  </si>
  <si>
    <t>D12</t>
  </si>
  <si>
    <t>Popis - cena přístroje včetně rámečků</t>
  </si>
  <si>
    <t>Pol21</t>
  </si>
  <si>
    <t>Vypínač pod omítku, řazení  6, IP20,</t>
  </si>
  <si>
    <t>Pol22</t>
  </si>
  <si>
    <t>Vypínač pod omítku, řazení  1, IP20,</t>
  </si>
  <si>
    <t>Pol23</t>
  </si>
  <si>
    <t>Vypínač pod omítku, řazení  6, IP44,</t>
  </si>
  <si>
    <t>Pol24</t>
  </si>
  <si>
    <t>Zásuvka  pod omítku, 230V/16A, IP20  -  sklad</t>
  </si>
  <si>
    <t>D13</t>
  </si>
  <si>
    <t>Popis montáže přístrojů</t>
  </si>
  <si>
    <t>Pol27</t>
  </si>
  <si>
    <t>Montáž vypínače</t>
  </si>
  <si>
    <t>Pol28</t>
  </si>
  <si>
    <t>Montáž zásuvky 230V</t>
  </si>
  <si>
    <t>D14</t>
  </si>
  <si>
    <t>Popis - kabely a vodiče s příslušenstvím</t>
  </si>
  <si>
    <t>Pol30</t>
  </si>
  <si>
    <t>CYKY-J 5x6</t>
  </si>
  <si>
    <t>Pol31</t>
  </si>
  <si>
    <t>CYKY-J 3x2,5</t>
  </si>
  <si>
    <t>156*0,5 'Přepočtené koeficientem množství</t>
  </si>
  <si>
    <t>Pol32</t>
  </si>
  <si>
    <t>CYKY-J 3x1,5</t>
  </si>
  <si>
    <t>150*0,5 'Přepočtené koeficientem množství</t>
  </si>
  <si>
    <t>Pol33</t>
  </si>
  <si>
    <t>CYKY-O 3x1,5</t>
  </si>
  <si>
    <t>60*0,5 'Přepočtené koeficientem množství</t>
  </si>
  <si>
    <t>Pol34</t>
  </si>
  <si>
    <t>CY6 ZŽ</t>
  </si>
  <si>
    <t>55*0,5 'Přepočtené koeficientem množství</t>
  </si>
  <si>
    <t>Pol35</t>
  </si>
  <si>
    <t>Svorka ochranného pospojení, připojovací 4-16mm2</t>
  </si>
  <si>
    <t>D15</t>
  </si>
  <si>
    <t>Popis montáže kabelů</t>
  </si>
  <si>
    <t>Pol36</t>
  </si>
  <si>
    <t>Montáž kabelu a vodiče do 4mm2</t>
  </si>
  <si>
    <t>421*0,5 'Přepočtené koeficientem množství</t>
  </si>
  <si>
    <t>Pol37</t>
  </si>
  <si>
    <t>Montáž kabelu a vodiče  od 6 do 10mm2</t>
  </si>
  <si>
    <t>D16</t>
  </si>
  <si>
    <t>Popis úložný a nosný materiáL</t>
  </si>
  <si>
    <t>Pol38</t>
  </si>
  <si>
    <t>Krabice přístrojová KU 68</t>
  </si>
  <si>
    <t>Pol39</t>
  </si>
  <si>
    <t>Krabice rozvodná KR 68</t>
  </si>
  <si>
    <t>Pol40</t>
  </si>
  <si>
    <t>Lišta 20/20 plastová kompletní včetně víka, rohů a koncovek</t>
  </si>
  <si>
    <t>D17</t>
  </si>
  <si>
    <t>Popis -montáž úložný materiál</t>
  </si>
  <si>
    <t>Pol41</t>
  </si>
  <si>
    <t>Montáž KU, KO</t>
  </si>
  <si>
    <t>Pol42</t>
  </si>
  <si>
    <t>Montážtrubky lišt</t>
  </si>
  <si>
    <t xml:space="preserve">VONa - Vedlejší a ostatní náklady - rekonstrukce část dívky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</si>
  <si>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</si>
  <si>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</si>
  <si>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</si>
  <si>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</si>
  <si>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</si>
  <si>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</si>
  <si>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</si>
  <si>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</si>
  <si>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</si>
  <si>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</si>
  <si>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</si>
  <si>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</si>
  <si>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897271400</t>
  </si>
  <si>
    <t>VRN3</t>
  </si>
  <si>
    <t>Zařízení staveniště</t>
  </si>
  <si>
    <t>030001000</t>
  </si>
  <si>
    <t>34600615</t>
  </si>
  <si>
    <t>Poznámka k položce:
Náklady na vybavení objektů zařízení staveniště, náklady na energie spotřebované dodavatelem v rámci provozu zařízení staveniště, přeúčtování spotřeby el. energie dodavateli, náklady na potřebný úklid v prostorách zařízení staveniště, náklady na nutnou údržbu a opravy na objektech zařízení staveniště a na přípojkách energií.</t>
  </si>
  <si>
    <t>VRN4</t>
  </si>
  <si>
    <t>Inženýrská činnost</t>
  </si>
  <si>
    <t>044002000</t>
  </si>
  <si>
    <t>Revize a zpráva o revizi</t>
  </si>
  <si>
    <t>-1447235784</t>
  </si>
  <si>
    <t>Revize</t>
  </si>
  <si>
    <t>Poznámka k položce:
revize elektrického zařízení</t>
  </si>
  <si>
    <t>045203000</t>
  </si>
  <si>
    <t>Kompletační činnost</t>
  </si>
  <si>
    <t>-910170073</t>
  </si>
  <si>
    <t xml:space="preserve">Poznámka k položce:
kompletační a koordinační činnost GDS jednotlivých řemesel zúčastněných na stavbě </t>
  </si>
  <si>
    <t>VRN9</t>
  </si>
  <si>
    <t>Ostatní náklady</t>
  </si>
  <si>
    <t>090001000</t>
  </si>
  <si>
    <t>-1231502086</t>
  </si>
  <si>
    <t>Poznámka k položce:
Náklady na předání stavby, pořízení fotodokumentace a ostatní náklady vyplývající z obchodních podmínek jinde neuvedené.</t>
  </si>
  <si>
    <t>Rekonstrukce sociálního zařízení pavilonu tělocvičen SPgŠ,G a VOŠ Lidická 455/49 K.Vary  - část dívky</t>
  </si>
  <si>
    <t>Poznámka k položce:
vybavení rozvaděče viz PD, osadit v plném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</si>
</sst>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58">
      <selection activeCell="AG16" sqref="AG1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8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9"/>
      <c r="BE5" s="225" t="s">
        <v>15</v>
      </c>
      <c r="BS5" s="16" t="s">
        <v>6</v>
      </c>
    </row>
    <row r="6" spans="2:71" ht="36.9" customHeight="1">
      <c r="B6" s="19"/>
      <c r="D6" s="25" t="s">
        <v>16</v>
      </c>
      <c r="K6" s="219" t="s">
        <v>1235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9"/>
      <c r="BE6" s="226"/>
      <c r="BS6" s="16" t="s">
        <v>6</v>
      </c>
    </row>
    <row r="7" spans="2:7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6"/>
      <c r="BS7" s="16" t="s">
        <v>6</v>
      </c>
    </row>
    <row r="8" spans="2:7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26"/>
      <c r="BS8" s="16" t="s">
        <v>6</v>
      </c>
    </row>
    <row r="9" spans="2:71" ht="14.4" customHeight="1">
      <c r="B9" s="19"/>
      <c r="AR9" s="19"/>
      <c r="BE9" s="226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26"/>
      <c r="BS10" s="16" t="s">
        <v>6</v>
      </c>
    </row>
    <row r="11" spans="2:71" ht="18.45" customHeight="1">
      <c r="B11" s="19"/>
      <c r="E11" s="24" t="s">
        <v>25</v>
      </c>
      <c r="AK11" s="26" t="s">
        <v>26</v>
      </c>
      <c r="AN11" s="24" t="s">
        <v>1</v>
      </c>
      <c r="AR11" s="19"/>
      <c r="BE11" s="226"/>
      <c r="BS11" s="16" t="s">
        <v>6</v>
      </c>
    </row>
    <row r="12" spans="2:71" ht="6.9" customHeight="1">
      <c r="B12" s="19"/>
      <c r="AR12" s="19"/>
      <c r="BE12" s="226"/>
      <c r="BS12" s="16" t="s">
        <v>6</v>
      </c>
    </row>
    <row r="13" spans="2:7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26"/>
      <c r="BS13" s="16" t="s">
        <v>6</v>
      </c>
    </row>
    <row r="14" spans="2:71" ht="13.2">
      <c r="B14" s="19"/>
      <c r="E14" s="220" t="s">
        <v>28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26</v>
      </c>
      <c r="AN14" s="28" t="s">
        <v>28</v>
      </c>
      <c r="AR14" s="19"/>
      <c r="BE14" s="226"/>
      <c r="BS14" s="16" t="s">
        <v>6</v>
      </c>
    </row>
    <row r="15" spans="2:71" ht="6.9" customHeight="1">
      <c r="B15" s="19"/>
      <c r="AR15" s="19"/>
      <c r="BE15" s="226"/>
      <c r="BS15" s="16" t="s">
        <v>3</v>
      </c>
    </row>
    <row r="16" spans="2:7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26"/>
      <c r="BS16" s="16" t="s">
        <v>3</v>
      </c>
    </row>
    <row r="17" spans="2:71" ht="18.45" customHeight="1">
      <c r="B17" s="19"/>
      <c r="E17" s="24" t="s">
        <v>25</v>
      </c>
      <c r="AK17" s="26" t="s">
        <v>26</v>
      </c>
      <c r="AN17" s="24" t="s">
        <v>1</v>
      </c>
      <c r="AR17" s="19"/>
      <c r="BE17" s="226"/>
      <c r="BS17" s="16" t="s">
        <v>30</v>
      </c>
    </row>
    <row r="18" spans="2:71" ht="6.9" customHeight="1">
      <c r="B18" s="19"/>
      <c r="AR18" s="19"/>
      <c r="BE18" s="226"/>
      <c r="BS18" s="16" t="s">
        <v>6</v>
      </c>
    </row>
    <row r="19" spans="2:71" ht="12" customHeight="1">
      <c r="B19" s="19"/>
      <c r="D19" s="26" t="s">
        <v>31</v>
      </c>
      <c r="AK19" s="26" t="s">
        <v>24</v>
      </c>
      <c r="AN19" s="24" t="s">
        <v>1</v>
      </c>
      <c r="AR19" s="19"/>
      <c r="BE19" s="226"/>
      <c r="BS19" s="16" t="s">
        <v>6</v>
      </c>
    </row>
    <row r="20" spans="2:71" ht="18.45" customHeight="1">
      <c r="B20" s="19"/>
      <c r="E20" s="24" t="s">
        <v>25</v>
      </c>
      <c r="AK20" s="26" t="s">
        <v>26</v>
      </c>
      <c r="AN20" s="24" t="s">
        <v>1</v>
      </c>
      <c r="AR20" s="19"/>
      <c r="BE20" s="226"/>
      <c r="BS20" s="16" t="s">
        <v>30</v>
      </c>
    </row>
    <row r="21" spans="2:57" ht="6.9" customHeight="1">
      <c r="B21" s="19"/>
      <c r="AR21" s="19"/>
      <c r="BE21" s="226"/>
    </row>
    <row r="22" spans="2:57" ht="12" customHeight="1">
      <c r="B22" s="19"/>
      <c r="D22" s="26" t="s">
        <v>32</v>
      </c>
      <c r="AR22" s="19"/>
      <c r="BE22" s="226"/>
    </row>
    <row r="23" spans="2:57" ht="84" customHeight="1">
      <c r="B23" s="19"/>
      <c r="E23" s="222" t="s">
        <v>33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9"/>
      <c r="BE23" s="226"/>
    </row>
    <row r="24" spans="2:57" ht="6.9" customHeight="1">
      <c r="B24" s="19"/>
      <c r="AR24" s="19"/>
      <c r="BE24" s="226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6"/>
    </row>
    <row r="26" spans="2:57" s="1" customFormat="1" ht="25.95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3">
        <f>ROUND(AG94,2)</f>
        <v>0</v>
      </c>
      <c r="AL26" s="204"/>
      <c r="AM26" s="204"/>
      <c r="AN26" s="204"/>
      <c r="AO26" s="204"/>
      <c r="AR26" s="31"/>
      <c r="BE26" s="226"/>
    </row>
    <row r="27" spans="2:57" s="1" customFormat="1" ht="6.9" customHeight="1">
      <c r="B27" s="31"/>
      <c r="AR27" s="31"/>
      <c r="BE27" s="226"/>
    </row>
    <row r="28" spans="2:57" s="1" customFormat="1" ht="13.2">
      <c r="B28" s="31"/>
      <c r="L28" s="223" t="s">
        <v>35</v>
      </c>
      <c r="M28" s="223"/>
      <c r="N28" s="223"/>
      <c r="O28" s="223"/>
      <c r="P28" s="223"/>
      <c r="W28" s="223" t="s">
        <v>36</v>
      </c>
      <c r="X28" s="223"/>
      <c r="Y28" s="223"/>
      <c r="Z28" s="223"/>
      <c r="AA28" s="223"/>
      <c r="AB28" s="223"/>
      <c r="AC28" s="223"/>
      <c r="AD28" s="223"/>
      <c r="AE28" s="223"/>
      <c r="AK28" s="223" t="s">
        <v>37</v>
      </c>
      <c r="AL28" s="223"/>
      <c r="AM28" s="223"/>
      <c r="AN28" s="223"/>
      <c r="AO28" s="223"/>
      <c r="AR28" s="31"/>
      <c r="BE28" s="226"/>
    </row>
    <row r="29" spans="2:57" s="2" customFormat="1" ht="14.4" customHeight="1">
      <c r="B29" s="35"/>
      <c r="D29" s="26" t="s">
        <v>38</v>
      </c>
      <c r="F29" s="26" t="s">
        <v>39</v>
      </c>
      <c r="L29" s="224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35"/>
      <c r="BE29" s="227"/>
    </row>
    <row r="30" spans="2:57" s="2" customFormat="1" ht="14.4" customHeight="1">
      <c r="B30" s="35"/>
      <c r="F30" s="26" t="s">
        <v>40</v>
      </c>
      <c r="L30" s="224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35"/>
      <c r="BE30" s="227"/>
    </row>
    <row r="31" spans="2:57" s="2" customFormat="1" ht="14.4" customHeight="1" hidden="1">
      <c r="B31" s="35"/>
      <c r="F31" s="26" t="s">
        <v>41</v>
      </c>
      <c r="L31" s="224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5"/>
      <c r="BE31" s="227"/>
    </row>
    <row r="32" spans="2:57" s="2" customFormat="1" ht="14.4" customHeight="1" hidden="1">
      <c r="B32" s="35"/>
      <c r="F32" s="26" t="s">
        <v>42</v>
      </c>
      <c r="L32" s="224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5"/>
      <c r="BE32" s="227"/>
    </row>
    <row r="33" spans="2:57" s="2" customFormat="1" ht="14.4" customHeight="1" hidden="1">
      <c r="B33" s="35"/>
      <c r="F33" s="26" t="s">
        <v>43</v>
      </c>
      <c r="L33" s="224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5"/>
      <c r="BE33" s="227"/>
    </row>
    <row r="34" spans="2:57" s="1" customFormat="1" ht="6.9" customHeight="1">
      <c r="B34" s="31"/>
      <c r="AR34" s="31"/>
      <c r="BE34" s="226"/>
    </row>
    <row r="35" spans="2:44" s="1" customFormat="1" ht="25.95" customHeight="1"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32" t="s">
        <v>46</v>
      </c>
      <c r="Y35" s="233"/>
      <c r="Z35" s="233"/>
      <c r="AA35" s="233"/>
      <c r="AB35" s="233"/>
      <c r="AC35" s="38"/>
      <c r="AD35" s="38"/>
      <c r="AE35" s="38"/>
      <c r="AF35" s="38"/>
      <c r="AG35" s="38"/>
      <c r="AH35" s="38"/>
      <c r="AI35" s="38"/>
      <c r="AJ35" s="38"/>
      <c r="AK35" s="234">
        <f>SUM(AK26:AK33)</f>
        <v>0</v>
      </c>
      <c r="AL35" s="233"/>
      <c r="AM35" s="233"/>
      <c r="AN35" s="233"/>
      <c r="AO35" s="235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31"/>
      <c r="D60" s="4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49</v>
      </c>
      <c r="AI60" s="33"/>
      <c r="AJ60" s="33"/>
      <c r="AK60" s="33"/>
      <c r="AL60" s="33"/>
      <c r="AM60" s="42" t="s">
        <v>50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31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31"/>
      <c r="D75" s="42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49</v>
      </c>
      <c r="AI75" s="33"/>
      <c r="AJ75" s="33"/>
      <c r="AK75" s="33"/>
      <c r="AL75" s="33"/>
      <c r="AM75" s="42" t="s">
        <v>50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53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2019J-034</v>
      </c>
      <c r="AR84" s="47"/>
    </row>
    <row r="85" spans="2:44" s="4" customFormat="1" ht="36.9" customHeight="1">
      <c r="B85" s="48"/>
      <c r="C85" s="49" t="s">
        <v>16</v>
      </c>
      <c r="L85" s="215" t="str">
        <f>K6</f>
        <v>Rekonstrukce sociálního zařízení pavilonu tělocvičen SPgŠ,G a VOŠ Lidická 455/49 K.Vary  - část dívky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19</v>
      </c>
      <c r="L87" s="50" t="str">
        <f>IF(K8="","",K8)</f>
        <v>Karlovy Vary</v>
      </c>
      <c r="AI87" s="26" t="s">
        <v>21</v>
      </c>
      <c r="AM87" s="217" t="str">
        <f>IF(AN8="","",AN8)</f>
        <v>30. 5. 2019</v>
      </c>
      <c r="AN87" s="217"/>
      <c r="AR87" s="31"/>
    </row>
    <row r="88" spans="2:44" s="1" customFormat="1" ht="6.9" customHeight="1">
      <c r="B88" s="31"/>
      <c r="AR88" s="31"/>
    </row>
    <row r="89" spans="2:56" s="1" customFormat="1" ht="15.6" customHeight="1">
      <c r="B89" s="31"/>
      <c r="C89" s="26" t="s">
        <v>23</v>
      </c>
      <c r="L89" s="3" t="str">
        <f>IF(E11="","",E11)</f>
        <v xml:space="preserve"> </v>
      </c>
      <c r="AI89" s="26" t="s">
        <v>29</v>
      </c>
      <c r="AM89" s="213" t="str">
        <f>IF(E17="","",E17)</f>
        <v xml:space="preserve"> </v>
      </c>
      <c r="AN89" s="214"/>
      <c r="AO89" s="214"/>
      <c r="AP89" s="214"/>
      <c r="AR89" s="31"/>
      <c r="AS89" s="209" t="s">
        <v>54</v>
      </c>
      <c r="AT89" s="21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6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213" t="str">
        <f>IF(E20="","",E20)</f>
        <v xml:space="preserve"> </v>
      </c>
      <c r="AN90" s="214"/>
      <c r="AO90" s="214"/>
      <c r="AP90" s="214"/>
      <c r="AR90" s="31"/>
      <c r="AS90" s="211"/>
      <c r="AT90" s="212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2:56" s="1" customFormat="1" ht="10.8" customHeight="1">
      <c r="B91" s="31"/>
      <c r="AR91" s="31"/>
      <c r="AS91" s="211"/>
      <c r="AT91" s="212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2:56" s="1" customFormat="1" ht="29.25" customHeight="1">
      <c r="B92" s="31"/>
      <c r="C92" s="240" t="s">
        <v>55</v>
      </c>
      <c r="D92" s="229"/>
      <c r="E92" s="229"/>
      <c r="F92" s="229"/>
      <c r="G92" s="229"/>
      <c r="H92" s="56"/>
      <c r="I92" s="228" t="s">
        <v>56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1" t="s">
        <v>57</v>
      </c>
      <c r="AH92" s="229"/>
      <c r="AI92" s="229"/>
      <c r="AJ92" s="229"/>
      <c r="AK92" s="229"/>
      <c r="AL92" s="229"/>
      <c r="AM92" s="229"/>
      <c r="AN92" s="228" t="s">
        <v>58</v>
      </c>
      <c r="AO92" s="229"/>
      <c r="AP92" s="230"/>
      <c r="AQ92" s="57" t="s">
        <v>59</v>
      </c>
      <c r="AR92" s="31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8">
        <f>ROUND(SUM(AG95:AG99),2)</f>
        <v>0</v>
      </c>
      <c r="AH94" s="238"/>
      <c r="AI94" s="238"/>
      <c r="AJ94" s="238"/>
      <c r="AK94" s="238"/>
      <c r="AL94" s="238"/>
      <c r="AM94" s="238"/>
      <c r="AN94" s="239">
        <f aca="true" t="shared" si="0" ref="AN94:AN99">SUM(AG94,AT94)</f>
        <v>0</v>
      </c>
      <c r="AO94" s="239"/>
      <c r="AP94" s="239"/>
      <c r="AQ94" s="66" t="s">
        <v>1</v>
      </c>
      <c r="AR94" s="62"/>
      <c r="AS94" s="67">
        <f>ROUND(SUM(AS95:AS99),2)</f>
        <v>0</v>
      </c>
      <c r="AT94" s="68">
        <f aca="true" t="shared" si="1" ref="AT94:AT99">ROUND(SUM(AV94:AW94),2)</f>
        <v>0</v>
      </c>
      <c r="AU94" s="69">
        <f>ROUND(SUM(AU95:AU99),5)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ROUND(SUM(AZ95:AZ99),2)</f>
        <v>0</v>
      </c>
      <c r="BA94" s="68">
        <f>ROUND(SUM(BA95:BA99),2)</f>
        <v>0</v>
      </c>
      <c r="BB94" s="68">
        <f>ROUND(SUM(BB95:BB99),2)</f>
        <v>0</v>
      </c>
      <c r="BC94" s="68">
        <f>ROUND(SUM(BC95:BC99),2)</f>
        <v>0</v>
      </c>
      <c r="BD94" s="70">
        <f>ROUND(SUM(BD95:BD99),2)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26.4" customHeight="1">
      <c r="A95" s="73" t="s">
        <v>78</v>
      </c>
      <c r="B95" s="74"/>
      <c r="C95" s="75"/>
      <c r="D95" s="241" t="s">
        <v>79</v>
      </c>
      <c r="E95" s="241"/>
      <c r="F95" s="241"/>
      <c r="G95" s="241"/>
      <c r="H95" s="241"/>
      <c r="I95" s="76"/>
      <c r="J95" s="241" t="s">
        <v>80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36">
        <f>'SO 01.01a - Stavební část...'!J30</f>
        <v>0</v>
      </c>
      <c r="AH95" s="237"/>
      <c r="AI95" s="237"/>
      <c r="AJ95" s="237"/>
      <c r="AK95" s="237"/>
      <c r="AL95" s="237"/>
      <c r="AM95" s="237"/>
      <c r="AN95" s="236">
        <f t="shared" si="0"/>
        <v>0</v>
      </c>
      <c r="AO95" s="237"/>
      <c r="AP95" s="237"/>
      <c r="AQ95" s="77" t="s">
        <v>81</v>
      </c>
      <c r="AR95" s="74"/>
      <c r="AS95" s="78">
        <v>0</v>
      </c>
      <c r="AT95" s="79">
        <f t="shared" si="1"/>
        <v>0</v>
      </c>
      <c r="AU95" s="80">
        <f>'SO 01.01a - Stavební část...'!P131</f>
        <v>0</v>
      </c>
      <c r="AV95" s="79">
        <f>'SO 01.01a - Stavební část...'!J33</f>
        <v>0</v>
      </c>
      <c r="AW95" s="79">
        <f>'SO 01.01a - Stavební část...'!J34</f>
        <v>0</v>
      </c>
      <c r="AX95" s="79">
        <f>'SO 01.01a - Stavební část...'!J35</f>
        <v>0</v>
      </c>
      <c r="AY95" s="79">
        <f>'SO 01.01a - Stavební část...'!J36</f>
        <v>0</v>
      </c>
      <c r="AZ95" s="79">
        <f>'SO 01.01a - Stavební část...'!F33</f>
        <v>0</v>
      </c>
      <c r="BA95" s="79">
        <f>'SO 01.01a - Stavební část...'!F34</f>
        <v>0</v>
      </c>
      <c r="BB95" s="79">
        <f>'SO 01.01a - Stavební část...'!F35</f>
        <v>0</v>
      </c>
      <c r="BC95" s="79">
        <f>'SO 01.01a - Stavební část...'!F36</f>
        <v>0</v>
      </c>
      <c r="BD95" s="81">
        <f>'SO 01.01a - Stavební část...'!F37</f>
        <v>0</v>
      </c>
      <c r="BT95" s="82" t="s">
        <v>82</v>
      </c>
      <c r="BV95" s="82" t="s">
        <v>76</v>
      </c>
      <c r="BW95" s="82" t="s">
        <v>83</v>
      </c>
      <c r="BX95" s="82" t="s">
        <v>4</v>
      </c>
      <c r="CL95" s="82" t="s">
        <v>1</v>
      </c>
      <c r="CM95" s="82" t="s">
        <v>84</v>
      </c>
    </row>
    <row r="96" spans="1:91" s="6" customFormat="1" ht="26.4" customHeight="1">
      <c r="A96" s="73" t="s">
        <v>78</v>
      </c>
      <c r="B96" s="74"/>
      <c r="C96" s="75"/>
      <c r="D96" s="241" t="s">
        <v>85</v>
      </c>
      <c r="E96" s="241"/>
      <c r="F96" s="241"/>
      <c r="G96" s="241"/>
      <c r="H96" s="241"/>
      <c r="I96" s="76"/>
      <c r="J96" s="241" t="s">
        <v>86</v>
      </c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36">
        <f>'SO 01.1a - Zdravotně tech...'!J30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77" t="s">
        <v>81</v>
      </c>
      <c r="AR96" s="74"/>
      <c r="AS96" s="78">
        <v>0</v>
      </c>
      <c r="AT96" s="79">
        <f t="shared" si="1"/>
        <v>0</v>
      </c>
      <c r="AU96" s="80">
        <f>'SO 01.1a - Zdravotně tech...'!P128</f>
        <v>0</v>
      </c>
      <c r="AV96" s="79">
        <f>'SO 01.1a - Zdravotně tech...'!J33</f>
        <v>0</v>
      </c>
      <c r="AW96" s="79">
        <f>'SO 01.1a - Zdravotně tech...'!J34</f>
        <v>0</v>
      </c>
      <c r="AX96" s="79">
        <f>'SO 01.1a - Zdravotně tech...'!J35</f>
        <v>0</v>
      </c>
      <c r="AY96" s="79">
        <f>'SO 01.1a - Zdravotně tech...'!J36</f>
        <v>0</v>
      </c>
      <c r="AZ96" s="79">
        <f>'SO 01.1a - Zdravotně tech...'!F33</f>
        <v>0</v>
      </c>
      <c r="BA96" s="79">
        <f>'SO 01.1a - Zdravotně tech...'!F34</f>
        <v>0</v>
      </c>
      <c r="BB96" s="79">
        <f>'SO 01.1a - Zdravotně tech...'!F35</f>
        <v>0</v>
      </c>
      <c r="BC96" s="79">
        <f>'SO 01.1a - Zdravotně tech...'!F36</f>
        <v>0</v>
      </c>
      <c r="BD96" s="81">
        <f>'SO 01.1a - Zdravotně tech...'!F37</f>
        <v>0</v>
      </c>
      <c r="BT96" s="82" t="s">
        <v>82</v>
      </c>
      <c r="BV96" s="82" t="s">
        <v>76</v>
      </c>
      <c r="BW96" s="82" t="s">
        <v>87</v>
      </c>
      <c r="BX96" s="82" t="s">
        <v>4</v>
      </c>
      <c r="CL96" s="82" t="s">
        <v>1</v>
      </c>
      <c r="CM96" s="82" t="s">
        <v>84</v>
      </c>
    </row>
    <row r="97" spans="1:91" s="6" customFormat="1" ht="26.4" customHeight="1">
      <c r="A97" s="73" t="s">
        <v>78</v>
      </c>
      <c r="B97" s="74"/>
      <c r="C97" s="75"/>
      <c r="D97" s="241" t="s">
        <v>88</v>
      </c>
      <c r="E97" s="241"/>
      <c r="F97" s="241"/>
      <c r="G97" s="241"/>
      <c r="H97" s="241"/>
      <c r="I97" s="76"/>
      <c r="J97" s="241" t="s">
        <v>89</v>
      </c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36">
        <f>'SO 01.1c - Zdravotně tech...'!J30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77" t="s">
        <v>81</v>
      </c>
      <c r="AR97" s="74"/>
      <c r="AS97" s="78">
        <v>0</v>
      </c>
      <c r="AT97" s="79">
        <f t="shared" si="1"/>
        <v>0</v>
      </c>
      <c r="AU97" s="80">
        <f>'SO 01.1c - Zdravotně tech...'!P124</f>
        <v>0</v>
      </c>
      <c r="AV97" s="79">
        <f>'SO 01.1c - Zdravotně tech...'!J33</f>
        <v>0</v>
      </c>
      <c r="AW97" s="79">
        <f>'SO 01.1c - Zdravotně tech...'!J34</f>
        <v>0</v>
      </c>
      <c r="AX97" s="79">
        <f>'SO 01.1c - Zdravotně tech...'!J35</f>
        <v>0</v>
      </c>
      <c r="AY97" s="79">
        <f>'SO 01.1c - Zdravotně tech...'!J36</f>
        <v>0</v>
      </c>
      <c r="AZ97" s="79">
        <f>'SO 01.1c - Zdravotně tech...'!F33</f>
        <v>0</v>
      </c>
      <c r="BA97" s="79">
        <f>'SO 01.1c - Zdravotně tech...'!F34</f>
        <v>0</v>
      </c>
      <c r="BB97" s="79">
        <f>'SO 01.1c - Zdravotně tech...'!F35</f>
        <v>0</v>
      </c>
      <c r="BC97" s="79">
        <f>'SO 01.1c - Zdravotně tech...'!F36</f>
        <v>0</v>
      </c>
      <c r="BD97" s="81">
        <f>'SO 01.1c - Zdravotně tech...'!F37</f>
        <v>0</v>
      </c>
      <c r="BT97" s="82" t="s">
        <v>82</v>
      </c>
      <c r="BV97" s="82" t="s">
        <v>76</v>
      </c>
      <c r="BW97" s="82" t="s">
        <v>90</v>
      </c>
      <c r="BX97" s="82" t="s">
        <v>4</v>
      </c>
      <c r="CL97" s="82" t="s">
        <v>1</v>
      </c>
      <c r="CM97" s="82" t="s">
        <v>84</v>
      </c>
    </row>
    <row r="98" spans="1:91" s="6" customFormat="1" ht="26.4" customHeight="1">
      <c r="A98" s="73" t="s">
        <v>78</v>
      </c>
      <c r="B98" s="74"/>
      <c r="C98" s="75"/>
      <c r="D98" s="241" t="s">
        <v>91</v>
      </c>
      <c r="E98" s="241"/>
      <c r="F98" s="241"/>
      <c r="G98" s="241"/>
      <c r="H98" s="241"/>
      <c r="I98" s="76"/>
      <c r="J98" s="241" t="s">
        <v>92</v>
      </c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36">
        <f>'SO 01.2a - Silnoproud - d...'!J30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77" t="s">
        <v>81</v>
      </c>
      <c r="AR98" s="74"/>
      <c r="AS98" s="78">
        <v>0</v>
      </c>
      <c r="AT98" s="79">
        <f t="shared" si="1"/>
        <v>0</v>
      </c>
      <c r="AU98" s="80">
        <f>'SO 01.2a - Silnoproud - d...'!P129</f>
        <v>0</v>
      </c>
      <c r="AV98" s="79">
        <f>'SO 01.2a - Silnoproud - d...'!J33</f>
        <v>0</v>
      </c>
      <c r="AW98" s="79">
        <f>'SO 01.2a - Silnoproud - d...'!J34</f>
        <v>0</v>
      </c>
      <c r="AX98" s="79">
        <f>'SO 01.2a - Silnoproud - d...'!J35</f>
        <v>0</v>
      </c>
      <c r="AY98" s="79">
        <f>'SO 01.2a - Silnoproud - d...'!J36</f>
        <v>0</v>
      </c>
      <c r="AZ98" s="79">
        <f>'SO 01.2a - Silnoproud - d...'!F33</f>
        <v>0</v>
      </c>
      <c r="BA98" s="79">
        <f>'SO 01.2a - Silnoproud - d...'!F34</f>
        <v>0</v>
      </c>
      <c r="BB98" s="79">
        <f>'SO 01.2a - Silnoproud - d...'!F35</f>
        <v>0</v>
      </c>
      <c r="BC98" s="79">
        <f>'SO 01.2a - Silnoproud - d...'!F36</f>
        <v>0</v>
      </c>
      <c r="BD98" s="81">
        <f>'SO 01.2a - Silnoproud - d...'!F37</f>
        <v>0</v>
      </c>
      <c r="BT98" s="82" t="s">
        <v>82</v>
      </c>
      <c r="BV98" s="82" t="s">
        <v>76</v>
      </c>
      <c r="BW98" s="82" t="s">
        <v>93</v>
      </c>
      <c r="BX98" s="82" t="s">
        <v>4</v>
      </c>
      <c r="CL98" s="82" t="s">
        <v>1</v>
      </c>
      <c r="CM98" s="82" t="s">
        <v>84</v>
      </c>
    </row>
    <row r="99" spans="1:91" s="6" customFormat="1" ht="26.4" customHeight="1">
      <c r="A99" s="73" t="s">
        <v>78</v>
      </c>
      <c r="B99" s="74"/>
      <c r="C99" s="75"/>
      <c r="D99" s="241" t="s">
        <v>94</v>
      </c>
      <c r="E99" s="241"/>
      <c r="F99" s="241"/>
      <c r="G99" s="241"/>
      <c r="H99" s="241"/>
      <c r="I99" s="76"/>
      <c r="J99" s="241" t="s">
        <v>95</v>
      </c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36">
        <f>'VONa - Vedlejší a ostatní...'!J30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77" t="s">
        <v>81</v>
      </c>
      <c r="AR99" s="74"/>
      <c r="AS99" s="83">
        <v>0</v>
      </c>
      <c r="AT99" s="84">
        <f t="shared" si="1"/>
        <v>0</v>
      </c>
      <c r="AU99" s="85">
        <f>'VONa - Vedlejší a ostatní...'!P121</f>
        <v>0</v>
      </c>
      <c r="AV99" s="84">
        <f>'VONa - Vedlejší a ostatní...'!J33</f>
        <v>0</v>
      </c>
      <c r="AW99" s="84">
        <f>'VONa - Vedlejší a ostatní...'!J34</f>
        <v>0</v>
      </c>
      <c r="AX99" s="84">
        <f>'VONa - Vedlejší a ostatní...'!J35</f>
        <v>0</v>
      </c>
      <c r="AY99" s="84">
        <f>'VONa - Vedlejší a ostatní...'!J36</f>
        <v>0</v>
      </c>
      <c r="AZ99" s="84">
        <f>'VONa - Vedlejší a ostatní...'!F33</f>
        <v>0</v>
      </c>
      <c r="BA99" s="84">
        <f>'VONa - Vedlejší a ostatní...'!F34</f>
        <v>0</v>
      </c>
      <c r="BB99" s="84">
        <f>'VONa - Vedlejší a ostatní...'!F35</f>
        <v>0</v>
      </c>
      <c r="BC99" s="84">
        <f>'VONa - Vedlejší a ostatní...'!F36</f>
        <v>0</v>
      </c>
      <c r="BD99" s="86">
        <f>'VONa - Vedlejší a ostatní...'!F37</f>
        <v>0</v>
      </c>
      <c r="BT99" s="82" t="s">
        <v>82</v>
      </c>
      <c r="BV99" s="82" t="s">
        <v>76</v>
      </c>
      <c r="BW99" s="82" t="s">
        <v>96</v>
      </c>
      <c r="BX99" s="82" t="s">
        <v>4</v>
      </c>
      <c r="CL99" s="82" t="s">
        <v>1</v>
      </c>
      <c r="CM99" s="82" t="s">
        <v>84</v>
      </c>
    </row>
    <row r="100" spans="2:44" s="1" customFormat="1" ht="30" customHeight="1">
      <c r="B100" s="31"/>
      <c r="AR100" s="31"/>
    </row>
    <row r="101" spans="2:44" s="1" customFormat="1" ht="6.9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mergeCells count="58"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</mergeCells>
  <hyperlinks>
    <hyperlink ref="A95" location="'SO 01.01a - Stavební část...'!C2" display="/"/>
    <hyperlink ref="A96" location="'SO 01.1a - Zdravotně tech...'!C2" display="/"/>
    <hyperlink ref="A97" location="'SO 01.1c - Zdravotně tech...'!C2" display="/"/>
    <hyperlink ref="A98" location="'SO 01.2a - Silnoproud - d...'!C2" display="/"/>
    <hyperlink ref="A99" location="'VONa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6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83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 - část dívky</v>
      </c>
      <c r="F7" s="244"/>
      <c r="G7" s="244"/>
      <c r="H7" s="244"/>
      <c r="L7" s="19"/>
    </row>
    <row r="8" spans="2:12" s="1" customFormat="1" ht="12" customHeight="1">
      <c r="B8" s="31"/>
      <c r="D8" s="26" t="s">
        <v>98</v>
      </c>
      <c r="I8" s="90"/>
      <c r="L8" s="31"/>
    </row>
    <row r="9" spans="2:12" s="1" customFormat="1" ht="36.9" customHeight="1">
      <c r="B9" s="31"/>
      <c r="E9" s="215" t="s">
        <v>99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ROUND(J131,2)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ROUND((SUM(BE131:BE468)),2)</f>
        <v>0</v>
      </c>
      <c r="I33" s="99">
        <v>0.21</v>
      </c>
      <c r="J33" s="98">
        <f>ROUND(((SUM(BE131:BE468))*I33),2)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ROUND((SUM(BF131:BF468)),2)</f>
        <v>0</v>
      </c>
      <c r="I34" s="99">
        <v>0.15</v>
      </c>
      <c r="J34" s="98">
        <f>ROUND(((SUM(BF131:BF468))*I34),2)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ROUND((SUM(BG131:BG468)),2)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ROUND((SUM(BH131:BH468)),2)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ROUND((SUM(BI131:BI468)),2)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100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 - část dívky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98</v>
      </c>
      <c r="I86" s="90"/>
      <c r="L86" s="31"/>
    </row>
    <row r="87" spans="2:12" s="1" customFormat="1" ht="14.4" customHeight="1">
      <c r="B87" s="31"/>
      <c r="E87" s="215" t="str">
        <f>E9</f>
        <v xml:space="preserve">SO 01.01a - Stavební část - dívky a kanceláře 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103</v>
      </c>
      <c r="I96" s="90"/>
      <c r="J96" s="65">
        <f>J131</f>
        <v>0</v>
      </c>
      <c r="L96" s="31"/>
      <c r="AU96" s="16" t="s">
        <v>104</v>
      </c>
    </row>
    <row r="97" spans="2:12" s="8" customFormat="1" ht="24.9" customHeight="1">
      <c r="B97" s="117"/>
      <c r="D97" s="118" t="s">
        <v>105</v>
      </c>
      <c r="E97" s="119"/>
      <c r="F97" s="119"/>
      <c r="G97" s="119"/>
      <c r="H97" s="119"/>
      <c r="I97" s="120"/>
      <c r="J97" s="121">
        <f>J132</f>
        <v>0</v>
      </c>
      <c r="L97" s="117"/>
    </row>
    <row r="98" spans="2:12" s="9" customFormat="1" ht="19.95" customHeight="1">
      <c r="B98" s="122"/>
      <c r="D98" s="123" t="s">
        <v>106</v>
      </c>
      <c r="E98" s="124"/>
      <c r="F98" s="124"/>
      <c r="G98" s="124"/>
      <c r="H98" s="124"/>
      <c r="I98" s="125"/>
      <c r="J98" s="126">
        <f>J133</f>
        <v>0</v>
      </c>
      <c r="L98" s="122"/>
    </row>
    <row r="99" spans="2:12" s="9" customFormat="1" ht="19.95" customHeight="1">
      <c r="B99" s="122"/>
      <c r="D99" s="123" t="s">
        <v>107</v>
      </c>
      <c r="E99" s="124"/>
      <c r="F99" s="124"/>
      <c r="G99" s="124"/>
      <c r="H99" s="124"/>
      <c r="I99" s="125"/>
      <c r="J99" s="126">
        <f>J142</f>
        <v>0</v>
      </c>
      <c r="L99" s="122"/>
    </row>
    <row r="100" spans="2:12" s="9" customFormat="1" ht="19.95" customHeight="1">
      <c r="B100" s="122"/>
      <c r="D100" s="123" t="s">
        <v>108</v>
      </c>
      <c r="E100" s="124"/>
      <c r="F100" s="124"/>
      <c r="G100" s="124"/>
      <c r="H100" s="124"/>
      <c r="I100" s="125"/>
      <c r="J100" s="126">
        <f>J152</f>
        <v>0</v>
      </c>
      <c r="L100" s="122"/>
    </row>
    <row r="101" spans="2:12" s="9" customFormat="1" ht="14.85" customHeight="1">
      <c r="B101" s="122"/>
      <c r="D101" s="123" t="s">
        <v>109</v>
      </c>
      <c r="E101" s="124"/>
      <c r="F101" s="124"/>
      <c r="G101" s="124"/>
      <c r="H101" s="124"/>
      <c r="I101" s="125"/>
      <c r="J101" s="126">
        <f>J153</f>
        <v>0</v>
      </c>
      <c r="L101" s="122"/>
    </row>
    <row r="102" spans="2:12" s="9" customFormat="1" ht="14.85" customHeight="1">
      <c r="B102" s="122"/>
      <c r="D102" s="123" t="s">
        <v>110</v>
      </c>
      <c r="E102" s="124"/>
      <c r="F102" s="124"/>
      <c r="G102" s="124"/>
      <c r="H102" s="124"/>
      <c r="I102" s="125"/>
      <c r="J102" s="126">
        <f>J160</f>
        <v>0</v>
      </c>
      <c r="L102" s="122"/>
    </row>
    <row r="103" spans="2:12" s="9" customFormat="1" ht="14.85" customHeight="1">
      <c r="B103" s="122"/>
      <c r="D103" s="123" t="s">
        <v>111</v>
      </c>
      <c r="E103" s="124"/>
      <c r="F103" s="124"/>
      <c r="G103" s="124"/>
      <c r="H103" s="124"/>
      <c r="I103" s="125"/>
      <c r="J103" s="126">
        <f>J184</f>
        <v>0</v>
      </c>
      <c r="L103" s="122"/>
    </row>
    <row r="104" spans="2:12" s="9" customFormat="1" ht="19.95" customHeight="1">
      <c r="B104" s="122"/>
      <c r="D104" s="123" t="s">
        <v>112</v>
      </c>
      <c r="E104" s="124"/>
      <c r="F104" s="124"/>
      <c r="G104" s="124"/>
      <c r="H104" s="124"/>
      <c r="I104" s="125"/>
      <c r="J104" s="126">
        <f>J222</f>
        <v>0</v>
      </c>
      <c r="L104" s="122"/>
    </row>
    <row r="105" spans="2:12" s="9" customFormat="1" ht="19.95" customHeight="1">
      <c r="B105" s="122"/>
      <c r="D105" s="123" t="s">
        <v>113</v>
      </c>
      <c r="E105" s="124"/>
      <c r="F105" s="124"/>
      <c r="G105" s="124"/>
      <c r="H105" s="124"/>
      <c r="I105" s="125"/>
      <c r="J105" s="126">
        <f>J235</f>
        <v>0</v>
      </c>
      <c r="L105" s="122"/>
    </row>
    <row r="106" spans="2:12" s="8" customFormat="1" ht="24.9" customHeight="1">
      <c r="B106" s="117"/>
      <c r="D106" s="118" t="s">
        <v>114</v>
      </c>
      <c r="E106" s="119"/>
      <c r="F106" s="119"/>
      <c r="G106" s="119"/>
      <c r="H106" s="119"/>
      <c r="I106" s="120"/>
      <c r="J106" s="121">
        <f>J240</f>
        <v>0</v>
      </c>
      <c r="L106" s="117"/>
    </row>
    <row r="107" spans="2:12" s="9" customFormat="1" ht="19.95" customHeight="1">
      <c r="B107" s="122"/>
      <c r="D107" s="123" t="s">
        <v>115</v>
      </c>
      <c r="E107" s="124"/>
      <c r="F107" s="124"/>
      <c r="G107" s="124"/>
      <c r="H107" s="124"/>
      <c r="I107" s="125"/>
      <c r="J107" s="126">
        <f>J241</f>
        <v>0</v>
      </c>
      <c r="L107" s="122"/>
    </row>
    <row r="108" spans="2:12" s="9" customFormat="1" ht="19.95" customHeight="1">
      <c r="B108" s="122"/>
      <c r="D108" s="123" t="s">
        <v>116</v>
      </c>
      <c r="E108" s="124"/>
      <c r="F108" s="124"/>
      <c r="G108" s="124"/>
      <c r="H108" s="124"/>
      <c r="I108" s="125"/>
      <c r="J108" s="126">
        <f>J267</f>
        <v>0</v>
      </c>
      <c r="L108" s="122"/>
    </row>
    <row r="109" spans="2:12" s="9" customFormat="1" ht="19.95" customHeight="1">
      <c r="B109" s="122"/>
      <c r="D109" s="123" t="s">
        <v>117</v>
      </c>
      <c r="E109" s="124"/>
      <c r="F109" s="124"/>
      <c r="G109" s="124"/>
      <c r="H109" s="124"/>
      <c r="I109" s="125"/>
      <c r="J109" s="126">
        <f>J315</f>
        <v>0</v>
      </c>
      <c r="L109" s="122"/>
    </row>
    <row r="110" spans="2:12" s="9" customFormat="1" ht="19.95" customHeight="1">
      <c r="B110" s="122"/>
      <c r="D110" s="123" t="s">
        <v>118</v>
      </c>
      <c r="E110" s="124"/>
      <c r="F110" s="124"/>
      <c r="G110" s="124"/>
      <c r="H110" s="124"/>
      <c r="I110" s="125"/>
      <c r="J110" s="126">
        <f>J379</f>
        <v>0</v>
      </c>
      <c r="L110" s="122"/>
    </row>
    <row r="111" spans="2:12" s="9" customFormat="1" ht="19.95" customHeight="1">
      <c r="B111" s="122"/>
      <c r="D111" s="123" t="s">
        <v>119</v>
      </c>
      <c r="E111" s="124"/>
      <c r="F111" s="124"/>
      <c r="G111" s="124"/>
      <c r="H111" s="124"/>
      <c r="I111" s="125"/>
      <c r="J111" s="126">
        <f>J426</f>
        <v>0</v>
      </c>
      <c r="L111" s="122"/>
    </row>
    <row r="112" spans="2:12" s="1" customFormat="1" ht="21.75" customHeight="1">
      <c r="B112" s="31"/>
      <c r="I112" s="90"/>
      <c r="L112" s="31"/>
    </row>
    <row r="113" spans="2:12" s="1" customFormat="1" ht="6.9" customHeight="1">
      <c r="B113" s="43"/>
      <c r="C113" s="44"/>
      <c r="D113" s="44"/>
      <c r="E113" s="44"/>
      <c r="F113" s="44"/>
      <c r="G113" s="44"/>
      <c r="H113" s="44"/>
      <c r="I113" s="111"/>
      <c r="J113" s="44"/>
      <c r="K113" s="44"/>
      <c r="L113" s="31"/>
    </row>
    <row r="117" spans="2:12" s="1" customFormat="1" ht="6.9" customHeight="1">
      <c r="B117" s="45"/>
      <c r="C117" s="46"/>
      <c r="D117" s="46"/>
      <c r="E117" s="46"/>
      <c r="F117" s="46"/>
      <c r="G117" s="46"/>
      <c r="H117" s="46"/>
      <c r="I117" s="112"/>
      <c r="J117" s="46"/>
      <c r="K117" s="46"/>
      <c r="L117" s="31"/>
    </row>
    <row r="118" spans="2:12" s="1" customFormat="1" ht="24.9" customHeight="1">
      <c r="B118" s="31"/>
      <c r="C118" s="20" t="s">
        <v>120</v>
      </c>
      <c r="I118" s="90"/>
      <c r="L118" s="31"/>
    </row>
    <row r="119" spans="2:12" s="1" customFormat="1" ht="6.9" customHeight="1">
      <c r="B119" s="31"/>
      <c r="I119" s="90"/>
      <c r="L119" s="31"/>
    </row>
    <row r="120" spans="2:12" s="1" customFormat="1" ht="12" customHeight="1">
      <c r="B120" s="31"/>
      <c r="C120" s="26" t="s">
        <v>16</v>
      </c>
      <c r="I120" s="90"/>
      <c r="L120" s="31"/>
    </row>
    <row r="121" spans="2:12" s="1" customFormat="1" ht="14.4" customHeight="1">
      <c r="B121" s="31"/>
      <c r="E121" s="243" t="str">
        <f>E7</f>
        <v>Rekonstrukce sociálního zařízení pavilonu tělocvičen SPgŠ,G a VOŠ Lidická 455/49 K.Vary  - část dívky</v>
      </c>
      <c r="F121" s="244"/>
      <c r="G121" s="244"/>
      <c r="H121" s="244"/>
      <c r="I121" s="90"/>
      <c r="L121" s="31"/>
    </row>
    <row r="122" spans="2:12" s="1" customFormat="1" ht="12" customHeight="1">
      <c r="B122" s="31"/>
      <c r="C122" s="26" t="s">
        <v>98</v>
      </c>
      <c r="I122" s="90"/>
      <c r="L122" s="31"/>
    </row>
    <row r="123" spans="2:12" s="1" customFormat="1" ht="14.4" customHeight="1">
      <c r="B123" s="31"/>
      <c r="E123" s="215" t="str">
        <f>E9</f>
        <v xml:space="preserve">SO 01.01a - Stavební část - dívky a kanceláře </v>
      </c>
      <c r="F123" s="242"/>
      <c r="G123" s="242"/>
      <c r="H123" s="242"/>
      <c r="I123" s="90"/>
      <c r="L123" s="31"/>
    </row>
    <row r="124" spans="2:12" s="1" customFormat="1" ht="6.9" customHeight="1">
      <c r="B124" s="31"/>
      <c r="I124" s="90"/>
      <c r="L124" s="31"/>
    </row>
    <row r="125" spans="2:12" s="1" customFormat="1" ht="12" customHeight="1">
      <c r="B125" s="31"/>
      <c r="C125" s="26" t="s">
        <v>19</v>
      </c>
      <c r="F125" s="24" t="str">
        <f>F12</f>
        <v>Karlovy Vary</v>
      </c>
      <c r="I125" s="91" t="s">
        <v>21</v>
      </c>
      <c r="J125" s="51" t="str">
        <f>IF(J12="","",J12)</f>
        <v>30. 5. 2019</v>
      </c>
      <c r="L125" s="31"/>
    </row>
    <row r="126" spans="2:12" s="1" customFormat="1" ht="6.9" customHeight="1">
      <c r="B126" s="31"/>
      <c r="I126" s="90"/>
      <c r="L126" s="31"/>
    </row>
    <row r="127" spans="2:12" s="1" customFormat="1" ht="15.6" customHeight="1">
      <c r="B127" s="31"/>
      <c r="C127" s="26" t="s">
        <v>23</v>
      </c>
      <c r="F127" s="24" t="str">
        <f>E15</f>
        <v xml:space="preserve"> </v>
      </c>
      <c r="I127" s="91" t="s">
        <v>29</v>
      </c>
      <c r="J127" s="29" t="str">
        <f>E21</f>
        <v xml:space="preserve"> </v>
      </c>
      <c r="L127" s="31"/>
    </row>
    <row r="128" spans="2:12" s="1" customFormat="1" ht="15.6" customHeight="1">
      <c r="B128" s="31"/>
      <c r="C128" s="26" t="s">
        <v>27</v>
      </c>
      <c r="F128" s="24" t="str">
        <f>IF(E18="","",E18)</f>
        <v>Vyplň údaj</v>
      </c>
      <c r="I128" s="91" t="s">
        <v>31</v>
      </c>
      <c r="J128" s="29" t="str">
        <f>E24</f>
        <v xml:space="preserve"> </v>
      </c>
      <c r="L128" s="31"/>
    </row>
    <row r="129" spans="2:12" s="1" customFormat="1" ht="10.35" customHeight="1">
      <c r="B129" s="31"/>
      <c r="I129" s="90"/>
      <c r="L129" s="31"/>
    </row>
    <row r="130" spans="2:20" s="10" customFormat="1" ht="29.25" customHeight="1">
      <c r="B130" s="127"/>
      <c r="C130" s="128" t="s">
        <v>121</v>
      </c>
      <c r="D130" s="129" t="s">
        <v>59</v>
      </c>
      <c r="E130" s="129" t="s">
        <v>55</v>
      </c>
      <c r="F130" s="129" t="s">
        <v>56</v>
      </c>
      <c r="G130" s="129" t="s">
        <v>122</v>
      </c>
      <c r="H130" s="129" t="s">
        <v>123</v>
      </c>
      <c r="I130" s="130" t="s">
        <v>124</v>
      </c>
      <c r="J130" s="129" t="s">
        <v>102</v>
      </c>
      <c r="K130" s="131" t="s">
        <v>125</v>
      </c>
      <c r="L130" s="127"/>
      <c r="M130" s="58" t="s">
        <v>1</v>
      </c>
      <c r="N130" s="59" t="s">
        <v>38</v>
      </c>
      <c r="O130" s="59" t="s">
        <v>126</v>
      </c>
      <c r="P130" s="59" t="s">
        <v>127</v>
      </c>
      <c r="Q130" s="59" t="s">
        <v>128</v>
      </c>
      <c r="R130" s="59" t="s">
        <v>129</v>
      </c>
      <c r="S130" s="59" t="s">
        <v>130</v>
      </c>
      <c r="T130" s="60" t="s">
        <v>131</v>
      </c>
    </row>
    <row r="131" spans="2:63" s="1" customFormat="1" ht="22.8" customHeight="1">
      <c r="B131" s="31"/>
      <c r="C131" s="63" t="s">
        <v>132</v>
      </c>
      <c r="I131" s="90"/>
      <c r="J131" s="132">
        <f>BK131</f>
        <v>0</v>
      </c>
      <c r="L131" s="31"/>
      <c r="M131" s="61"/>
      <c r="N131" s="52"/>
      <c r="O131" s="52"/>
      <c r="P131" s="133">
        <f>P132+P240</f>
        <v>0</v>
      </c>
      <c r="Q131" s="52"/>
      <c r="R131" s="133">
        <f>R132+R240</f>
        <v>7.35335586</v>
      </c>
      <c r="S131" s="52"/>
      <c r="T131" s="134">
        <f>T132+T240</f>
        <v>7.9631153900000005</v>
      </c>
      <c r="AT131" s="16" t="s">
        <v>73</v>
      </c>
      <c r="AU131" s="16" t="s">
        <v>104</v>
      </c>
      <c r="BK131" s="135">
        <f>BK132+BK240</f>
        <v>0</v>
      </c>
    </row>
    <row r="132" spans="2:63" s="11" customFormat="1" ht="25.95" customHeight="1">
      <c r="B132" s="136"/>
      <c r="D132" s="137" t="s">
        <v>73</v>
      </c>
      <c r="E132" s="138" t="s">
        <v>133</v>
      </c>
      <c r="F132" s="138" t="s">
        <v>134</v>
      </c>
      <c r="I132" s="139"/>
      <c r="J132" s="140">
        <f>BK132</f>
        <v>0</v>
      </c>
      <c r="L132" s="136"/>
      <c r="M132" s="141"/>
      <c r="N132" s="142"/>
      <c r="O132" s="142"/>
      <c r="P132" s="143">
        <f>P133+P142+P152+P222+P235</f>
        <v>0</v>
      </c>
      <c r="Q132" s="142"/>
      <c r="R132" s="143">
        <f>R133+R142+R152+R222+R235</f>
        <v>4.1128657</v>
      </c>
      <c r="S132" s="142"/>
      <c r="T132" s="144">
        <f>T133+T142+T152+T222+T235</f>
        <v>7.861662000000001</v>
      </c>
      <c r="AR132" s="137" t="s">
        <v>82</v>
      </c>
      <c r="AT132" s="145" t="s">
        <v>73</v>
      </c>
      <c r="AU132" s="145" t="s">
        <v>74</v>
      </c>
      <c r="AY132" s="137" t="s">
        <v>135</v>
      </c>
      <c r="BK132" s="146">
        <f>BK133+BK142+BK152+BK222+BK235</f>
        <v>0</v>
      </c>
    </row>
    <row r="133" spans="2:63" s="11" customFormat="1" ht="22.8" customHeight="1">
      <c r="B133" s="136"/>
      <c r="D133" s="137" t="s">
        <v>73</v>
      </c>
      <c r="E133" s="147" t="s">
        <v>136</v>
      </c>
      <c r="F133" s="147" t="s">
        <v>137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SUM(P134:P141)</f>
        <v>0</v>
      </c>
      <c r="Q133" s="142"/>
      <c r="R133" s="143">
        <f>SUM(R134:R141)</f>
        <v>1.7994528800000003</v>
      </c>
      <c r="S133" s="142"/>
      <c r="T133" s="144">
        <f>SUM(T134:T141)</f>
        <v>0</v>
      </c>
      <c r="AR133" s="137" t="s">
        <v>82</v>
      </c>
      <c r="AT133" s="145" t="s">
        <v>73</v>
      </c>
      <c r="AU133" s="145" t="s">
        <v>82</v>
      </c>
      <c r="AY133" s="137" t="s">
        <v>135</v>
      </c>
      <c r="BK133" s="146">
        <f>SUM(BK134:BK141)</f>
        <v>0</v>
      </c>
    </row>
    <row r="134" spans="2:65" s="1" customFormat="1" ht="21.6" customHeight="1">
      <c r="B134" s="149"/>
      <c r="C134" s="150" t="s">
        <v>82</v>
      </c>
      <c r="D134" s="150" t="s">
        <v>138</v>
      </c>
      <c r="E134" s="151" t="s">
        <v>139</v>
      </c>
      <c r="F134" s="152" t="s">
        <v>140</v>
      </c>
      <c r="G134" s="153" t="s">
        <v>141</v>
      </c>
      <c r="H134" s="154">
        <v>62.984</v>
      </c>
      <c r="I134" s="155"/>
      <c r="J134" s="156">
        <f>ROUND(I134*H134,2)</f>
        <v>0</v>
      </c>
      <c r="K134" s="152" t="s">
        <v>142</v>
      </c>
      <c r="L134" s="31"/>
      <c r="M134" s="157" t="s">
        <v>1</v>
      </c>
      <c r="N134" s="158" t="s">
        <v>39</v>
      </c>
      <c r="O134" s="54"/>
      <c r="P134" s="159">
        <f>O134*H134</f>
        <v>0</v>
      </c>
      <c r="Q134" s="159">
        <v>0.02857</v>
      </c>
      <c r="R134" s="159">
        <f>Q134*H134</f>
        <v>1.7994528800000003</v>
      </c>
      <c r="S134" s="159">
        <v>0</v>
      </c>
      <c r="T134" s="160">
        <f>S134*H134</f>
        <v>0</v>
      </c>
      <c r="AR134" s="161" t="s">
        <v>143</v>
      </c>
      <c r="AT134" s="161" t="s">
        <v>138</v>
      </c>
      <c r="AU134" s="161" t="s">
        <v>84</v>
      </c>
      <c r="AY134" s="16" t="s">
        <v>135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6" t="s">
        <v>82</v>
      </c>
      <c r="BK134" s="162">
        <f>ROUND(I134*H134,2)</f>
        <v>0</v>
      </c>
      <c r="BL134" s="16" t="s">
        <v>143</v>
      </c>
      <c r="BM134" s="161" t="s">
        <v>144</v>
      </c>
    </row>
    <row r="135" spans="2:47" s="1" customFormat="1" ht="28.8">
      <c r="B135" s="31"/>
      <c r="D135" s="163" t="s">
        <v>145</v>
      </c>
      <c r="F135" s="164" t="s">
        <v>146</v>
      </c>
      <c r="I135" s="90"/>
      <c r="L135" s="31"/>
      <c r="M135" s="165"/>
      <c r="N135" s="54"/>
      <c r="O135" s="54"/>
      <c r="P135" s="54"/>
      <c r="Q135" s="54"/>
      <c r="R135" s="54"/>
      <c r="S135" s="54"/>
      <c r="T135" s="55"/>
      <c r="AT135" s="16" t="s">
        <v>145</v>
      </c>
      <c r="AU135" s="16" t="s">
        <v>84</v>
      </c>
    </row>
    <row r="136" spans="2:51" s="12" customFormat="1" ht="12">
      <c r="B136" s="166"/>
      <c r="D136" s="163" t="s">
        <v>147</v>
      </c>
      <c r="E136" s="167" t="s">
        <v>1</v>
      </c>
      <c r="F136" s="168" t="s">
        <v>148</v>
      </c>
      <c r="H136" s="167" t="s">
        <v>1</v>
      </c>
      <c r="I136" s="169"/>
      <c r="L136" s="166"/>
      <c r="M136" s="170"/>
      <c r="N136" s="171"/>
      <c r="O136" s="171"/>
      <c r="P136" s="171"/>
      <c r="Q136" s="171"/>
      <c r="R136" s="171"/>
      <c r="S136" s="171"/>
      <c r="T136" s="172"/>
      <c r="AT136" s="167" t="s">
        <v>147</v>
      </c>
      <c r="AU136" s="167" t="s">
        <v>84</v>
      </c>
      <c r="AV136" s="12" t="s">
        <v>82</v>
      </c>
      <c r="AW136" s="12" t="s">
        <v>30</v>
      </c>
      <c r="AX136" s="12" t="s">
        <v>74</v>
      </c>
      <c r="AY136" s="167" t="s">
        <v>135</v>
      </c>
    </row>
    <row r="137" spans="2:51" s="13" customFormat="1" ht="30.6">
      <c r="B137" s="173"/>
      <c r="D137" s="163" t="s">
        <v>147</v>
      </c>
      <c r="E137" s="174" t="s">
        <v>1</v>
      </c>
      <c r="F137" s="175" t="s">
        <v>149</v>
      </c>
      <c r="H137" s="176">
        <v>34.221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147</v>
      </c>
      <c r="AU137" s="174" t="s">
        <v>84</v>
      </c>
      <c r="AV137" s="13" t="s">
        <v>84</v>
      </c>
      <c r="AW137" s="13" t="s">
        <v>30</v>
      </c>
      <c r="AX137" s="13" t="s">
        <v>74</v>
      </c>
      <c r="AY137" s="174" t="s">
        <v>135</v>
      </c>
    </row>
    <row r="138" spans="2:51" s="13" customFormat="1" ht="20.4">
      <c r="B138" s="173"/>
      <c r="D138" s="163" t="s">
        <v>147</v>
      </c>
      <c r="E138" s="174" t="s">
        <v>1</v>
      </c>
      <c r="F138" s="175" t="s">
        <v>150</v>
      </c>
      <c r="H138" s="176">
        <v>5.513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147</v>
      </c>
      <c r="AU138" s="174" t="s">
        <v>84</v>
      </c>
      <c r="AV138" s="13" t="s">
        <v>84</v>
      </c>
      <c r="AW138" s="13" t="s">
        <v>30</v>
      </c>
      <c r="AX138" s="13" t="s">
        <v>74</v>
      </c>
      <c r="AY138" s="174" t="s">
        <v>135</v>
      </c>
    </row>
    <row r="139" spans="2:51" s="13" customFormat="1" ht="20.4">
      <c r="B139" s="173"/>
      <c r="D139" s="163" t="s">
        <v>147</v>
      </c>
      <c r="E139" s="174" t="s">
        <v>1</v>
      </c>
      <c r="F139" s="175" t="s">
        <v>151</v>
      </c>
      <c r="H139" s="176">
        <v>24.15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147</v>
      </c>
      <c r="AU139" s="174" t="s">
        <v>84</v>
      </c>
      <c r="AV139" s="13" t="s">
        <v>84</v>
      </c>
      <c r="AW139" s="13" t="s">
        <v>30</v>
      </c>
      <c r="AX139" s="13" t="s">
        <v>74</v>
      </c>
      <c r="AY139" s="174" t="s">
        <v>135</v>
      </c>
    </row>
    <row r="140" spans="2:51" s="13" customFormat="1" ht="12">
      <c r="B140" s="173"/>
      <c r="D140" s="163" t="s">
        <v>147</v>
      </c>
      <c r="E140" s="174" t="s">
        <v>1</v>
      </c>
      <c r="F140" s="175" t="s">
        <v>152</v>
      </c>
      <c r="H140" s="176">
        <v>-5.4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147</v>
      </c>
      <c r="AU140" s="174" t="s">
        <v>84</v>
      </c>
      <c r="AV140" s="13" t="s">
        <v>84</v>
      </c>
      <c r="AW140" s="13" t="s">
        <v>30</v>
      </c>
      <c r="AX140" s="13" t="s">
        <v>74</v>
      </c>
      <c r="AY140" s="174" t="s">
        <v>135</v>
      </c>
    </row>
    <row r="141" spans="2:51" s="13" customFormat="1" ht="12">
      <c r="B141" s="173"/>
      <c r="D141" s="163" t="s">
        <v>147</v>
      </c>
      <c r="E141" s="174" t="s">
        <v>1</v>
      </c>
      <c r="F141" s="175" t="s">
        <v>153</v>
      </c>
      <c r="H141" s="176">
        <v>4.5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147</v>
      </c>
      <c r="AU141" s="174" t="s">
        <v>84</v>
      </c>
      <c r="AV141" s="13" t="s">
        <v>84</v>
      </c>
      <c r="AW141" s="13" t="s">
        <v>30</v>
      </c>
      <c r="AX141" s="13" t="s">
        <v>74</v>
      </c>
      <c r="AY141" s="174" t="s">
        <v>135</v>
      </c>
    </row>
    <row r="142" spans="2:63" s="11" customFormat="1" ht="22.8" customHeight="1">
      <c r="B142" s="136"/>
      <c r="D142" s="137" t="s">
        <v>73</v>
      </c>
      <c r="E142" s="147" t="s">
        <v>154</v>
      </c>
      <c r="F142" s="147" t="s">
        <v>155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SUM(P143:P151)</f>
        <v>0</v>
      </c>
      <c r="Q142" s="142"/>
      <c r="R142" s="143">
        <f>SUM(R143:R151)</f>
        <v>2.16341482</v>
      </c>
      <c r="S142" s="142"/>
      <c r="T142" s="144">
        <f>SUM(T143:T151)</f>
        <v>0</v>
      </c>
      <c r="AR142" s="137" t="s">
        <v>82</v>
      </c>
      <c r="AT142" s="145" t="s">
        <v>73</v>
      </c>
      <c r="AU142" s="145" t="s">
        <v>82</v>
      </c>
      <c r="AY142" s="137" t="s">
        <v>135</v>
      </c>
      <c r="BK142" s="146">
        <f>SUM(BK143:BK151)</f>
        <v>0</v>
      </c>
    </row>
    <row r="143" spans="2:65" s="1" customFormat="1" ht="21.6" customHeight="1">
      <c r="B143" s="149"/>
      <c r="C143" s="150" t="s">
        <v>84</v>
      </c>
      <c r="D143" s="150" t="s">
        <v>138</v>
      </c>
      <c r="E143" s="151" t="s">
        <v>156</v>
      </c>
      <c r="F143" s="152" t="s">
        <v>157</v>
      </c>
      <c r="G143" s="153" t="s">
        <v>141</v>
      </c>
      <c r="H143" s="154">
        <v>22.298</v>
      </c>
      <c r="I143" s="155"/>
      <c r="J143" s="156">
        <f>ROUND(I143*H143,2)</f>
        <v>0</v>
      </c>
      <c r="K143" s="152" t="s">
        <v>142</v>
      </c>
      <c r="L143" s="31"/>
      <c r="M143" s="157" t="s">
        <v>1</v>
      </c>
      <c r="N143" s="158" t="s">
        <v>39</v>
      </c>
      <c r="O143" s="54"/>
      <c r="P143" s="159">
        <f>O143*H143</f>
        <v>0</v>
      </c>
      <c r="Q143" s="159">
        <v>0.04</v>
      </c>
      <c r="R143" s="159">
        <f>Q143*H143</f>
        <v>0.8919199999999999</v>
      </c>
      <c r="S143" s="159">
        <v>0</v>
      </c>
      <c r="T143" s="160">
        <f>S143*H143</f>
        <v>0</v>
      </c>
      <c r="AR143" s="161" t="s">
        <v>143</v>
      </c>
      <c r="AT143" s="161" t="s">
        <v>138</v>
      </c>
      <c r="AU143" s="161" t="s">
        <v>84</v>
      </c>
      <c r="AY143" s="16" t="s">
        <v>135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82</v>
      </c>
      <c r="BK143" s="162">
        <f>ROUND(I143*H143,2)</f>
        <v>0</v>
      </c>
      <c r="BL143" s="16" t="s">
        <v>143</v>
      </c>
      <c r="BM143" s="161" t="s">
        <v>158</v>
      </c>
    </row>
    <row r="144" spans="2:47" s="1" customFormat="1" ht="12">
      <c r="B144" s="31"/>
      <c r="D144" s="163" t="s">
        <v>145</v>
      </c>
      <c r="F144" s="164" t="s">
        <v>159</v>
      </c>
      <c r="I144" s="90"/>
      <c r="L144" s="31"/>
      <c r="M144" s="165"/>
      <c r="N144" s="54"/>
      <c r="O144" s="54"/>
      <c r="P144" s="54"/>
      <c r="Q144" s="54"/>
      <c r="R144" s="54"/>
      <c r="S144" s="54"/>
      <c r="T144" s="55"/>
      <c r="AT144" s="16" t="s">
        <v>145</v>
      </c>
      <c r="AU144" s="16" t="s">
        <v>84</v>
      </c>
    </row>
    <row r="145" spans="2:51" s="13" customFormat="1" ht="12">
      <c r="B145" s="173"/>
      <c r="D145" s="163" t="s">
        <v>147</v>
      </c>
      <c r="E145" s="174" t="s">
        <v>1</v>
      </c>
      <c r="F145" s="175" t="s">
        <v>160</v>
      </c>
      <c r="H145" s="176">
        <v>9.45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147</v>
      </c>
      <c r="AU145" s="174" t="s">
        <v>84</v>
      </c>
      <c r="AV145" s="13" t="s">
        <v>84</v>
      </c>
      <c r="AW145" s="13" t="s">
        <v>30</v>
      </c>
      <c r="AX145" s="13" t="s">
        <v>74</v>
      </c>
      <c r="AY145" s="174" t="s">
        <v>135</v>
      </c>
    </row>
    <row r="146" spans="2:51" s="13" customFormat="1" ht="12">
      <c r="B146" s="173"/>
      <c r="D146" s="163" t="s">
        <v>147</v>
      </c>
      <c r="E146" s="174" t="s">
        <v>1</v>
      </c>
      <c r="F146" s="175" t="s">
        <v>161</v>
      </c>
      <c r="H146" s="176">
        <v>12.848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147</v>
      </c>
      <c r="AU146" s="174" t="s">
        <v>84</v>
      </c>
      <c r="AV146" s="13" t="s">
        <v>84</v>
      </c>
      <c r="AW146" s="13" t="s">
        <v>30</v>
      </c>
      <c r="AX146" s="13" t="s">
        <v>74</v>
      </c>
      <c r="AY146" s="174" t="s">
        <v>135</v>
      </c>
    </row>
    <row r="147" spans="2:65" s="1" customFormat="1" ht="21.6" customHeight="1">
      <c r="B147" s="149"/>
      <c r="C147" s="150" t="s">
        <v>136</v>
      </c>
      <c r="D147" s="150" t="s">
        <v>138</v>
      </c>
      <c r="E147" s="151" t="s">
        <v>162</v>
      </c>
      <c r="F147" s="152" t="s">
        <v>163</v>
      </c>
      <c r="G147" s="153" t="s">
        <v>141</v>
      </c>
      <c r="H147" s="154">
        <v>22.298</v>
      </c>
      <c r="I147" s="155"/>
      <c r="J147" s="156">
        <f>ROUND(I147*H147,2)</f>
        <v>0</v>
      </c>
      <c r="K147" s="152" t="s">
        <v>142</v>
      </c>
      <c r="L147" s="31"/>
      <c r="M147" s="157" t="s">
        <v>1</v>
      </c>
      <c r="N147" s="158" t="s">
        <v>39</v>
      </c>
      <c r="O147" s="54"/>
      <c r="P147" s="159">
        <f>O147*H147</f>
        <v>0</v>
      </c>
      <c r="Q147" s="159">
        <v>0.04063</v>
      </c>
      <c r="R147" s="159">
        <f>Q147*H147</f>
        <v>0.9059677399999999</v>
      </c>
      <c r="S147" s="159">
        <v>0</v>
      </c>
      <c r="T147" s="160">
        <f>S147*H147</f>
        <v>0</v>
      </c>
      <c r="AR147" s="161" t="s">
        <v>143</v>
      </c>
      <c r="AT147" s="161" t="s">
        <v>138</v>
      </c>
      <c r="AU147" s="161" t="s">
        <v>84</v>
      </c>
      <c r="AY147" s="16" t="s">
        <v>135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82</v>
      </c>
      <c r="BK147" s="162">
        <f>ROUND(I147*H147,2)</f>
        <v>0</v>
      </c>
      <c r="BL147" s="16" t="s">
        <v>143</v>
      </c>
      <c r="BM147" s="161" t="s">
        <v>164</v>
      </c>
    </row>
    <row r="148" spans="2:47" s="1" customFormat="1" ht="19.2">
      <c r="B148" s="31"/>
      <c r="D148" s="163" t="s">
        <v>145</v>
      </c>
      <c r="F148" s="164" t="s">
        <v>165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145</v>
      </c>
      <c r="AU148" s="16" t="s">
        <v>84</v>
      </c>
    </row>
    <row r="149" spans="2:65" s="1" customFormat="1" ht="21.6" customHeight="1">
      <c r="B149" s="149"/>
      <c r="C149" s="150" t="s">
        <v>143</v>
      </c>
      <c r="D149" s="150" t="s">
        <v>138</v>
      </c>
      <c r="E149" s="151" t="s">
        <v>166</v>
      </c>
      <c r="F149" s="152" t="s">
        <v>167</v>
      </c>
      <c r="G149" s="153" t="s">
        <v>168</v>
      </c>
      <c r="H149" s="154">
        <v>0.162</v>
      </c>
      <c r="I149" s="155"/>
      <c r="J149" s="156">
        <f>ROUND(I149*H149,2)</f>
        <v>0</v>
      </c>
      <c r="K149" s="152" t="s">
        <v>142</v>
      </c>
      <c r="L149" s="31"/>
      <c r="M149" s="157" t="s">
        <v>1</v>
      </c>
      <c r="N149" s="158" t="s">
        <v>39</v>
      </c>
      <c r="O149" s="54"/>
      <c r="P149" s="159">
        <f>O149*H149</f>
        <v>0</v>
      </c>
      <c r="Q149" s="159">
        <v>2.25634</v>
      </c>
      <c r="R149" s="159">
        <f>Q149*H149</f>
        <v>0.36552708</v>
      </c>
      <c r="S149" s="159">
        <v>0</v>
      </c>
      <c r="T149" s="160">
        <f>S149*H149</f>
        <v>0</v>
      </c>
      <c r="AR149" s="161" t="s">
        <v>143</v>
      </c>
      <c r="AT149" s="161" t="s">
        <v>138</v>
      </c>
      <c r="AU149" s="161" t="s">
        <v>84</v>
      </c>
      <c r="AY149" s="16" t="s">
        <v>135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82</v>
      </c>
      <c r="BK149" s="162">
        <f>ROUND(I149*H149,2)</f>
        <v>0</v>
      </c>
      <c r="BL149" s="16" t="s">
        <v>143</v>
      </c>
      <c r="BM149" s="161" t="s">
        <v>169</v>
      </c>
    </row>
    <row r="150" spans="2:47" s="1" customFormat="1" ht="28.8">
      <c r="B150" s="31"/>
      <c r="D150" s="163" t="s">
        <v>145</v>
      </c>
      <c r="F150" s="164" t="s">
        <v>170</v>
      </c>
      <c r="I150" s="90"/>
      <c r="L150" s="31"/>
      <c r="M150" s="165"/>
      <c r="N150" s="54"/>
      <c r="O150" s="54"/>
      <c r="P150" s="54"/>
      <c r="Q150" s="54"/>
      <c r="R150" s="54"/>
      <c r="S150" s="54"/>
      <c r="T150" s="55"/>
      <c r="AT150" s="16" t="s">
        <v>145</v>
      </c>
      <c r="AU150" s="16" t="s">
        <v>84</v>
      </c>
    </row>
    <row r="151" spans="2:51" s="13" customFormat="1" ht="12">
      <c r="B151" s="173"/>
      <c r="D151" s="163" t="s">
        <v>147</v>
      </c>
      <c r="E151" s="174" t="s">
        <v>1</v>
      </c>
      <c r="F151" s="175" t="s">
        <v>171</v>
      </c>
      <c r="H151" s="176">
        <v>0.162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147</v>
      </c>
      <c r="AU151" s="174" t="s">
        <v>84</v>
      </c>
      <c r="AV151" s="13" t="s">
        <v>84</v>
      </c>
      <c r="AW151" s="13" t="s">
        <v>30</v>
      </c>
      <c r="AX151" s="13" t="s">
        <v>74</v>
      </c>
      <c r="AY151" s="174" t="s">
        <v>135</v>
      </c>
    </row>
    <row r="152" spans="2:63" s="11" customFormat="1" ht="22.8" customHeight="1">
      <c r="B152" s="136"/>
      <c r="D152" s="137" t="s">
        <v>73</v>
      </c>
      <c r="E152" s="147" t="s">
        <v>172</v>
      </c>
      <c r="F152" s="147" t="s">
        <v>173</v>
      </c>
      <c r="I152" s="139"/>
      <c r="J152" s="148">
        <f>BK152</f>
        <v>0</v>
      </c>
      <c r="L152" s="136"/>
      <c r="M152" s="141"/>
      <c r="N152" s="142"/>
      <c r="O152" s="142"/>
      <c r="P152" s="143">
        <f>P153+P160+P184</f>
        <v>0</v>
      </c>
      <c r="Q152" s="142"/>
      <c r="R152" s="143">
        <f>R153+R160+R184</f>
        <v>0.14999799999999996</v>
      </c>
      <c r="S152" s="142"/>
      <c r="T152" s="144">
        <f>T153+T160+T184</f>
        <v>7.861662000000001</v>
      </c>
      <c r="AR152" s="137" t="s">
        <v>82</v>
      </c>
      <c r="AT152" s="145" t="s">
        <v>73</v>
      </c>
      <c r="AU152" s="145" t="s">
        <v>82</v>
      </c>
      <c r="AY152" s="137" t="s">
        <v>135</v>
      </c>
      <c r="BK152" s="146">
        <f>BK153+BK160+BK184</f>
        <v>0</v>
      </c>
    </row>
    <row r="153" spans="2:63" s="11" customFormat="1" ht="20.85" customHeight="1">
      <c r="B153" s="136"/>
      <c r="D153" s="137" t="s">
        <v>73</v>
      </c>
      <c r="E153" s="147" t="s">
        <v>174</v>
      </c>
      <c r="F153" s="147" t="s">
        <v>175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SUM(P154:P159)</f>
        <v>0</v>
      </c>
      <c r="Q153" s="142"/>
      <c r="R153" s="143">
        <f>SUM(R154:R159)</f>
        <v>0.013753999999999999</v>
      </c>
      <c r="S153" s="142"/>
      <c r="T153" s="144">
        <f>SUM(T154:T159)</f>
        <v>0</v>
      </c>
      <c r="AR153" s="137" t="s">
        <v>82</v>
      </c>
      <c r="AT153" s="145" t="s">
        <v>73</v>
      </c>
      <c r="AU153" s="145" t="s">
        <v>84</v>
      </c>
      <c r="AY153" s="137" t="s">
        <v>135</v>
      </c>
      <c r="BK153" s="146">
        <f>SUM(BK154:BK159)</f>
        <v>0</v>
      </c>
    </row>
    <row r="154" spans="2:65" s="1" customFormat="1" ht="32.4" customHeight="1">
      <c r="B154" s="149"/>
      <c r="C154" s="150" t="s">
        <v>176</v>
      </c>
      <c r="D154" s="150" t="s">
        <v>138</v>
      </c>
      <c r="E154" s="151" t="s">
        <v>177</v>
      </c>
      <c r="F154" s="152" t="s">
        <v>178</v>
      </c>
      <c r="G154" s="153" t="s">
        <v>141</v>
      </c>
      <c r="H154" s="154">
        <v>105.8</v>
      </c>
      <c r="I154" s="155"/>
      <c r="J154" s="156">
        <f>ROUND(I154*H154,2)</f>
        <v>0</v>
      </c>
      <c r="K154" s="152" t="s">
        <v>142</v>
      </c>
      <c r="L154" s="31"/>
      <c r="M154" s="157" t="s">
        <v>1</v>
      </c>
      <c r="N154" s="158" t="s">
        <v>39</v>
      </c>
      <c r="O154" s="54"/>
      <c r="P154" s="159">
        <f>O154*H154</f>
        <v>0</v>
      </c>
      <c r="Q154" s="159">
        <v>0.00013</v>
      </c>
      <c r="R154" s="159">
        <f>Q154*H154</f>
        <v>0.013753999999999999</v>
      </c>
      <c r="S154" s="159">
        <v>0</v>
      </c>
      <c r="T154" s="160">
        <f>S154*H154</f>
        <v>0</v>
      </c>
      <c r="AR154" s="161" t="s">
        <v>143</v>
      </c>
      <c r="AT154" s="161" t="s">
        <v>138</v>
      </c>
      <c r="AU154" s="161" t="s">
        <v>136</v>
      </c>
      <c r="AY154" s="16" t="s">
        <v>135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0</v>
      </c>
      <c r="BL154" s="16" t="s">
        <v>143</v>
      </c>
      <c r="BM154" s="161" t="s">
        <v>179</v>
      </c>
    </row>
    <row r="155" spans="2:47" s="1" customFormat="1" ht="28.8">
      <c r="B155" s="31"/>
      <c r="D155" s="163" t="s">
        <v>145</v>
      </c>
      <c r="F155" s="164" t="s">
        <v>180</v>
      </c>
      <c r="I155" s="90"/>
      <c r="L155" s="31"/>
      <c r="M155" s="165"/>
      <c r="N155" s="54"/>
      <c r="O155" s="54"/>
      <c r="P155" s="54"/>
      <c r="Q155" s="54"/>
      <c r="R155" s="54"/>
      <c r="S155" s="54"/>
      <c r="T155" s="55"/>
      <c r="AT155" s="16" t="s">
        <v>145</v>
      </c>
      <c r="AU155" s="16" t="s">
        <v>136</v>
      </c>
    </row>
    <row r="156" spans="2:51" s="13" customFormat="1" ht="12">
      <c r="B156" s="173"/>
      <c r="D156" s="163" t="s">
        <v>147</v>
      </c>
      <c r="E156" s="174" t="s">
        <v>1</v>
      </c>
      <c r="F156" s="175" t="s">
        <v>181</v>
      </c>
      <c r="H156" s="176">
        <v>18.1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147</v>
      </c>
      <c r="AU156" s="174" t="s">
        <v>136</v>
      </c>
      <c r="AV156" s="13" t="s">
        <v>84</v>
      </c>
      <c r="AW156" s="13" t="s">
        <v>30</v>
      </c>
      <c r="AX156" s="13" t="s">
        <v>74</v>
      </c>
      <c r="AY156" s="174" t="s">
        <v>135</v>
      </c>
    </row>
    <row r="157" spans="2:51" s="13" customFormat="1" ht="12">
      <c r="B157" s="173"/>
      <c r="D157" s="163" t="s">
        <v>147</v>
      </c>
      <c r="E157" s="174" t="s">
        <v>1</v>
      </c>
      <c r="F157" s="175" t="s">
        <v>182</v>
      </c>
      <c r="H157" s="176">
        <v>5.9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147</v>
      </c>
      <c r="AU157" s="174" t="s">
        <v>136</v>
      </c>
      <c r="AV157" s="13" t="s">
        <v>84</v>
      </c>
      <c r="AW157" s="13" t="s">
        <v>30</v>
      </c>
      <c r="AX157" s="13" t="s">
        <v>74</v>
      </c>
      <c r="AY157" s="174" t="s">
        <v>135</v>
      </c>
    </row>
    <row r="158" spans="2:51" s="13" customFormat="1" ht="12">
      <c r="B158" s="173"/>
      <c r="D158" s="163" t="s">
        <v>147</v>
      </c>
      <c r="E158" s="174" t="s">
        <v>1</v>
      </c>
      <c r="F158" s="175" t="s">
        <v>183</v>
      </c>
      <c r="H158" s="176">
        <v>54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147</v>
      </c>
      <c r="AU158" s="174" t="s">
        <v>136</v>
      </c>
      <c r="AV158" s="13" t="s">
        <v>84</v>
      </c>
      <c r="AW158" s="13" t="s">
        <v>30</v>
      </c>
      <c r="AX158" s="13" t="s">
        <v>74</v>
      </c>
      <c r="AY158" s="174" t="s">
        <v>135</v>
      </c>
    </row>
    <row r="159" spans="2:51" s="13" customFormat="1" ht="12">
      <c r="B159" s="173"/>
      <c r="D159" s="163" t="s">
        <v>147</v>
      </c>
      <c r="E159" s="174" t="s">
        <v>1</v>
      </c>
      <c r="F159" s="175" t="s">
        <v>184</v>
      </c>
      <c r="H159" s="176">
        <v>27.8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147</v>
      </c>
      <c r="AU159" s="174" t="s">
        <v>136</v>
      </c>
      <c r="AV159" s="13" t="s">
        <v>84</v>
      </c>
      <c r="AW159" s="13" t="s">
        <v>30</v>
      </c>
      <c r="AX159" s="13" t="s">
        <v>74</v>
      </c>
      <c r="AY159" s="174" t="s">
        <v>135</v>
      </c>
    </row>
    <row r="160" spans="2:63" s="11" customFormat="1" ht="20.85" customHeight="1">
      <c r="B160" s="136"/>
      <c r="D160" s="137" t="s">
        <v>73</v>
      </c>
      <c r="E160" s="147" t="s">
        <v>185</v>
      </c>
      <c r="F160" s="147" t="s">
        <v>186</v>
      </c>
      <c r="I160" s="139"/>
      <c r="J160" s="148">
        <f>BK160</f>
        <v>0</v>
      </c>
      <c r="L160" s="136"/>
      <c r="M160" s="141"/>
      <c r="N160" s="142"/>
      <c r="O160" s="142"/>
      <c r="P160" s="143">
        <f>SUM(P161:P183)</f>
        <v>0</v>
      </c>
      <c r="Q160" s="142"/>
      <c r="R160" s="143">
        <f>SUM(R161:R183)</f>
        <v>0.13624399999999998</v>
      </c>
      <c r="S160" s="142"/>
      <c r="T160" s="144">
        <f>SUM(T161:T183)</f>
        <v>0</v>
      </c>
      <c r="AR160" s="137" t="s">
        <v>82</v>
      </c>
      <c r="AT160" s="145" t="s">
        <v>73</v>
      </c>
      <c r="AU160" s="145" t="s">
        <v>84</v>
      </c>
      <c r="AY160" s="137" t="s">
        <v>135</v>
      </c>
      <c r="BK160" s="146">
        <f>SUM(BK161:BK183)</f>
        <v>0</v>
      </c>
    </row>
    <row r="161" spans="2:65" s="1" customFormat="1" ht="21.6" customHeight="1">
      <c r="B161" s="149"/>
      <c r="C161" s="150" t="s">
        <v>154</v>
      </c>
      <c r="D161" s="150" t="s">
        <v>138</v>
      </c>
      <c r="E161" s="151" t="s">
        <v>187</v>
      </c>
      <c r="F161" s="152" t="s">
        <v>188</v>
      </c>
      <c r="G161" s="153" t="s">
        <v>189</v>
      </c>
      <c r="H161" s="154">
        <v>2</v>
      </c>
      <c r="I161" s="155"/>
      <c r="J161" s="156">
        <f>ROUND(I161*H161,2)</f>
        <v>0</v>
      </c>
      <c r="K161" s="152" t="s">
        <v>142</v>
      </c>
      <c r="L161" s="31"/>
      <c r="M161" s="157" t="s">
        <v>1</v>
      </c>
      <c r="N161" s="158" t="s">
        <v>39</v>
      </c>
      <c r="O161" s="54"/>
      <c r="P161" s="159">
        <f>O161*H161</f>
        <v>0</v>
      </c>
      <c r="Q161" s="159">
        <v>0.04597</v>
      </c>
      <c r="R161" s="159">
        <f>Q161*H161</f>
        <v>0.09194</v>
      </c>
      <c r="S161" s="159">
        <v>0</v>
      </c>
      <c r="T161" s="160">
        <f>S161*H161</f>
        <v>0</v>
      </c>
      <c r="AR161" s="161" t="s">
        <v>143</v>
      </c>
      <c r="AT161" s="161" t="s">
        <v>138</v>
      </c>
      <c r="AU161" s="161" t="s">
        <v>136</v>
      </c>
      <c r="AY161" s="16" t="s">
        <v>135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82</v>
      </c>
      <c r="BK161" s="162">
        <f>ROUND(I161*H161,2)</f>
        <v>0</v>
      </c>
      <c r="BL161" s="16" t="s">
        <v>143</v>
      </c>
      <c r="BM161" s="161" t="s">
        <v>190</v>
      </c>
    </row>
    <row r="162" spans="2:47" s="1" customFormat="1" ht="38.4">
      <c r="B162" s="31"/>
      <c r="D162" s="163" t="s">
        <v>145</v>
      </c>
      <c r="F162" s="164" t="s">
        <v>191</v>
      </c>
      <c r="I162" s="90"/>
      <c r="L162" s="31"/>
      <c r="M162" s="165"/>
      <c r="N162" s="54"/>
      <c r="O162" s="54"/>
      <c r="P162" s="54"/>
      <c r="Q162" s="54"/>
      <c r="R162" s="54"/>
      <c r="S162" s="54"/>
      <c r="T162" s="55"/>
      <c r="AT162" s="16" t="s">
        <v>145</v>
      </c>
      <c r="AU162" s="16" t="s">
        <v>136</v>
      </c>
    </row>
    <row r="163" spans="2:51" s="13" customFormat="1" ht="12">
      <c r="B163" s="173"/>
      <c r="D163" s="163" t="s">
        <v>147</v>
      </c>
      <c r="E163" s="174" t="s">
        <v>1</v>
      </c>
      <c r="F163" s="175" t="s">
        <v>192</v>
      </c>
      <c r="H163" s="176">
        <v>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147</v>
      </c>
      <c r="AU163" s="174" t="s">
        <v>136</v>
      </c>
      <c r="AV163" s="13" t="s">
        <v>84</v>
      </c>
      <c r="AW163" s="13" t="s">
        <v>30</v>
      </c>
      <c r="AX163" s="13" t="s">
        <v>74</v>
      </c>
      <c r="AY163" s="174" t="s">
        <v>135</v>
      </c>
    </row>
    <row r="164" spans="2:65" s="1" customFormat="1" ht="21.6" customHeight="1">
      <c r="B164" s="149"/>
      <c r="C164" s="181" t="s">
        <v>193</v>
      </c>
      <c r="D164" s="181" t="s">
        <v>194</v>
      </c>
      <c r="E164" s="182" t="s">
        <v>195</v>
      </c>
      <c r="F164" s="183" t="s">
        <v>196</v>
      </c>
      <c r="G164" s="184" t="s">
        <v>197</v>
      </c>
      <c r="H164" s="185">
        <v>2</v>
      </c>
      <c r="I164" s="186"/>
      <c r="J164" s="187">
        <f>ROUND(I164*H164,2)</f>
        <v>0</v>
      </c>
      <c r="K164" s="183" t="s">
        <v>1</v>
      </c>
      <c r="L164" s="188"/>
      <c r="M164" s="189" t="s">
        <v>1</v>
      </c>
      <c r="N164" s="190" t="s">
        <v>39</v>
      </c>
      <c r="O164" s="54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198</v>
      </c>
      <c r="AT164" s="161" t="s">
        <v>194</v>
      </c>
      <c r="AU164" s="161" t="s">
        <v>136</v>
      </c>
      <c r="AY164" s="16" t="s">
        <v>135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6" t="s">
        <v>82</v>
      </c>
      <c r="BK164" s="162">
        <f>ROUND(I164*H164,2)</f>
        <v>0</v>
      </c>
      <c r="BL164" s="16" t="s">
        <v>143</v>
      </c>
      <c r="BM164" s="161" t="s">
        <v>199</v>
      </c>
    </row>
    <row r="165" spans="2:47" s="1" customFormat="1" ht="19.2">
      <c r="B165" s="31"/>
      <c r="D165" s="163" t="s">
        <v>145</v>
      </c>
      <c r="F165" s="164" t="s">
        <v>200</v>
      </c>
      <c r="I165" s="90"/>
      <c r="L165" s="31"/>
      <c r="M165" s="165"/>
      <c r="N165" s="54"/>
      <c r="O165" s="54"/>
      <c r="P165" s="54"/>
      <c r="Q165" s="54"/>
      <c r="R165" s="54"/>
      <c r="S165" s="54"/>
      <c r="T165" s="55"/>
      <c r="AT165" s="16" t="s">
        <v>145</v>
      </c>
      <c r="AU165" s="16" t="s">
        <v>136</v>
      </c>
    </row>
    <row r="166" spans="2:47" s="1" customFormat="1" ht="19.2">
      <c r="B166" s="31"/>
      <c r="D166" s="163" t="s">
        <v>201</v>
      </c>
      <c r="F166" s="191" t="s">
        <v>202</v>
      </c>
      <c r="I166" s="90"/>
      <c r="L166" s="31"/>
      <c r="M166" s="165"/>
      <c r="N166" s="54"/>
      <c r="O166" s="54"/>
      <c r="P166" s="54"/>
      <c r="Q166" s="54"/>
      <c r="R166" s="54"/>
      <c r="S166" s="54"/>
      <c r="T166" s="55"/>
      <c r="AT166" s="16" t="s">
        <v>201</v>
      </c>
      <c r="AU166" s="16" t="s">
        <v>136</v>
      </c>
    </row>
    <row r="167" spans="2:65" s="1" customFormat="1" ht="21.6" customHeight="1">
      <c r="B167" s="149"/>
      <c r="C167" s="150" t="s">
        <v>198</v>
      </c>
      <c r="D167" s="150" t="s">
        <v>138</v>
      </c>
      <c r="E167" s="151" t="s">
        <v>203</v>
      </c>
      <c r="F167" s="152" t="s">
        <v>204</v>
      </c>
      <c r="G167" s="153" t="s">
        <v>189</v>
      </c>
      <c r="H167" s="154">
        <v>3</v>
      </c>
      <c r="I167" s="155"/>
      <c r="J167" s="156">
        <f>ROUND(I167*H167,2)</f>
        <v>0</v>
      </c>
      <c r="K167" s="152" t="s">
        <v>142</v>
      </c>
      <c r="L167" s="31"/>
      <c r="M167" s="157" t="s">
        <v>1</v>
      </c>
      <c r="N167" s="158" t="s">
        <v>39</v>
      </c>
      <c r="O167" s="54"/>
      <c r="P167" s="159">
        <f>O167*H167</f>
        <v>0</v>
      </c>
      <c r="Q167" s="159">
        <v>0.0117</v>
      </c>
      <c r="R167" s="159">
        <f>Q167*H167</f>
        <v>0.0351</v>
      </c>
      <c r="S167" s="159">
        <v>0</v>
      </c>
      <c r="T167" s="160">
        <f>S167*H167</f>
        <v>0</v>
      </c>
      <c r="AR167" s="161" t="s">
        <v>143</v>
      </c>
      <c r="AT167" s="161" t="s">
        <v>138</v>
      </c>
      <c r="AU167" s="161" t="s">
        <v>136</v>
      </c>
      <c r="AY167" s="16" t="s">
        <v>135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82</v>
      </c>
      <c r="BK167" s="162">
        <f>ROUND(I167*H167,2)</f>
        <v>0</v>
      </c>
      <c r="BL167" s="16" t="s">
        <v>143</v>
      </c>
      <c r="BM167" s="161" t="s">
        <v>205</v>
      </c>
    </row>
    <row r="168" spans="2:47" s="1" customFormat="1" ht="38.4">
      <c r="B168" s="31"/>
      <c r="D168" s="163" t="s">
        <v>145</v>
      </c>
      <c r="F168" s="164" t="s">
        <v>206</v>
      </c>
      <c r="I168" s="90"/>
      <c r="L168" s="31"/>
      <c r="M168" s="165"/>
      <c r="N168" s="54"/>
      <c r="O168" s="54"/>
      <c r="P168" s="54"/>
      <c r="Q168" s="54"/>
      <c r="R168" s="54"/>
      <c r="S168" s="54"/>
      <c r="T168" s="55"/>
      <c r="AT168" s="16" t="s">
        <v>145</v>
      </c>
      <c r="AU168" s="16" t="s">
        <v>136</v>
      </c>
    </row>
    <row r="169" spans="2:51" s="13" customFormat="1" ht="12">
      <c r="B169" s="173"/>
      <c r="D169" s="163" t="s">
        <v>147</v>
      </c>
      <c r="E169" s="174" t="s">
        <v>1</v>
      </c>
      <c r="F169" s="175" t="s">
        <v>207</v>
      </c>
      <c r="H169" s="176">
        <v>3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147</v>
      </c>
      <c r="AU169" s="174" t="s">
        <v>136</v>
      </c>
      <c r="AV169" s="13" t="s">
        <v>84</v>
      </c>
      <c r="AW169" s="13" t="s">
        <v>30</v>
      </c>
      <c r="AX169" s="13" t="s">
        <v>74</v>
      </c>
      <c r="AY169" s="174" t="s">
        <v>135</v>
      </c>
    </row>
    <row r="170" spans="2:65" s="1" customFormat="1" ht="14.4" customHeight="1">
      <c r="B170" s="149"/>
      <c r="C170" s="181" t="s">
        <v>172</v>
      </c>
      <c r="D170" s="181" t="s">
        <v>194</v>
      </c>
      <c r="E170" s="182" t="s">
        <v>208</v>
      </c>
      <c r="F170" s="183" t="s">
        <v>209</v>
      </c>
      <c r="G170" s="184" t="s">
        <v>197</v>
      </c>
      <c r="H170" s="185">
        <v>3</v>
      </c>
      <c r="I170" s="186"/>
      <c r="J170" s="187">
        <f>ROUND(I170*H170,2)</f>
        <v>0</v>
      </c>
      <c r="K170" s="183" t="s">
        <v>1</v>
      </c>
      <c r="L170" s="188"/>
      <c r="M170" s="189" t="s">
        <v>1</v>
      </c>
      <c r="N170" s="190" t="s">
        <v>39</v>
      </c>
      <c r="O170" s="54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198</v>
      </c>
      <c r="AT170" s="161" t="s">
        <v>194</v>
      </c>
      <c r="AU170" s="161" t="s">
        <v>136</v>
      </c>
      <c r="AY170" s="16" t="s">
        <v>135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6" t="s">
        <v>82</v>
      </c>
      <c r="BK170" s="162">
        <f>ROUND(I170*H170,2)</f>
        <v>0</v>
      </c>
      <c r="BL170" s="16" t="s">
        <v>143</v>
      </c>
      <c r="BM170" s="161" t="s">
        <v>210</v>
      </c>
    </row>
    <row r="171" spans="2:47" s="1" customFormat="1" ht="12">
      <c r="B171" s="31"/>
      <c r="D171" s="163" t="s">
        <v>145</v>
      </c>
      <c r="F171" s="164" t="s">
        <v>209</v>
      </c>
      <c r="I171" s="90"/>
      <c r="L171" s="31"/>
      <c r="M171" s="165"/>
      <c r="N171" s="54"/>
      <c r="O171" s="54"/>
      <c r="P171" s="54"/>
      <c r="Q171" s="54"/>
      <c r="R171" s="54"/>
      <c r="S171" s="54"/>
      <c r="T171" s="55"/>
      <c r="AT171" s="16" t="s">
        <v>145</v>
      </c>
      <c r="AU171" s="16" t="s">
        <v>136</v>
      </c>
    </row>
    <row r="172" spans="2:47" s="1" customFormat="1" ht="19.2">
      <c r="B172" s="31"/>
      <c r="D172" s="163" t="s">
        <v>201</v>
      </c>
      <c r="F172" s="191" t="s">
        <v>211</v>
      </c>
      <c r="I172" s="90"/>
      <c r="L172" s="31"/>
      <c r="M172" s="165"/>
      <c r="N172" s="54"/>
      <c r="O172" s="54"/>
      <c r="P172" s="54"/>
      <c r="Q172" s="54"/>
      <c r="R172" s="54"/>
      <c r="S172" s="54"/>
      <c r="T172" s="55"/>
      <c r="AT172" s="16" t="s">
        <v>201</v>
      </c>
      <c r="AU172" s="16" t="s">
        <v>136</v>
      </c>
    </row>
    <row r="173" spans="2:65" s="1" customFormat="1" ht="21.6" customHeight="1">
      <c r="B173" s="149"/>
      <c r="C173" s="150" t="s">
        <v>212</v>
      </c>
      <c r="D173" s="150" t="s">
        <v>138</v>
      </c>
      <c r="E173" s="151" t="s">
        <v>213</v>
      </c>
      <c r="F173" s="152" t="s">
        <v>214</v>
      </c>
      <c r="G173" s="153" t="s">
        <v>215</v>
      </c>
      <c r="H173" s="154">
        <v>6.1</v>
      </c>
      <c r="I173" s="155"/>
      <c r="J173" s="156">
        <f>ROUND(I173*H173,2)</f>
        <v>0</v>
      </c>
      <c r="K173" s="152" t="s">
        <v>1</v>
      </c>
      <c r="L173" s="31"/>
      <c r="M173" s="157" t="s">
        <v>1</v>
      </c>
      <c r="N173" s="158" t="s">
        <v>39</v>
      </c>
      <c r="O173" s="54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143</v>
      </c>
      <c r="AT173" s="161" t="s">
        <v>138</v>
      </c>
      <c r="AU173" s="161" t="s">
        <v>136</v>
      </c>
      <c r="AY173" s="16" t="s">
        <v>135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0</v>
      </c>
      <c r="BL173" s="16" t="s">
        <v>143</v>
      </c>
      <c r="BM173" s="161" t="s">
        <v>216</v>
      </c>
    </row>
    <row r="174" spans="2:47" s="1" customFormat="1" ht="12">
      <c r="B174" s="31"/>
      <c r="D174" s="163" t="s">
        <v>145</v>
      </c>
      <c r="F174" s="164" t="s">
        <v>217</v>
      </c>
      <c r="I174" s="90"/>
      <c r="L174" s="31"/>
      <c r="M174" s="165"/>
      <c r="N174" s="54"/>
      <c r="O174" s="54"/>
      <c r="P174" s="54"/>
      <c r="Q174" s="54"/>
      <c r="R174" s="54"/>
      <c r="S174" s="54"/>
      <c r="T174" s="55"/>
      <c r="AT174" s="16" t="s">
        <v>145</v>
      </c>
      <c r="AU174" s="16" t="s">
        <v>136</v>
      </c>
    </row>
    <row r="175" spans="2:47" s="1" customFormat="1" ht="28.8">
      <c r="B175" s="31"/>
      <c r="D175" s="163" t="s">
        <v>201</v>
      </c>
      <c r="F175" s="191" t="s">
        <v>218</v>
      </c>
      <c r="I175" s="90"/>
      <c r="L175" s="31"/>
      <c r="M175" s="165"/>
      <c r="N175" s="54"/>
      <c r="O175" s="54"/>
      <c r="P175" s="54"/>
      <c r="Q175" s="54"/>
      <c r="R175" s="54"/>
      <c r="S175" s="54"/>
      <c r="T175" s="55"/>
      <c r="AT175" s="16" t="s">
        <v>201</v>
      </c>
      <c r="AU175" s="16" t="s">
        <v>136</v>
      </c>
    </row>
    <row r="176" spans="2:51" s="13" customFormat="1" ht="12">
      <c r="B176" s="173"/>
      <c r="D176" s="163" t="s">
        <v>147</v>
      </c>
      <c r="E176" s="174" t="s">
        <v>1</v>
      </c>
      <c r="F176" s="175" t="s">
        <v>219</v>
      </c>
      <c r="H176" s="176">
        <v>6.1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147</v>
      </c>
      <c r="AU176" s="174" t="s">
        <v>136</v>
      </c>
      <c r="AV176" s="13" t="s">
        <v>84</v>
      </c>
      <c r="AW176" s="13" t="s">
        <v>30</v>
      </c>
      <c r="AX176" s="13" t="s">
        <v>74</v>
      </c>
      <c r="AY176" s="174" t="s">
        <v>135</v>
      </c>
    </row>
    <row r="177" spans="2:65" s="1" customFormat="1" ht="21.6" customHeight="1">
      <c r="B177" s="149"/>
      <c r="C177" s="150" t="s">
        <v>220</v>
      </c>
      <c r="D177" s="150" t="s">
        <v>138</v>
      </c>
      <c r="E177" s="151" t="s">
        <v>221</v>
      </c>
      <c r="F177" s="152" t="s">
        <v>222</v>
      </c>
      <c r="G177" s="153" t="s">
        <v>141</v>
      </c>
      <c r="H177" s="154">
        <v>230.1</v>
      </c>
      <c r="I177" s="155"/>
      <c r="J177" s="156">
        <f>ROUND(I177*H177,2)</f>
        <v>0</v>
      </c>
      <c r="K177" s="152" t="s">
        <v>142</v>
      </c>
      <c r="L177" s="31"/>
      <c r="M177" s="157" t="s">
        <v>1</v>
      </c>
      <c r="N177" s="158" t="s">
        <v>39</v>
      </c>
      <c r="O177" s="54"/>
      <c r="P177" s="159">
        <f>O177*H177</f>
        <v>0</v>
      </c>
      <c r="Q177" s="159">
        <v>4E-05</v>
      </c>
      <c r="R177" s="159">
        <f>Q177*H177</f>
        <v>0.009204</v>
      </c>
      <c r="S177" s="159">
        <v>0</v>
      </c>
      <c r="T177" s="160">
        <f>S177*H177</f>
        <v>0</v>
      </c>
      <c r="AR177" s="161" t="s">
        <v>143</v>
      </c>
      <c r="AT177" s="161" t="s">
        <v>138</v>
      </c>
      <c r="AU177" s="161" t="s">
        <v>136</v>
      </c>
      <c r="AY177" s="16" t="s">
        <v>135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6" t="s">
        <v>82</v>
      </c>
      <c r="BK177" s="162">
        <f>ROUND(I177*H177,2)</f>
        <v>0</v>
      </c>
      <c r="BL177" s="16" t="s">
        <v>143</v>
      </c>
      <c r="BM177" s="161" t="s">
        <v>223</v>
      </c>
    </row>
    <row r="178" spans="2:47" s="1" customFormat="1" ht="28.8">
      <c r="B178" s="31"/>
      <c r="D178" s="163" t="s">
        <v>145</v>
      </c>
      <c r="F178" s="164" t="s">
        <v>224</v>
      </c>
      <c r="I178" s="90"/>
      <c r="L178" s="31"/>
      <c r="M178" s="165"/>
      <c r="N178" s="54"/>
      <c r="O178" s="54"/>
      <c r="P178" s="54"/>
      <c r="Q178" s="54"/>
      <c r="R178" s="54"/>
      <c r="S178" s="54"/>
      <c r="T178" s="55"/>
      <c r="AT178" s="16" t="s">
        <v>145</v>
      </c>
      <c r="AU178" s="16" t="s">
        <v>136</v>
      </c>
    </row>
    <row r="179" spans="2:51" s="13" customFormat="1" ht="12">
      <c r="B179" s="173"/>
      <c r="D179" s="163" t="s">
        <v>147</v>
      </c>
      <c r="E179" s="174" t="s">
        <v>1</v>
      </c>
      <c r="F179" s="175" t="s">
        <v>225</v>
      </c>
      <c r="H179" s="176">
        <v>18.1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147</v>
      </c>
      <c r="AU179" s="174" t="s">
        <v>136</v>
      </c>
      <c r="AV179" s="13" t="s">
        <v>84</v>
      </c>
      <c r="AW179" s="13" t="s">
        <v>30</v>
      </c>
      <c r="AX179" s="13" t="s">
        <v>74</v>
      </c>
      <c r="AY179" s="174" t="s">
        <v>135</v>
      </c>
    </row>
    <row r="180" spans="2:51" s="13" customFormat="1" ht="12">
      <c r="B180" s="173"/>
      <c r="D180" s="163" t="s">
        <v>147</v>
      </c>
      <c r="E180" s="174" t="s">
        <v>1</v>
      </c>
      <c r="F180" s="175" t="s">
        <v>226</v>
      </c>
      <c r="H180" s="176">
        <v>5.9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147</v>
      </c>
      <c r="AU180" s="174" t="s">
        <v>136</v>
      </c>
      <c r="AV180" s="13" t="s">
        <v>84</v>
      </c>
      <c r="AW180" s="13" t="s">
        <v>30</v>
      </c>
      <c r="AX180" s="13" t="s">
        <v>74</v>
      </c>
      <c r="AY180" s="174" t="s">
        <v>135</v>
      </c>
    </row>
    <row r="181" spans="2:51" s="13" customFormat="1" ht="12">
      <c r="B181" s="173"/>
      <c r="D181" s="163" t="s">
        <v>147</v>
      </c>
      <c r="E181" s="174" t="s">
        <v>1</v>
      </c>
      <c r="F181" s="175" t="s">
        <v>183</v>
      </c>
      <c r="H181" s="176">
        <v>54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147</v>
      </c>
      <c r="AU181" s="174" t="s">
        <v>136</v>
      </c>
      <c r="AV181" s="13" t="s">
        <v>84</v>
      </c>
      <c r="AW181" s="13" t="s">
        <v>30</v>
      </c>
      <c r="AX181" s="13" t="s">
        <v>74</v>
      </c>
      <c r="AY181" s="174" t="s">
        <v>135</v>
      </c>
    </row>
    <row r="182" spans="2:51" s="13" customFormat="1" ht="12">
      <c r="B182" s="173"/>
      <c r="D182" s="163" t="s">
        <v>147</v>
      </c>
      <c r="E182" s="174" t="s">
        <v>1</v>
      </c>
      <c r="F182" s="175" t="s">
        <v>184</v>
      </c>
      <c r="H182" s="176">
        <v>27.8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147</v>
      </c>
      <c r="AU182" s="174" t="s">
        <v>136</v>
      </c>
      <c r="AV182" s="13" t="s">
        <v>84</v>
      </c>
      <c r="AW182" s="13" t="s">
        <v>30</v>
      </c>
      <c r="AX182" s="13" t="s">
        <v>74</v>
      </c>
      <c r="AY182" s="174" t="s">
        <v>135</v>
      </c>
    </row>
    <row r="183" spans="2:51" s="13" customFormat="1" ht="12">
      <c r="B183" s="173"/>
      <c r="D183" s="163" t="s">
        <v>147</v>
      </c>
      <c r="E183" s="174" t="s">
        <v>1</v>
      </c>
      <c r="F183" s="175" t="s">
        <v>227</v>
      </c>
      <c r="H183" s="176">
        <v>124.3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147</v>
      </c>
      <c r="AU183" s="174" t="s">
        <v>136</v>
      </c>
      <c r="AV183" s="13" t="s">
        <v>84</v>
      </c>
      <c r="AW183" s="13" t="s">
        <v>30</v>
      </c>
      <c r="AX183" s="13" t="s">
        <v>74</v>
      </c>
      <c r="AY183" s="174" t="s">
        <v>135</v>
      </c>
    </row>
    <row r="184" spans="2:63" s="11" customFormat="1" ht="20.85" customHeight="1">
      <c r="B184" s="136"/>
      <c r="D184" s="137" t="s">
        <v>73</v>
      </c>
      <c r="E184" s="147" t="s">
        <v>228</v>
      </c>
      <c r="F184" s="147" t="s">
        <v>229</v>
      </c>
      <c r="I184" s="139"/>
      <c r="J184" s="148">
        <f>BK184</f>
        <v>0</v>
      </c>
      <c r="L184" s="136"/>
      <c r="M184" s="141"/>
      <c r="N184" s="142"/>
      <c r="O184" s="142"/>
      <c r="P184" s="143">
        <f>SUM(P185:P221)</f>
        <v>0</v>
      </c>
      <c r="Q184" s="142"/>
      <c r="R184" s="143">
        <f>SUM(R185:R221)</f>
        <v>0</v>
      </c>
      <c r="S184" s="142"/>
      <c r="T184" s="144">
        <f>SUM(T185:T221)</f>
        <v>7.861662000000001</v>
      </c>
      <c r="AR184" s="137" t="s">
        <v>82</v>
      </c>
      <c r="AT184" s="145" t="s">
        <v>73</v>
      </c>
      <c r="AU184" s="145" t="s">
        <v>84</v>
      </c>
      <c r="AY184" s="137" t="s">
        <v>135</v>
      </c>
      <c r="BK184" s="146">
        <f>SUM(BK185:BK221)</f>
        <v>0</v>
      </c>
    </row>
    <row r="185" spans="2:65" s="1" customFormat="1" ht="14.4" customHeight="1">
      <c r="B185" s="149"/>
      <c r="C185" s="150" t="s">
        <v>230</v>
      </c>
      <c r="D185" s="150" t="s">
        <v>138</v>
      </c>
      <c r="E185" s="151" t="s">
        <v>231</v>
      </c>
      <c r="F185" s="152" t="s">
        <v>232</v>
      </c>
      <c r="G185" s="153" t="s">
        <v>168</v>
      </c>
      <c r="H185" s="154">
        <v>0.053</v>
      </c>
      <c r="I185" s="155"/>
      <c r="J185" s="156">
        <f>ROUND(I185*H185,2)</f>
        <v>0</v>
      </c>
      <c r="K185" s="152" t="s">
        <v>142</v>
      </c>
      <c r="L185" s="31"/>
      <c r="M185" s="157" t="s">
        <v>1</v>
      </c>
      <c r="N185" s="158" t="s">
        <v>39</v>
      </c>
      <c r="O185" s="54"/>
      <c r="P185" s="159">
        <f>O185*H185</f>
        <v>0</v>
      </c>
      <c r="Q185" s="159">
        <v>0</v>
      </c>
      <c r="R185" s="159">
        <f>Q185*H185</f>
        <v>0</v>
      </c>
      <c r="S185" s="159">
        <v>2</v>
      </c>
      <c r="T185" s="160">
        <f>S185*H185</f>
        <v>0.106</v>
      </c>
      <c r="AR185" s="161" t="s">
        <v>143</v>
      </c>
      <c r="AT185" s="161" t="s">
        <v>138</v>
      </c>
      <c r="AU185" s="161" t="s">
        <v>136</v>
      </c>
      <c r="AY185" s="16" t="s">
        <v>135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82</v>
      </c>
      <c r="BK185" s="162">
        <f>ROUND(I185*H185,2)</f>
        <v>0</v>
      </c>
      <c r="BL185" s="16" t="s">
        <v>143</v>
      </c>
      <c r="BM185" s="161" t="s">
        <v>233</v>
      </c>
    </row>
    <row r="186" spans="2:47" s="1" customFormat="1" ht="12">
      <c r="B186" s="31"/>
      <c r="D186" s="163" t="s">
        <v>145</v>
      </c>
      <c r="F186" s="164" t="s">
        <v>234</v>
      </c>
      <c r="I186" s="90"/>
      <c r="L186" s="31"/>
      <c r="M186" s="165"/>
      <c r="N186" s="54"/>
      <c r="O186" s="54"/>
      <c r="P186" s="54"/>
      <c r="Q186" s="54"/>
      <c r="R186" s="54"/>
      <c r="S186" s="54"/>
      <c r="T186" s="55"/>
      <c r="AT186" s="16" t="s">
        <v>145</v>
      </c>
      <c r="AU186" s="16" t="s">
        <v>136</v>
      </c>
    </row>
    <row r="187" spans="2:51" s="13" customFormat="1" ht="20.4">
      <c r="B187" s="173"/>
      <c r="D187" s="163" t="s">
        <v>147</v>
      </c>
      <c r="E187" s="174" t="s">
        <v>1</v>
      </c>
      <c r="F187" s="175" t="s">
        <v>235</v>
      </c>
      <c r="H187" s="176">
        <v>0.029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147</v>
      </c>
      <c r="AU187" s="174" t="s">
        <v>136</v>
      </c>
      <c r="AV187" s="13" t="s">
        <v>84</v>
      </c>
      <c r="AW187" s="13" t="s">
        <v>30</v>
      </c>
      <c r="AX187" s="13" t="s">
        <v>74</v>
      </c>
      <c r="AY187" s="174" t="s">
        <v>135</v>
      </c>
    </row>
    <row r="188" spans="2:51" s="13" customFormat="1" ht="20.4">
      <c r="B188" s="173"/>
      <c r="D188" s="163" t="s">
        <v>147</v>
      </c>
      <c r="E188" s="174" t="s">
        <v>1</v>
      </c>
      <c r="F188" s="175" t="s">
        <v>236</v>
      </c>
      <c r="H188" s="176">
        <v>0.024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147</v>
      </c>
      <c r="AU188" s="174" t="s">
        <v>136</v>
      </c>
      <c r="AV188" s="13" t="s">
        <v>84</v>
      </c>
      <c r="AW188" s="13" t="s">
        <v>30</v>
      </c>
      <c r="AX188" s="13" t="s">
        <v>74</v>
      </c>
      <c r="AY188" s="174" t="s">
        <v>135</v>
      </c>
    </row>
    <row r="189" spans="2:65" s="1" customFormat="1" ht="21.6" customHeight="1">
      <c r="B189" s="149"/>
      <c r="C189" s="150" t="s">
        <v>237</v>
      </c>
      <c r="D189" s="150" t="s">
        <v>138</v>
      </c>
      <c r="E189" s="151" t="s">
        <v>238</v>
      </c>
      <c r="F189" s="152" t="s">
        <v>239</v>
      </c>
      <c r="G189" s="153" t="s">
        <v>141</v>
      </c>
      <c r="H189" s="154">
        <v>24</v>
      </c>
      <c r="I189" s="155"/>
      <c r="J189" s="156">
        <f>ROUND(I189*H189,2)</f>
        <v>0</v>
      </c>
      <c r="K189" s="152" t="s">
        <v>142</v>
      </c>
      <c r="L189" s="31"/>
      <c r="M189" s="157" t="s">
        <v>1</v>
      </c>
      <c r="N189" s="158" t="s">
        <v>39</v>
      </c>
      <c r="O189" s="54"/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AR189" s="161" t="s">
        <v>143</v>
      </c>
      <c r="AT189" s="161" t="s">
        <v>138</v>
      </c>
      <c r="AU189" s="161" t="s">
        <v>136</v>
      </c>
      <c r="AY189" s="16" t="s">
        <v>135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82</v>
      </c>
      <c r="BK189" s="162">
        <f>ROUND(I189*H189,2)</f>
        <v>0</v>
      </c>
      <c r="BL189" s="16" t="s">
        <v>143</v>
      </c>
      <c r="BM189" s="161" t="s">
        <v>240</v>
      </c>
    </row>
    <row r="190" spans="2:47" s="1" customFormat="1" ht="19.2">
      <c r="B190" s="31"/>
      <c r="D190" s="163" t="s">
        <v>145</v>
      </c>
      <c r="F190" s="164" t="s">
        <v>239</v>
      </c>
      <c r="I190" s="90"/>
      <c r="L190" s="31"/>
      <c r="M190" s="165"/>
      <c r="N190" s="54"/>
      <c r="O190" s="54"/>
      <c r="P190" s="54"/>
      <c r="Q190" s="54"/>
      <c r="R190" s="54"/>
      <c r="S190" s="54"/>
      <c r="T190" s="55"/>
      <c r="AT190" s="16" t="s">
        <v>145</v>
      </c>
      <c r="AU190" s="16" t="s">
        <v>136</v>
      </c>
    </row>
    <row r="191" spans="2:51" s="12" customFormat="1" ht="12">
      <c r="B191" s="166"/>
      <c r="D191" s="163" t="s">
        <v>147</v>
      </c>
      <c r="E191" s="167" t="s">
        <v>1</v>
      </c>
      <c r="F191" s="168" t="s">
        <v>241</v>
      </c>
      <c r="H191" s="167" t="s">
        <v>1</v>
      </c>
      <c r="I191" s="169"/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147</v>
      </c>
      <c r="AU191" s="167" t="s">
        <v>136</v>
      </c>
      <c r="AV191" s="12" t="s">
        <v>82</v>
      </c>
      <c r="AW191" s="12" t="s">
        <v>30</v>
      </c>
      <c r="AX191" s="12" t="s">
        <v>74</v>
      </c>
      <c r="AY191" s="167" t="s">
        <v>135</v>
      </c>
    </row>
    <row r="192" spans="2:51" s="13" customFormat="1" ht="12">
      <c r="B192" s="173"/>
      <c r="D192" s="163" t="s">
        <v>147</v>
      </c>
      <c r="E192" s="174" t="s">
        <v>1</v>
      </c>
      <c r="F192" s="175" t="s">
        <v>181</v>
      </c>
      <c r="H192" s="176">
        <v>18.1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147</v>
      </c>
      <c r="AU192" s="174" t="s">
        <v>136</v>
      </c>
      <c r="AV192" s="13" t="s">
        <v>84</v>
      </c>
      <c r="AW192" s="13" t="s">
        <v>30</v>
      </c>
      <c r="AX192" s="13" t="s">
        <v>74</v>
      </c>
      <c r="AY192" s="174" t="s">
        <v>135</v>
      </c>
    </row>
    <row r="193" spans="2:51" s="13" customFormat="1" ht="12">
      <c r="B193" s="173"/>
      <c r="D193" s="163" t="s">
        <v>147</v>
      </c>
      <c r="E193" s="174" t="s">
        <v>1</v>
      </c>
      <c r="F193" s="175" t="s">
        <v>182</v>
      </c>
      <c r="H193" s="176">
        <v>5.9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147</v>
      </c>
      <c r="AU193" s="174" t="s">
        <v>136</v>
      </c>
      <c r="AV193" s="13" t="s">
        <v>84</v>
      </c>
      <c r="AW193" s="13" t="s">
        <v>30</v>
      </c>
      <c r="AX193" s="13" t="s">
        <v>74</v>
      </c>
      <c r="AY193" s="174" t="s">
        <v>135</v>
      </c>
    </row>
    <row r="194" spans="2:65" s="1" customFormat="1" ht="21.6" customHeight="1">
      <c r="B194" s="149"/>
      <c r="C194" s="150" t="s">
        <v>242</v>
      </c>
      <c r="D194" s="150" t="s">
        <v>138</v>
      </c>
      <c r="E194" s="151" t="s">
        <v>243</v>
      </c>
      <c r="F194" s="152" t="s">
        <v>244</v>
      </c>
      <c r="G194" s="153" t="s">
        <v>141</v>
      </c>
      <c r="H194" s="154">
        <v>24</v>
      </c>
      <c r="I194" s="155"/>
      <c r="J194" s="156">
        <f>ROUND(I194*H194,2)</f>
        <v>0</v>
      </c>
      <c r="K194" s="152" t="s">
        <v>142</v>
      </c>
      <c r="L194" s="31"/>
      <c r="M194" s="157" t="s">
        <v>1</v>
      </c>
      <c r="N194" s="158" t="s">
        <v>39</v>
      </c>
      <c r="O194" s="54"/>
      <c r="P194" s="159">
        <f>O194*H194</f>
        <v>0</v>
      </c>
      <c r="Q194" s="159">
        <v>0</v>
      </c>
      <c r="R194" s="159">
        <f>Q194*H194</f>
        <v>0</v>
      </c>
      <c r="S194" s="159">
        <v>0.035</v>
      </c>
      <c r="T194" s="160">
        <f>S194*H194</f>
        <v>0.8400000000000001</v>
      </c>
      <c r="AR194" s="161" t="s">
        <v>143</v>
      </c>
      <c r="AT194" s="161" t="s">
        <v>138</v>
      </c>
      <c r="AU194" s="161" t="s">
        <v>136</v>
      </c>
      <c r="AY194" s="16" t="s">
        <v>135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6" t="s">
        <v>82</v>
      </c>
      <c r="BK194" s="162">
        <f>ROUND(I194*H194,2)</f>
        <v>0</v>
      </c>
      <c r="BL194" s="16" t="s">
        <v>143</v>
      </c>
      <c r="BM194" s="161" t="s">
        <v>245</v>
      </c>
    </row>
    <row r="195" spans="2:47" s="1" customFormat="1" ht="28.8">
      <c r="B195" s="31"/>
      <c r="D195" s="163" t="s">
        <v>145</v>
      </c>
      <c r="F195" s="164" t="s">
        <v>246</v>
      </c>
      <c r="I195" s="90"/>
      <c r="L195" s="31"/>
      <c r="M195" s="165"/>
      <c r="N195" s="54"/>
      <c r="O195" s="54"/>
      <c r="P195" s="54"/>
      <c r="Q195" s="54"/>
      <c r="R195" s="54"/>
      <c r="S195" s="54"/>
      <c r="T195" s="55"/>
      <c r="AT195" s="16" t="s">
        <v>145</v>
      </c>
      <c r="AU195" s="16" t="s">
        <v>136</v>
      </c>
    </row>
    <row r="196" spans="2:51" s="13" customFormat="1" ht="12">
      <c r="B196" s="173"/>
      <c r="D196" s="163" t="s">
        <v>147</v>
      </c>
      <c r="E196" s="174" t="s">
        <v>1</v>
      </c>
      <c r="F196" s="175" t="s">
        <v>225</v>
      </c>
      <c r="H196" s="176">
        <v>18.1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147</v>
      </c>
      <c r="AU196" s="174" t="s">
        <v>136</v>
      </c>
      <c r="AV196" s="13" t="s">
        <v>84</v>
      </c>
      <c r="AW196" s="13" t="s">
        <v>30</v>
      </c>
      <c r="AX196" s="13" t="s">
        <v>74</v>
      </c>
      <c r="AY196" s="174" t="s">
        <v>135</v>
      </c>
    </row>
    <row r="197" spans="2:51" s="13" customFormat="1" ht="12">
      <c r="B197" s="173"/>
      <c r="D197" s="163" t="s">
        <v>147</v>
      </c>
      <c r="E197" s="174" t="s">
        <v>1</v>
      </c>
      <c r="F197" s="175" t="s">
        <v>226</v>
      </c>
      <c r="H197" s="176">
        <v>5.9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147</v>
      </c>
      <c r="AU197" s="174" t="s">
        <v>136</v>
      </c>
      <c r="AV197" s="13" t="s">
        <v>84</v>
      </c>
      <c r="AW197" s="13" t="s">
        <v>30</v>
      </c>
      <c r="AX197" s="13" t="s">
        <v>74</v>
      </c>
      <c r="AY197" s="174" t="s">
        <v>135</v>
      </c>
    </row>
    <row r="198" spans="2:65" s="1" customFormat="1" ht="21.6" customHeight="1">
      <c r="B198" s="149"/>
      <c r="C198" s="150" t="s">
        <v>8</v>
      </c>
      <c r="D198" s="150" t="s">
        <v>138</v>
      </c>
      <c r="E198" s="151" t="s">
        <v>247</v>
      </c>
      <c r="F198" s="152" t="s">
        <v>248</v>
      </c>
      <c r="G198" s="153" t="s">
        <v>189</v>
      </c>
      <c r="H198" s="154">
        <v>2</v>
      </c>
      <c r="I198" s="155"/>
      <c r="J198" s="156">
        <f>ROUND(I198*H198,2)</f>
        <v>0</v>
      </c>
      <c r="K198" s="152" t="s">
        <v>142</v>
      </c>
      <c r="L198" s="31"/>
      <c r="M198" s="157" t="s">
        <v>1</v>
      </c>
      <c r="N198" s="158" t="s">
        <v>39</v>
      </c>
      <c r="O198" s="54"/>
      <c r="P198" s="159">
        <f>O198*H198</f>
        <v>0</v>
      </c>
      <c r="Q198" s="159">
        <v>0</v>
      </c>
      <c r="R198" s="159">
        <f>Q198*H198</f>
        <v>0</v>
      </c>
      <c r="S198" s="159">
        <v>0.045</v>
      </c>
      <c r="T198" s="160">
        <f>S198*H198</f>
        <v>0.09</v>
      </c>
      <c r="AR198" s="161" t="s">
        <v>143</v>
      </c>
      <c r="AT198" s="161" t="s">
        <v>138</v>
      </c>
      <c r="AU198" s="161" t="s">
        <v>136</v>
      </c>
      <c r="AY198" s="16" t="s">
        <v>135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6" t="s">
        <v>82</v>
      </c>
      <c r="BK198" s="162">
        <f>ROUND(I198*H198,2)</f>
        <v>0</v>
      </c>
      <c r="BL198" s="16" t="s">
        <v>143</v>
      </c>
      <c r="BM198" s="161" t="s">
        <v>249</v>
      </c>
    </row>
    <row r="199" spans="2:47" s="1" customFormat="1" ht="38.4">
      <c r="B199" s="31"/>
      <c r="D199" s="163" t="s">
        <v>145</v>
      </c>
      <c r="F199" s="164" t="s">
        <v>250</v>
      </c>
      <c r="I199" s="90"/>
      <c r="L199" s="31"/>
      <c r="M199" s="165"/>
      <c r="N199" s="54"/>
      <c r="O199" s="54"/>
      <c r="P199" s="54"/>
      <c r="Q199" s="54"/>
      <c r="R199" s="54"/>
      <c r="S199" s="54"/>
      <c r="T199" s="55"/>
      <c r="AT199" s="16" t="s">
        <v>145</v>
      </c>
      <c r="AU199" s="16" t="s">
        <v>136</v>
      </c>
    </row>
    <row r="200" spans="2:51" s="13" customFormat="1" ht="12">
      <c r="B200" s="173"/>
      <c r="D200" s="163" t="s">
        <v>147</v>
      </c>
      <c r="E200" s="174" t="s">
        <v>1</v>
      </c>
      <c r="F200" s="175" t="s">
        <v>251</v>
      </c>
      <c r="H200" s="176">
        <v>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147</v>
      </c>
      <c r="AU200" s="174" t="s">
        <v>136</v>
      </c>
      <c r="AV200" s="13" t="s">
        <v>84</v>
      </c>
      <c r="AW200" s="13" t="s">
        <v>30</v>
      </c>
      <c r="AX200" s="13" t="s">
        <v>74</v>
      </c>
      <c r="AY200" s="174" t="s">
        <v>135</v>
      </c>
    </row>
    <row r="201" spans="2:65" s="1" customFormat="1" ht="21.6" customHeight="1">
      <c r="B201" s="149"/>
      <c r="C201" s="150" t="s">
        <v>252</v>
      </c>
      <c r="D201" s="150" t="s">
        <v>138</v>
      </c>
      <c r="E201" s="151" t="s">
        <v>253</v>
      </c>
      <c r="F201" s="152" t="s">
        <v>254</v>
      </c>
      <c r="G201" s="153" t="s">
        <v>189</v>
      </c>
      <c r="H201" s="154">
        <v>19</v>
      </c>
      <c r="I201" s="155"/>
      <c r="J201" s="156">
        <f>ROUND(I201*H201,2)</f>
        <v>0</v>
      </c>
      <c r="K201" s="152" t="s">
        <v>142</v>
      </c>
      <c r="L201" s="31"/>
      <c r="M201" s="157" t="s">
        <v>1</v>
      </c>
      <c r="N201" s="158" t="s">
        <v>39</v>
      </c>
      <c r="O201" s="54"/>
      <c r="P201" s="159">
        <f>O201*H201</f>
        <v>0</v>
      </c>
      <c r="Q201" s="159">
        <v>0</v>
      </c>
      <c r="R201" s="159">
        <f>Q201*H201</f>
        <v>0</v>
      </c>
      <c r="S201" s="159">
        <v>0.004</v>
      </c>
      <c r="T201" s="160">
        <f>S201*H201</f>
        <v>0.076</v>
      </c>
      <c r="AR201" s="161" t="s">
        <v>143</v>
      </c>
      <c r="AT201" s="161" t="s">
        <v>138</v>
      </c>
      <c r="AU201" s="161" t="s">
        <v>136</v>
      </c>
      <c r="AY201" s="16" t="s">
        <v>135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6" t="s">
        <v>82</v>
      </c>
      <c r="BK201" s="162">
        <f>ROUND(I201*H201,2)</f>
        <v>0</v>
      </c>
      <c r="BL201" s="16" t="s">
        <v>143</v>
      </c>
      <c r="BM201" s="161" t="s">
        <v>255</v>
      </c>
    </row>
    <row r="202" spans="2:47" s="1" customFormat="1" ht="48">
      <c r="B202" s="31"/>
      <c r="D202" s="163" t="s">
        <v>145</v>
      </c>
      <c r="F202" s="164" t="s">
        <v>256</v>
      </c>
      <c r="I202" s="90"/>
      <c r="L202" s="31"/>
      <c r="M202" s="165"/>
      <c r="N202" s="54"/>
      <c r="O202" s="54"/>
      <c r="P202" s="54"/>
      <c r="Q202" s="54"/>
      <c r="R202" s="54"/>
      <c r="S202" s="54"/>
      <c r="T202" s="55"/>
      <c r="AT202" s="16" t="s">
        <v>145</v>
      </c>
      <c r="AU202" s="16" t="s">
        <v>136</v>
      </c>
    </row>
    <row r="203" spans="2:51" s="13" customFormat="1" ht="12">
      <c r="B203" s="173"/>
      <c r="D203" s="163" t="s">
        <v>147</v>
      </c>
      <c r="E203" s="174" t="s">
        <v>1</v>
      </c>
      <c r="F203" s="175" t="s">
        <v>257</v>
      </c>
      <c r="H203" s="176">
        <v>19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147</v>
      </c>
      <c r="AU203" s="174" t="s">
        <v>136</v>
      </c>
      <c r="AV203" s="13" t="s">
        <v>84</v>
      </c>
      <c r="AW203" s="13" t="s">
        <v>30</v>
      </c>
      <c r="AX203" s="13" t="s">
        <v>74</v>
      </c>
      <c r="AY203" s="174" t="s">
        <v>135</v>
      </c>
    </row>
    <row r="204" spans="2:65" s="1" customFormat="1" ht="21.6" customHeight="1">
      <c r="B204" s="149"/>
      <c r="C204" s="150" t="s">
        <v>258</v>
      </c>
      <c r="D204" s="150" t="s">
        <v>138</v>
      </c>
      <c r="E204" s="151" t="s">
        <v>259</v>
      </c>
      <c r="F204" s="152" t="s">
        <v>260</v>
      </c>
      <c r="G204" s="153" t="s">
        <v>215</v>
      </c>
      <c r="H204" s="154">
        <v>85.65</v>
      </c>
      <c r="I204" s="155"/>
      <c r="J204" s="156">
        <f>ROUND(I204*H204,2)</f>
        <v>0</v>
      </c>
      <c r="K204" s="152" t="s">
        <v>142</v>
      </c>
      <c r="L204" s="31"/>
      <c r="M204" s="157" t="s">
        <v>1</v>
      </c>
      <c r="N204" s="158" t="s">
        <v>39</v>
      </c>
      <c r="O204" s="54"/>
      <c r="P204" s="159">
        <f>O204*H204</f>
        <v>0</v>
      </c>
      <c r="Q204" s="159">
        <v>0</v>
      </c>
      <c r="R204" s="159">
        <f>Q204*H204</f>
        <v>0</v>
      </c>
      <c r="S204" s="159">
        <v>0.027</v>
      </c>
      <c r="T204" s="160">
        <f>S204*H204</f>
        <v>2.3125500000000003</v>
      </c>
      <c r="AR204" s="161" t="s">
        <v>143</v>
      </c>
      <c r="AT204" s="161" t="s">
        <v>138</v>
      </c>
      <c r="AU204" s="161" t="s">
        <v>136</v>
      </c>
      <c r="AY204" s="16" t="s">
        <v>135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6" t="s">
        <v>82</v>
      </c>
      <c r="BK204" s="162">
        <f>ROUND(I204*H204,2)</f>
        <v>0</v>
      </c>
      <c r="BL204" s="16" t="s">
        <v>143</v>
      </c>
      <c r="BM204" s="161" t="s">
        <v>261</v>
      </c>
    </row>
    <row r="205" spans="2:47" s="1" customFormat="1" ht="28.8">
      <c r="B205" s="31"/>
      <c r="D205" s="163" t="s">
        <v>145</v>
      </c>
      <c r="F205" s="164" t="s">
        <v>262</v>
      </c>
      <c r="I205" s="90"/>
      <c r="L205" s="31"/>
      <c r="M205" s="165"/>
      <c r="N205" s="54"/>
      <c r="O205" s="54"/>
      <c r="P205" s="54"/>
      <c r="Q205" s="54"/>
      <c r="R205" s="54"/>
      <c r="S205" s="54"/>
      <c r="T205" s="55"/>
      <c r="AT205" s="16" t="s">
        <v>145</v>
      </c>
      <c r="AU205" s="16" t="s">
        <v>136</v>
      </c>
    </row>
    <row r="206" spans="2:51" s="13" customFormat="1" ht="12">
      <c r="B206" s="173"/>
      <c r="D206" s="163" t="s">
        <v>147</v>
      </c>
      <c r="E206" s="174" t="s">
        <v>1</v>
      </c>
      <c r="F206" s="175" t="s">
        <v>263</v>
      </c>
      <c r="H206" s="176">
        <v>85.65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147</v>
      </c>
      <c r="AU206" s="174" t="s">
        <v>136</v>
      </c>
      <c r="AV206" s="13" t="s">
        <v>84</v>
      </c>
      <c r="AW206" s="13" t="s">
        <v>30</v>
      </c>
      <c r="AX206" s="13" t="s">
        <v>74</v>
      </c>
      <c r="AY206" s="174" t="s">
        <v>135</v>
      </c>
    </row>
    <row r="207" spans="2:65" s="1" customFormat="1" ht="21.6" customHeight="1">
      <c r="B207" s="149"/>
      <c r="C207" s="150" t="s">
        <v>264</v>
      </c>
      <c r="D207" s="150" t="s">
        <v>138</v>
      </c>
      <c r="E207" s="151" t="s">
        <v>265</v>
      </c>
      <c r="F207" s="152" t="s">
        <v>266</v>
      </c>
      <c r="G207" s="153" t="s">
        <v>215</v>
      </c>
      <c r="H207" s="154">
        <v>70.5</v>
      </c>
      <c r="I207" s="155"/>
      <c r="J207" s="156">
        <f>ROUND(I207*H207,2)</f>
        <v>0</v>
      </c>
      <c r="K207" s="152" t="s">
        <v>142</v>
      </c>
      <c r="L207" s="31"/>
      <c r="M207" s="157" t="s">
        <v>1</v>
      </c>
      <c r="N207" s="158" t="s">
        <v>39</v>
      </c>
      <c r="O207" s="54"/>
      <c r="P207" s="159">
        <f>O207*H207</f>
        <v>0</v>
      </c>
      <c r="Q207" s="159">
        <v>0</v>
      </c>
      <c r="R207" s="159">
        <f>Q207*H207</f>
        <v>0</v>
      </c>
      <c r="S207" s="159">
        <v>0.002</v>
      </c>
      <c r="T207" s="160">
        <f>S207*H207</f>
        <v>0.14100000000000001</v>
      </c>
      <c r="AR207" s="161" t="s">
        <v>143</v>
      </c>
      <c r="AT207" s="161" t="s">
        <v>138</v>
      </c>
      <c r="AU207" s="161" t="s">
        <v>136</v>
      </c>
      <c r="AY207" s="16" t="s">
        <v>135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6" t="s">
        <v>82</v>
      </c>
      <c r="BK207" s="162">
        <f>ROUND(I207*H207,2)</f>
        <v>0</v>
      </c>
      <c r="BL207" s="16" t="s">
        <v>143</v>
      </c>
      <c r="BM207" s="161" t="s">
        <v>267</v>
      </c>
    </row>
    <row r="208" spans="2:47" s="1" customFormat="1" ht="19.2">
      <c r="B208" s="31"/>
      <c r="D208" s="163" t="s">
        <v>145</v>
      </c>
      <c r="F208" s="164" t="s">
        <v>268</v>
      </c>
      <c r="I208" s="90"/>
      <c r="L208" s="31"/>
      <c r="M208" s="165"/>
      <c r="N208" s="54"/>
      <c r="O208" s="54"/>
      <c r="P208" s="54"/>
      <c r="Q208" s="54"/>
      <c r="R208" s="54"/>
      <c r="S208" s="54"/>
      <c r="T208" s="55"/>
      <c r="AT208" s="16" t="s">
        <v>145</v>
      </c>
      <c r="AU208" s="16" t="s">
        <v>136</v>
      </c>
    </row>
    <row r="209" spans="2:51" s="13" customFormat="1" ht="12">
      <c r="B209" s="173"/>
      <c r="D209" s="163" t="s">
        <v>147</v>
      </c>
      <c r="E209" s="174" t="s">
        <v>1</v>
      </c>
      <c r="F209" s="175" t="s">
        <v>269</v>
      </c>
      <c r="H209" s="176">
        <v>70.5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147</v>
      </c>
      <c r="AU209" s="174" t="s">
        <v>136</v>
      </c>
      <c r="AV209" s="13" t="s">
        <v>84</v>
      </c>
      <c r="AW209" s="13" t="s">
        <v>30</v>
      </c>
      <c r="AX209" s="13" t="s">
        <v>74</v>
      </c>
      <c r="AY209" s="174" t="s">
        <v>135</v>
      </c>
    </row>
    <row r="210" spans="2:65" s="1" customFormat="1" ht="21.6" customHeight="1">
      <c r="B210" s="149"/>
      <c r="C210" s="150" t="s">
        <v>270</v>
      </c>
      <c r="D210" s="150" t="s">
        <v>138</v>
      </c>
      <c r="E210" s="151" t="s">
        <v>271</v>
      </c>
      <c r="F210" s="152" t="s">
        <v>272</v>
      </c>
      <c r="G210" s="153" t="s">
        <v>215</v>
      </c>
      <c r="H210" s="154">
        <v>24</v>
      </c>
      <c r="I210" s="155"/>
      <c r="J210" s="156">
        <f>ROUND(I210*H210,2)</f>
        <v>0</v>
      </c>
      <c r="K210" s="152" t="s">
        <v>142</v>
      </c>
      <c r="L210" s="31"/>
      <c r="M210" s="157" t="s">
        <v>1</v>
      </c>
      <c r="N210" s="158" t="s">
        <v>39</v>
      </c>
      <c r="O210" s="54"/>
      <c r="P210" s="159">
        <f>O210*H210</f>
        <v>0</v>
      </c>
      <c r="Q210" s="159">
        <v>0</v>
      </c>
      <c r="R210" s="159">
        <f>Q210*H210</f>
        <v>0</v>
      </c>
      <c r="S210" s="159">
        <v>0.001</v>
      </c>
      <c r="T210" s="160">
        <f>S210*H210</f>
        <v>0.024</v>
      </c>
      <c r="AR210" s="161" t="s">
        <v>143</v>
      </c>
      <c r="AT210" s="161" t="s">
        <v>138</v>
      </c>
      <c r="AU210" s="161" t="s">
        <v>136</v>
      </c>
      <c r="AY210" s="16" t="s">
        <v>135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16" t="s">
        <v>82</v>
      </c>
      <c r="BK210" s="162">
        <f>ROUND(I210*H210,2)</f>
        <v>0</v>
      </c>
      <c r="BL210" s="16" t="s">
        <v>143</v>
      </c>
      <c r="BM210" s="161" t="s">
        <v>273</v>
      </c>
    </row>
    <row r="211" spans="2:47" s="1" customFormat="1" ht="28.8">
      <c r="B211" s="31"/>
      <c r="D211" s="163" t="s">
        <v>145</v>
      </c>
      <c r="F211" s="164" t="s">
        <v>274</v>
      </c>
      <c r="I211" s="90"/>
      <c r="L211" s="31"/>
      <c r="M211" s="165"/>
      <c r="N211" s="54"/>
      <c r="O211" s="54"/>
      <c r="P211" s="54"/>
      <c r="Q211" s="54"/>
      <c r="R211" s="54"/>
      <c r="S211" s="54"/>
      <c r="T211" s="55"/>
      <c r="AT211" s="16" t="s">
        <v>145</v>
      </c>
      <c r="AU211" s="16" t="s">
        <v>136</v>
      </c>
    </row>
    <row r="212" spans="2:65" s="1" customFormat="1" ht="21.6" customHeight="1">
      <c r="B212" s="149"/>
      <c r="C212" s="150" t="s">
        <v>275</v>
      </c>
      <c r="D212" s="150" t="s">
        <v>138</v>
      </c>
      <c r="E212" s="151" t="s">
        <v>276</v>
      </c>
      <c r="F212" s="152" t="s">
        <v>277</v>
      </c>
      <c r="G212" s="153" t="s">
        <v>215</v>
      </c>
      <c r="H212" s="154">
        <v>5.4</v>
      </c>
      <c r="I212" s="155"/>
      <c r="J212" s="156">
        <f>ROUND(I212*H212,2)</f>
        <v>0</v>
      </c>
      <c r="K212" s="152" t="s">
        <v>142</v>
      </c>
      <c r="L212" s="31"/>
      <c r="M212" s="157" t="s">
        <v>1</v>
      </c>
      <c r="N212" s="158" t="s">
        <v>39</v>
      </c>
      <c r="O212" s="54"/>
      <c r="P212" s="159">
        <f>O212*H212</f>
        <v>0</v>
      </c>
      <c r="Q212" s="159">
        <v>0</v>
      </c>
      <c r="R212" s="159">
        <f>Q212*H212</f>
        <v>0</v>
      </c>
      <c r="S212" s="159">
        <v>0.066</v>
      </c>
      <c r="T212" s="160">
        <f>S212*H212</f>
        <v>0.35640000000000005</v>
      </c>
      <c r="AR212" s="161" t="s">
        <v>143</v>
      </c>
      <c r="AT212" s="161" t="s">
        <v>138</v>
      </c>
      <c r="AU212" s="161" t="s">
        <v>136</v>
      </c>
      <c r="AY212" s="16" t="s">
        <v>135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6" t="s">
        <v>82</v>
      </c>
      <c r="BK212" s="162">
        <f>ROUND(I212*H212,2)</f>
        <v>0</v>
      </c>
      <c r="BL212" s="16" t="s">
        <v>143</v>
      </c>
      <c r="BM212" s="161" t="s">
        <v>278</v>
      </c>
    </row>
    <row r="213" spans="2:47" s="1" customFormat="1" ht="28.8">
      <c r="B213" s="31"/>
      <c r="D213" s="163" t="s">
        <v>145</v>
      </c>
      <c r="F213" s="164" t="s">
        <v>279</v>
      </c>
      <c r="I213" s="90"/>
      <c r="L213" s="31"/>
      <c r="M213" s="165"/>
      <c r="N213" s="54"/>
      <c r="O213" s="54"/>
      <c r="P213" s="54"/>
      <c r="Q213" s="54"/>
      <c r="R213" s="54"/>
      <c r="S213" s="54"/>
      <c r="T213" s="55"/>
      <c r="AT213" s="16" t="s">
        <v>145</v>
      </c>
      <c r="AU213" s="16" t="s">
        <v>136</v>
      </c>
    </row>
    <row r="214" spans="2:51" s="13" customFormat="1" ht="12">
      <c r="B214" s="173"/>
      <c r="D214" s="163" t="s">
        <v>147</v>
      </c>
      <c r="E214" s="174" t="s">
        <v>1</v>
      </c>
      <c r="F214" s="175" t="s">
        <v>280</v>
      </c>
      <c r="H214" s="176">
        <v>5.4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147</v>
      </c>
      <c r="AU214" s="174" t="s">
        <v>136</v>
      </c>
      <c r="AV214" s="13" t="s">
        <v>84</v>
      </c>
      <c r="AW214" s="13" t="s">
        <v>30</v>
      </c>
      <c r="AX214" s="13" t="s">
        <v>74</v>
      </c>
      <c r="AY214" s="174" t="s">
        <v>135</v>
      </c>
    </row>
    <row r="215" spans="2:65" s="1" customFormat="1" ht="21.6" customHeight="1">
      <c r="B215" s="149"/>
      <c r="C215" s="150" t="s">
        <v>7</v>
      </c>
      <c r="D215" s="150" t="s">
        <v>138</v>
      </c>
      <c r="E215" s="151" t="s">
        <v>281</v>
      </c>
      <c r="F215" s="152" t="s">
        <v>282</v>
      </c>
      <c r="G215" s="153" t="s">
        <v>141</v>
      </c>
      <c r="H215" s="154">
        <v>57.584</v>
      </c>
      <c r="I215" s="155"/>
      <c r="J215" s="156">
        <f>ROUND(I215*H215,2)</f>
        <v>0</v>
      </c>
      <c r="K215" s="152" t="s">
        <v>142</v>
      </c>
      <c r="L215" s="31"/>
      <c r="M215" s="157" t="s">
        <v>1</v>
      </c>
      <c r="N215" s="158" t="s">
        <v>39</v>
      </c>
      <c r="O215" s="54"/>
      <c r="P215" s="159">
        <f>O215*H215</f>
        <v>0</v>
      </c>
      <c r="Q215" s="159">
        <v>0</v>
      </c>
      <c r="R215" s="159">
        <f>Q215*H215</f>
        <v>0</v>
      </c>
      <c r="S215" s="159">
        <v>0.068</v>
      </c>
      <c r="T215" s="160">
        <f>S215*H215</f>
        <v>3.9157120000000005</v>
      </c>
      <c r="AR215" s="161" t="s">
        <v>143</v>
      </c>
      <c r="AT215" s="161" t="s">
        <v>138</v>
      </c>
      <c r="AU215" s="161" t="s">
        <v>136</v>
      </c>
      <c r="AY215" s="16" t="s">
        <v>135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6" t="s">
        <v>82</v>
      </c>
      <c r="BK215" s="162">
        <f>ROUND(I215*H215,2)</f>
        <v>0</v>
      </c>
      <c r="BL215" s="16" t="s">
        <v>143</v>
      </c>
      <c r="BM215" s="161" t="s">
        <v>283</v>
      </c>
    </row>
    <row r="216" spans="2:47" s="1" customFormat="1" ht="28.8">
      <c r="B216" s="31"/>
      <c r="D216" s="163" t="s">
        <v>145</v>
      </c>
      <c r="F216" s="164" t="s">
        <v>284</v>
      </c>
      <c r="I216" s="90"/>
      <c r="L216" s="31"/>
      <c r="M216" s="165"/>
      <c r="N216" s="54"/>
      <c r="O216" s="54"/>
      <c r="P216" s="54"/>
      <c r="Q216" s="54"/>
      <c r="R216" s="54"/>
      <c r="S216" s="54"/>
      <c r="T216" s="55"/>
      <c r="AT216" s="16" t="s">
        <v>145</v>
      </c>
      <c r="AU216" s="16" t="s">
        <v>136</v>
      </c>
    </row>
    <row r="217" spans="2:51" s="13" customFormat="1" ht="30.6">
      <c r="B217" s="173"/>
      <c r="D217" s="163" t="s">
        <v>147</v>
      </c>
      <c r="E217" s="174" t="s">
        <v>1</v>
      </c>
      <c r="F217" s="175" t="s">
        <v>285</v>
      </c>
      <c r="H217" s="176">
        <v>34.221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147</v>
      </c>
      <c r="AU217" s="174" t="s">
        <v>136</v>
      </c>
      <c r="AV217" s="13" t="s">
        <v>84</v>
      </c>
      <c r="AW217" s="13" t="s">
        <v>30</v>
      </c>
      <c r="AX217" s="13" t="s">
        <v>74</v>
      </c>
      <c r="AY217" s="174" t="s">
        <v>135</v>
      </c>
    </row>
    <row r="218" spans="2:51" s="13" customFormat="1" ht="20.4">
      <c r="B218" s="173"/>
      <c r="D218" s="163" t="s">
        <v>147</v>
      </c>
      <c r="E218" s="174" t="s">
        <v>1</v>
      </c>
      <c r="F218" s="175" t="s">
        <v>150</v>
      </c>
      <c r="H218" s="176">
        <v>5.513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147</v>
      </c>
      <c r="AU218" s="174" t="s">
        <v>136</v>
      </c>
      <c r="AV218" s="13" t="s">
        <v>84</v>
      </c>
      <c r="AW218" s="13" t="s">
        <v>30</v>
      </c>
      <c r="AX218" s="13" t="s">
        <v>74</v>
      </c>
      <c r="AY218" s="174" t="s">
        <v>135</v>
      </c>
    </row>
    <row r="219" spans="2:51" s="13" customFormat="1" ht="20.4">
      <c r="B219" s="173"/>
      <c r="D219" s="163" t="s">
        <v>147</v>
      </c>
      <c r="E219" s="174" t="s">
        <v>1</v>
      </c>
      <c r="F219" s="175" t="s">
        <v>286</v>
      </c>
      <c r="H219" s="176">
        <v>24.15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147</v>
      </c>
      <c r="AU219" s="174" t="s">
        <v>136</v>
      </c>
      <c r="AV219" s="13" t="s">
        <v>84</v>
      </c>
      <c r="AW219" s="13" t="s">
        <v>30</v>
      </c>
      <c r="AX219" s="13" t="s">
        <v>74</v>
      </c>
      <c r="AY219" s="174" t="s">
        <v>135</v>
      </c>
    </row>
    <row r="220" spans="2:51" s="13" customFormat="1" ht="12">
      <c r="B220" s="173"/>
      <c r="D220" s="163" t="s">
        <v>147</v>
      </c>
      <c r="E220" s="174" t="s">
        <v>1</v>
      </c>
      <c r="F220" s="175" t="s">
        <v>287</v>
      </c>
      <c r="H220" s="176">
        <v>-10.8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147</v>
      </c>
      <c r="AU220" s="174" t="s">
        <v>136</v>
      </c>
      <c r="AV220" s="13" t="s">
        <v>84</v>
      </c>
      <c r="AW220" s="13" t="s">
        <v>30</v>
      </c>
      <c r="AX220" s="13" t="s">
        <v>74</v>
      </c>
      <c r="AY220" s="174" t="s">
        <v>135</v>
      </c>
    </row>
    <row r="221" spans="2:51" s="13" customFormat="1" ht="12">
      <c r="B221" s="173"/>
      <c r="D221" s="163" t="s">
        <v>147</v>
      </c>
      <c r="E221" s="174" t="s">
        <v>1</v>
      </c>
      <c r="F221" s="175" t="s">
        <v>153</v>
      </c>
      <c r="H221" s="176">
        <v>4.5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147</v>
      </c>
      <c r="AU221" s="174" t="s">
        <v>136</v>
      </c>
      <c r="AV221" s="13" t="s">
        <v>84</v>
      </c>
      <c r="AW221" s="13" t="s">
        <v>30</v>
      </c>
      <c r="AX221" s="13" t="s">
        <v>74</v>
      </c>
      <c r="AY221" s="174" t="s">
        <v>135</v>
      </c>
    </row>
    <row r="222" spans="2:63" s="11" customFormat="1" ht="22.8" customHeight="1">
      <c r="B222" s="136"/>
      <c r="D222" s="137" t="s">
        <v>73</v>
      </c>
      <c r="E222" s="147" t="s">
        <v>288</v>
      </c>
      <c r="F222" s="147" t="s">
        <v>289</v>
      </c>
      <c r="I222" s="139"/>
      <c r="J222" s="148">
        <f>BK222</f>
        <v>0</v>
      </c>
      <c r="L222" s="136"/>
      <c r="M222" s="141"/>
      <c r="N222" s="142"/>
      <c r="O222" s="142"/>
      <c r="P222" s="143">
        <f>SUM(P223:P234)</f>
        <v>0</v>
      </c>
      <c r="Q222" s="142"/>
      <c r="R222" s="143">
        <f>SUM(R223:R234)</f>
        <v>0</v>
      </c>
      <c r="S222" s="142"/>
      <c r="T222" s="144">
        <f>SUM(T223:T234)</f>
        <v>0</v>
      </c>
      <c r="AR222" s="137" t="s">
        <v>82</v>
      </c>
      <c r="AT222" s="145" t="s">
        <v>73</v>
      </c>
      <c r="AU222" s="145" t="s">
        <v>82</v>
      </c>
      <c r="AY222" s="137" t="s">
        <v>135</v>
      </c>
      <c r="BK222" s="146">
        <f>SUM(BK223:BK234)</f>
        <v>0</v>
      </c>
    </row>
    <row r="223" spans="2:65" s="1" customFormat="1" ht="21.6" customHeight="1">
      <c r="B223" s="149"/>
      <c r="C223" s="150" t="s">
        <v>290</v>
      </c>
      <c r="D223" s="150" t="s">
        <v>138</v>
      </c>
      <c r="E223" s="151" t="s">
        <v>291</v>
      </c>
      <c r="F223" s="152" t="s">
        <v>292</v>
      </c>
      <c r="G223" s="153" t="s">
        <v>293</v>
      </c>
      <c r="H223" s="154">
        <v>7.963</v>
      </c>
      <c r="I223" s="155"/>
      <c r="J223" s="156">
        <f>ROUND(I223*H223,2)</f>
        <v>0</v>
      </c>
      <c r="K223" s="152" t="s">
        <v>142</v>
      </c>
      <c r="L223" s="31"/>
      <c r="M223" s="157" t="s">
        <v>1</v>
      </c>
      <c r="N223" s="158" t="s">
        <v>39</v>
      </c>
      <c r="O223" s="54"/>
      <c r="P223" s="159">
        <f>O223*H223</f>
        <v>0</v>
      </c>
      <c r="Q223" s="159">
        <v>0</v>
      </c>
      <c r="R223" s="159">
        <f>Q223*H223</f>
        <v>0</v>
      </c>
      <c r="S223" s="159">
        <v>0</v>
      </c>
      <c r="T223" s="160">
        <f>S223*H223</f>
        <v>0</v>
      </c>
      <c r="AR223" s="161" t="s">
        <v>143</v>
      </c>
      <c r="AT223" s="161" t="s">
        <v>138</v>
      </c>
      <c r="AU223" s="161" t="s">
        <v>84</v>
      </c>
      <c r="AY223" s="16" t="s">
        <v>135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6" t="s">
        <v>82</v>
      </c>
      <c r="BK223" s="162">
        <f>ROUND(I223*H223,2)</f>
        <v>0</v>
      </c>
      <c r="BL223" s="16" t="s">
        <v>143</v>
      </c>
      <c r="BM223" s="161" t="s">
        <v>294</v>
      </c>
    </row>
    <row r="224" spans="2:47" s="1" customFormat="1" ht="28.8">
      <c r="B224" s="31"/>
      <c r="D224" s="163" t="s">
        <v>145</v>
      </c>
      <c r="F224" s="164" t="s">
        <v>295</v>
      </c>
      <c r="I224" s="90"/>
      <c r="L224" s="31"/>
      <c r="M224" s="165"/>
      <c r="N224" s="54"/>
      <c r="O224" s="54"/>
      <c r="P224" s="54"/>
      <c r="Q224" s="54"/>
      <c r="R224" s="54"/>
      <c r="S224" s="54"/>
      <c r="T224" s="55"/>
      <c r="AT224" s="16" t="s">
        <v>145</v>
      </c>
      <c r="AU224" s="16" t="s">
        <v>84</v>
      </c>
    </row>
    <row r="225" spans="2:65" s="1" customFormat="1" ht="32.4" customHeight="1">
      <c r="B225" s="149"/>
      <c r="C225" s="150" t="s">
        <v>296</v>
      </c>
      <c r="D225" s="150" t="s">
        <v>138</v>
      </c>
      <c r="E225" s="151" t="s">
        <v>297</v>
      </c>
      <c r="F225" s="152" t="s">
        <v>298</v>
      </c>
      <c r="G225" s="153" t="s">
        <v>293</v>
      </c>
      <c r="H225" s="154">
        <v>79.63</v>
      </c>
      <c r="I225" s="155"/>
      <c r="J225" s="156">
        <f>ROUND(I225*H225,2)</f>
        <v>0</v>
      </c>
      <c r="K225" s="152" t="s">
        <v>142</v>
      </c>
      <c r="L225" s="31"/>
      <c r="M225" s="157" t="s">
        <v>1</v>
      </c>
      <c r="N225" s="158" t="s">
        <v>39</v>
      </c>
      <c r="O225" s="54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AR225" s="161" t="s">
        <v>143</v>
      </c>
      <c r="AT225" s="161" t="s">
        <v>138</v>
      </c>
      <c r="AU225" s="161" t="s">
        <v>84</v>
      </c>
      <c r="AY225" s="16" t="s">
        <v>135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82</v>
      </c>
      <c r="BK225" s="162">
        <f>ROUND(I225*H225,2)</f>
        <v>0</v>
      </c>
      <c r="BL225" s="16" t="s">
        <v>143</v>
      </c>
      <c r="BM225" s="161" t="s">
        <v>299</v>
      </c>
    </row>
    <row r="226" spans="2:47" s="1" customFormat="1" ht="48">
      <c r="B226" s="31"/>
      <c r="D226" s="163" t="s">
        <v>145</v>
      </c>
      <c r="F226" s="164" t="s">
        <v>300</v>
      </c>
      <c r="I226" s="90"/>
      <c r="L226" s="31"/>
      <c r="M226" s="165"/>
      <c r="N226" s="54"/>
      <c r="O226" s="54"/>
      <c r="P226" s="54"/>
      <c r="Q226" s="54"/>
      <c r="R226" s="54"/>
      <c r="S226" s="54"/>
      <c r="T226" s="55"/>
      <c r="AT226" s="16" t="s">
        <v>145</v>
      </c>
      <c r="AU226" s="16" t="s">
        <v>84</v>
      </c>
    </row>
    <row r="227" spans="2:51" s="13" customFormat="1" ht="12">
      <c r="B227" s="173"/>
      <c r="D227" s="163" t="s">
        <v>147</v>
      </c>
      <c r="F227" s="175" t="s">
        <v>301</v>
      </c>
      <c r="H227" s="176">
        <v>79.63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147</v>
      </c>
      <c r="AU227" s="174" t="s">
        <v>84</v>
      </c>
      <c r="AV227" s="13" t="s">
        <v>84</v>
      </c>
      <c r="AW227" s="13" t="s">
        <v>3</v>
      </c>
      <c r="AX227" s="13" t="s">
        <v>82</v>
      </c>
      <c r="AY227" s="174" t="s">
        <v>135</v>
      </c>
    </row>
    <row r="228" spans="2:65" s="1" customFormat="1" ht="21.6" customHeight="1">
      <c r="B228" s="149"/>
      <c r="C228" s="150" t="s">
        <v>302</v>
      </c>
      <c r="D228" s="150" t="s">
        <v>138</v>
      </c>
      <c r="E228" s="151" t="s">
        <v>303</v>
      </c>
      <c r="F228" s="152" t="s">
        <v>304</v>
      </c>
      <c r="G228" s="153" t="s">
        <v>293</v>
      </c>
      <c r="H228" s="154">
        <v>7.963</v>
      </c>
      <c r="I228" s="155"/>
      <c r="J228" s="156">
        <f>ROUND(I228*H228,2)</f>
        <v>0</v>
      </c>
      <c r="K228" s="152" t="s">
        <v>142</v>
      </c>
      <c r="L228" s="31"/>
      <c r="M228" s="157" t="s">
        <v>1</v>
      </c>
      <c r="N228" s="158" t="s">
        <v>39</v>
      </c>
      <c r="O228" s="54"/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AR228" s="161" t="s">
        <v>143</v>
      </c>
      <c r="AT228" s="161" t="s">
        <v>138</v>
      </c>
      <c r="AU228" s="161" t="s">
        <v>84</v>
      </c>
      <c r="AY228" s="16" t="s">
        <v>135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6" t="s">
        <v>82</v>
      </c>
      <c r="BK228" s="162">
        <f>ROUND(I228*H228,2)</f>
        <v>0</v>
      </c>
      <c r="BL228" s="16" t="s">
        <v>143</v>
      </c>
      <c r="BM228" s="161" t="s">
        <v>305</v>
      </c>
    </row>
    <row r="229" spans="2:47" s="1" customFormat="1" ht="19.2">
      <c r="B229" s="31"/>
      <c r="D229" s="163" t="s">
        <v>145</v>
      </c>
      <c r="F229" s="164" t="s">
        <v>306</v>
      </c>
      <c r="I229" s="90"/>
      <c r="L229" s="31"/>
      <c r="M229" s="165"/>
      <c r="N229" s="54"/>
      <c r="O229" s="54"/>
      <c r="P229" s="54"/>
      <c r="Q229" s="54"/>
      <c r="R229" s="54"/>
      <c r="S229" s="54"/>
      <c r="T229" s="55"/>
      <c r="AT229" s="16" t="s">
        <v>145</v>
      </c>
      <c r="AU229" s="16" t="s">
        <v>84</v>
      </c>
    </row>
    <row r="230" spans="2:65" s="1" customFormat="1" ht="21.6" customHeight="1">
      <c r="B230" s="149"/>
      <c r="C230" s="150" t="s">
        <v>307</v>
      </c>
      <c r="D230" s="150" t="s">
        <v>138</v>
      </c>
      <c r="E230" s="151" t="s">
        <v>308</v>
      </c>
      <c r="F230" s="152" t="s">
        <v>309</v>
      </c>
      <c r="G230" s="153" t="s">
        <v>293</v>
      </c>
      <c r="H230" s="154">
        <v>143.334</v>
      </c>
      <c r="I230" s="155"/>
      <c r="J230" s="156">
        <f>ROUND(I230*H230,2)</f>
        <v>0</v>
      </c>
      <c r="K230" s="152" t="s">
        <v>142</v>
      </c>
      <c r="L230" s="31"/>
      <c r="M230" s="157" t="s">
        <v>1</v>
      </c>
      <c r="N230" s="158" t="s">
        <v>39</v>
      </c>
      <c r="O230" s="54"/>
      <c r="P230" s="159">
        <f>O230*H230</f>
        <v>0</v>
      </c>
      <c r="Q230" s="159">
        <v>0</v>
      </c>
      <c r="R230" s="159">
        <f>Q230*H230</f>
        <v>0</v>
      </c>
      <c r="S230" s="159">
        <v>0</v>
      </c>
      <c r="T230" s="160">
        <f>S230*H230</f>
        <v>0</v>
      </c>
      <c r="AR230" s="161" t="s">
        <v>143</v>
      </c>
      <c r="AT230" s="161" t="s">
        <v>138</v>
      </c>
      <c r="AU230" s="161" t="s">
        <v>84</v>
      </c>
      <c r="AY230" s="16" t="s">
        <v>135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82</v>
      </c>
      <c r="BK230" s="162">
        <f>ROUND(I230*H230,2)</f>
        <v>0</v>
      </c>
      <c r="BL230" s="16" t="s">
        <v>143</v>
      </c>
      <c r="BM230" s="161" t="s">
        <v>310</v>
      </c>
    </row>
    <row r="231" spans="2:47" s="1" customFormat="1" ht="28.8">
      <c r="B231" s="31"/>
      <c r="D231" s="163" t="s">
        <v>145</v>
      </c>
      <c r="F231" s="164" t="s">
        <v>311</v>
      </c>
      <c r="I231" s="90"/>
      <c r="L231" s="31"/>
      <c r="M231" s="165"/>
      <c r="N231" s="54"/>
      <c r="O231" s="54"/>
      <c r="P231" s="54"/>
      <c r="Q231" s="54"/>
      <c r="R231" s="54"/>
      <c r="S231" s="54"/>
      <c r="T231" s="55"/>
      <c r="AT231" s="16" t="s">
        <v>145</v>
      </c>
      <c r="AU231" s="16" t="s">
        <v>84</v>
      </c>
    </row>
    <row r="232" spans="2:51" s="13" customFormat="1" ht="12">
      <c r="B232" s="173"/>
      <c r="D232" s="163" t="s">
        <v>147</v>
      </c>
      <c r="F232" s="175" t="s">
        <v>312</v>
      </c>
      <c r="H232" s="176">
        <v>143.334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147</v>
      </c>
      <c r="AU232" s="174" t="s">
        <v>84</v>
      </c>
      <c r="AV232" s="13" t="s">
        <v>84</v>
      </c>
      <c r="AW232" s="13" t="s">
        <v>3</v>
      </c>
      <c r="AX232" s="13" t="s">
        <v>82</v>
      </c>
      <c r="AY232" s="174" t="s">
        <v>135</v>
      </c>
    </row>
    <row r="233" spans="2:65" s="1" customFormat="1" ht="32.4" customHeight="1">
      <c r="B233" s="149"/>
      <c r="C233" s="150" t="s">
        <v>313</v>
      </c>
      <c r="D233" s="150" t="s">
        <v>138</v>
      </c>
      <c r="E233" s="151" t="s">
        <v>314</v>
      </c>
      <c r="F233" s="152" t="s">
        <v>315</v>
      </c>
      <c r="G233" s="153" t="s">
        <v>293</v>
      </c>
      <c r="H233" s="154">
        <v>7.963</v>
      </c>
      <c r="I233" s="155"/>
      <c r="J233" s="156">
        <f>ROUND(I233*H233,2)</f>
        <v>0</v>
      </c>
      <c r="K233" s="152" t="s">
        <v>142</v>
      </c>
      <c r="L233" s="31"/>
      <c r="M233" s="157" t="s">
        <v>1</v>
      </c>
      <c r="N233" s="158" t="s">
        <v>39</v>
      </c>
      <c r="O233" s="54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AR233" s="161" t="s">
        <v>143</v>
      </c>
      <c r="AT233" s="161" t="s">
        <v>138</v>
      </c>
      <c r="AU233" s="161" t="s">
        <v>84</v>
      </c>
      <c r="AY233" s="16" t="s">
        <v>135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6" t="s">
        <v>82</v>
      </c>
      <c r="BK233" s="162">
        <f>ROUND(I233*H233,2)</f>
        <v>0</v>
      </c>
      <c r="BL233" s="16" t="s">
        <v>143</v>
      </c>
      <c r="BM233" s="161" t="s">
        <v>316</v>
      </c>
    </row>
    <row r="234" spans="2:47" s="1" customFormat="1" ht="38.4">
      <c r="B234" s="31"/>
      <c r="D234" s="163" t="s">
        <v>145</v>
      </c>
      <c r="F234" s="164" t="s">
        <v>317</v>
      </c>
      <c r="I234" s="90"/>
      <c r="L234" s="31"/>
      <c r="M234" s="165"/>
      <c r="N234" s="54"/>
      <c r="O234" s="54"/>
      <c r="P234" s="54"/>
      <c r="Q234" s="54"/>
      <c r="R234" s="54"/>
      <c r="S234" s="54"/>
      <c r="T234" s="55"/>
      <c r="AT234" s="16" t="s">
        <v>145</v>
      </c>
      <c r="AU234" s="16" t="s">
        <v>84</v>
      </c>
    </row>
    <row r="235" spans="2:63" s="11" customFormat="1" ht="22.8" customHeight="1">
      <c r="B235" s="136"/>
      <c r="D235" s="137" t="s">
        <v>73</v>
      </c>
      <c r="E235" s="147" t="s">
        <v>318</v>
      </c>
      <c r="F235" s="147" t="s">
        <v>319</v>
      </c>
      <c r="I235" s="139"/>
      <c r="J235" s="148">
        <f>BK235</f>
        <v>0</v>
      </c>
      <c r="L235" s="136"/>
      <c r="M235" s="141"/>
      <c r="N235" s="142"/>
      <c r="O235" s="142"/>
      <c r="P235" s="143">
        <f>SUM(P236:P239)</f>
        <v>0</v>
      </c>
      <c r="Q235" s="142"/>
      <c r="R235" s="143">
        <f>SUM(R236:R239)</f>
        <v>0</v>
      </c>
      <c r="S235" s="142"/>
      <c r="T235" s="144">
        <f>SUM(T236:T239)</f>
        <v>0</v>
      </c>
      <c r="AR235" s="137" t="s">
        <v>82</v>
      </c>
      <c r="AT235" s="145" t="s">
        <v>73</v>
      </c>
      <c r="AU235" s="145" t="s">
        <v>82</v>
      </c>
      <c r="AY235" s="137" t="s">
        <v>135</v>
      </c>
      <c r="BK235" s="146">
        <f>SUM(BK236:BK239)</f>
        <v>0</v>
      </c>
    </row>
    <row r="236" spans="2:65" s="1" customFormat="1" ht="14.4" customHeight="1">
      <c r="B236" s="149"/>
      <c r="C236" s="150" t="s">
        <v>320</v>
      </c>
      <c r="D236" s="150" t="s">
        <v>138</v>
      </c>
      <c r="E236" s="151" t="s">
        <v>321</v>
      </c>
      <c r="F236" s="152" t="s">
        <v>322</v>
      </c>
      <c r="G236" s="153" t="s">
        <v>293</v>
      </c>
      <c r="H236" s="154">
        <v>4.113</v>
      </c>
      <c r="I236" s="155"/>
      <c r="J236" s="156">
        <f>ROUND(I236*H236,2)</f>
        <v>0</v>
      </c>
      <c r="K236" s="152" t="s">
        <v>142</v>
      </c>
      <c r="L236" s="31"/>
      <c r="M236" s="157" t="s">
        <v>1</v>
      </c>
      <c r="N236" s="158" t="s">
        <v>39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143</v>
      </c>
      <c r="AT236" s="161" t="s">
        <v>138</v>
      </c>
      <c r="AU236" s="161" t="s">
        <v>84</v>
      </c>
      <c r="AY236" s="16" t="s">
        <v>135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82</v>
      </c>
      <c r="BK236" s="162">
        <f>ROUND(I236*H236,2)</f>
        <v>0</v>
      </c>
      <c r="BL236" s="16" t="s">
        <v>143</v>
      </c>
      <c r="BM236" s="161" t="s">
        <v>323</v>
      </c>
    </row>
    <row r="237" spans="2:47" s="1" customFormat="1" ht="38.4">
      <c r="B237" s="31"/>
      <c r="D237" s="163" t="s">
        <v>145</v>
      </c>
      <c r="F237" s="164" t="s">
        <v>324</v>
      </c>
      <c r="I237" s="90"/>
      <c r="L237" s="31"/>
      <c r="M237" s="165"/>
      <c r="N237" s="54"/>
      <c r="O237" s="54"/>
      <c r="P237" s="54"/>
      <c r="Q237" s="54"/>
      <c r="R237" s="54"/>
      <c r="S237" s="54"/>
      <c r="T237" s="55"/>
      <c r="AT237" s="16" t="s">
        <v>145</v>
      </c>
      <c r="AU237" s="16" t="s">
        <v>84</v>
      </c>
    </row>
    <row r="238" spans="2:65" s="1" customFormat="1" ht="21.6" customHeight="1">
      <c r="B238" s="149"/>
      <c r="C238" s="150" t="s">
        <v>325</v>
      </c>
      <c r="D238" s="150" t="s">
        <v>138</v>
      </c>
      <c r="E238" s="151" t="s">
        <v>326</v>
      </c>
      <c r="F238" s="152" t="s">
        <v>327</v>
      </c>
      <c r="G238" s="153" t="s">
        <v>293</v>
      </c>
      <c r="H238" s="154">
        <v>4.113</v>
      </c>
      <c r="I238" s="155"/>
      <c r="J238" s="156">
        <f>ROUND(I238*H238,2)</f>
        <v>0</v>
      </c>
      <c r="K238" s="152" t="s">
        <v>142</v>
      </c>
      <c r="L238" s="31"/>
      <c r="M238" s="157" t="s">
        <v>1</v>
      </c>
      <c r="N238" s="158" t="s">
        <v>39</v>
      </c>
      <c r="O238" s="54"/>
      <c r="P238" s="159">
        <f>O238*H238</f>
        <v>0</v>
      </c>
      <c r="Q238" s="159">
        <v>0</v>
      </c>
      <c r="R238" s="159">
        <f>Q238*H238</f>
        <v>0</v>
      </c>
      <c r="S238" s="159">
        <v>0</v>
      </c>
      <c r="T238" s="160">
        <f>S238*H238</f>
        <v>0</v>
      </c>
      <c r="AR238" s="161" t="s">
        <v>143</v>
      </c>
      <c r="AT238" s="161" t="s">
        <v>138</v>
      </c>
      <c r="AU238" s="161" t="s">
        <v>84</v>
      </c>
      <c r="AY238" s="16" t="s">
        <v>135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6" t="s">
        <v>82</v>
      </c>
      <c r="BK238" s="162">
        <f>ROUND(I238*H238,2)</f>
        <v>0</v>
      </c>
      <c r="BL238" s="16" t="s">
        <v>143</v>
      </c>
      <c r="BM238" s="161" t="s">
        <v>328</v>
      </c>
    </row>
    <row r="239" spans="2:47" s="1" customFormat="1" ht="48">
      <c r="B239" s="31"/>
      <c r="D239" s="163" t="s">
        <v>145</v>
      </c>
      <c r="F239" s="164" t="s">
        <v>329</v>
      </c>
      <c r="I239" s="90"/>
      <c r="L239" s="31"/>
      <c r="M239" s="165"/>
      <c r="N239" s="54"/>
      <c r="O239" s="54"/>
      <c r="P239" s="54"/>
      <c r="Q239" s="54"/>
      <c r="R239" s="54"/>
      <c r="S239" s="54"/>
      <c r="T239" s="55"/>
      <c r="AT239" s="16" t="s">
        <v>145</v>
      </c>
      <c r="AU239" s="16" t="s">
        <v>84</v>
      </c>
    </row>
    <row r="240" spans="2:63" s="11" customFormat="1" ht="25.95" customHeight="1">
      <c r="B240" s="136"/>
      <c r="D240" s="137" t="s">
        <v>73</v>
      </c>
      <c r="E240" s="138" t="s">
        <v>330</v>
      </c>
      <c r="F240" s="138" t="s">
        <v>331</v>
      </c>
      <c r="I240" s="139"/>
      <c r="J240" s="140">
        <f>BK240</f>
        <v>0</v>
      </c>
      <c r="L240" s="136"/>
      <c r="M240" s="141"/>
      <c r="N240" s="142"/>
      <c r="O240" s="142"/>
      <c r="P240" s="143">
        <f>P241+P267+P315+P379+P426</f>
        <v>0</v>
      </c>
      <c r="Q240" s="142"/>
      <c r="R240" s="143">
        <f>R241+R267+R315+R379+R426</f>
        <v>3.2404901599999993</v>
      </c>
      <c r="S240" s="142"/>
      <c r="T240" s="144">
        <f>T241+T267+T315+T379+T426</f>
        <v>0.10145339</v>
      </c>
      <c r="AR240" s="137" t="s">
        <v>84</v>
      </c>
      <c r="AT240" s="145" t="s">
        <v>73</v>
      </c>
      <c r="AU240" s="145" t="s">
        <v>74</v>
      </c>
      <c r="AY240" s="137" t="s">
        <v>135</v>
      </c>
      <c r="BK240" s="146">
        <f>BK241+BK267+BK315+BK379+BK426</f>
        <v>0</v>
      </c>
    </row>
    <row r="241" spans="2:63" s="11" customFormat="1" ht="22.8" customHeight="1">
      <c r="B241" s="136"/>
      <c r="D241" s="137" t="s">
        <v>73</v>
      </c>
      <c r="E241" s="147" t="s">
        <v>332</v>
      </c>
      <c r="F241" s="147" t="s">
        <v>333</v>
      </c>
      <c r="I241" s="139"/>
      <c r="J241" s="148">
        <f>BK241</f>
        <v>0</v>
      </c>
      <c r="L241" s="136"/>
      <c r="M241" s="141"/>
      <c r="N241" s="142"/>
      <c r="O241" s="142"/>
      <c r="P241" s="143">
        <f>SUM(P242:P266)</f>
        <v>0</v>
      </c>
      <c r="Q241" s="142"/>
      <c r="R241" s="143">
        <f>SUM(R242:R266)</f>
        <v>0.1823</v>
      </c>
      <c r="S241" s="142"/>
      <c r="T241" s="144">
        <f>SUM(T242:T266)</f>
        <v>0</v>
      </c>
      <c r="AR241" s="137" t="s">
        <v>84</v>
      </c>
      <c r="AT241" s="145" t="s">
        <v>73</v>
      </c>
      <c r="AU241" s="145" t="s">
        <v>82</v>
      </c>
      <c r="AY241" s="137" t="s">
        <v>135</v>
      </c>
      <c r="BK241" s="146">
        <f>SUM(BK242:BK266)</f>
        <v>0</v>
      </c>
    </row>
    <row r="242" spans="2:65" s="1" customFormat="1" ht="32.4" customHeight="1">
      <c r="B242" s="149"/>
      <c r="C242" s="150" t="s">
        <v>334</v>
      </c>
      <c r="D242" s="150" t="s">
        <v>138</v>
      </c>
      <c r="E242" s="151" t="s">
        <v>335</v>
      </c>
      <c r="F242" s="152" t="s">
        <v>336</v>
      </c>
      <c r="G242" s="153" t="s">
        <v>189</v>
      </c>
      <c r="H242" s="154">
        <v>10</v>
      </c>
      <c r="I242" s="155"/>
      <c r="J242" s="156">
        <f>ROUND(I242*H242,2)</f>
        <v>0</v>
      </c>
      <c r="K242" s="152" t="s">
        <v>142</v>
      </c>
      <c r="L242" s="31"/>
      <c r="M242" s="157" t="s">
        <v>1</v>
      </c>
      <c r="N242" s="158" t="s">
        <v>39</v>
      </c>
      <c r="O242" s="54"/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AR242" s="161" t="s">
        <v>252</v>
      </c>
      <c r="AT242" s="161" t="s">
        <v>138</v>
      </c>
      <c r="AU242" s="161" t="s">
        <v>84</v>
      </c>
      <c r="AY242" s="16" t="s">
        <v>135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82</v>
      </c>
      <c r="BK242" s="162">
        <f>ROUND(I242*H242,2)</f>
        <v>0</v>
      </c>
      <c r="BL242" s="16" t="s">
        <v>252</v>
      </c>
      <c r="BM242" s="161" t="s">
        <v>337</v>
      </c>
    </row>
    <row r="243" spans="2:47" s="1" customFormat="1" ht="28.8">
      <c r="B243" s="31"/>
      <c r="D243" s="163" t="s">
        <v>145</v>
      </c>
      <c r="F243" s="164" t="s">
        <v>338</v>
      </c>
      <c r="I243" s="90"/>
      <c r="L243" s="31"/>
      <c r="M243" s="165"/>
      <c r="N243" s="54"/>
      <c r="O243" s="54"/>
      <c r="P243" s="54"/>
      <c r="Q243" s="54"/>
      <c r="R243" s="54"/>
      <c r="S243" s="54"/>
      <c r="T243" s="55"/>
      <c r="AT243" s="16" t="s">
        <v>145</v>
      </c>
      <c r="AU243" s="16" t="s">
        <v>84</v>
      </c>
    </row>
    <row r="244" spans="2:51" s="13" customFormat="1" ht="12">
      <c r="B244" s="173"/>
      <c r="D244" s="163" t="s">
        <v>147</v>
      </c>
      <c r="E244" s="174" t="s">
        <v>1</v>
      </c>
      <c r="F244" s="175" t="s">
        <v>339</v>
      </c>
      <c r="H244" s="176">
        <v>6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147</v>
      </c>
      <c r="AU244" s="174" t="s">
        <v>84</v>
      </c>
      <c r="AV244" s="13" t="s">
        <v>84</v>
      </c>
      <c r="AW244" s="13" t="s">
        <v>30</v>
      </c>
      <c r="AX244" s="13" t="s">
        <v>74</v>
      </c>
      <c r="AY244" s="174" t="s">
        <v>135</v>
      </c>
    </row>
    <row r="245" spans="2:51" s="13" customFormat="1" ht="12">
      <c r="B245" s="173"/>
      <c r="D245" s="163" t="s">
        <v>147</v>
      </c>
      <c r="E245" s="174" t="s">
        <v>1</v>
      </c>
      <c r="F245" s="175" t="s">
        <v>340</v>
      </c>
      <c r="H245" s="176">
        <v>4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147</v>
      </c>
      <c r="AU245" s="174" t="s">
        <v>84</v>
      </c>
      <c r="AV245" s="13" t="s">
        <v>84</v>
      </c>
      <c r="AW245" s="13" t="s">
        <v>30</v>
      </c>
      <c r="AX245" s="13" t="s">
        <v>74</v>
      </c>
      <c r="AY245" s="174" t="s">
        <v>135</v>
      </c>
    </row>
    <row r="246" spans="2:65" s="1" customFormat="1" ht="21.6" customHeight="1">
      <c r="B246" s="149"/>
      <c r="C246" s="181" t="s">
        <v>341</v>
      </c>
      <c r="D246" s="181" t="s">
        <v>194</v>
      </c>
      <c r="E246" s="182" t="s">
        <v>342</v>
      </c>
      <c r="F246" s="183" t="s">
        <v>343</v>
      </c>
      <c r="G246" s="184" t="s">
        <v>189</v>
      </c>
      <c r="H246" s="185">
        <v>6</v>
      </c>
      <c r="I246" s="186"/>
      <c r="J246" s="187">
        <f>ROUND(I246*H246,2)</f>
        <v>0</v>
      </c>
      <c r="K246" s="183" t="s">
        <v>142</v>
      </c>
      <c r="L246" s="188"/>
      <c r="M246" s="189" t="s">
        <v>1</v>
      </c>
      <c r="N246" s="190" t="s">
        <v>39</v>
      </c>
      <c r="O246" s="54"/>
      <c r="P246" s="159">
        <f>O246*H246</f>
        <v>0</v>
      </c>
      <c r="Q246" s="159">
        <v>0.0138</v>
      </c>
      <c r="R246" s="159">
        <f>Q246*H246</f>
        <v>0.0828</v>
      </c>
      <c r="S246" s="159">
        <v>0</v>
      </c>
      <c r="T246" s="160">
        <f>S246*H246</f>
        <v>0</v>
      </c>
      <c r="AR246" s="161" t="s">
        <v>344</v>
      </c>
      <c r="AT246" s="161" t="s">
        <v>194</v>
      </c>
      <c r="AU246" s="161" t="s">
        <v>84</v>
      </c>
      <c r="AY246" s="16" t="s">
        <v>135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6" t="s">
        <v>82</v>
      </c>
      <c r="BK246" s="162">
        <f>ROUND(I246*H246,2)</f>
        <v>0</v>
      </c>
      <c r="BL246" s="16" t="s">
        <v>252</v>
      </c>
      <c r="BM246" s="161" t="s">
        <v>345</v>
      </c>
    </row>
    <row r="247" spans="2:47" s="1" customFormat="1" ht="19.2">
      <c r="B247" s="31"/>
      <c r="D247" s="163" t="s">
        <v>145</v>
      </c>
      <c r="F247" s="164" t="s">
        <v>343</v>
      </c>
      <c r="I247" s="90"/>
      <c r="L247" s="31"/>
      <c r="M247" s="165"/>
      <c r="N247" s="54"/>
      <c r="O247" s="54"/>
      <c r="P247" s="54"/>
      <c r="Q247" s="54"/>
      <c r="R247" s="54"/>
      <c r="S247" s="54"/>
      <c r="T247" s="55"/>
      <c r="AT247" s="16" t="s">
        <v>145</v>
      </c>
      <c r="AU247" s="16" t="s">
        <v>84</v>
      </c>
    </row>
    <row r="248" spans="2:47" s="1" customFormat="1" ht="19.2">
      <c r="B248" s="31"/>
      <c r="D248" s="163" t="s">
        <v>201</v>
      </c>
      <c r="F248" s="191" t="s">
        <v>211</v>
      </c>
      <c r="I248" s="90"/>
      <c r="L248" s="31"/>
      <c r="M248" s="165"/>
      <c r="N248" s="54"/>
      <c r="O248" s="54"/>
      <c r="P248" s="54"/>
      <c r="Q248" s="54"/>
      <c r="R248" s="54"/>
      <c r="S248" s="54"/>
      <c r="T248" s="55"/>
      <c r="AT248" s="16" t="s">
        <v>201</v>
      </c>
      <c r="AU248" s="16" t="s">
        <v>84</v>
      </c>
    </row>
    <row r="249" spans="2:65" s="1" customFormat="1" ht="21.6" customHeight="1">
      <c r="B249" s="149"/>
      <c r="C249" s="181" t="s">
        <v>346</v>
      </c>
      <c r="D249" s="181" t="s">
        <v>194</v>
      </c>
      <c r="E249" s="182" t="s">
        <v>347</v>
      </c>
      <c r="F249" s="183" t="s">
        <v>348</v>
      </c>
      <c r="G249" s="184" t="s">
        <v>189</v>
      </c>
      <c r="H249" s="185">
        <v>4</v>
      </c>
      <c r="I249" s="186"/>
      <c r="J249" s="187">
        <f>ROUND(I249*H249,2)</f>
        <v>0</v>
      </c>
      <c r="K249" s="183" t="s">
        <v>142</v>
      </c>
      <c r="L249" s="188"/>
      <c r="M249" s="189" t="s">
        <v>1</v>
      </c>
      <c r="N249" s="190" t="s">
        <v>39</v>
      </c>
      <c r="O249" s="54"/>
      <c r="P249" s="159">
        <f>O249*H249</f>
        <v>0</v>
      </c>
      <c r="Q249" s="159">
        <v>0.016</v>
      </c>
      <c r="R249" s="159">
        <f>Q249*H249</f>
        <v>0.064</v>
      </c>
      <c r="S249" s="159">
        <v>0</v>
      </c>
      <c r="T249" s="160">
        <f>S249*H249</f>
        <v>0</v>
      </c>
      <c r="AR249" s="161" t="s">
        <v>344</v>
      </c>
      <c r="AT249" s="161" t="s">
        <v>194</v>
      </c>
      <c r="AU249" s="161" t="s">
        <v>84</v>
      </c>
      <c r="AY249" s="16" t="s">
        <v>135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6" t="s">
        <v>82</v>
      </c>
      <c r="BK249" s="162">
        <f>ROUND(I249*H249,2)</f>
        <v>0</v>
      </c>
      <c r="BL249" s="16" t="s">
        <v>252</v>
      </c>
      <c r="BM249" s="161" t="s">
        <v>349</v>
      </c>
    </row>
    <row r="250" spans="2:47" s="1" customFormat="1" ht="19.2">
      <c r="B250" s="31"/>
      <c r="D250" s="163" t="s">
        <v>145</v>
      </c>
      <c r="F250" s="164" t="s">
        <v>348</v>
      </c>
      <c r="I250" s="90"/>
      <c r="L250" s="31"/>
      <c r="M250" s="165"/>
      <c r="N250" s="54"/>
      <c r="O250" s="54"/>
      <c r="P250" s="54"/>
      <c r="Q250" s="54"/>
      <c r="R250" s="54"/>
      <c r="S250" s="54"/>
      <c r="T250" s="55"/>
      <c r="AT250" s="16" t="s">
        <v>145</v>
      </c>
      <c r="AU250" s="16" t="s">
        <v>84</v>
      </c>
    </row>
    <row r="251" spans="2:65" s="1" customFormat="1" ht="21.6" customHeight="1">
      <c r="B251" s="149"/>
      <c r="C251" s="150" t="s">
        <v>344</v>
      </c>
      <c r="D251" s="150" t="s">
        <v>138</v>
      </c>
      <c r="E251" s="151" t="s">
        <v>350</v>
      </c>
      <c r="F251" s="152" t="s">
        <v>351</v>
      </c>
      <c r="G251" s="153" t="s">
        <v>189</v>
      </c>
      <c r="H251" s="154">
        <v>5</v>
      </c>
      <c r="I251" s="155"/>
      <c r="J251" s="156">
        <f>ROUND(I251*H251,2)</f>
        <v>0</v>
      </c>
      <c r="K251" s="152" t="s">
        <v>142</v>
      </c>
      <c r="L251" s="31"/>
      <c r="M251" s="157" t="s">
        <v>1</v>
      </c>
      <c r="N251" s="158" t="s">
        <v>39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252</v>
      </c>
      <c r="AT251" s="161" t="s">
        <v>138</v>
      </c>
      <c r="AU251" s="161" t="s">
        <v>84</v>
      </c>
      <c r="AY251" s="16" t="s">
        <v>135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82</v>
      </c>
      <c r="BK251" s="162">
        <f>ROUND(I251*H251,2)</f>
        <v>0</v>
      </c>
      <c r="BL251" s="16" t="s">
        <v>252</v>
      </c>
      <c r="BM251" s="161" t="s">
        <v>352</v>
      </c>
    </row>
    <row r="252" spans="2:47" s="1" customFormat="1" ht="19.2">
      <c r="B252" s="31"/>
      <c r="D252" s="163" t="s">
        <v>145</v>
      </c>
      <c r="F252" s="164" t="s">
        <v>353</v>
      </c>
      <c r="I252" s="90"/>
      <c r="L252" s="31"/>
      <c r="M252" s="165"/>
      <c r="N252" s="54"/>
      <c r="O252" s="54"/>
      <c r="P252" s="54"/>
      <c r="Q252" s="54"/>
      <c r="R252" s="54"/>
      <c r="S252" s="54"/>
      <c r="T252" s="55"/>
      <c r="AT252" s="16" t="s">
        <v>145</v>
      </c>
      <c r="AU252" s="16" t="s">
        <v>84</v>
      </c>
    </row>
    <row r="253" spans="2:65" s="1" customFormat="1" ht="21.6" customHeight="1">
      <c r="B253" s="149"/>
      <c r="C253" s="181" t="s">
        <v>354</v>
      </c>
      <c r="D253" s="181" t="s">
        <v>194</v>
      </c>
      <c r="E253" s="182" t="s">
        <v>355</v>
      </c>
      <c r="F253" s="183" t="s">
        <v>356</v>
      </c>
      <c r="G253" s="184" t="s">
        <v>189</v>
      </c>
      <c r="H253" s="185">
        <v>5</v>
      </c>
      <c r="I253" s="186"/>
      <c r="J253" s="187">
        <f>ROUND(I253*H253,2)</f>
        <v>0</v>
      </c>
      <c r="K253" s="183" t="s">
        <v>142</v>
      </c>
      <c r="L253" s="188"/>
      <c r="M253" s="189" t="s">
        <v>1</v>
      </c>
      <c r="N253" s="190" t="s">
        <v>39</v>
      </c>
      <c r="O253" s="54"/>
      <c r="P253" s="159">
        <f>O253*H253</f>
        <v>0</v>
      </c>
      <c r="Q253" s="159">
        <v>0.0047</v>
      </c>
      <c r="R253" s="159">
        <f>Q253*H253</f>
        <v>0.0235</v>
      </c>
      <c r="S253" s="159">
        <v>0</v>
      </c>
      <c r="T253" s="160">
        <f>S253*H253</f>
        <v>0</v>
      </c>
      <c r="AR253" s="161" t="s">
        <v>344</v>
      </c>
      <c r="AT253" s="161" t="s">
        <v>194</v>
      </c>
      <c r="AU253" s="161" t="s">
        <v>84</v>
      </c>
      <c r="AY253" s="16" t="s">
        <v>135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6" t="s">
        <v>82</v>
      </c>
      <c r="BK253" s="162">
        <f>ROUND(I253*H253,2)</f>
        <v>0</v>
      </c>
      <c r="BL253" s="16" t="s">
        <v>252</v>
      </c>
      <c r="BM253" s="161" t="s">
        <v>357</v>
      </c>
    </row>
    <row r="254" spans="2:47" s="1" customFormat="1" ht="12">
      <c r="B254" s="31"/>
      <c r="D254" s="163" t="s">
        <v>145</v>
      </c>
      <c r="F254" s="164" t="s">
        <v>356</v>
      </c>
      <c r="I254" s="90"/>
      <c r="L254" s="31"/>
      <c r="M254" s="165"/>
      <c r="N254" s="54"/>
      <c r="O254" s="54"/>
      <c r="P254" s="54"/>
      <c r="Q254" s="54"/>
      <c r="R254" s="54"/>
      <c r="S254" s="54"/>
      <c r="T254" s="55"/>
      <c r="AT254" s="16" t="s">
        <v>145</v>
      </c>
      <c r="AU254" s="16" t="s">
        <v>84</v>
      </c>
    </row>
    <row r="255" spans="2:47" s="1" customFormat="1" ht="19.2">
      <c r="B255" s="31"/>
      <c r="D255" s="163" t="s">
        <v>201</v>
      </c>
      <c r="F255" s="191" t="s">
        <v>211</v>
      </c>
      <c r="I255" s="90"/>
      <c r="L255" s="31"/>
      <c r="M255" s="165"/>
      <c r="N255" s="54"/>
      <c r="O255" s="54"/>
      <c r="P255" s="54"/>
      <c r="Q255" s="54"/>
      <c r="R255" s="54"/>
      <c r="S255" s="54"/>
      <c r="T255" s="55"/>
      <c r="AT255" s="16" t="s">
        <v>201</v>
      </c>
      <c r="AU255" s="16" t="s">
        <v>84</v>
      </c>
    </row>
    <row r="256" spans="2:65" s="1" customFormat="1" ht="21.6" customHeight="1">
      <c r="B256" s="149"/>
      <c r="C256" s="150" t="s">
        <v>358</v>
      </c>
      <c r="D256" s="150" t="s">
        <v>138</v>
      </c>
      <c r="E256" s="151" t="s">
        <v>359</v>
      </c>
      <c r="F256" s="152" t="s">
        <v>360</v>
      </c>
      <c r="G256" s="153" t="s">
        <v>189</v>
      </c>
      <c r="H256" s="154">
        <v>10</v>
      </c>
      <c r="I256" s="155"/>
      <c r="J256" s="156">
        <f>ROUND(I256*H256,2)</f>
        <v>0</v>
      </c>
      <c r="K256" s="152" t="s">
        <v>142</v>
      </c>
      <c r="L256" s="31"/>
      <c r="M256" s="157" t="s">
        <v>1</v>
      </c>
      <c r="N256" s="158" t="s">
        <v>39</v>
      </c>
      <c r="O256" s="54"/>
      <c r="P256" s="159">
        <f>O256*H256</f>
        <v>0</v>
      </c>
      <c r="Q256" s="159">
        <v>0</v>
      </c>
      <c r="R256" s="159">
        <f>Q256*H256</f>
        <v>0</v>
      </c>
      <c r="S256" s="159">
        <v>0</v>
      </c>
      <c r="T256" s="160">
        <f>S256*H256</f>
        <v>0</v>
      </c>
      <c r="AR256" s="161" t="s">
        <v>252</v>
      </c>
      <c r="AT256" s="161" t="s">
        <v>138</v>
      </c>
      <c r="AU256" s="161" t="s">
        <v>84</v>
      </c>
      <c r="AY256" s="16" t="s">
        <v>135</v>
      </c>
      <c r="BE256" s="162">
        <f>IF(N256="základní",J256,0)</f>
        <v>0</v>
      </c>
      <c r="BF256" s="162">
        <f>IF(N256="snížená",J256,0)</f>
        <v>0</v>
      </c>
      <c r="BG256" s="162">
        <f>IF(N256="zákl. přenesená",J256,0)</f>
        <v>0</v>
      </c>
      <c r="BH256" s="162">
        <f>IF(N256="sníž. přenesená",J256,0)</f>
        <v>0</v>
      </c>
      <c r="BI256" s="162">
        <f>IF(N256="nulová",J256,0)</f>
        <v>0</v>
      </c>
      <c r="BJ256" s="16" t="s">
        <v>82</v>
      </c>
      <c r="BK256" s="162">
        <f>ROUND(I256*H256,2)</f>
        <v>0</v>
      </c>
      <c r="BL256" s="16" t="s">
        <v>252</v>
      </c>
      <c r="BM256" s="161" t="s">
        <v>361</v>
      </c>
    </row>
    <row r="257" spans="2:47" s="1" customFormat="1" ht="19.2">
      <c r="B257" s="31"/>
      <c r="D257" s="163" t="s">
        <v>145</v>
      </c>
      <c r="F257" s="164" t="s">
        <v>362</v>
      </c>
      <c r="I257" s="90"/>
      <c r="L257" s="31"/>
      <c r="M257" s="165"/>
      <c r="N257" s="54"/>
      <c r="O257" s="54"/>
      <c r="P257" s="54"/>
      <c r="Q257" s="54"/>
      <c r="R257" s="54"/>
      <c r="S257" s="54"/>
      <c r="T257" s="55"/>
      <c r="AT257" s="16" t="s">
        <v>145</v>
      </c>
      <c r="AU257" s="16" t="s">
        <v>84</v>
      </c>
    </row>
    <row r="258" spans="2:65" s="1" customFormat="1" ht="21.6" customHeight="1">
      <c r="B258" s="149"/>
      <c r="C258" s="181" t="s">
        <v>363</v>
      </c>
      <c r="D258" s="181" t="s">
        <v>194</v>
      </c>
      <c r="E258" s="182" t="s">
        <v>364</v>
      </c>
      <c r="F258" s="183" t="s">
        <v>365</v>
      </c>
      <c r="G258" s="184" t="s">
        <v>189</v>
      </c>
      <c r="H258" s="185">
        <v>10</v>
      </c>
      <c r="I258" s="186"/>
      <c r="J258" s="187">
        <f>ROUND(I258*H258,2)</f>
        <v>0</v>
      </c>
      <c r="K258" s="183" t="s">
        <v>142</v>
      </c>
      <c r="L258" s="188"/>
      <c r="M258" s="189" t="s">
        <v>1</v>
      </c>
      <c r="N258" s="190" t="s">
        <v>39</v>
      </c>
      <c r="O258" s="54"/>
      <c r="P258" s="159">
        <f>O258*H258</f>
        <v>0</v>
      </c>
      <c r="Q258" s="159">
        <v>0.0012</v>
      </c>
      <c r="R258" s="159">
        <f>Q258*H258</f>
        <v>0.011999999999999999</v>
      </c>
      <c r="S258" s="159">
        <v>0</v>
      </c>
      <c r="T258" s="160">
        <f>S258*H258</f>
        <v>0</v>
      </c>
      <c r="AR258" s="161" t="s">
        <v>344</v>
      </c>
      <c r="AT258" s="161" t="s">
        <v>194</v>
      </c>
      <c r="AU258" s="161" t="s">
        <v>84</v>
      </c>
      <c r="AY258" s="16" t="s">
        <v>135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6" t="s">
        <v>82</v>
      </c>
      <c r="BK258" s="162">
        <f>ROUND(I258*H258,2)</f>
        <v>0</v>
      </c>
      <c r="BL258" s="16" t="s">
        <v>252</v>
      </c>
      <c r="BM258" s="161" t="s">
        <v>366</v>
      </c>
    </row>
    <row r="259" spans="2:47" s="1" customFormat="1" ht="19.2">
      <c r="B259" s="31"/>
      <c r="D259" s="163" t="s">
        <v>145</v>
      </c>
      <c r="F259" s="164" t="s">
        <v>365</v>
      </c>
      <c r="I259" s="90"/>
      <c r="L259" s="31"/>
      <c r="M259" s="165"/>
      <c r="N259" s="54"/>
      <c r="O259" s="54"/>
      <c r="P259" s="54"/>
      <c r="Q259" s="54"/>
      <c r="R259" s="54"/>
      <c r="S259" s="54"/>
      <c r="T259" s="55"/>
      <c r="AT259" s="16" t="s">
        <v>145</v>
      </c>
      <c r="AU259" s="16" t="s">
        <v>84</v>
      </c>
    </row>
    <row r="260" spans="2:47" s="1" customFormat="1" ht="19.2">
      <c r="B260" s="31"/>
      <c r="D260" s="163" t="s">
        <v>201</v>
      </c>
      <c r="F260" s="191" t="s">
        <v>211</v>
      </c>
      <c r="I260" s="90"/>
      <c r="L260" s="31"/>
      <c r="M260" s="165"/>
      <c r="N260" s="54"/>
      <c r="O260" s="54"/>
      <c r="P260" s="54"/>
      <c r="Q260" s="54"/>
      <c r="R260" s="54"/>
      <c r="S260" s="54"/>
      <c r="T260" s="55"/>
      <c r="AT260" s="16" t="s">
        <v>201</v>
      </c>
      <c r="AU260" s="16" t="s">
        <v>84</v>
      </c>
    </row>
    <row r="261" spans="2:65" s="1" customFormat="1" ht="21.6" customHeight="1">
      <c r="B261" s="149"/>
      <c r="C261" s="150" t="s">
        <v>367</v>
      </c>
      <c r="D261" s="150" t="s">
        <v>138</v>
      </c>
      <c r="E261" s="151" t="s">
        <v>368</v>
      </c>
      <c r="F261" s="152" t="s">
        <v>369</v>
      </c>
      <c r="G261" s="153" t="s">
        <v>293</v>
      </c>
      <c r="H261" s="154">
        <v>0.182</v>
      </c>
      <c r="I261" s="155"/>
      <c r="J261" s="156">
        <f>ROUND(I261*H261,2)</f>
        <v>0</v>
      </c>
      <c r="K261" s="152" t="s">
        <v>142</v>
      </c>
      <c r="L261" s="31"/>
      <c r="M261" s="157" t="s">
        <v>1</v>
      </c>
      <c r="N261" s="158" t="s">
        <v>39</v>
      </c>
      <c r="O261" s="54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AR261" s="161" t="s">
        <v>252</v>
      </c>
      <c r="AT261" s="161" t="s">
        <v>138</v>
      </c>
      <c r="AU261" s="161" t="s">
        <v>84</v>
      </c>
      <c r="AY261" s="16" t="s">
        <v>135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6" t="s">
        <v>82</v>
      </c>
      <c r="BK261" s="162">
        <f>ROUND(I261*H261,2)</f>
        <v>0</v>
      </c>
      <c r="BL261" s="16" t="s">
        <v>252</v>
      </c>
      <c r="BM261" s="161" t="s">
        <v>370</v>
      </c>
    </row>
    <row r="262" spans="2:47" s="1" customFormat="1" ht="38.4">
      <c r="B262" s="31"/>
      <c r="D262" s="163" t="s">
        <v>145</v>
      </c>
      <c r="F262" s="164" t="s">
        <v>371</v>
      </c>
      <c r="I262" s="90"/>
      <c r="L262" s="31"/>
      <c r="M262" s="165"/>
      <c r="N262" s="54"/>
      <c r="O262" s="54"/>
      <c r="P262" s="54"/>
      <c r="Q262" s="54"/>
      <c r="R262" s="54"/>
      <c r="S262" s="54"/>
      <c r="T262" s="55"/>
      <c r="AT262" s="16" t="s">
        <v>145</v>
      </c>
      <c r="AU262" s="16" t="s">
        <v>84</v>
      </c>
    </row>
    <row r="263" spans="2:65" s="1" customFormat="1" ht="21.6" customHeight="1">
      <c r="B263" s="149"/>
      <c r="C263" s="150" t="s">
        <v>372</v>
      </c>
      <c r="D263" s="150" t="s">
        <v>138</v>
      </c>
      <c r="E263" s="151" t="s">
        <v>373</v>
      </c>
      <c r="F263" s="152" t="s">
        <v>374</v>
      </c>
      <c r="G263" s="153" t="s">
        <v>293</v>
      </c>
      <c r="H263" s="154">
        <v>0.182</v>
      </c>
      <c r="I263" s="155"/>
      <c r="J263" s="156">
        <f>ROUND(I263*H263,2)</f>
        <v>0</v>
      </c>
      <c r="K263" s="152" t="s">
        <v>142</v>
      </c>
      <c r="L263" s="31"/>
      <c r="M263" s="157" t="s">
        <v>1</v>
      </c>
      <c r="N263" s="158" t="s">
        <v>39</v>
      </c>
      <c r="O263" s="54"/>
      <c r="P263" s="159">
        <f>O263*H263</f>
        <v>0</v>
      </c>
      <c r="Q263" s="159">
        <v>0</v>
      </c>
      <c r="R263" s="159">
        <f>Q263*H263</f>
        <v>0</v>
      </c>
      <c r="S263" s="159">
        <v>0</v>
      </c>
      <c r="T263" s="160">
        <f>S263*H263</f>
        <v>0</v>
      </c>
      <c r="AR263" s="161" t="s">
        <v>252</v>
      </c>
      <c r="AT263" s="161" t="s">
        <v>138</v>
      </c>
      <c r="AU263" s="161" t="s">
        <v>84</v>
      </c>
      <c r="AY263" s="16" t="s">
        <v>135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6" t="s">
        <v>82</v>
      </c>
      <c r="BK263" s="162">
        <f>ROUND(I263*H263,2)</f>
        <v>0</v>
      </c>
      <c r="BL263" s="16" t="s">
        <v>252</v>
      </c>
      <c r="BM263" s="161" t="s">
        <v>375</v>
      </c>
    </row>
    <row r="264" spans="2:47" s="1" customFormat="1" ht="38.4">
      <c r="B264" s="31"/>
      <c r="D264" s="163" t="s">
        <v>145</v>
      </c>
      <c r="F264" s="164" t="s">
        <v>376</v>
      </c>
      <c r="I264" s="90"/>
      <c r="L264" s="31"/>
      <c r="M264" s="165"/>
      <c r="N264" s="54"/>
      <c r="O264" s="54"/>
      <c r="P264" s="54"/>
      <c r="Q264" s="54"/>
      <c r="R264" s="54"/>
      <c r="S264" s="54"/>
      <c r="T264" s="55"/>
      <c r="AT264" s="16" t="s">
        <v>145</v>
      </c>
      <c r="AU264" s="16" t="s">
        <v>84</v>
      </c>
    </row>
    <row r="265" spans="2:65" s="1" customFormat="1" ht="21.6" customHeight="1">
      <c r="B265" s="149"/>
      <c r="C265" s="150" t="s">
        <v>377</v>
      </c>
      <c r="D265" s="150" t="s">
        <v>138</v>
      </c>
      <c r="E265" s="151" t="s">
        <v>378</v>
      </c>
      <c r="F265" s="152" t="s">
        <v>379</v>
      </c>
      <c r="G265" s="153" t="s">
        <v>293</v>
      </c>
      <c r="H265" s="154">
        <v>0.182</v>
      </c>
      <c r="I265" s="155"/>
      <c r="J265" s="156">
        <f>ROUND(I265*H265,2)</f>
        <v>0</v>
      </c>
      <c r="K265" s="152" t="s">
        <v>142</v>
      </c>
      <c r="L265" s="31"/>
      <c r="M265" s="157" t="s">
        <v>1</v>
      </c>
      <c r="N265" s="158" t="s">
        <v>39</v>
      </c>
      <c r="O265" s="54"/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AR265" s="161" t="s">
        <v>252</v>
      </c>
      <c r="AT265" s="161" t="s">
        <v>138</v>
      </c>
      <c r="AU265" s="161" t="s">
        <v>84</v>
      </c>
      <c r="AY265" s="16" t="s">
        <v>135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6" t="s">
        <v>82</v>
      </c>
      <c r="BK265" s="162">
        <f>ROUND(I265*H265,2)</f>
        <v>0</v>
      </c>
      <c r="BL265" s="16" t="s">
        <v>252</v>
      </c>
      <c r="BM265" s="161" t="s">
        <v>380</v>
      </c>
    </row>
    <row r="266" spans="2:47" s="1" customFormat="1" ht="38.4">
      <c r="B266" s="31"/>
      <c r="D266" s="163" t="s">
        <v>145</v>
      </c>
      <c r="F266" s="164" t="s">
        <v>381</v>
      </c>
      <c r="I266" s="90"/>
      <c r="L266" s="31"/>
      <c r="M266" s="165"/>
      <c r="N266" s="54"/>
      <c r="O266" s="54"/>
      <c r="P266" s="54"/>
      <c r="Q266" s="54"/>
      <c r="R266" s="54"/>
      <c r="S266" s="54"/>
      <c r="T266" s="55"/>
      <c r="AT266" s="16" t="s">
        <v>145</v>
      </c>
      <c r="AU266" s="16" t="s">
        <v>84</v>
      </c>
    </row>
    <row r="267" spans="2:63" s="11" customFormat="1" ht="22.8" customHeight="1">
      <c r="B267" s="136"/>
      <c r="D267" s="137" t="s">
        <v>73</v>
      </c>
      <c r="E267" s="147" t="s">
        <v>382</v>
      </c>
      <c r="F267" s="147" t="s">
        <v>383</v>
      </c>
      <c r="I267" s="139"/>
      <c r="J267" s="148">
        <f>BK267</f>
        <v>0</v>
      </c>
      <c r="L267" s="136"/>
      <c r="M267" s="141"/>
      <c r="N267" s="142"/>
      <c r="O267" s="142"/>
      <c r="P267" s="143">
        <f>SUM(P268:P314)</f>
        <v>0</v>
      </c>
      <c r="Q267" s="142"/>
      <c r="R267" s="143">
        <f>SUM(R268:R314)</f>
        <v>0.8974888</v>
      </c>
      <c r="S267" s="142"/>
      <c r="T267" s="144">
        <f>SUM(T268:T314)</f>
        <v>0</v>
      </c>
      <c r="AR267" s="137" t="s">
        <v>84</v>
      </c>
      <c r="AT267" s="145" t="s">
        <v>73</v>
      </c>
      <c r="AU267" s="145" t="s">
        <v>82</v>
      </c>
      <c r="AY267" s="137" t="s">
        <v>135</v>
      </c>
      <c r="BK267" s="146">
        <f>SUM(BK268:BK314)</f>
        <v>0</v>
      </c>
    </row>
    <row r="268" spans="2:65" s="1" customFormat="1" ht="14.4" customHeight="1">
      <c r="B268" s="149"/>
      <c r="C268" s="150" t="s">
        <v>384</v>
      </c>
      <c r="D268" s="150" t="s">
        <v>138</v>
      </c>
      <c r="E268" s="151" t="s">
        <v>385</v>
      </c>
      <c r="F268" s="152" t="s">
        <v>386</v>
      </c>
      <c r="G268" s="153" t="s">
        <v>141</v>
      </c>
      <c r="H268" s="154">
        <v>24</v>
      </c>
      <c r="I268" s="155"/>
      <c r="J268" s="156">
        <f>ROUND(I268*H268,2)</f>
        <v>0</v>
      </c>
      <c r="K268" s="152" t="s">
        <v>142</v>
      </c>
      <c r="L268" s="31"/>
      <c r="M268" s="157" t="s">
        <v>1</v>
      </c>
      <c r="N268" s="158" t="s">
        <v>39</v>
      </c>
      <c r="O268" s="54"/>
      <c r="P268" s="159">
        <f>O268*H268</f>
        <v>0</v>
      </c>
      <c r="Q268" s="159">
        <v>0.0003</v>
      </c>
      <c r="R268" s="159">
        <f>Q268*H268</f>
        <v>0.0072</v>
      </c>
      <c r="S268" s="159">
        <v>0</v>
      </c>
      <c r="T268" s="160">
        <f>S268*H268</f>
        <v>0</v>
      </c>
      <c r="AR268" s="161" t="s">
        <v>252</v>
      </c>
      <c r="AT268" s="161" t="s">
        <v>138</v>
      </c>
      <c r="AU268" s="161" t="s">
        <v>84</v>
      </c>
      <c r="AY268" s="16" t="s">
        <v>135</v>
      </c>
      <c r="BE268" s="162">
        <f>IF(N268="základní",J268,0)</f>
        <v>0</v>
      </c>
      <c r="BF268" s="162">
        <f>IF(N268="snížená",J268,0)</f>
        <v>0</v>
      </c>
      <c r="BG268" s="162">
        <f>IF(N268="zákl. přenesená",J268,0)</f>
        <v>0</v>
      </c>
      <c r="BH268" s="162">
        <f>IF(N268="sníž. přenesená",J268,0)</f>
        <v>0</v>
      </c>
      <c r="BI268" s="162">
        <f>IF(N268="nulová",J268,0)</f>
        <v>0</v>
      </c>
      <c r="BJ268" s="16" t="s">
        <v>82</v>
      </c>
      <c r="BK268" s="162">
        <f>ROUND(I268*H268,2)</f>
        <v>0</v>
      </c>
      <c r="BL268" s="16" t="s">
        <v>252</v>
      </c>
      <c r="BM268" s="161" t="s">
        <v>387</v>
      </c>
    </row>
    <row r="269" spans="2:47" s="1" customFormat="1" ht="19.2">
      <c r="B269" s="31"/>
      <c r="D269" s="163" t="s">
        <v>145</v>
      </c>
      <c r="F269" s="164" t="s">
        <v>388</v>
      </c>
      <c r="I269" s="90"/>
      <c r="L269" s="31"/>
      <c r="M269" s="165"/>
      <c r="N269" s="54"/>
      <c r="O269" s="54"/>
      <c r="P269" s="54"/>
      <c r="Q269" s="54"/>
      <c r="R269" s="54"/>
      <c r="S269" s="54"/>
      <c r="T269" s="55"/>
      <c r="AT269" s="16" t="s">
        <v>145</v>
      </c>
      <c r="AU269" s="16" t="s">
        <v>84</v>
      </c>
    </row>
    <row r="270" spans="2:51" s="12" customFormat="1" ht="12">
      <c r="B270" s="166"/>
      <c r="D270" s="163" t="s">
        <v>147</v>
      </c>
      <c r="E270" s="167" t="s">
        <v>1</v>
      </c>
      <c r="F270" s="168" t="s">
        <v>389</v>
      </c>
      <c r="H270" s="167" t="s">
        <v>1</v>
      </c>
      <c r="I270" s="169"/>
      <c r="L270" s="166"/>
      <c r="M270" s="170"/>
      <c r="N270" s="171"/>
      <c r="O270" s="171"/>
      <c r="P270" s="171"/>
      <c r="Q270" s="171"/>
      <c r="R270" s="171"/>
      <c r="S270" s="171"/>
      <c r="T270" s="172"/>
      <c r="AT270" s="167" t="s">
        <v>147</v>
      </c>
      <c r="AU270" s="167" t="s">
        <v>84</v>
      </c>
      <c r="AV270" s="12" t="s">
        <v>82</v>
      </c>
      <c r="AW270" s="12" t="s">
        <v>30</v>
      </c>
      <c r="AX270" s="12" t="s">
        <v>74</v>
      </c>
      <c r="AY270" s="167" t="s">
        <v>135</v>
      </c>
    </row>
    <row r="271" spans="2:51" s="13" customFormat="1" ht="12">
      <c r="B271" s="173"/>
      <c r="D271" s="163" t="s">
        <v>147</v>
      </c>
      <c r="E271" s="174" t="s">
        <v>1</v>
      </c>
      <c r="F271" s="175" t="s">
        <v>225</v>
      </c>
      <c r="H271" s="176">
        <v>18.1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147</v>
      </c>
      <c r="AU271" s="174" t="s">
        <v>84</v>
      </c>
      <c r="AV271" s="13" t="s">
        <v>84</v>
      </c>
      <c r="AW271" s="13" t="s">
        <v>30</v>
      </c>
      <c r="AX271" s="13" t="s">
        <v>74</v>
      </c>
      <c r="AY271" s="174" t="s">
        <v>135</v>
      </c>
    </row>
    <row r="272" spans="2:51" s="13" customFormat="1" ht="12">
      <c r="B272" s="173"/>
      <c r="D272" s="163" t="s">
        <v>147</v>
      </c>
      <c r="E272" s="174" t="s">
        <v>1</v>
      </c>
      <c r="F272" s="175" t="s">
        <v>226</v>
      </c>
      <c r="H272" s="176">
        <v>5.9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147</v>
      </c>
      <c r="AU272" s="174" t="s">
        <v>84</v>
      </c>
      <c r="AV272" s="13" t="s">
        <v>84</v>
      </c>
      <c r="AW272" s="13" t="s">
        <v>30</v>
      </c>
      <c r="AX272" s="13" t="s">
        <v>74</v>
      </c>
      <c r="AY272" s="174" t="s">
        <v>135</v>
      </c>
    </row>
    <row r="273" spans="2:65" s="1" customFormat="1" ht="21.6" customHeight="1">
      <c r="B273" s="149"/>
      <c r="C273" s="150" t="s">
        <v>390</v>
      </c>
      <c r="D273" s="150" t="s">
        <v>138</v>
      </c>
      <c r="E273" s="151" t="s">
        <v>391</v>
      </c>
      <c r="F273" s="152" t="s">
        <v>392</v>
      </c>
      <c r="G273" s="153" t="s">
        <v>141</v>
      </c>
      <c r="H273" s="154">
        <v>24</v>
      </c>
      <c r="I273" s="155"/>
      <c r="J273" s="156">
        <f>ROUND(I273*H273,2)</f>
        <v>0</v>
      </c>
      <c r="K273" s="152" t="s">
        <v>142</v>
      </c>
      <c r="L273" s="31"/>
      <c r="M273" s="157" t="s">
        <v>1</v>
      </c>
      <c r="N273" s="158" t="s">
        <v>39</v>
      </c>
      <c r="O273" s="54"/>
      <c r="P273" s="159">
        <f>O273*H273</f>
        <v>0</v>
      </c>
      <c r="Q273" s="159">
        <v>0.0075</v>
      </c>
      <c r="R273" s="159">
        <f>Q273*H273</f>
        <v>0.18</v>
      </c>
      <c r="S273" s="159">
        <v>0</v>
      </c>
      <c r="T273" s="160">
        <f>S273*H273</f>
        <v>0</v>
      </c>
      <c r="AR273" s="161" t="s">
        <v>252</v>
      </c>
      <c r="AT273" s="161" t="s">
        <v>138</v>
      </c>
      <c r="AU273" s="161" t="s">
        <v>84</v>
      </c>
      <c r="AY273" s="16" t="s">
        <v>135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6" t="s">
        <v>82</v>
      </c>
      <c r="BK273" s="162">
        <f>ROUND(I273*H273,2)</f>
        <v>0</v>
      </c>
      <c r="BL273" s="16" t="s">
        <v>252</v>
      </c>
      <c r="BM273" s="161" t="s">
        <v>393</v>
      </c>
    </row>
    <row r="274" spans="2:47" s="1" customFormat="1" ht="28.8">
      <c r="B274" s="31"/>
      <c r="D274" s="163" t="s">
        <v>145</v>
      </c>
      <c r="F274" s="164" t="s">
        <v>394</v>
      </c>
      <c r="I274" s="90"/>
      <c r="L274" s="31"/>
      <c r="M274" s="165"/>
      <c r="N274" s="54"/>
      <c r="O274" s="54"/>
      <c r="P274" s="54"/>
      <c r="Q274" s="54"/>
      <c r="R274" s="54"/>
      <c r="S274" s="54"/>
      <c r="T274" s="55"/>
      <c r="AT274" s="16" t="s">
        <v>145</v>
      </c>
      <c r="AU274" s="16" t="s">
        <v>84</v>
      </c>
    </row>
    <row r="275" spans="2:65" s="1" customFormat="1" ht="21.6" customHeight="1">
      <c r="B275" s="149"/>
      <c r="C275" s="150" t="s">
        <v>395</v>
      </c>
      <c r="D275" s="150" t="s">
        <v>138</v>
      </c>
      <c r="E275" s="151" t="s">
        <v>396</v>
      </c>
      <c r="F275" s="152" t="s">
        <v>397</v>
      </c>
      <c r="G275" s="153" t="s">
        <v>215</v>
      </c>
      <c r="H275" s="154">
        <v>6.8</v>
      </c>
      <c r="I275" s="155"/>
      <c r="J275" s="156">
        <f>ROUND(I275*H275,2)</f>
        <v>0</v>
      </c>
      <c r="K275" s="152" t="s">
        <v>142</v>
      </c>
      <c r="L275" s="31"/>
      <c r="M275" s="157" t="s">
        <v>1</v>
      </c>
      <c r="N275" s="158" t="s">
        <v>39</v>
      </c>
      <c r="O275" s="54"/>
      <c r="P275" s="159">
        <f>O275*H275</f>
        <v>0</v>
      </c>
      <c r="Q275" s="159">
        <v>0.0002</v>
      </c>
      <c r="R275" s="159">
        <f>Q275*H275</f>
        <v>0.00136</v>
      </c>
      <c r="S275" s="159">
        <v>0</v>
      </c>
      <c r="T275" s="160">
        <f>S275*H275</f>
        <v>0</v>
      </c>
      <c r="AR275" s="161" t="s">
        <v>252</v>
      </c>
      <c r="AT275" s="161" t="s">
        <v>138</v>
      </c>
      <c r="AU275" s="161" t="s">
        <v>84</v>
      </c>
      <c r="AY275" s="16" t="s">
        <v>135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82</v>
      </c>
      <c r="BK275" s="162">
        <f>ROUND(I275*H275,2)</f>
        <v>0</v>
      </c>
      <c r="BL275" s="16" t="s">
        <v>252</v>
      </c>
      <c r="BM275" s="161" t="s">
        <v>398</v>
      </c>
    </row>
    <row r="276" spans="2:47" s="1" customFormat="1" ht="28.8">
      <c r="B276" s="31"/>
      <c r="D276" s="163" t="s">
        <v>145</v>
      </c>
      <c r="F276" s="164" t="s">
        <v>399</v>
      </c>
      <c r="I276" s="90"/>
      <c r="L276" s="31"/>
      <c r="M276" s="165"/>
      <c r="N276" s="54"/>
      <c r="O276" s="54"/>
      <c r="P276" s="54"/>
      <c r="Q276" s="54"/>
      <c r="R276" s="54"/>
      <c r="S276" s="54"/>
      <c r="T276" s="55"/>
      <c r="AT276" s="16" t="s">
        <v>145</v>
      </c>
      <c r="AU276" s="16" t="s">
        <v>84</v>
      </c>
    </row>
    <row r="277" spans="2:51" s="13" customFormat="1" ht="12">
      <c r="B277" s="173"/>
      <c r="D277" s="163" t="s">
        <v>147</v>
      </c>
      <c r="E277" s="174" t="s">
        <v>1</v>
      </c>
      <c r="F277" s="175" t="s">
        <v>400</v>
      </c>
      <c r="H277" s="176">
        <v>6.8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147</v>
      </c>
      <c r="AU277" s="174" t="s">
        <v>84</v>
      </c>
      <c r="AV277" s="13" t="s">
        <v>84</v>
      </c>
      <c r="AW277" s="13" t="s">
        <v>30</v>
      </c>
      <c r="AX277" s="13" t="s">
        <v>74</v>
      </c>
      <c r="AY277" s="174" t="s">
        <v>135</v>
      </c>
    </row>
    <row r="278" spans="2:65" s="1" customFormat="1" ht="21.6" customHeight="1">
      <c r="B278" s="149"/>
      <c r="C278" s="181" t="s">
        <v>401</v>
      </c>
      <c r="D278" s="181" t="s">
        <v>194</v>
      </c>
      <c r="E278" s="182" t="s">
        <v>402</v>
      </c>
      <c r="F278" s="183" t="s">
        <v>403</v>
      </c>
      <c r="G278" s="184" t="s">
        <v>215</v>
      </c>
      <c r="H278" s="185">
        <v>7.48</v>
      </c>
      <c r="I278" s="186"/>
      <c r="J278" s="187">
        <f>ROUND(I278*H278,2)</f>
        <v>0</v>
      </c>
      <c r="K278" s="183" t="s">
        <v>142</v>
      </c>
      <c r="L278" s="188"/>
      <c r="M278" s="189" t="s">
        <v>1</v>
      </c>
      <c r="N278" s="190" t="s">
        <v>39</v>
      </c>
      <c r="O278" s="54"/>
      <c r="P278" s="159">
        <f>O278*H278</f>
        <v>0</v>
      </c>
      <c r="Q278" s="159">
        <v>0.00016</v>
      </c>
      <c r="R278" s="159">
        <f>Q278*H278</f>
        <v>0.0011968000000000003</v>
      </c>
      <c r="S278" s="159">
        <v>0</v>
      </c>
      <c r="T278" s="160">
        <f>S278*H278</f>
        <v>0</v>
      </c>
      <c r="AR278" s="161" t="s">
        <v>344</v>
      </c>
      <c r="AT278" s="161" t="s">
        <v>194</v>
      </c>
      <c r="AU278" s="161" t="s">
        <v>84</v>
      </c>
      <c r="AY278" s="16" t="s">
        <v>135</v>
      </c>
      <c r="BE278" s="162">
        <f>IF(N278="základní",J278,0)</f>
        <v>0</v>
      </c>
      <c r="BF278" s="162">
        <f>IF(N278="snížená",J278,0)</f>
        <v>0</v>
      </c>
      <c r="BG278" s="162">
        <f>IF(N278="zákl. přenesená",J278,0)</f>
        <v>0</v>
      </c>
      <c r="BH278" s="162">
        <f>IF(N278="sníž. přenesená",J278,0)</f>
        <v>0</v>
      </c>
      <c r="BI278" s="162">
        <f>IF(N278="nulová",J278,0)</f>
        <v>0</v>
      </c>
      <c r="BJ278" s="16" t="s">
        <v>82</v>
      </c>
      <c r="BK278" s="162">
        <f>ROUND(I278*H278,2)</f>
        <v>0</v>
      </c>
      <c r="BL278" s="16" t="s">
        <v>252</v>
      </c>
      <c r="BM278" s="161" t="s">
        <v>404</v>
      </c>
    </row>
    <row r="279" spans="2:47" s="1" customFormat="1" ht="12">
      <c r="B279" s="31"/>
      <c r="D279" s="163" t="s">
        <v>145</v>
      </c>
      <c r="F279" s="164" t="s">
        <v>403</v>
      </c>
      <c r="I279" s="90"/>
      <c r="L279" s="31"/>
      <c r="M279" s="165"/>
      <c r="N279" s="54"/>
      <c r="O279" s="54"/>
      <c r="P279" s="54"/>
      <c r="Q279" s="54"/>
      <c r="R279" s="54"/>
      <c r="S279" s="54"/>
      <c r="T279" s="55"/>
      <c r="AT279" s="16" t="s">
        <v>145</v>
      </c>
      <c r="AU279" s="16" t="s">
        <v>84</v>
      </c>
    </row>
    <row r="280" spans="2:51" s="13" customFormat="1" ht="12">
      <c r="B280" s="173"/>
      <c r="D280" s="163" t="s">
        <v>147</v>
      </c>
      <c r="F280" s="175" t="s">
        <v>405</v>
      </c>
      <c r="H280" s="176">
        <v>7.48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147</v>
      </c>
      <c r="AU280" s="174" t="s">
        <v>84</v>
      </c>
      <c r="AV280" s="13" t="s">
        <v>84</v>
      </c>
      <c r="AW280" s="13" t="s">
        <v>3</v>
      </c>
      <c r="AX280" s="13" t="s">
        <v>82</v>
      </c>
      <c r="AY280" s="174" t="s">
        <v>135</v>
      </c>
    </row>
    <row r="281" spans="2:65" s="1" customFormat="1" ht="21.6" customHeight="1">
      <c r="B281" s="149"/>
      <c r="C281" s="150" t="s">
        <v>406</v>
      </c>
      <c r="D281" s="150" t="s">
        <v>138</v>
      </c>
      <c r="E281" s="151" t="s">
        <v>407</v>
      </c>
      <c r="F281" s="152" t="s">
        <v>408</v>
      </c>
      <c r="G281" s="153" t="s">
        <v>141</v>
      </c>
      <c r="H281" s="154">
        <v>24.248</v>
      </c>
      <c r="I281" s="155"/>
      <c r="J281" s="156">
        <f>ROUND(I281*H281,2)</f>
        <v>0</v>
      </c>
      <c r="K281" s="152" t="s">
        <v>142</v>
      </c>
      <c r="L281" s="31"/>
      <c r="M281" s="157" t="s">
        <v>1</v>
      </c>
      <c r="N281" s="158" t="s">
        <v>39</v>
      </c>
      <c r="O281" s="54"/>
      <c r="P281" s="159">
        <f>O281*H281</f>
        <v>0</v>
      </c>
      <c r="Q281" s="159">
        <v>0.0058</v>
      </c>
      <c r="R281" s="159">
        <f>Q281*H281</f>
        <v>0.1406384</v>
      </c>
      <c r="S281" s="159">
        <v>0</v>
      </c>
      <c r="T281" s="160">
        <f>S281*H281</f>
        <v>0</v>
      </c>
      <c r="AR281" s="161" t="s">
        <v>252</v>
      </c>
      <c r="AT281" s="161" t="s">
        <v>138</v>
      </c>
      <c r="AU281" s="161" t="s">
        <v>84</v>
      </c>
      <c r="AY281" s="16" t="s">
        <v>135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6" t="s">
        <v>82</v>
      </c>
      <c r="BK281" s="162">
        <f>ROUND(I281*H281,2)</f>
        <v>0</v>
      </c>
      <c r="BL281" s="16" t="s">
        <v>252</v>
      </c>
      <c r="BM281" s="161" t="s">
        <v>409</v>
      </c>
    </row>
    <row r="282" spans="2:47" s="1" customFormat="1" ht="28.8">
      <c r="B282" s="31"/>
      <c r="D282" s="163" t="s">
        <v>145</v>
      </c>
      <c r="F282" s="164" t="s">
        <v>410</v>
      </c>
      <c r="I282" s="90"/>
      <c r="L282" s="31"/>
      <c r="M282" s="165"/>
      <c r="N282" s="54"/>
      <c r="O282" s="54"/>
      <c r="P282" s="54"/>
      <c r="Q282" s="54"/>
      <c r="R282" s="54"/>
      <c r="S282" s="54"/>
      <c r="T282" s="55"/>
      <c r="AT282" s="16" t="s">
        <v>145</v>
      </c>
      <c r="AU282" s="16" t="s">
        <v>84</v>
      </c>
    </row>
    <row r="283" spans="2:51" s="12" customFormat="1" ht="12">
      <c r="B283" s="166"/>
      <c r="D283" s="163" t="s">
        <v>147</v>
      </c>
      <c r="E283" s="167" t="s">
        <v>1</v>
      </c>
      <c r="F283" s="168" t="s">
        <v>389</v>
      </c>
      <c r="H283" s="167" t="s">
        <v>1</v>
      </c>
      <c r="I283" s="169"/>
      <c r="L283" s="166"/>
      <c r="M283" s="170"/>
      <c r="N283" s="171"/>
      <c r="O283" s="171"/>
      <c r="P283" s="171"/>
      <c r="Q283" s="171"/>
      <c r="R283" s="171"/>
      <c r="S283" s="171"/>
      <c r="T283" s="172"/>
      <c r="AT283" s="167" t="s">
        <v>147</v>
      </c>
      <c r="AU283" s="167" t="s">
        <v>84</v>
      </c>
      <c r="AV283" s="12" t="s">
        <v>82</v>
      </c>
      <c r="AW283" s="12" t="s">
        <v>30</v>
      </c>
      <c r="AX283" s="12" t="s">
        <v>74</v>
      </c>
      <c r="AY283" s="167" t="s">
        <v>135</v>
      </c>
    </row>
    <row r="284" spans="2:51" s="13" customFormat="1" ht="12">
      <c r="B284" s="173"/>
      <c r="D284" s="163" t="s">
        <v>147</v>
      </c>
      <c r="E284" s="174" t="s">
        <v>1</v>
      </c>
      <c r="F284" s="175" t="s">
        <v>225</v>
      </c>
      <c r="H284" s="176">
        <v>18.1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147</v>
      </c>
      <c r="AU284" s="174" t="s">
        <v>84</v>
      </c>
      <c r="AV284" s="13" t="s">
        <v>84</v>
      </c>
      <c r="AW284" s="13" t="s">
        <v>30</v>
      </c>
      <c r="AX284" s="13" t="s">
        <v>74</v>
      </c>
      <c r="AY284" s="174" t="s">
        <v>135</v>
      </c>
    </row>
    <row r="285" spans="2:51" s="13" customFormat="1" ht="20.4">
      <c r="B285" s="173"/>
      <c r="D285" s="163" t="s">
        <v>147</v>
      </c>
      <c r="E285" s="174" t="s">
        <v>1</v>
      </c>
      <c r="F285" s="175" t="s">
        <v>411</v>
      </c>
      <c r="H285" s="176">
        <v>0.248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147</v>
      </c>
      <c r="AU285" s="174" t="s">
        <v>84</v>
      </c>
      <c r="AV285" s="13" t="s">
        <v>84</v>
      </c>
      <c r="AW285" s="13" t="s">
        <v>30</v>
      </c>
      <c r="AX285" s="13" t="s">
        <v>74</v>
      </c>
      <c r="AY285" s="174" t="s">
        <v>135</v>
      </c>
    </row>
    <row r="286" spans="2:51" s="13" customFormat="1" ht="12">
      <c r="B286" s="173"/>
      <c r="D286" s="163" t="s">
        <v>147</v>
      </c>
      <c r="E286" s="174" t="s">
        <v>1</v>
      </c>
      <c r="F286" s="175" t="s">
        <v>226</v>
      </c>
      <c r="H286" s="176">
        <v>5.9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147</v>
      </c>
      <c r="AU286" s="174" t="s">
        <v>84</v>
      </c>
      <c r="AV286" s="13" t="s">
        <v>84</v>
      </c>
      <c r="AW286" s="13" t="s">
        <v>30</v>
      </c>
      <c r="AX286" s="13" t="s">
        <v>74</v>
      </c>
      <c r="AY286" s="174" t="s">
        <v>135</v>
      </c>
    </row>
    <row r="287" spans="2:65" s="1" customFormat="1" ht="32.4" customHeight="1">
      <c r="B287" s="149"/>
      <c r="C287" s="181" t="s">
        <v>412</v>
      </c>
      <c r="D287" s="181" t="s">
        <v>194</v>
      </c>
      <c r="E287" s="182" t="s">
        <v>413</v>
      </c>
      <c r="F287" s="183" t="s">
        <v>414</v>
      </c>
      <c r="G287" s="184" t="s">
        <v>141</v>
      </c>
      <c r="H287" s="185">
        <v>26.673</v>
      </c>
      <c r="I287" s="186"/>
      <c r="J287" s="187">
        <f>ROUND(I287*H287,2)</f>
        <v>0</v>
      </c>
      <c r="K287" s="183" t="s">
        <v>142</v>
      </c>
      <c r="L287" s="188"/>
      <c r="M287" s="189" t="s">
        <v>1</v>
      </c>
      <c r="N287" s="190" t="s">
        <v>39</v>
      </c>
      <c r="O287" s="54"/>
      <c r="P287" s="159">
        <f>O287*H287</f>
        <v>0</v>
      </c>
      <c r="Q287" s="159">
        <v>0.0192</v>
      </c>
      <c r="R287" s="159">
        <f>Q287*H287</f>
        <v>0.5121216</v>
      </c>
      <c r="S287" s="159">
        <v>0</v>
      </c>
      <c r="T287" s="160">
        <f>S287*H287</f>
        <v>0</v>
      </c>
      <c r="AR287" s="161" t="s">
        <v>344</v>
      </c>
      <c r="AT287" s="161" t="s">
        <v>194</v>
      </c>
      <c r="AU287" s="161" t="s">
        <v>84</v>
      </c>
      <c r="AY287" s="16" t="s">
        <v>135</v>
      </c>
      <c r="BE287" s="162">
        <f>IF(N287="základní",J287,0)</f>
        <v>0</v>
      </c>
      <c r="BF287" s="162">
        <f>IF(N287="snížená",J287,0)</f>
        <v>0</v>
      </c>
      <c r="BG287" s="162">
        <f>IF(N287="zákl. přenesená",J287,0)</f>
        <v>0</v>
      </c>
      <c r="BH287" s="162">
        <f>IF(N287="sníž. přenesená",J287,0)</f>
        <v>0</v>
      </c>
      <c r="BI287" s="162">
        <f>IF(N287="nulová",J287,0)</f>
        <v>0</v>
      </c>
      <c r="BJ287" s="16" t="s">
        <v>82</v>
      </c>
      <c r="BK287" s="162">
        <f>ROUND(I287*H287,2)</f>
        <v>0</v>
      </c>
      <c r="BL287" s="16" t="s">
        <v>252</v>
      </c>
      <c r="BM287" s="161" t="s">
        <v>415</v>
      </c>
    </row>
    <row r="288" spans="2:47" s="1" customFormat="1" ht="28.8">
      <c r="B288" s="31"/>
      <c r="D288" s="163" t="s">
        <v>145</v>
      </c>
      <c r="F288" s="164" t="s">
        <v>414</v>
      </c>
      <c r="I288" s="90"/>
      <c r="L288" s="31"/>
      <c r="M288" s="165"/>
      <c r="N288" s="54"/>
      <c r="O288" s="54"/>
      <c r="P288" s="54"/>
      <c r="Q288" s="54"/>
      <c r="R288" s="54"/>
      <c r="S288" s="54"/>
      <c r="T288" s="55"/>
      <c r="AT288" s="16" t="s">
        <v>145</v>
      </c>
      <c r="AU288" s="16" t="s">
        <v>84</v>
      </c>
    </row>
    <row r="289" spans="2:47" s="1" customFormat="1" ht="19.2">
      <c r="B289" s="31"/>
      <c r="D289" s="163" t="s">
        <v>201</v>
      </c>
      <c r="F289" s="191" t="s">
        <v>416</v>
      </c>
      <c r="I289" s="90"/>
      <c r="L289" s="31"/>
      <c r="M289" s="165"/>
      <c r="N289" s="54"/>
      <c r="O289" s="54"/>
      <c r="P289" s="54"/>
      <c r="Q289" s="54"/>
      <c r="R289" s="54"/>
      <c r="S289" s="54"/>
      <c r="T289" s="55"/>
      <c r="AT289" s="16" t="s">
        <v>201</v>
      </c>
      <c r="AU289" s="16" t="s">
        <v>84</v>
      </c>
    </row>
    <row r="290" spans="2:51" s="12" customFormat="1" ht="12">
      <c r="B290" s="166"/>
      <c r="D290" s="163" t="s">
        <v>147</v>
      </c>
      <c r="E290" s="167" t="s">
        <v>1</v>
      </c>
      <c r="F290" s="168" t="s">
        <v>389</v>
      </c>
      <c r="H290" s="167" t="s">
        <v>1</v>
      </c>
      <c r="I290" s="169"/>
      <c r="L290" s="166"/>
      <c r="M290" s="170"/>
      <c r="N290" s="171"/>
      <c r="O290" s="171"/>
      <c r="P290" s="171"/>
      <c r="Q290" s="171"/>
      <c r="R290" s="171"/>
      <c r="S290" s="171"/>
      <c r="T290" s="172"/>
      <c r="AT290" s="167" t="s">
        <v>147</v>
      </c>
      <c r="AU290" s="167" t="s">
        <v>84</v>
      </c>
      <c r="AV290" s="12" t="s">
        <v>82</v>
      </c>
      <c r="AW290" s="12" t="s">
        <v>30</v>
      </c>
      <c r="AX290" s="12" t="s">
        <v>74</v>
      </c>
      <c r="AY290" s="167" t="s">
        <v>135</v>
      </c>
    </row>
    <row r="291" spans="2:51" s="13" customFormat="1" ht="12">
      <c r="B291" s="173"/>
      <c r="D291" s="163" t="s">
        <v>147</v>
      </c>
      <c r="E291" s="174" t="s">
        <v>1</v>
      </c>
      <c r="F291" s="175" t="s">
        <v>181</v>
      </c>
      <c r="H291" s="176">
        <v>18.1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147</v>
      </c>
      <c r="AU291" s="174" t="s">
        <v>84</v>
      </c>
      <c r="AV291" s="13" t="s">
        <v>84</v>
      </c>
      <c r="AW291" s="13" t="s">
        <v>30</v>
      </c>
      <c r="AX291" s="13" t="s">
        <v>74</v>
      </c>
      <c r="AY291" s="174" t="s">
        <v>135</v>
      </c>
    </row>
    <row r="292" spans="2:51" s="13" customFormat="1" ht="20.4">
      <c r="B292" s="173"/>
      <c r="D292" s="163" t="s">
        <v>147</v>
      </c>
      <c r="E292" s="174" t="s">
        <v>1</v>
      </c>
      <c r="F292" s="175" t="s">
        <v>411</v>
      </c>
      <c r="H292" s="176">
        <v>0.248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147</v>
      </c>
      <c r="AU292" s="174" t="s">
        <v>84</v>
      </c>
      <c r="AV292" s="13" t="s">
        <v>84</v>
      </c>
      <c r="AW292" s="13" t="s">
        <v>30</v>
      </c>
      <c r="AX292" s="13" t="s">
        <v>74</v>
      </c>
      <c r="AY292" s="174" t="s">
        <v>135</v>
      </c>
    </row>
    <row r="293" spans="2:51" s="13" customFormat="1" ht="12">
      <c r="B293" s="173"/>
      <c r="D293" s="163" t="s">
        <v>147</v>
      </c>
      <c r="E293" s="174" t="s">
        <v>1</v>
      </c>
      <c r="F293" s="175" t="s">
        <v>182</v>
      </c>
      <c r="H293" s="176">
        <v>5.9</v>
      </c>
      <c r="I293" s="177"/>
      <c r="L293" s="173"/>
      <c r="M293" s="178"/>
      <c r="N293" s="179"/>
      <c r="O293" s="179"/>
      <c r="P293" s="179"/>
      <c r="Q293" s="179"/>
      <c r="R293" s="179"/>
      <c r="S293" s="179"/>
      <c r="T293" s="180"/>
      <c r="AT293" s="174" t="s">
        <v>147</v>
      </c>
      <c r="AU293" s="174" t="s">
        <v>84</v>
      </c>
      <c r="AV293" s="13" t="s">
        <v>84</v>
      </c>
      <c r="AW293" s="13" t="s">
        <v>30</v>
      </c>
      <c r="AX293" s="13" t="s">
        <v>74</v>
      </c>
      <c r="AY293" s="174" t="s">
        <v>135</v>
      </c>
    </row>
    <row r="294" spans="2:51" s="13" customFormat="1" ht="12">
      <c r="B294" s="173"/>
      <c r="D294" s="163" t="s">
        <v>147</v>
      </c>
      <c r="F294" s="175" t="s">
        <v>417</v>
      </c>
      <c r="H294" s="176">
        <v>26.673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147</v>
      </c>
      <c r="AU294" s="174" t="s">
        <v>84</v>
      </c>
      <c r="AV294" s="13" t="s">
        <v>84</v>
      </c>
      <c r="AW294" s="13" t="s">
        <v>3</v>
      </c>
      <c r="AX294" s="13" t="s">
        <v>82</v>
      </c>
      <c r="AY294" s="174" t="s">
        <v>135</v>
      </c>
    </row>
    <row r="295" spans="2:65" s="1" customFormat="1" ht="21.6" customHeight="1">
      <c r="B295" s="149"/>
      <c r="C295" s="150" t="s">
        <v>418</v>
      </c>
      <c r="D295" s="150" t="s">
        <v>138</v>
      </c>
      <c r="E295" s="151" t="s">
        <v>419</v>
      </c>
      <c r="F295" s="152" t="s">
        <v>420</v>
      </c>
      <c r="G295" s="153" t="s">
        <v>141</v>
      </c>
      <c r="H295" s="154">
        <v>24</v>
      </c>
      <c r="I295" s="155"/>
      <c r="J295" s="156">
        <f>ROUND(I295*H295,2)</f>
        <v>0</v>
      </c>
      <c r="K295" s="152" t="s">
        <v>142</v>
      </c>
      <c r="L295" s="31"/>
      <c r="M295" s="157" t="s">
        <v>1</v>
      </c>
      <c r="N295" s="158" t="s">
        <v>39</v>
      </c>
      <c r="O295" s="54"/>
      <c r="P295" s="159">
        <f>O295*H295</f>
        <v>0</v>
      </c>
      <c r="Q295" s="159">
        <v>0.0015</v>
      </c>
      <c r="R295" s="159">
        <f>Q295*H295</f>
        <v>0.036000000000000004</v>
      </c>
      <c r="S295" s="159">
        <v>0</v>
      </c>
      <c r="T295" s="160">
        <f>S295*H295</f>
        <v>0</v>
      </c>
      <c r="AR295" s="161" t="s">
        <v>252</v>
      </c>
      <c r="AT295" s="161" t="s">
        <v>138</v>
      </c>
      <c r="AU295" s="161" t="s">
        <v>84</v>
      </c>
      <c r="AY295" s="16" t="s">
        <v>135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6" t="s">
        <v>82</v>
      </c>
      <c r="BK295" s="162">
        <f>ROUND(I295*H295,2)</f>
        <v>0</v>
      </c>
      <c r="BL295" s="16" t="s">
        <v>252</v>
      </c>
      <c r="BM295" s="161" t="s">
        <v>421</v>
      </c>
    </row>
    <row r="296" spans="2:47" s="1" customFormat="1" ht="19.2">
      <c r="B296" s="31"/>
      <c r="D296" s="163" t="s">
        <v>145</v>
      </c>
      <c r="F296" s="164" t="s">
        <v>422</v>
      </c>
      <c r="I296" s="90"/>
      <c r="L296" s="31"/>
      <c r="M296" s="165"/>
      <c r="N296" s="54"/>
      <c r="O296" s="54"/>
      <c r="P296" s="54"/>
      <c r="Q296" s="54"/>
      <c r="R296" s="54"/>
      <c r="S296" s="54"/>
      <c r="T296" s="55"/>
      <c r="AT296" s="16" t="s">
        <v>145</v>
      </c>
      <c r="AU296" s="16" t="s">
        <v>84</v>
      </c>
    </row>
    <row r="297" spans="2:51" s="12" customFormat="1" ht="12">
      <c r="B297" s="166"/>
      <c r="D297" s="163" t="s">
        <v>147</v>
      </c>
      <c r="E297" s="167" t="s">
        <v>1</v>
      </c>
      <c r="F297" s="168" t="s">
        <v>389</v>
      </c>
      <c r="H297" s="167" t="s">
        <v>1</v>
      </c>
      <c r="I297" s="169"/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147</v>
      </c>
      <c r="AU297" s="167" t="s">
        <v>84</v>
      </c>
      <c r="AV297" s="12" t="s">
        <v>82</v>
      </c>
      <c r="AW297" s="12" t="s">
        <v>30</v>
      </c>
      <c r="AX297" s="12" t="s">
        <v>74</v>
      </c>
      <c r="AY297" s="167" t="s">
        <v>135</v>
      </c>
    </row>
    <row r="298" spans="2:51" s="13" customFormat="1" ht="12">
      <c r="B298" s="173"/>
      <c r="D298" s="163" t="s">
        <v>147</v>
      </c>
      <c r="E298" s="174" t="s">
        <v>1</v>
      </c>
      <c r="F298" s="175" t="s">
        <v>181</v>
      </c>
      <c r="H298" s="176">
        <v>18.1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147</v>
      </c>
      <c r="AU298" s="174" t="s">
        <v>84</v>
      </c>
      <c r="AV298" s="13" t="s">
        <v>84</v>
      </c>
      <c r="AW298" s="13" t="s">
        <v>30</v>
      </c>
      <c r="AX298" s="13" t="s">
        <v>74</v>
      </c>
      <c r="AY298" s="174" t="s">
        <v>135</v>
      </c>
    </row>
    <row r="299" spans="2:51" s="13" customFormat="1" ht="12">
      <c r="B299" s="173"/>
      <c r="D299" s="163" t="s">
        <v>147</v>
      </c>
      <c r="E299" s="174" t="s">
        <v>1</v>
      </c>
      <c r="F299" s="175" t="s">
        <v>226</v>
      </c>
      <c r="H299" s="176">
        <v>5.9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147</v>
      </c>
      <c r="AU299" s="174" t="s">
        <v>84</v>
      </c>
      <c r="AV299" s="13" t="s">
        <v>84</v>
      </c>
      <c r="AW299" s="13" t="s">
        <v>30</v>
      </c>
      <c r="AX299" s="13" t="s">
        <v>74</v>
      </c>
      <c r="AY299" s="174" t="s">
        <v>135</v>
      </c>
    </row>
    <row r="300" spans="2:65" s="1" customFormat="1" ht="14.4" customHeight="1">
      <c r="B300" s="149"/>
      <c r="C300" s="150" t="s">
        <v>423</v>
      </c>
      <c r="D300" s="150" t="s">
        <v>138</v>
      </c>
      <c r="E300" s="151" t="s">
        <v>424</v>
      </c>
      <c r="F300" s="152" t="s">
        <v>425</v>
      </c>
      <c r="G300" s="153" t="s">
        <v>189</v>
      </c>
      <c r="H300" s="154">
        <v>22</v>
      </c>
      <c r="I300" s="155"/>
      <c r="J300" s="156">
        <f>ROUND(I300*H300,2)</f>
        <v>0</v>
      </c>
      <c r="K300" s="152" t="s">
        <v>142</v>
      </c>
      <c r="L300" s="31"/>
      <c r="M300" s="157" t="s">
        <v>1</v>
      </c>
      <c r="N300" s="158" t="s">
        <v>39</v>
      </c>
      <c r="O300" s="54"/>
      <c r="P300" s="159">
        <f>O300*H300</f>
        <v>0</v>
      </c>
      <c r="Q300" s="159">
        <v>0.00022</v>
      </c>
      <c r="R300" s="159">
        <f>Q300*H300</f>
        <v>0.0048400000000000006</v>
      </c>
      <c r="S300" s="159">
        <v>0</v>
      </c>
      <c r="T300" s="160">
        <f>S300*H300</f>
        <v>0</v>
      </c>
      <c r="AR300" s="161" t="s">
        <v>252</v>
      </c>
      <c r="AT300" s="161" t="s">
        <v>138</v>
      </c>
      <c r="AU300" s="161" t="s">
        <v>84</v>
      </c>
      <c r="AY300" s="16" t="s">
        <v>135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6" t="s">
        <v>82</v>
      </c>
      <c r="BK300" s="162">
        <f>ROUND(I300*H300,2)</f>
        <v>0</v>
      </c>
      <c r="BL300" s="16" t="s">
        <v>252</v>
      </c>
      <c r="BM300" s="161" t="s">
        <v>426</v>
      </c>
    </row>
    <row r="301" spans="2:47" s="1" customFormat="1" ht="19.2">
      <c r="B301" s="31"/>
      <c r="D301" s="163" t="s">
        <v>145</v>
      </c>
      <c r="F301" s="164" t="s">
        <v>427</v>
      </c>
      <c r="I301" s="90"/>
      <c r="L301" s="31"/>
      <c r="M301" s="165"/>
      <c r="N301" s="54"/>
      <c r="O301" s="54"/>
      <c r="P301" s="54"/>
      <c r="Q301" s="54"/>
      <c r="R301" s="54"/>
      <c r="S301" s="54"/>
      <c r="T301" s="55"/>
      <c r="AT301" s="16" t="s">
        <v>145</v>
      </c>
      <c r="AU301" s="16" t="s">
        <v>84</v>
      </c>
    </row>
    <row r="302" spans="2:51" s="13" customFormat="1" ht="12">
      <c r="B302" s="173"/>
      <c r="D302" s="163" t="s">
        <v>147</v>
      </c>
      <c r="E302" s="174" t="s">
        <v>1</v>
      </c>
      <c r="F302" s="175" t="s">
        <v>428</v>
      </c>
      <c r="H302" s="176">
        <v>10</v>
      </c>
      <c r="I302" s="177"/>
      <c r="L302" s="173"/>
      <c r="M302" s="178"/>
      <c r="N302" s="179"/>
      <c r="O302" s="179"/>
      <c r="P302" s="179"/>
      <c r="Q302" s="179"/>
      <c r="R302" s="179"/>
      <c r="S302" s="179"/>
      <c r="T302" s="180"/>
      <c r="AT302" s="174" t="s">
        <v>147</v>
      </c>
      <c r="AU302" s="174" t="s">
        <v>84</v>
      </c>
      <c r="AV302" s="13" t="s">
        <v>84</v>
      </c>
      <c r="AW302" s="13" t="s">
        <v>30</v>
      </c>
      <c r="AX302" s="13" t="s">
        <v>74</v>
      </c>
      <c r="AY302" s="174" t="s">
        <v>135</v>
      </c>
    </row>
    <row r="303" spans="2:51" s="13" customFormat="1" ht="12">
      <c r="B303" s="173"/>
      <c r="D303" s="163" t="s">
        <v>147</v>
      </c>
      <c r="E303" s="174" t="s">
        <v>1</v>
      </c>
      <c r="F303" s="175" t="s">
        <v>429</v>
      </c>
      <c r="H303" s="176">
        <v>12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147</v>
      </c>
      <c r="AU303" s="174" t="s">
        <v>84</v>
      </c>
      <c r="AV303" s="13" t="s">
        <v>84</v>
      </c>
      <c r="AW303" s="13" t="s">
        <v>30</v>
      </c>
      <c r="AX303" s="13" t="s">
        <v>74</v>
      </c>
      <c r="AY303" s="174" t="s">
        <v>135</v>
      </c>
    </row>
    <row r="304" spans="2:65" s="1" customFormat="1" ht="21.6" customHeight="1">
      <c r="B304" s="149"/>
      <c r="C304" s="150" t="s">
        <v>430</v>
      </c>
      <c r="D304" s="150" t="s">
        <v>138</v>
      </c>
      <c r="E304" s="151" t="s">
        <v>431</v>
      </c>
      <c r="F304" s="152" t="s">
        <v>432</v>
      </c>
      <c r="G304" s="153" t="s">
        <v>215</v>
      </c>
      <c r="H304" s="154">
        <v>35.33</v>
      </c>
      <c r="I304" s="155"/>
      <c r="J304" s="156">
        <f>ROUND(I304*H304,2)</f>
        <v>0</v>
      </c>
      <c r="K304" s="152" t="s">
        <v>142</v>
      </c>
      <c r="L304" s="31"/>
      <c r="M304" s="157" t="s">
        <v>1</v>
      </c>
      <c r="N304" s="158" t="s">
        <v>39</v>
      </c>
      <c r="O304" s="54"/>
      <c r="P304" s="159">
        <f>O304*H304</f>
        <v>0</v>
      </c>
      <c r="Q304" s="159">
        <v>0.0004</v>
      </c>
      <c r="R304" s="159">
        <f>Q304*H304</f>
        <v>0.014132</v>
      </c>
      <c r="S304" s="159">
        <v>0</v>
      </c>
      <c r="T304" s="160">
        <f>S304*H304</f>
        <v>0</v>
      </c>
      <c r="AR304" s="161" t="s">
        <v>252</v>
      </c>
      <c r="AT304" s="161" t="s">
        <v>138</v>
      </c>
      <c r="AU304" s="161" t="s">
        <v>84</v>
      </c>
      <c r="AY304" s="16" t="s">
        <v>135</v>
      </c>
      <c r="BE304" s="162">
        <f>IF(N304="základní",J304,0)</f>
        <v>0</v>
      </c>
      <c r="BF304" s="162">
        <f>IF(N304="snížená",J304,0)</f>
        <v>0</v>
      </c>
      <c r="BG304" s="162">
        <f>IF(N304="zákl. přenesená",J304,0)</f>
        <v>0</v>
      </c>
      <c r="BH304" s="162">
        <f>IF(N304="sníž. přenesená",J304,0)</f>
        <v>0</v>
      </c>
      <c r="BI304" s="162">
        <f>IF(N304="nulová",J304,0)</f>
        <v>0</v>
      </c>
      <c r="BJ304" s="16" t="s">
        <v>82</v>
      </c>
      <c r="BK304" s="162">
        <f>ROUND(I304*H304,2)</f>
        <v>0</v>
      </c>
      <c r="BL304" s="16" t="s">
        <v>252</v>
      </c>
      <c r="BM304" s="161" t="s">
        <v>433</v>
      </c>
    </row>
    <row r="305" spans="2:47" s="1" customFormat="1" ht="19.2">
      <c r="B305" s="31"/>
      <c r="D305" s="163" t="s">
        <v>145</v>
      </c>
      <c r="F305" s="164" t="s">
        <v>434</v>
      </c>
      <c r="I305" s="90"/>
      <c r="L305" s="31"/>
      <c r="M305" s="165"/>
      <c r="N305" s="54"/>
      <c r="O305" s="54"/>
      <c r="P305" s="54"/>
      <c r="Q305" s="54"/>
      <c r="R305" s="54"/>
      <c r="S305" s="54"/>
      <c r="T305" s="55"/>
      <c r="AT305" s="16" t="s">
        <v>145</v>
      </c>
      <c r="AU305" s="16" t="s">
        <v>84</v>
      </c>
    </row>
    <row r="306" spans="2:51" s="13" customFormat="1" ht="30.6">
      <c r="B306" s="173"/>
      <c r="D306" s="163" t="s">
        <v>147</v>
      </c>
      <c r="E306" s="174" t="s">
        <v>1</v>
      </c>
      <c r="F306" s="175" t="s">
        <v>435</v>
      </c>
      <c r="H306" s="176">
        <v>15.555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147</v>
      </c>
      <c r="AU306" s="174" t="s">
        <v>84</v>
      </c>
      <c r="AV306" s="13" t="s">
        <v>84</v>
      </c>
      <c r="AW306" s="13" t="s">
        <v>30</v>
      </c>
      <c r="AX306" s="13" t="s">
        <v>74</v>
      </c>
      <c r="AY306" s="174" t="s">
        <v>135</v>
      </c>
    </row>
    <row r="307" spans="2:51" s="13" customFormat="1" ht="20.4">
      <c r="B307" s="173"/>
      <c r="D307" s="163" t="s">
        <v>147</v>
      </c>
      <c r="E307" s="174" t="s">
        <v>1</v>
      </c>
      <c r="F307" s="175" t="s">
        <v>436</v>
      </c>
      <c r="H307" s="176">
        <v>3.675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147</v>
      </c>
      <c r="AU307" s="174" t="s">
        <v>84</v>
      </c>
      <c r="AV307" s="13" t="s">
        <v>84</v>
      </c>
      <c r="AW307" s="13" t="s">
        <v>30</v>
      </c>
      <c r="AX307" s="13" t="s">
        <v>74</v>
      </c>
      <c r="AY307" s="174" t="s">
        <v>135</v>
      </c>
    </row>
    <row r="308" spans="2:51" s="13" customFormat="1" ht="20.4">
      <c r="B308" s="173"/>
      <c r="D308" s="163" t="s">
        <v>147</v>
      </c>
      <c r="E308" s="174" t="s">
        <v>1</v>
      </c>
      <c r="F308" s="175" t="s">
        <v>437</v>
      </c>
      <c r="H308" s="176">
        <v>16.1</v>
      </c>
      <c r="I308" s="177"/>
      <c r="L308" s="173"/>
      <c r="M308" s="178"/>
      <c r="N308" s="179"/>
      <c r="O308" s="179"/>
      <c r="P308" s="179"/>
      <c r="Q308" s="179"/>
      <c r="R308" s="179"/>
      <c r="S308" s="179"/>
      <c r="T308" s="180"/>
      <c r="AT308" s="174" t="s">
        <v>147</v>
      </c>
      <c r="AU308" s="174" t="s">
        <v>84</v>
      </c>
      <c r="AV308" s="13" t="s">
        <v>84</v>
      </c>
      <c r="AW308" s="13" t="s">
        <v>30</v>
      </c>
      <c r="AX308" s="13" t="s">
        <v>74</v>
      </c>
      <c r="AY308" s="174" t="s">
        <v>135</v>
      </c>
    </row>
    <row r="309" spans="2:65" s="1" customFormat="1" ht="21.6" customHeight="1">
      <c r="B309" s="149"/>
      <c r="C309" s="150" t="s">
        <v>438</v>
      </c>
      <c r="D309" s="150" t="s">
        <v>138</v>
      </c>
      <c r="E309" s="151" t="s">
        <v>439</v>
      </c>
      <c r="F309" s="152" t="s">
        <v>440</v>
      </c>
      <c r="G309" s="153" t="s">
        <v>293</v>
      </c>
      <c r="H309" s="154">
        <v>0.897</v>
      </c>
      <c r="I309" s="155"/>
      <c r="J309" s="156">
        <f>ROUND(I309*H309,2)</f>
        <v>0</v>
      </c>
      <c r="K309" s="152" t="s">
        <v>142</v>
      </c>
      <c r="L309" s="31"/>
      <c r="M309" s="157" t="s">
        <v>1</v>
      </c>
      <c r="N309" s="158" t="s">
        <v>39</v>
      </c>
      <c r="O309" s="54"/>
      <c r="P309" s="159">
        <f>O309*H309</f>
        <v>0</v>
      </c>
      <c r="Q309" s="159">
        <v>0</v>
      </c>
      <c r="R309" s="159">
        <f>Q309*H309</f>
        <v>0</v>
      </c>
      <c r="S309" s="159">
        <v>0</v>
      </c>
      <c r="T309" s="160">
        <f>S309*H309</f>
        <v>0</v>
      </c>
      <c r="AR309" s="161" t="s">
        <v>252</v>
      </c>
      <c r="AT309" s="161" t="s">
        <v>138</v>
      </c>
      <c r="AU309" s="161" t="s">
        <v>84</v>
      </c>
      <c r="AY309" s="16" t="s">
        <v>135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82</v>
      </c>
      <c r="BK309" s="162">
        <f>ROUND(I309*H309,2)</f>
        <v>0</v>
      </c>
      <c r="BL309" s="16" t="s">
        <v>252</v>
      </c>
      <c r="BM309" s="161" t="s">
        <v>441</v>
      </c>
    </row>
    <row r="310" spans="2:47" s="1" customFormat="1" ht="38.4">
      <c r="B310" s="31"/>
      <c r="D310" s="163" t="s">
        <v>145</v>
      </c>
      <c r="F310" s="164" t="s">
        <v>442</v>
      </c>
      <c r="I310" s="90"/>
      <c r="L310" s="31"/>
      <c r="M310" s="165"/>
      <c r="N310" s="54"/>
      <c r="O310" s="54"/>
      <c r="P310" s="54"/>
      <c r="Q310" s="54"/>
      <c r="R310" s="54"/>
      <c r="S310" s="54"/>
      <c r="T310" s="55"/>
      <c r="AT310" s="16" t="s">
        <v>145</v>
      </c>
      <c r="AU310" s="16" t="s">
        <v>84</v>
      </c>
    </row>
    <row r="311" spans="2:65" s="1" customFormat="1" ht="21.6" customHeight="1">
      <c r="B311" s="149"/>
      <c r="C311" s="150" t="s">
        <v>443</v>
      </c>
      <c r="D311" s="150" t="s">
        <v>138</v>
      </c>
      <c r="E311" s="151" t="s">
        <v>444</v>
      </c>
      <c r="F311" s="152" t="s">
        <v>445</v>
      </c>
      <c r="G311" s="153" t="s">
        <v>293</v>
      </c>
      <c r="H311" s="154">
        <v>0.897</v>
      </c>
      <c r="I311" s="155"/>
      <c r="J311" s="156">
        <f>ROUND(I311*H311,2)</f>
        <v>0</v>
      </c>
      <c r="K311" s="152" t="s">
        <v>142</v>
      </c>
      <c r="L311" s="31"/>
      <c r="M311" s="157" t="s">
        <v>1</v>
      </c>
      <c r="N311" s="158" t="s">
        <v>39</v>
      </c>
      <c r="O311" s="54"/>
      <c r="P311" s="159">
        <f>O311*H311</f>
        <v>0</v>
      </c>
      <c r="Q311" s="159">
        <v>0</v>
      </c>
      <c r="R311" s="159">
        <f>Q311*H311</f>
        <v>0</v>
      </c>
      <c r="S311" s="159">
        <v>0</v>
      </c>
      <c r="T311" s="160">
        <f>S311*H311</f>
        <v>0</v>
      </c>
      <c r="AR311" s="161" t="s">
        <v>252</v>
      </c>
      <c r="AT311" s="161" t="s">
        <v>138</v>
      </c>
      <c r="AU311" s="161" t="s">
        <v>84</v>
      </c>
      <c r="AY311" s="16" t="s">
        <v>135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6" t="s">
        <v>82</v>
      </c>
      <c r="BK311" s="162">
        <f>ROUND(I311*H311,2)</f>
        <v>0</v>
      </c>
      <c r="BL311" s="16" t="s">
        <v>252</v>
      </c>
      <c r="BM311" s="161" t="s">
        <v>446</v>
      </c>
    </row>
    <row r="312" spans="2:47" s="1" customFormat="1" ht="38.4">
      <c r="B312" s="31"/>
      <c r="D312" s="163" t="s">
        <v>145</v>
      </c>
      <c r="F312" s="164" t="s">
        <v>447</v>
      </c>
      <c r="I312" s="90"/>
      <c r="L312" s="31"/>
      <c r="M312" s="165"/>
      <c r="N312" s="54"/>
      <c r="O312" s="54"/>
      <c r="P312" s="54"/>
      <c r="Q312" s="54"/>
      <c r="R312" s="54"/>
      <c r="S312" s="54"/>
      <c r="T312" s="55"/>
      <c r="AT312" s="16" t="s">
        <v>145</v>
      </c>
      <c r="AU312" s="16" t="s">
        <v>84</v>
      </c>
    </row>
    <row r="313" spans="2:65" s="1" customFormat="1" ht="21.6" customHeight="1">
      <c r="B313" s="149"/>
      <c r="C313" s="150" t="s">
        <v>448</v>
      </c>
      <c r="D313" s="150" t="s">
        <v>138</v>
      </c>
      <c r="E313" s="151" t="s">
        <v>449</v>
      </c>
      <c r="F313" s="152" t="s">
        <v>450</v>
      </c>
      <c r="G313" s="153" t="s">
        <v>293</v>
      </c>
      <c r="H313" s="154">
        <v>0.897</v>
      </c>
      <c r="I313" s="155"/>
      <c r="J313" s="156">
        <f>ROUND(I313*H313,2)</f>
        <v>0</v>
      </c>
      <c r="K313" s="152" t="s">
        <v>142</v>
      </c>
      <c r="L313" s="31"/>
      <c r="M313" s="157" t="s">
        <v>1</v>
      </c>
      <c r="N313" s="158" t="s">
        <v>39</v>
      </c>
      <c r="O313" s="54"/>
      <c r="P313" s="159">
        <f>O313*H313</f>
        <v>0</v>
      </c>
      <c r="Q313" s="159">
        <v>0</v>
      </c>
      <c r="R313" s="159">
        <f>Q313*H313</f>
        <v>0</v>
      </c>
      <c r="S313" s="159">
        <v>0</v>
      </c>
      <c r="T313" s="160">
        <f>S313*H313</f>
        <v>0</v>
      </c>
      <c r="AR313" s="161" t="s">
        <v>252</v>
      </c>
      <c r="AT313" s="161" t="s">
        <v>138</v>
      </c>
      <c r="AU313" s="161" t="s">
        <v>84</v>
      </c>
      <c r="AY313" s="16" t="s">
        <v>135</v>
      </c>
      <c r="BE313" s="162">
        <f>IF(N313="základní",J313,0)</f>
        <v>0</v>
      </c>
      <c r="BF313" s="162">
        <f>IF(N313="snížená",J313,0)</f>
        <v>0</v>
      </c>
      <c r="BG313" s="162">
        <f>IF(N313="zákl. přenesená",J313,0)</f>
        <v>0</v>
      </c>
      <c r="BH313" s="162">
        <f>IF(N313="sníž. přenesená",J313,0)</f>
        <v>0</v>
      </c>
      <c r="BI313" s="162">
        <f>IF(N313="nulová",J313,0)</f>
        <v>0</v>
      </c>
      <c r="BJ313" s="16" t="s">
        <v>82</v>
      </c>
      <c r="BK313" s="162">
        <f>ROUND(I313*H313,2)</f>
        <v>0</v>
      </c>
      <c r="BL313" s="16" t="s">
        <v>252</v>
      </c>
      <c r="BM313" s="161" t="s">
        <v>451</v>
      </c>
    </row>
    <row r="314" spans="2:47" s="1" customFormat="1" ht="38.4">
      <c r="B314" s="31"/>
      <c r="D314" s="163" t="s">
        <v>145</v>
      </c>
      <c r="F314" s="164" t="s">
        <v>452</v>
      </c>
      <c r="I314" s="90"/>
      <c r="L314" s="31"/>
      <c r="M314" s="165"/>
      <c r="N314" s="54"/>
      <c r="O314" s="54"/>
      <c r="P314" s="54"/>
      <c r="Q314" s="54"/>
      <c r="R314" s="54"/>
      <c r="S314" s="54"/>
      <c r="T314" s="55"/>
      <c r="AT314" s="16" t="s">
        <v>145</v>
      </c>
      <c r="AU314" s="16" t="s">
        <v>84</v>
      </c>
    </row>
    <row r="315" spans="2:63" s="11" customFormat="1" ht="22.8" customHeight="1">
      <c r="B315" s="136"/>
      <c r="D315" s="137" t="s">
        <v>73</v>
      </c>
      <c r="E315" s="147" t="s">
        <v>453</v>
      </c>
      <c r="F315" s="147" t="s">
        <v>454</v>
      </c>
      <c r="I315" s="139"/>
      <c r="J315" s="148">
        <f>BK315</f>
        <v>0</v>
      </c>
      <c r="L315" s="136"/>
      <c r="M315" s="141"/>
      <c r="N315" s="142"/>
      <c r="O315" s="142"/>
      <c r="P315" s="143">
        <f>SUM(P316:P378)</f>
        <v>0</v>
      </c>
      <c r="Q315" s="142"/>
      <c r="R315" s="143">
        <f>SUM(R316:R378)</f>
        <v>1.4801805</v>
      </c>
      <c r="S315" s="142"/>
      <c r="T315" s="144">
        <f>SUM(T316:T378)</f>
        <v>0</v>
      </c>
      <c r="AR315" s="137" t="s">
        <v>84</v>
      </c>
      <c r="AT315" s="145" t="s">
        <v>73</v>
      </c>
      <c r="AU315" s="145" t="s">
        <v>82</v>
      </c>
      <c r="AY315" s="137" t="s">
        <v>135</v>
      </c>
      <c r="BK315" s="146">
        <f>SUM(BK316:BK378)</f>
        <v>0</v>
      </c>
    </row>
    <row r="316" spans="2:65" s="1" customFormat="1" ht="14.4" customHeight="1">
      <c r="B316" s="149"/>
      <c r="C316" s="150" t="s">
        <v>455</v>
      </c>
      <c r="D316" s="150" t="s">
        <v>138</v>
      </c>
      <c r="E316" s="151" t="s">
        <v>456</v>
      </c>
      <c r="F316" s="152" t="s">
        <v>457</v>
      </c>
      <c r="G316" s="153" t="s">
        <v>141</v>
      </c>
      <c r="H316" s="154">
        <v>68.735</v>
      </c>
      <c r="I316" s="155"/>
      <c r="J316" s="156">
        <f>ROUND(I316*H316,2)</f>
        <v>0</v>
      </c>
      <c r="K316" s="152" t="s">
        <v>142</v>
      </c>
      <c r="L316" s="31"/>
      <c r="M316" s="157" t="s">
        <v>1</v>
      </c>
      <c r="N316" s="158" t="s">
        <v>39</v>
      </c>
      <c r="O316" s="54"/>
      <c r="P316" s="159">
        <f>O316*H316</f>
        <v>0</v>
      </c>
      <c r="Q316" s="159">
        <v>0.0003</v>
      </c>
      <c r="R316" s="159">
        <f>Q316*H316</f>
        <v>0.020620499999999996</v>
      </c>
      <c r="S316" s="159">
        <v>0</v>
      </c>
      <c r="T316" s="160">
        <f>S316*H316</f>
        <v>0</v>
      </c>
      <c r="AR316" s="161" t="s">
        <v>252</v>
      </c>
      <c r="AT316" s="161" t="s">
        <v>138</v>
      </c>
      <c r="AU316" s="161" t="s">
        <v>84</v>
      </c>
      <c r="AY316" s="16" t="s">
        <v>135</v>
      </c>
      <c r="BE316" s="162">
        <f>IF(N316="základní",J316,0)</f>
        <v>0</v>
      </c>
      <c r="BF316" s="162">
        <f>IF(N316="snížená",J316,0)</f>
        <v>0</v>
      </c>
      <c r="BG316" s="162">
        <f>IF(N316="zákl. přenesená",J316,0)</f>
        <v>0</v>
      </c>
      <c r="BH316" s="162">
        <f>IF(N316="sníž. přenesená",J316,0)</f>
        <v>0</v>
      </c>
      <c r="BI316" s="162">
        <f>IF(N316="nulová",J316,0)</f>
        <v>0</v>
      </c>
      <c r="BJ316" s="16" t="s">
        <v>82</v>
      </c>
      <c r="BK316" s="162">
        <f>ROUND(I316*H316,2)</f>
        <v>0</v>
      </c>
      <c r="BL316" s="16" t="s">
        <v>252</v>
      </c>
      <c r="BM316" s="161" t="s">
        <v>458</v>
      </c>
    </row>
    <row r="317" spans="2:47" s="1" customFormat="1" ht="19.2">
      <c r="B317" s="31"/>
      <c r="D317" s="163" t="s">
        <v>145</v>
      </c>
      <c r="F317" s="164" t="s">
        <v>459</v>
      </c>
      <c r="I317" s="90"/>
      <c r="L317" s="31"/>
      <c r="M317" s="165"/>
      <c r="N317" s="54"/>
      <c r="O317" s="54"/>
      <c r="P317" s="54"/>
      <c r="Q317" s="54"/>
      <c r="R317" s="54"/>
      <c r="S317" s="54"/>
      <c r="T317" s="55"/>
      <c r="AT317" s="16" t="s">
        <v>145</v>
      </c>
      <c r="AU317" s="16" t="s">
        <v>84</v>
      </c>
    </row>
    <row r="318" spans="2:51" s="13" customFormat="1" ht="30.6">
      <c r="B318" s="173"/>
      <c r="D318" s="163" t="s">
        <v>147</v>
      </c>
      <c r="E318" s="174" t="s">
        <v>1</v>
      </c>
      <c r="F318" s="175" t="s">
        <v>460</v>
      </c>
      <c r="H318" s="176">
        <v>39.972</v>
      </c>
      <c r="I318" s="177"/>
      <c r="L318" s="173"/>
      <c r="M318" s="178"/>
      <c r="N318" s="179"/>
      <c r="O318" s="179"/>
      <c r="P318" s="179"/>
      <c r="Q318" s="179"/>
      <c r="R318" s="179"/>
      <c r="S318" s="179"/>
      <c r="T318" s="180"/>
      <c r="AT318" s="174" t="s">
        <v>147</v>
      </c>
      <c r="AU318" s="174" t="s">
        <v>84</v>
      </c>
      <c r="AV318" s="13" t="s">
        <v>84</v>
      </c>
      <c r="AW318" s="13" t="s">
        <v>30</v>
      </c>
      <c r="AX318" s="13" t="s">
        <v>74</v>
      </c>
      <c r="AY318" s="174" t="s">
        <v>135</v>
      </c>
    </row>
    <row r="319" spans="2:51" s="13" customFormat="1" ht="20.4">
      <c r="B319" s="173"/>
      <c r="D319" s="163" t="s">
        <v>147</v>
      </c>
      <c r="E319" s="174" t="s">
        <v>1</v>
      </c>
      <c r="F319" s="175" t="s">
        <v>461</v>
      </c>
      <c r="H319" s="176">
        <v>5.513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147</v>
      </c>
      <c r="AU319" s="174" t="s">
        <v>84</v>
      </c>
      <c r="AV319" s="13" t="s">
        <v>84</v>
      </c>
      <c r="AW319" s="13" t="s">
        <v>30</v>
      </c>
      <c r="AX319" s="13" t="s">
        <v>74</v>
      </c>
      <c r="AY319" s="174" t="s">
        <v>135</v>
      </c>
    </row>
    <row r="320" spans="2:51" s="13" customFormat="1" ht="20.4">
      <c r="B320" s="173"/>
      <c r="D320" s="163" t="s">
        <v>147</v>
      </c>
      <c r="E320" s="174" t="s">
        <v>1</v>
      </c>
      <c r="F320" s="175" t="s">
        <v>286</v>
      </c>
      <c r="H320" s="176">
        <v>24.15</v>
      </c>
      <c r="I320" s="177"/>
      <c r="L320" s="173"/>
      <c r="M320" s="178"/>
      <c r="N320" s="179"/>
      <c r="O320" s="179"/>
      <c r="P320" s="179"/>
      <c r="Q320" s="179"/>
      <c r="R320" s="179"/>
      <c r="S320" s="179"/>
      <c r="T320" s="180"/>
      <c r="AT320" s="174" t="s">
        <v>147</v>
      </c>
      <c r="AU320" s="174" t="s">
        <v>84</v>
      </c>
      <c r="AV320" s="13" t="s">
        <v>84</v>
      </c>
      <c r="AW320" s="13" t="s">
        <v>30</v>
      </c>
      <c r="AX320" s="13" t="s">
        <v>74</v>
      </c>
      <c r="AY320" s="174" t="s">
        <v>135</v>
      </c>
    </row>
    <row r="321" spans="2:51" s="13" customFormat="1" ht="12">
      <c r="B321" s="173"/>
      <c r="D321" s="163" t="s">
        <v>147</v>
      </c>
      <c r="E321" s="174" t="s">
        <v>1</v>
      </c>
      <c r="F321" s="175" t="s">
        <v>152</v>
      </c>
      <c r="H321" s="176">
        <v>-5.4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147</v>
      </c>
      <c r="AU321" s="174" t="s">
        <v>84</v>
      </c>
      <c r="AV321" s="13" t="s">
        <v>84</v>
      </c>
      <c r="AW321" s="13" t="s">
        <v>30</v>
      </c>
      <c r="AX321" s="13" t="s">
        <v>74</v>
      </c>
      <c r="AY321" s="174" t="s">
        <v>135</v>
      </c>
    </row>
    <row r="322" spans="2:51" s="13" customFormat="1" ht="12">
      <c r="B322" s="173"/>
      <c r="D322" s="163" t="s">
        <v>147</v>
      </c>
      <c r="E322" s="174" t="s">
        <v>1</v>
      </c>
      <c r="F322" s="175" t="s">
        <v>153</v>
      </c>
      <c r="H322" s="176">
        <v>4.5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147</v>
      </c>
      <c r="AU322" s="174" t="s">
        <v>84</v>
      </c>
      <c r="AV322" s="13" t="s">
        <v>84</v>
      </c>
      <c r="AW322" s="13" t="s">
        <v>30</v>
      </c>
      <c r="AX322" s="13" t="s">
        <v>74</v>
      </c>
      <c r="AY322" s="174" t="s">
        <v>135</v>
      </c>
    </row>
    <row r="323" spans="2:65" s="1" customFormat="1" ht="21.6" customHeight="1">
      <c r="B323" s="149"/>
      <c r="C323" s="150" t="s">
        <v>462</v>
      </c>
      <c r="D323" s="150" t="s">
        <v>138</v>
      </c>
      <c r="E323" s="151" t="s">
        <v>463</v>
      </c>
      <c r="F323" s="152" t="s">
        <v>464</v>
      </c>
      <c r="G323" s="153" t="s">
        <v>141</v>
      </c>
      <c r="H323" s="154">
        <v>64.235</v>
      </c>
      <c r="I323" s="155"/>
      <c r="J323" s="156">
        <f>ROUND(I323*H323,2)</f>
        <v>0</v>
      </c>
      <c r="K323" s="152" t="s">
        <v>142</v>
      </c>
      <c r="L323" s="31"/>
      <c r="M323" s="157" t="s">
        <v>1</v>
      </c>
      <c r="N323" s="158" t="s">
        <v>39</v>
      </c>
      <c r="O323" s="54"/>
      <c r="P323" s="159">
        <f>O323*H323</f>
        <v>0</v>
      </c>
      <c r="Q323" s="159">
        <v>0.0015</v>
      </c>
      <c r="R323" s="159">
        <f>Q323*H323</f>
        <v>0.09635250000000001</v>
      </c>
      <c r="S323" s="159">
        <v>0</v>
      </c>
      <c r="T323" s="160">
        <f>S323*H323</f>
        <v>0</v>
      </c>
      <c r="AR323" s="161" t="s">
        <v>252</v>
      </c>
      <c r="AT323" s="161" t="s">
        <v>138</v>
      </c>
      <c r="AU323" s="161" t="s">
        <v>84</v>
      </c>
      <c r="AY323" s="16" t="s">
        <v>135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6" t="s">
        <v>82</v>
      </c>
      <c r="BK323" s="162">
        <f>ROUND(I323*H323,2)</f>
        <v>0</v>
      </c>
      <c r="BL323" s="16" t="s">
        <v>252</v>
      </c>
      <c r="BM323" s="161" t="s">
        <v>465</v>
      </c>
    </row>
    <row r="324" spans="2:47" s="1" customFormat="1" ht="19.2">
      <c r="B324" s="31"/>
      <c r="D324" s="163" t="s">
        <v>145</v>
      </c>
      <c r="F324" s="164" t="s">
        <v>466</v>
      </c>
      <c r="I324" s="90"/>
      <c r="L324" s="31"/>
      <c r="M324" s="165"/>
      <c r="N324" s="54"/>
      <c r="O324" s="54"/>
      <c r="P324" s="54"/>
      <c r="Q324" s="54"/>
      <c r="R324" s="54"/>
      <c r="S324" s="54"/>
      <c r="T324" s="55"/>
      <c r="AT324" s="16" t="s">
        <v>145</v>
      </c>
      <c r="AU324" s="16" t="s">
        <v>84</v>
      </c>
    </row>
    <row r="325" spans="2:51" s="13" customFormat="1" ht="30.6">
      <c r="B325" s="173"/>
      <c r="D325" s="163" t="s">
        <v>147</v>
      </c>
      <c r="E325" s="174" t="s">
        <v>1</v>
      </c>
      <c r="F325" s="175" t="s">
        <v>467</v>
      </c>
      <c r="H325" s="176">
        <v>39.972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147</v>
      </c>
      <c r="AU325" s="174" t="s">
        <v>84</v>
      </c>
      <c r="AV325" s="13" t="s">
        <v>84</v>
      </c>
      <c r="AW325" s="13" t="s">
        <v>30</v>
      </c>
      <c r="AX325" s="13" t="s">
        <v>74</v>
      </c>
      <c r="AY325" s="174" t="s">
        <v>135</v>
      </c>
    </row>
    <row r="326" spans="2:51" s="13" customFormat="1" ht="20.4">
      <c r="B326" s="173"/>
      <c r="D326" s="163" t="s">
        <v>147</v>
      </c>
      <c r="E326" s="174" t="s">
        <v>1</v>
      </c>
      <c r="F326" s="175" t="s">
        <v>468</v>
      </c>
      <c r="H326" s="176">
        <v>5.513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147</v>
      </c>
      <c r="AU326" s="174" t="s">
        <v>84</v>
      </c>
      <c r="AV326" s="13" t="s">
        <v>84</v>
      </c>
      <c r="AW326" s="13" t="s">
        <v>30</v>
      </c>
      <c r="AX326" s="13" t="s">
        <v>74</v>
      </c>
      <c r="AY326" s="174" t="s">
        <v>135</v>
      </c>
    </row>
    <row r="327" spans="2:51" s="13" customFormat="1" ht="20.4">
      <c r="B327" s="173"/>
      <c r="D327" s="163" t="s">
        <v>147</v>
      </c>
      <c r="E327" s="174" t="s">
        <v>1</v>
      </c>
      <c r="F327" s="175" t="s">
        <v>286</v>
      </c>
      <c r="H327" s="176">
        <v>24.15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147</v>
      </c>
      <c r="AU327" s="174" t="s">
        <v>84</v>
      </c>
      <c r="AV327" s="13" t="s">
        <v>84</v>
      </c>
      <c r="AW327" s="13" t="s">
        <v>30</v>
      </c>
      <c r="AX327" s="13" t="s">
        <v>74</v>
      </c>
      <c r="AY327" s="174" t="s">
        <v>135</v>
      </c>
    </row>
    <row r="328" spans="2:51" s="13" customFormat="1" ht="12">
      <c r="B328" s="173"/>
      <c r="D328" s="163" t="s">
        <v>147</v>
      </c>
      <c r="E328" s="174" t="s">
        <v>1</v>
      </c>
      <c r="F328" s="175" t="s">
        <v>152</v>
      </c>
      <c r="H328" s="176">
        <v>-5.4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147</v>
      </c>
      <c r="AU328" s="174" t="s">
        <v>84</v>
      </c>
      <c r="AV328" s="13" t="s">
        <v>84</v>
      </c>
      <c r="AW328" s="13" t="s">
        <v>30</v>
      </c>
      <c r="AX328" s="13" t="s">
        <v>74</v>
      </c>
      <c r="AY328" s="174" t="s">
        <v>135</v>
      </c>
    </row>
    <row r="329" spans="2:65" s="1" customFormat="1" ht="32.4" customHeight="1">
      <c r="B329" s="149"/>
      <c r="C329" s="150" t="s">
        <v>469</v>
      </c>
      <c r="D329" s="150" t="s">
        <v>138</v>
      </c>
      <c r="E329" s="151" t="s">
        <v>470</v>
      </c>
      <c r="F329" s="152" t="s">
        <v>471</v>
      </c>
      <c r="G329" s="153" t="s">
        <v>141</v>
      </c>
      <c r="H329" s="154">
        <v>68.735</v>
      </c>
      <c r="I329" s="155"/>
      <c r="J329" s="156">
        <f>ROUND(I329*H329,2)</f>
        <v>0</v>
      </c>
      <c r="K329" s="152" t="s">
        <v>142</v>
      </c>
      <c r="L329" s="31"/>
      <c r="M329" s="157" t="s">
        <v>1</v>
      </c>
      <c r="N329" s="158" t="s">
        <v>39</v>
      </c>
      <c r="O329" s="54"/>
      <c r="P329" s="159">
        <f>O329*H329</f>
        <v>0</v>
      </c>
      <c r="Q329" s="159">
        <v>0.0053</v>
      </c>
      <c r="R329" s="159">
        <f>Q329*H329</f>
        <v>0.3642955</v>
      </c>
      <c r="S329" s="159">
        <v>0</v>
      </c>
      <c r="T329" s="160">
        <f>S329*H329</f>
        <v>0</v>
      </c>
      <c r="AR329" s="161" t="s">
        <v>252</v>
      </c>
      <c r="AT329" s="161" t="s">
        <v>138</v>
      </c>
      <c r="AU329" s="161" t="s">
        <v>84</v>
      </c>
      <c r="AY329" s="16" t="s">
        <v>135</v>
      </c>
      <c r="BE329" s="162">
        <f>IF(N329="základní",J329,0)</f>
        <v>0</v>
      </c>
      <c r="BF329" s="162">
        <f>IF(N329="snížená",J329,0)</f>
        <v>0</v>
      </c>
      <c r="BG329" s="162">
        <f>IF(N329="zákl. přenesená",J329,0)</f>
        <v>0</v>
      </c>
      <c r="BH329" s="162">
        <f>IF(N329="sníž. přenesená",J329,0)</f>
        <v>0</v>
      </c>
      <c r="BI329" s="162">
        <f>IF(N329="nulová",J329,0)</f>
        <v>0</v>
      </c>
      <c r="BJ329" s="16" t="s">
        <v>82</v>
      </c>
      <c r="BK329" s="162">
        <f>ROUND(I329*H329,2)</f>
        <v>0</v>
      </c>
      <c r="BL329" s="16" t="s">
        <v>252</v>
      </c>
      <c r="BM329" s="161" t="s">
        <v>472</v>
      </c>
    </row>
    <row r="330" spans="2:47" s="1" customFormat="1" ht="28.8">
      <c r="B330" s="31"/>
      <c r="D330" s="163" t="s">
        <v>145</v>
      </c>
      <c r="F330" s="164" t="s">
        <v>473</v>
      </c>
      <c r="I330" s="90"/>
      <c r="L330" s="31"/>
      <c r="M330" s="165"/>
      <c r="N330" s="54"/>
      <c r="O330" s="54"/>
      <c r="P330" s="54"/>
      <c r="Q330" s="54"/>
      <c r="R330" s="54"/>
      <c r="S330" s="54"/>
      <c r="T330" s="55"/>
      <c r="AT330" s="16" t="s">
        <v>145</v>
      </c>
      <c r="AU330" s="16" t="s">
        <v>84</v>
      </c>
    </row>
    <row r="331" spans="2:51" s="13" customFormat="1" ht="30.6">
      <c r="B331" s="173"/>
      <c r="D331" s="163" t="s">
        <v>147</v>
      </c>
      <c r="E331" s="174" t="s">
        <v>1</v>
      </c>
      <c r="F331" s="175" t="s">
        <v>474</v>
      </c>
      <c r="H331" s="176">
        <v>39.972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147</v>
      </c>
      <c r="AU331" s="174" t="s">
        <v>84</v>
      </c>
      <c r="AV331" s="13" t="s">
        <v>84</v>
      </c>
      <c r="AW331" s="13" t="s">
        <v>30</v>
      </c>
      <c r="AX331" s="13" t="s">
        <v>74</v>
      </c>
      <c r="AY331" s="174" t="s">
        <v>135</v>
      </c>
    </row>
    <row r="332" spans="2:51" s="13" customFormat="1" ht="20.4">
      <c r="B332" s="173"/>
      <c r="D332" s="163" t="s">
        <v>147</v>
      </c>
      <c r="E332" s="174" t="s">
        <v>1</v>
      </c>
      <c r="F332" s="175" t="s">
        <v>468</v>
      </c>
      <c r="H332" s="176">
        <v>5.513</v>
      </c>
      <c r="I332" s="177"/>
      <c r="L332" s="173"/>
      <c r="M332" s="178"/>
      <c r="N332" s="179"/>
      <c r="O332" s="179"/>
      <c r="P332" s="179"/>
      <c r="Q332" s="179"/>
      <c r="R332" s="179"/>
      <c r="S332" s="179"/>
      <c r="T332" s="180"/>
      <c r="AT332" s="174" t="s">
        <v>147</v>
      </c>
      <c r="AU332" s="174" t="s">
        <v>84</v>
      </c>
      <c r="AV332" s="13" t="s">
        <v>84</v>
      </c>
      <c r="AW332" s="13" t="s">
        <v>30</v>
      </c>
      <c r="AX332" s="13" t="s">
        <v>74</v>
      </c>
      <c r="AY332" s="174" t="s">
        <v>135</v>
      </c>
    </row>
    <row r="333" spans="2:51" s="13" customFormat="1" ht="20.4">
      <c r="B333" s="173"/>
      <c r="D333" s="163" t="s">
        <v>147</v>
      </c>
      <c r="E333" s="174" t="s">
        <v>1</v>
      </c>
      <c r="F333" s="175" t="s">
        <v>286</v>
      </c>
      <c r="H333" s="176">
        <v>24.15</v>
      </c>
      <c r="I333" s="177"/>
      <c r="L333" s="173"/>
      <c r="M333" s="178"/>
      <c r="N333" s="179"/>
      <c r="O333" s="179"/>
      <c r="P333" s="179"/>
      <c r="Q333" s="179"/>
      <c r="R333" s="179"/>
      <c r="S333" s="179"/>
      <c r="T333" s="180"/>
      <c r="AT333" s="174" t="s">
        <v>147</v>
      </c>
      <c r="AU333" s="174" t="s">
        <v>84</v>
      </c>
      <c r="AV333" s="13" t="s">
        <v>84</v>
      </c>
      <c r="AW333" s="13" t="s">
        <v>30</v>
      </c>
      <c r="AX333" s="13" t="s">
        <v>74</v>
      </c>
      <c r="AY333" s="174" t="s">
        <v>135</v>
      </c>
    </row>
    <row r="334" spans="2:51" s="13" customFormat="1" ht="12">
      <c r="B334" s="173"/>
      <c r="D334" s="163" t="s">
        <v>147</v>
      </c>
      <c r="E334" s="174" t="s">
        <v>1</v>
      </c>
      <c r="F334" s="175" t="s">
        <v>152</v>
      </c>
      <c r="H334" s="176">
        <v>-5.4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147</v>
      </c>
      <c r="AU334" s="174" t="s">
        <v>84</v>
      </c>
      <c r="AV334" s="13" t="s">
        <v>84</v>
      </c>
      <c r="AW334" s="13" t="s">
        <v>30</v>
      </c>
      <c r="AX334" s="13" t="s">
        <v>74</v>
      </c>
      <c r="AY334" s="174" t="s">
        <v>135</v>
      </c>
    </row>
    <row r="335" spans="2:51" s="13" customFormat="1" ht="12">
      <c r="B335" s="173"/>
      <c r="D335" s="163" t="s">
        <v>147</v>
      </c>
      <c r="E335" s="174" t="s">
        <v>1</v>
      </c>
      <c r="F335" s="175" t="s">
        <v>153</v>
      </c>
      <c r="H335" s="176">
        <v>4.5</v>
      </c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 t="s">
        <v>147</v>
      </c>
      <c r="AU335" s="174" t="s">
        <v>84</v>
      </c>
      <c r="AV335" s="13" t="s">
        <v>84</v>
      </c>
      <c r="AW335" s="13" t="s">
        <v>30</v>
      </c>
      <c r="AX335" s="13" t="s">
        <v>74</v>
      </c>
      <c r="AY335" s="174" t="s">
        <v>135</v>
      </c>
    </row>
    <row r="336" spans="2:65" s="1" customFormat="1" ht="14.4" customHeight="1">
      <c r="B336" s="149"/>
      <c r="C336" s="181" t="s">
        <v>475</v>
      </c>
      <c r="D336" s="181" t="s">
        <v>194</v>
      </c>
      <c r="E336" s="182" t="s">
        <v>476</v>
      </c>
      <c r="F336" s="183" t="s">
        <v>477</v>
      </c>
      <c r="G336" s="184" t="s">
        <v>141</v>
      </c>
      <c r="H336" s="185">
        <v>75.609</v>
      </c>
      <c r="I336" s="186"/>
      <c r="J336" s="187">
        <f>ROUND(I336*H336,2)</f>
        <v>0</v>
      </c>
      <c r="K336" s="183" t="s">
        <v>142</v>
      </c>
      <c r="L336" s="188"/>
      <c r="M336" s="189" t="s">
        <v>1</v>
      </c>
      <c r="N336" s="190" t="s">
        <v>39</v>
      </c>
      <c r="O336" s="54"/>
      <c r="P336" s="159">
        <f>O336*H336</f>
        <v>0</v>
      </c>
      <c r="Q336" s="159">
        <v>0.0126</v>
      </c>
      <c r="R336" s="159">
        <f>Q336*H336</f>
        <v>0.9526733999999999</v>
      </c>
      <c r="S336" s="159">
        <v>0</v>
      </c>
      <c r="T336" s="160">
        <f>S336*H336</f>
        <v>0</v>
      </c>
      <c r="AR336" s="161" t="s">
        <v>344</v>
      </c>
      <c r="AT336" s="161" t="s">
        <v>194</v>
      </c>
      <c r="AU336" s="161" t="s">
        <v>84</v>
      </c>
      <c r="AY336" s="16" t="s">
        <v>135</v>
      </c>
      <c r="BE336" s="162">
        <f>IF(N336="základní",J336,0)</f>
        <v>0</v>
      </c>
      <c r="BF336" s="162">
        <f>IF(N336="snížená",J336,0)</f>
        <v>0</v>
      </c>
      <c r="BG336" s="162">
        <f>IF(N336="zákl. přenesená",J336,0)</f>
        <v>0</v>
      </c>
      <c r="BH336" s="162">
        <f>IF(N336="sníž. přenesená",J336,0)</f>
        <v>0</v>
      </c>
      <c r="BI336" s="162">
        <f>IF(N336="nulová",J336,0)</f>
        <v>0</v>
      </c>
      <c r="BJ336" s="16" t="s">
        <v>82</v>
      </c>
      <c r="BK336" s="162">
        <f>ROUND(I336*H336,2)</f>
        <v>0</v>
      </c>
      <c r="BL336" s="16" t="s">
        <v>252</v>
      </c>
      <c r="BM336" s="161" t="s">
        <v>478</v>
      </c>
    </row>
    <row r="337" spans="2:47" s="1" customFormat="1" ht="12">
      <c r="B337" s="31"/>
      <c r="D337" s="163" t="s">
        <v>145</v>
      </c>
      <c r="F337" s="164" t="s">
        <v>477</v>
      </c>
      <c r="I337" s="90"/>
      <c r="L337" s="31"/>
      <c r="M337" s="165"/>
      <c r="N337" s="54"/>
      <c r="O337" s="54"/>
      <c r="P337" s="54"/>
      <c r="Q337" s="54"/>
      <c r="R337" s="54"/>
      <c r="S337" s="54"/>
      <c r="T337" s="55"/>
      <c r="AT337" s="16" t="s">
        <v>145</v>
      </c>
      <c r="AU337" s="16" t="s">
        <v>84</v>
      </c>
    </row>
    <row r="338" spans="2:47" s="1" customFormat="1" ht="19.2">
      <c r="B338" s="31"/>
      <c r="D338" s="163" t="s">
        <v>201</v>
      </c>
      <c r="F338" s="191" t="s">
        <v>211</v>
      </c>
      <c r="I338" s="90"/>
      <c r="L338" s="31"/>
      <c r="M338" s="165"/>
      <c r="N338" s="54"/>
      <c r="O338" s="54"/>
      <c r="P338" s="54"/>
      <c r="Q338" s="54"/>
      <c r="R338" s="54"/>
      <c r="S338" s="54"/>
      <c r="T338" s="55"/>
      <c r="AT338" s="16" t="s">
        <v>201</v>
      </c>
      <c r="AU338" s="16" t="s">
        <v>84</v>
      </c>
    </row>
    <row r="339" spans="2:51" s="13" customFormat="1" ht="12">
      <c r="B339" s="173"/>
      <c r="D339" s="163" t="s">
        <v>147</v>
      </c>
      <c r="F339" s="175" t="s">
        <v>479</v>
      </c>
      <c r="H339" s="176">
        <v>75.609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147</v>
      </c>
      <c r="AU339" s="174" t="s">
        <v>84</v>
      </c>
      <c r="AV339" s="13" t="s">
        <v>84</v>
      </c>
      <c r="AW339" s="13" t="s">
        <v>3</v>
      </c>
      <c r="AX339" s="13" t="s">
        <v>82</v>
      </c>
      <c r="AY339" s="174" t="s">
        <v>135</v>
      </c>
    </row>
    <row r="340" spans="2:65" s="1" customFormat="1" ht="21.6" customHeight="1">
      <c r="B340" s="149"/>
      <c r="C340" s="150" t="s">
        <v>480</v>
      </c>
      <c r="D340" s="150" t="s">
        <v>138</v>
      </c>
      <c r="E340" s="151" t="s">
        <v>481</v>
      </c>
      <c r="F340" s="152" t="s">
        <v>482</v>
      </c>
      <c r="G340" s="153" t="s">
        <v>141</v>
      </c>
      <c r="H340" s="154">
        <v>1.44</v>
      </c>
      <c r="I340" s="155"/>
      <c r="J340" s="156">
        <f>ROUND(I340*H340,2)</f>
        <v>0</v>
      </c>
      <c r="K340" s="152" t="s">
        <v>142</v>
      </c>
      <c r="L340" s="31"/>
      <c r="M340" s="157" t="s">
        <v>1</v>
      </c>
      <c r="N340" s="158" t="s">
        <v>39</v>
      </c>
      <c r="O340" s="54"/>
      <c r="P340" s="159">
        <f>O340*H340</f>
        <v>0</v>
      </c>
      <c r="Q340" s="159">
        <v>0.00063</v>
      </c>
      <c r="R340" s="159">
        <f>Q340*H340</f>
        <v>0.0009072</v>
      </c>
      <c r="S340" s="159">
        <v>0</v>
      </c>
      <c r="T340" s="160">
        <f>S340*H340</f>
        <v>0</v>
      </c>
      <c r="AR340" s="161" t="s">
        <v>252</v>
      </c>
      <c r="AT340" s="161" t="s">
        <v>138</v>
      </c>
      <c r="AU340" s="161" t="s">
        <v>84</v>
      </c>
      <c r="AY340" s="16" t="s">
        <v>135</v>
      </c>
      <c r="BE340" s="162">
        <f>IF(N340="základní",J340,0)</f>
        <v>0</v>
      </c>
      <c r="BF340" s="162">
        <f>IF(N340="snížená",J340,0)</f>
        <v>0</v>
      </c>
      <c r="BG340" s="162">
        <f>IF(N340="zákl. přenesená",J340,0)</f>
        <v>0</v>
      </c>
      <c r="BH340" s="162">
        <f>IF(N340="sníž. přenesená",J340,0)</f>
        <v>0</v>
      </c>
      <c r="BI340" s="162">
        <f>IF(N340="nulová",J340,0)</f>
        <v>0</v>
      </c>
      <c r="BJ340" s="16" t="s">
        <v>82</v>
      </c>
      <c r="BK340" s="162">
        <f>ROUND(I340*H340,2)</f>
        <v>0</v>
      </c>
      <c r="BL340" s="16" t="s">
        <v>252</v>
      </c>
      <c r="BM340" s="161" t="s">
        <v>483</v>
      </c>
    </row>
    <row r="341" spans="2:47" s="1" customFormat="1" ht="19.2">
      <c r="B341" s="31"/>
      <c r="D341" s="163" t="s">
        <v>145</v>
      </c>
      <c r="F341" s="164" t="s">
        <v>484</v>
      </c>
      <c r="I341" s="90"/>
      <c r="L341" s="31"/>
      <c r="M341" s="165"/>
      <c r="N341" s="54"/>
      <c r="O341" s="54"/>
      <c r="P341" s="54"/>
      <c r="Q341" s="54"/>
      <c r="R341" s="54"/>
      <c r="S341" s="54"/>
      <c r="T341" s="55"/>
      <c r="AT341" s="16" t="s">
        <v>145</v>
      </c>
      <c r="AU341" s="16" t="s">
        <v>84</v>
      </c>
    </row>
    <row r="342" spans="2:51" s="13" customFormat="1" ht="12">
      <c r="B342" s="173"/>
      <c r="D342" s="163" t="s">
        <v>147</v>
      </c>
      <c r="E342" s="174" t="s">
        <v>1</v>
      </c>
      <c r="F342" s="175" t="s">
        <v>485</v>
      </c>
      <c r="H342" s="176">
        <v>1.44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147</v>
      </c>
      <c r="AU342" s="174" t="s">
        <v>84</v>
      </c>
      <c r="AV342" s="13" t="s">
        <v>84</v>
      </c>
      <c r="AW342" s="13" t="s">
        <v>30</v>
      </c>
      <c r="AX342" s="13" t="s">
        <v>74</v>
      </c>
      <c r="AY342" s="174" t="s">
        <v>135</v>
      </c>
    </row>
    <row r="343" spans="2:65" s="1" customFormat="1" ht="21.6" customHeight="1">
      <c r="B343" s="149"/>
      <c r="C343" s="150" t="s">
        <v>486</v>
      </c>
      <c r="D343" s="150" t="s">
        <v>138</v>
      </c>
      <c r="E343" s="151" t="s">
        <v>487</v>
      </c>
      <c r="F343" s="152" t="s">
        <v>488</v>
      </c>
      <c r="G343" s="153" t="s">
        <v>141</v>
      </c>
      <c r="H343" s="154">
        <v>1.08</v>
      </c>
      <c r="I343" s="155"/>
      <c r="J343" s="156">
        <f>ROUND(I343*H343,2)</f>
        <v>0</v>
      </c>
      <c r="K343" s="152" t="s">
        <v>142</v>
      </c>
      <c r="L343" s="31"/>
      <c r="M343" s="157" t="s">
        <v>1</v>
      </c>
      <c r="N343" s="158" t="s">
        <v>39</v>
      </c>
      <c r="O343" s="54"/>
      <c r="P343" s="159">
        <f>O343*H343</f>
        <v>0</v>
      </c>
      <c r="Q343" s="159">
        <v>0.00057</v>
      </c>
      <c r="R343" s="159">
        <f>Q343*H343</f>
        <v>0.0006156</v>
      </c>
      <c r="S343" s="159">
        <v>0</v>
      </c>
      <c r="T343" s="160">
        <f>S343*H343</f>
        <v>0</v>
      </c>
      <c r="AR343" s="161" t="s">
        <v>252</v>
      </c>
      <c r="AT343" s="161" t="s">
        <v>138</v>
      </c>
      <c r="AU343" s="161" t="s">
        <v>84</v>
      </c>
      <c r="AY343" s="16" t="s">
        <v>135</v>
      </c>
      <c r="BE343" s="162">
        <f>IF(N343="základní",J343,0)</f>
        <v>0</v>
      </c>
      <c r="BF343" s="162">
        <f>IF(N343="snížená",J343,0)</f>
        <v>0</v>
      </c>
      <c r="BG343" s="162">
        <f>IF(N343="zákl. přenesená",J343,0)</f>
        <v>0</v>
      </c>
      <c r="BH343" s="162">
        <f>IF(N343="sníž. přenesená",J343,0)</f>
        <v>0</v>
      </c>
      <c r="BI343" s="162">
        <f>IF(N343="nulová",J343,0)</f>
        <v>0</v>
      </c>
      <c r="BJ343" s="16" t="s">
        <v>82</v>
      </c>
      <c r="BK343" s="162">
        <f>ROUND(I343*H343,2)</f>
        <v>0</v>
      </c>
      <c r="BL343" s="16" t="s">
        <v>252</v>
      </c>
      <c r="BM343" s="161" t="s">
        <v>489</v>
      </c>
    </row>
    <row r="344" spans="2:47" s="1" customFormat="1" ht="19.2">
      <c r="B344" s="31"/>
      <c r="D344" s="163" t="s">
        <v>145</v>
      </c>
      <c r="F344" s="164" t="s">
        <v>490</v>
      </c>
      <c r="I344" s="90"/>
      <c r="L344" s="31"/>
      <c r="M344" s="165"/>
      <c r="N344" s="54"/>
      <c r="O344" s="54"/>
      <c r="P344" s="54"/>
      <c r="Q344" s="54"/>
      <c r="R344" s="54"/>
      <c r="S344" s="54"/>
      <c r="T344" s="55"/>
      <c r="AT344" s="16" t="s">
        <v>145</v>
      </c>
      <c r="AU344" s="16" t="s">
        <v>84</v>
      </c>
    </row>
    <row r="345" spans="2:51" s="13" customFormat="1" ht="12">
      <c r="B345" s="173"/>
      <c r="D345" s="163" t="s">
        <v>147</v>
      </c>
      <c r="E345" s="174" t="s">
        <v>1</v>
      </c>
      <c r="F345" s="175" t="s">
        <v>491</v>
      </c>
      <c r="H345" s="176">
        <v>1.08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147</v>
      </c>
      <c r="AU345" s="174" t="s">
        <v>84</v>
      </c>
      <c r="AV345" s="13" t="s">
        <v>84</v>
      </c>
      <c r="AW345" s="13" t="s">
        <v>30</v>
      </c>
      <c r="AX345" s="13" t="s">
        <v>74</v>
      </c>
      <c r="AY345" s="174" t="s">
        <v>135</v>
      </c>
    </row>
    <row r="346" spans="2:65" s="1" customFormat="1" ht="14.4" customHeight="1">
      <c r="B346" s="149"/>
      <c r="C346" s="181" t="s">
        <v>492</v>
      </c>
      <c r="D346" s="181" t="s">
        <v>194</v>
      </c>
      <c r="E346" s="182" t="s">
        <v>493</v>
      </c>
      <c r="F346" s="183" t="s">
        <v>494</v>
      </c>
      <c r="G346" s="184" t="s">
        <v>141</v>
      </c>
      <c r="H346" s="185">
        <v>2.772</v>
      </c>
      <c r="I346" s="186"/>
      <c r="J346" s="187">
        <f>ROUND(I346*H346,2)</f>
        <v>0</v>
      </c>
      <c r="K346" s="183" t="s">
        <v>1</v>
      </c>
      <c r="L346" s="188"/>
      <c r="M346" s="189" t="s">
        <v>1</v>
      </c>
      <c r="N346" s="190" t="s">
        <v>39</v>
      </c>
      <c r="O346" s="54"/>
      <c r="P346" s="159">
        <f>O346*H346</f>
        <v>0</v>
      </c>
      <c r="Q346" s="159">
        <v>0.0075</v>
      </c>
      <c r="R346" s="159">
        <f>Q346*H346</f>
        <v>0.020789999999999996</v>
      </c>
      <c r="S346" s="159">
        <v>0</v>
      </c>
      <c r="T346" s="160">
        <f>S346*H346</f>
        <v>0</v>
      </c>
      <c r="AR346" s="161" t="s">
        <v>344</v>
      </c>
      <c r="AT346" s="161" t="s">
        <v>194</v>
      </c>
      <c r="AU346" s="161" t="s">
        <v>84</v>
      </c>
      <c r="AY346" s="16" t="s">
        <v>135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6" t="s">
        <v>82</v>
      </c>
      <c r="BK346" s="162">
        <f>ROUND(I346*H346,2)</f>
        <v>0</v>
      </c>
      <c r="BL346" s="16" t="s">
        <v>252</v>
      </c>
      <c r="BM346" s="161" t="s">
        <v>495</v>
      </c>
    </row>
    <row r="347" spans="2:47" s="1" customFormat="1" ht="12">
      <c r="B347" s="31"/>
      <c r="D347" s="163" t="s">
        <v>145</v>
      </c>
      <c r="F347" s="164" t="s">
        <v>494</v>
      </c>
      <c r="I347" s="90"/>
      <c r="L347" s="31"/>
      <c r="M347" s="165"/>
      <c r="N347" s="54"/>
      <c r="O347" s="54"/>
      <c r="P347" s="54"/>
      <c r="Q347" s="54"/>
      <c r="R347" s="54"/>
      <c r="S347" s="54"/>
      <c r="T347" s="55"/>
      <c r="AT347" s="16" t="s">
        <v>145</v>
      </c>
      <c r="AU347" s="16" t="s">
        <v>84</v>
      </c>
    </row>
    <row r="348" spans="2:47" s="1" customFormat="1" ht="19.2">
      <c r="B348" s="31"/>
      <c r="D348" s="163" t="s">
        <v>201</v>
      </c>
      <c r="F348" s="191" t="s">
        <v>211</v>
      </c>
      <c r="I348" s="90"/>
      <c r="L348" s="31"/>
      <c r="M348" s="165"/>
      <c r="N348" s="54"/>
      <c r="O348" s="54"/>
      <c r="P348" s="54"/>
      <c r="Q348" s="54"/>
      <c r="R348" s="54"/>
      <c r="S348" s="54"/>
      <c r="T348" s="55"/>
      <c r="AT348" s="16" t="s">
        <v>201</v>
      </c>
      <c r="AU348" s="16" t="s">
        <v>84</v>
      </c>
    </row>
    <row r="349" spans="2:51" s="13" customFormat="1" ht="12">
      <c r="B349" s="173"/>
      <c r="D349" s="163" t="s">
        <v>147</v>
      </c>
      <c r="E349" s="174" t="s">
        <v>1</v>
      </c>
      <c r="F349" s="175" t="s">
        <v>491</v>
      </c>
      <c r="H349" s="176">
        <v>1.08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4" t="s">
        <v>147</v>
      </c>
      <c r="AU349" s="174" t="s">
        <v>84</v>
      </c>
      <c r="AV349" s="13" t="s">
        <v>84</v>
      </c>
      <c r="AW349" s="13" t="s">
        <v>30</v>
      </c>
      <c r="AX349" s="13" t="s">
        <v>74</v>
      </c>
      <c r="AY349" s="174" t="s">
        <v>135</v>
      </c>
    </row>
    <row r="350" spans="2:51" s="13" customFormat="1" ht="12">
      <c r="B350" s="173"/>
      <c r="D350" s="163" t="s">
        <v>147</v>
      </c>
      <c r="E350" s="174" t="s">
        <v>1</v>
      </c>
      <c r="F350" s="175" t="s">
        <v>485</v>
      </c>
      <c r="H350" s="176">
        <v>1.44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147</v>
      </c>
      <c r="AU350" s="174" t="s">
        <v>84</v>
      </c>
      <c r="AV350" s="13" t="s">
        <v>84</v>
      </c>
      <c r="AW350" s="13" t="s">
        <v>30</v>
      </c>
      <c r="AX350" s="13" t="s">
        <v>74</v>
      </c>
      <c r="AY350" s="174" t="s">
        <v>135</v>
      </c>
    </row>
    <row r="351" spans="2:51" s="13" customFormat="1" ht="12">
      <c r="B351" s="173"/>
      <c r="D351" s="163" t="s">
        <v>147</v>
      </c>
      <c r="F351" s="175" t="s">
        <v>496</v>
      </c>
      <c r="H351" s="176">
        <v>2.772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147</v>
      </c>
      <c r="AU351" s="174" t="s">
        <v>84</v>
      </c>
      <c r="AV351" s="13" t="s">
        <v>84</v>
      </c>
      <c r="AW351" s="13" t="s">
        <v>3</v>
      </c>
      <c r="AX351" s="13" t="s">
        <v>82</v>
      </c>
      <c r="AY351" s="174" t="s">
        <v>135</v>
      </c>
    </row>
    <row r="352" spans="2:65" s="1" customFormat="1" ht="21.6" customHeight="1">
      <c r="B352" s="149"/>
      <c r="C352" s="150" t="s">
        <v>497</v>
      </c>
      <c r="D352" s="150" t="s">
        <v>138</v>
      </c>
      <c r="E352" s="151" t="s">
        <v>498</v>
      </c>
      <c r="F352" s="152" t="s">
        <v>499</v>
      </c>
      <c r="G352" s="153" t="s">
        <v>215</v>
      </c>
      <c r="H352" s="154">
        <v>27</v>
      </c>
      <c r="I352" s="155"/>
      <c r="J352" s="156">
        <f>ROUND(I352*H352,2)</f>
        <v>0</v>
      </c>
      <c r="K352" s="152" t="s">
        <v>142</v>
      </c>
      <c r="L352" s="31"/>
      <c r="M352" s="157" t="s">
        <v>1</v>
      </c>
      <c r="N352" s="158" t="s">
        <v>39</v>
      </c>
      <c r="O352" s="54"/>
      <c r="P352" s="159">
        <f>O352*H352</f>
        <v>0</v>
      </c>
      <c r="Q352" s="159">
        <v>0.00031</v>
      </c>
      <c r="R352" s="159">
        <f>Q352*H352</f>
        <v>0.00837</v>
      </c>
      <c r="S352" s="159">
        <v>0</v>
      </c>
      <c r="T352" s="160">
        <f>S352*H352</f>
        <v>0</v>
      </c>
      <c r="AR352" s="161" t="s">
        <v>252</v>
      </c>
      <c r="AT352" s="161" t="s">
        <v>138</v>
      </c>
      <c r="AU352" s="161" t="s">
        <v>84</v>
      </c>
      <c r="AY352" s="16" t="s">
        <v>135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82</v>
      </c>
      <c r="BK352" s="162">
        <f>ROUND(I352*H352,2)</f>
        <v>0</v>
      </c>
      <c r="BL352" s="16" t="s">
        <v>252</v>
      </c>
      <c r="BM352" s="161" t="s">
        <v>500</v>
      </c>
    </row>
    <row r="353" spans="2:47" s="1" customFormat="1" ht="19.2">
      <c r="B353" s="31"/>
      <c r="D353" s="163" t="s">
        <v>145</v>
      </c>
      <c r="F353" s="164" t="s">
        <v>501</v>
      </c>
      <c r="I353" s="90"/>
      <c r="L353" s="31"/>
      <c r="M353" s="165"/>
      <c r="N353" s="54"/>
      <c r="O353" s="54"/>
      <c r="P353" s="54"/>
      <c r="Q353" s="54"/>
      <c r="R353" s="54"/>
      <c r="S353" s="54"/>
      <c r="T353" s="55"/>
      <c r="AT353" s="16" t="s">
        <v>145</v>
      </c>
      <c r="AU353" s="16" t="s">
        <v>84</v>
      </c>
    </row>
    <row r="354" spans="2:51" s="13" customFormat="1" ht="12">
      <c r="B354" s="173"/>
      <c r="D354" s="163" t="s">
        <v>147</v>
      </c>
      <c r="E354" s="174" t="s">
        <v>1</v>
      </c>
      <c r="F354" s="175" t="s">
        <v>502</v>
      </c>
      <c r="H354" s="176">
        <v>24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4" t="s">
        <v>147</v>
      </c>
      <c r="AU354" s="174" t="s">
        <v>84</v>
      </c>
      <c r="AV354" s="13" t="s">
        <v>84</v>
      </c>
      <c r="AW354" s="13" t="s">
        <v>30</v>
      </c>
      <c r="AX354" s="13" t="s">
        <v>74</v>
      </c>
      <c r="AY354" s="174" t="s">
        <v>135</v>
      </c>
    </row>
    <row r="355" spans="2:51" s="13" customFormat="1" ht="12">
      <c r="B355" s="173"/>
      <c r="D355" s="163" t="s">
        <v>147</v>
      </c>
      <c r="E355" s="174" t="s">
        <v>1</v>
      </c>
      <c r="F355" s="175" t="s">
        <v>503</v>
      </c>
      <c r="H355" s="176">
        <v>3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147</v>
      </c>
      <c r="AU355" s="174" t="s">
        <v>84</v>
      </c>
      <c r="AV355" s="13" t="s">
        <v>84</v>
      </c>
      <c r="AW355" s="13" t="s">
        <v>30</v>
      </c>
      <c r="AX355" s="13" t="s">
        <v>74</v>
      </c>
      <c r="AY355" s="174" t="s">
        <v>135</v>
      </c>
    </row>
    <row r="356" spans="2:65" s="1" customFormat="1" ht="21.6" customHeight="1">
      <c r="B356" s="149"/>
      <c r="C356" s="150" t="s">
        <v>504</v>
      </c>
      <c r="D356" s="150" t="s">
        <v>138</v>
      </c>
      <c r="E356" s="151" t="s">
        <v>505</v>
      </c>
      <c r="F356" s="152" t="s">
        <v>506</v>
      </c>
      <c r="G356" s="153" t="s">
        <v>215</v>
      </c>
      <c r="H356" s="154">
        <v>41.83</v>
      </c>
      <c r="I356" s="155"/>
      <c r="J356" s="156">
        <f>ROUND(I356*H356,2)</f>
        <v>0</v>
      </c>
      <c r="K356" s="152" t="s">
        <v>142</v>
      </c>
      <c r="L356" s="31"/>
      <c r="M356" s="157" t="s">
        <v>1</v>
      </c>
      <c r="N356" s="158" t="s">
        <v>39</v>
      </c>
      <c r="O356" s="54"/>
      <c r="P356" s="159">
        <f>O356*H356</f>
        <v>0</v>
      </c>
      <c r="Q356" s="159">
        <v>0.00026</v>
      </c>
      <c r="R356" s="159">
        <f>Q356*H356</f>
        <v>0.010875799999999998</v>
      </c>
      <c r="S356" s="159">
        <v>0</v>
      </c>
      <c r="T356" s="160">
        <f>S356*H356</f>
        <v>0</v>
      </c>
      <c r="AR356" s="161" t="s">
        <v>252</v>
      </c>
      <c r="AT356" s="161" t="s">
        <v>138</v>
      </c>
      <c r="AU356" s="161" t="s">
        <v>84</v>
      </c>
      <c r="AY356" s="16" t="s">
        <v>135</v>
      </c>
      <c r="BE356" s="162">
        <f>IF(N356="základní",J356,0)</f>
        <v>0</v>
      </c>
      <c r="BF356" s="162">
        <f>IF(N356="snížená",J356,0)</f>
        <v>0</v>
      </c>
      <c r="BG356" s="162">
        <f>IF(N356="zákl. přenesená",J356,0)</f>
        <v>0</v>
      </c>
      <c r="BH356" s="162">
        <f>IF(N356="sníž. přenesená",J356,0)</f>
        <v>0</v>
      </c>
      <c r="BI356" s="162">
        <f>IF(N356="nulová",J356,0)</f>
        <v>0</v>
      </c>
      <c r="BJ356" s="16" t="s">
        <v>82</v>
      </c>
      <c r="BK356" s="162">
        <f>ROUND(I356*H356,2)</f>
        <v>0</v>
      </c>
      <c r="BL356" s="16" t="s">
        <v>252</v>
      </c>
      <c r="BM356" s="161" t="s">
        <v>507</v>
      </c>
    </row>
    <row r="357" spans="2:47" s="1" customFormat="1" ht="19.2">
      <c r="B357" s="31"/>
      <c r="D357" s="163" t="s">
        <v>145</v>
      </c>
      <c r="F357" s="164" t="s">
        <v>508</v>
      </c>
      <c r="I357" s="90"/>
      <c r="L357" s="31"/>
      <c r="M357" s="165"/>
      <c r="N357" s="54"/>
      <c r="O357" s="54"/>
      <c r="P357" s="54"/>
      <c r="Q357" s="54"/>
      <c r="R357" s="54"/>
      <c r="S357" s="54"/>
      <c r="T357" s="55"/>
      <c r="AT357" s="16" t="s">
        <v>145</v>
      </c>
      <c r="AU357" s="16" t="s">
        <v>84</v>
      </c>
    </row>
    <row r="358" spans="2:51" s="13" customFormat="1" ht="30.6">
      <c r="B358" s="173"/>
      <c r="D358" s="163" t="s">
        <v>147</v>
      </c>
      <c r="E358" s="174" t="s">
        <v>1</v>
      </c>
      <c r="F358" s="175" t="s">
        <v>509</v>
      </c>
      <c r="H358" s="176">
        <v>16.655</v>
      </c>
      <c r="I358" s="177"/>
      <c r="L358" s="173"/>
      <c r="M358" s="178"/>
      <c r="N358" s="179"/>
      <c r="O358" s="179"/>
      <c r="P358" s="179"/>
      <c r="Q358" s="179"/>
      <c r="R358" s="179"/>
      <c r="S358" s="179"/>
      <c r="T358" s="180"/>
      <c r="AT358" s="174" t="s">
        <v>147</v>
      </c>
      <c r="AU358" s="174" t="s">
        <v>84</v>
      </c>
      <c r="AV358" s="13" t="s">
        <v>84</v>
      </c>
      <c r="AW358" s="13" t="s">
        <v>30</v>
      </c>
      <c r="AX358" s="13" t="s">
        <v>74</v>
      </c>
      <c r="AY358" s="174" t="s">
        <v>135</v>
      </c>
    </row>
    <row r="359" spans="2:51" s="13" customFormat="1" ht="20.4">
      <c r="B359" s="173"/>
      <c r="D359" s="163" t="s">
        <v>147</v>
      </c>
      <c r="E359" s="174" t="s">
        <v>1</v>
      </c>
      <c r="F359" s="175" t="s">
        <v>510</v>
      </c>
      <c r="H359" s="176">
        <v>3.675</v>
      </c>
      <c r="I359" s="177"/>
      <c r="L359" s="173"/>
      <c r="M359" s="178"/>
      <c r="N359" s="179"/>
      <c r="O359" s="179"/>
      <c r="P359" s="179"/>
      <c r="Q359" s="179"/>
      <c r="R359" s="179"/>
      <c r="S359" s="179"/>
      <c r="T359" s="180"/>
      <c r="AT359" s="174" t="s">
        <v>147</v>
      </c>
      <c r="AU359" s="174" t="s">
        <v>84</v>
      </c>
      <c r="AV359" s="13" t="s">
        <v>84</v>
      </c>
      <c r="AW359" s="13" t="s">
        <v>30</v>
      </c>
      <c r="AX359" s="13" t="s">
        <v>74</v>
      </c>
      <c r="AY359" s="174" t="s">
        <v>135</v>
      </c>
    </row>
    <row r="360" spans="2:51" s="13" customFormat="1" ht="20.4">
      <c r="B360" s="173"/>
      <c r="D360" s="163" t="s">
        <v>147</v>
      </c>
      <c r="E360" s="174" t="s">
        <v>1</v>
      </c>
      <c r="F360" s="175" t="s">
        <v>511</v>
      </c>
      <c r="H360" s="176">
        <v>16.1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147</v>
      </c>
      <c r="AU360" s="174" t="s">
        <v>84</v>
      </c>
      <c r="AV360" s="13" t="s">
        <v>84</v>
      </c>
      <c r="AW360" s="13" t="s">
        <v>30</v>
      </c>
      <c r="AX360" s="13" t="s">
        <v>74</v>
      </c>
      <c r="AY360" s="174" t="s">
        <v>135</v>
      </c>
    </row>
    <row r="361" spans="2:51" s="13" customFormat="1" ht="12">
      <c r="B361" s="173"/>
      <c r="D361" s="163" t="s">
        <v>147</v>
      </c>
      <c r="E361" s="174" t="s">
        <v>1</v>
      </c>
      <c r="F361" s="175" t="s">
        <v>512</v>
      </c>
      <c r="H361" s="176">
        <v>-3.6</v>
      </c>
      <c r="I361" s="177"/>
      <c r="L361" s="173"/>
      <c r="M361" s="178"/>
      <c r="N361" s="179"/>
      <c r="O361" s="179"/>
      <c r="P361" s="179"/>
      <c r="Q361" s="179"/>
      <c r="R361" s="179"/>
      <c r="S361" s="179"/>
      <c r="T361" s="180"/>
      <c r="AT361" s="174" t="s">
        <v>147</v>
      </c>
      <c r="AU361" s="174" t="s">
        <v>84</v>
      </c>
      <c r="AV361" s="13" t="s">
        <v>84</v>
      </c>
      <c r="AW361" s="13" t="s">
        <v>30</v>
      </c>
      <c r="AX361" s="13" t="s">
        <v>74</v>
      </c>
      <c r="AY361" s="174" t="s">
        <v>135</v>
      </c>
    </row>
    <row r="362" spans="2:51" s="13" customFormat="1" ht="12">
      <c r="B362" s="173"/>
      <c r="D362" s="163" t="s">
        <v>147</v>
      </c>
      <c r="E362" s="174" t="s">
        <v>1</v>
      </c>
      <c r="F362" s="175" t="s">
        <v>513</v>
      </c>
      <c r="H362" s="176">
        <v>9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147</v>
      </c>
      <c r="AU362" s="174" t="s">
        <v>84</v>
      </c>
      <c r="AV362" s="13" t="s">
        <v>84</v>
      </c>
      <c r="AW362" s="13" t="s">
        <v>30</v>
      </c>
      <c r="AX362" s="13" t="s">
        <v>74</v>
      </c>
      <c r="AY362" s="174" t="s">
        <v>135</v>
      </c>
    </row>
    <row r="363" spans="2:65" s="1" customFormat="1" ht="14.4" customHeight="1">
      <c r="B363" s="149"/>
      <c r="C363" s="150" t="s">
        <v>514</v>
      </c>
      <c r="D363" s="150" t="s">
        <v>138</v>
      </c>
      <c r="E363" s="151" t="s">
        <v>515</v>
      </c>
      <c r="F363" s="152" t="s">
        <v>516</v>
      </c>
      <c r="G363" s="153" t="s">
        <v>215</v>
      </c>
      <c r="H363" s="154">
        <v>1.3</v>
      </c>
      <c r="I363" s="155"/>
      <c r="J363" s="156">
        <f>ROUND(I363*H363,2)</f>
        <v>0</v>
      </c>
      <c r="K363" s="152" t="s">
        <v>142</v>
      </c>
      <c r="L363" s="31"/>
      <c r="M363" s="157" t="s">
        <v>1</v>
      </c>
      <c r="N363" s="158" t="s">
        <v>39</v>
      </c>
      <c r="O363" s="54"/>
      <c r="P363" s="159">
        <f>O363*H363</f>
        <v>0</v>
      </c>
      <c r="Q363" s="159">
        <v>0.0006</v>
      </c>
      <c r="R363" s="159">
        <f>Q363*H363</f>
        <v>0.00078</v>
      </c>
      <c r="S363" s="159">
        <v>0</v>
      </c>
      <c r="T363" s="160">
        <f>S363*H363</f>
        <v>0</v>
      </c>
      <c r="AR363" s="161" t="s">
        <v>252</v>
      </c>
      <c r="AT363" s="161" t="s">
        <v>138</v>
      </c>
      <c r="AU363" s="161" t="s">
        <v>84</v>
      </c>
      <c r="AY363" s="16" t="s">
        <v>135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16" t="s">
        <v>82</v>
      </c>
      <c r="BK363" s="162">
        <f>ROUND(I363*H363,2)</f>
        <v>0</v>
      </c>
      <c r="BL363" s="16" t="s">
        <v>252</v>
      </c>
      <c r="BM363" s="161" t="s">
        <v>517</v>
      </c>
    </row>
    <row r="364" spans="2:47" s="1" customFormat="1" ht="12">
      <c r="B364" s="31"/>
      <c r="D364" s="163" t="s">
        <v>145</v>
      </c>
      <c r="F364" s="164" t="s">
        <v>518</v>
      </c>
      <c r="I364" s="90"/>
      <c r="L364" s="31"/>
      <c r="M364" s="165"/>
      <c r="N364" s="54"/>
      <c r="O364" s="54"/>
      <c r="P364" s="54"/>
      <c r="Q364" s="54"/>
      <c r="R364" s="54"/>
      <c r="S364" s="54"/>
      <c r="T364" s="55"/>
      <c r="AT364" s="16" t="s">
        <v>145</v>
      </c>
      <c r="AU364" s="16" t="s">
        <v>84</v>
      </c>
    </row>
    <row r="365" spans="2:51" s="13" customFormat="1" ht="12">
      <c r="B365" s="173"/>
      <c r="D365" s="163" t="s">
        <v>147</v>
      </c>
      <c r="E365" s="174" t="s">
        <v>1</v>
      </c>
      <c r="F365" s="175" t="s">
        <v>519</v>
      </c>
      <c r="H365" s="176">
        <v>1.3</v>
      </c>
      <c r="I365" s="177"/>
      <c r="L365" s="173"/>
      <c r="M365" s="178"/>
      <c r="N365" s="179"/>
      <c r="O365" s="179"/>
      <c r="P365" s="179"/>
      <c r="Q365" s="179"/>
      <c r="R365" s="179"/>
      <c r="S365" s="179"/>
      <c r="T365" s="180"/>
      <c r="AT365" s="174" t="s">
        <v>147</v>
      </c>
      <c r="AU365" s="174" t="s">
        <v>84</v>
      </c>
      <c r="AV365" s="13" t="s">
        <v>84</v>
      </c>
      <c r="AW365" s="13" t="s">
        <v>30</v>
      </c>
      <c r="AX365" s="13" t="s">
        <v>74</v>
      </c>
      <c r="AY365" s="174" t="s">
        <v>135</v>
      </c>
    </row>
    <row r="366" spans="2:65" s="1" customFormat="1" ht="14.4" customHeight="1">
      <c r="B366" s="149"/>
      <c r="C366" s="181" t="s">
        <v>520</v>
      </c>
      <c r="D366" s="181" t="s">
        <v>194</v>
      </c>
      <c r="E366" s="182" t="s">
        <v>521</v>
      </c>
      <c r="F366" s="183" t="s">
        <v>522</v>
      </c>
      <c r="G366" s="184" t="s">
        <v>215</v>
      </c>
      <c r="H366" s="185">
        <v>1.3</v>
      </c>
      <c r="I366" s="186"/>
      <c r="J366" s="187">
        <f>ROUND(I366*H366,2)</f>
        <v>0</v>
      </c>
      <c r="K366" s="183" t="s">
        <v>1</v>
      </c>
      <c r="L366" s="188"/>
      <c r="M366" s="189" t="s">
        <v>1</v>
      </c>
      <c r="N366" s="190" t="s">
        <v>39</v>
      </c>
      <c r="O366" s="54"/>
      <c r="P366" s="159">
        <f>O366*H366</f>
        <v>0</v>
      </c>
      <c r="Q366" s="159">
        <v>0.003</v>
      </c>
      <c r="R366" s="159">
        <f>Q366*H366</f>
        <v>0.0039000000000000003</v>
      </c>
      <c r="S366" s="159">
        <v>0</v>
      </c>
      <c r="T366" s="160">
        <f>S366*H366</f>
        <v>0</v>
      </c>
      <c r="AR366" s="161" t="s">
        <v>344</v>
      </c>
      <c r="AT366" s="161" t="s">
        <v>194</v>
      </c>
      <c r="AU366" s="161" t="s">
        <v>84</v>
      </c>
      <c r="AY366" s="16" t="s">
        <v>135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6" t="s">
        <v>82</v>
      </c>
      <c r="BK366" s="162">
        <f>ROUND(I366*H366,2)</f>
        <v>0</v>
      </c>
      <c r="BL366" s="16" t="s">
        <v>252</v>
      </c>
      <c r="BM366" s="161" t="s">
        <v>523</v>
      </c>
    </row>
    <row r="367" spans="2:47" s="1" customFormat="1" ht="12">
      <c r="B367" s="31"/>
      <c r="D367" s="163" t="s">
        <v>145</v>
      </c>
      <c r="F367" s="164" t="s">
        <v>522</v>
      </c>
      <c r="I367" s="90"/>
      <c r="L367" s="31"/>
      <c r="M367" s="165"/>
      <c r="N367" s="54"/>
      <c r="O367" s="54"/>
      <c r="P367" s="54"/>
      <c r="Q367" s="54"/>
      <c r="R367" s="54"/>
      <c r="S367" s="54"/>
      <c r="T367" s="55"/>
      <c r="AT367" s="16" t="s">
        <v>145</v>
      </c>
      <c r="AU367" s="16" t="s">
        <v>84</v>
      </c>
    </row>
    <row r="368" spans="2:47" s="1" customFormat="1" ht="19.2">
      <c r="B368" s="31"/>
      <c r="D368" s="163" t="s">
        <v>201</v>
      </c>
      <c r="F368" s="191" t="s">
        <v>211</v>
      </c>
      <c r="I368" s="90"/>
      <c r="L368" s="31"/>
      <c r="M368" s="165"/>
      <c r="N368" s="54"/>
      <c r="O368" s="54"/>
      <c r="P368" s="54"/>
      <c r="Q368" s="54"/>
      <c r="R368" s="54"/>
      <c r="S368" s="54"/>
      <c r="T368" s="55"/>
      <c r="AT368" s="16" t="s">
        <v>201</v>
      </c>
      <c r="AU368" s="16" t="s">
        <v>84</v>
      </c>
    </row>
    <row r="369" spans="2:51" s="13" customFormat="1" ht="12">
      <c r="B369" s="173"/>
      <c r="D369" s="163" t="s">
        <v>147</v>
      </c>
      <c r="E369" s="174" t="s">
        <v>1</v>
      </c>
      <c r="F369" s="175" t="s">
        <v>519</v>
      </c>
      <c r="H369" s="176">
        <v>1.3</v>
      </c>
      <c r="I369" s="177"/>
      <c r="L369" s="173"/>
      <c r="M369" s="178"/>
      <c r="N369" s="179"/>
      <c r="O369" s="179"/>
      <c r="P369" s="179"/>
      <c r="Q369" s="179"/>
      <c r="R369" s="179"/>
      <c r="S369" s="179"/>
      <c r="T369" s="180"/>
      <c r="AT369" s="174" t="s">
        <v>147</v>
      </c>
      <c r="AU369" s="174" t="s">
        <v>84</v>
      </c>
      <c r="AV369" s="13" t="s">
        <v>84</v>
      </c>
      <c r="AW369" s="13" t="s">
        <v>30</v>
      </c>
      <c r="AX369" s="13" t="s">
        <v>74</v>
      </c>
      <c r="AY369" s="174" t="s">
        <v>135</v>
      </c>
    </row>
    <row r="370" spans="2:65" s="1" customFormat="1" ht="14.4" customHeight="1">
      <c r="B370" s="149"/>
      <c r="C370" s="150" t="s">
        <v>524</v>
      </c>
      <c r="D370" s="150" t="s">
        <v>138</v>
      </c>
      <c r="E370" s="151" t="s">
        <v>525</v>
      </c>
      <c r="F370" s="152" t="s">
        <v>526</v>
      </c>
      <c r="G370" s="153" t="s">
        <v>197</v>
      </c>
      <c r="H370" s="154">
        <v>10</v>
      </c>
      <c r="I370" s="155"/>
      <c r="J370" s="156">
        <f>ROUND(I370*H370,2)</f>
        <v>0</v>
      </c>
      <c r="K370" s="152" t="s">
        <v>1</v>
      </c>
      <c r="L370" s="31"/>
      <c r="M370" s="157" t="s">
        <v>1</v>
      </c>
      <c r="N370" s="158" t="s">
        <v>39</v>
      </c>
      <c r="O370" s="54"/>
      <c r="P370" s="159">
        <f>O370*H370</f>
        <v>0</v>
      </c>
      <c r="Q370" s="159">
        <v>0</v>
      </c>
      <c r="R370" s="159">
        <f>Q370*H370</f>
        <v>0</v>
      </c>
      <c r="S370" s="159">
        <v>0</v>
      </c>
      <c r="T370" s="160">
        <f>S370*H370</f>
        <v>0</v>
      </c>
      <c r="AR370" s="161" t="s">
        <v>252</v>
      </c>
      <c r="AT370" s="161" t="s">
        <v>138</v>
      </c>
      <c r="AU370" s="161" t="s">
        <v>84</v>
      </c>
      <c r="AY370" s="16" t="s">
        <v>135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16" t="s">
        <v>82</v>
      </c>
      <c r="BK370" s="162">
        <f>ROUND(I370*H370,2)</f>
        <v>0</v>
      </c>
      <c r="BL370" s="16" t="s">
        <v>252</v>
      </c>
      <c r="BM370" s="161" t="s">
        <v>527</v>
      </c>
    </row>
    <row r="371" spans="2:47" s="1" customFormat="1" ht="12">
      <c r="B371" s="31"/>
      <c r="D371" s="163" t="s">
        <v>145</v>
      </c>
      <c r="F371" s="164" t="s">
        <v>528</v>
      </c>
      <c r="I371" s="90"/>
      <c r="L371" s="31"/>
      <c r="M371" s="165"/>
      <c r="N371" s="54"/>
      <c r="O371" s="54"/>
      <c r="P371" s="54"/>
      <c r="Q371" s="54"/>
      <c r="R371" s="54"/>
      <c r="S371" s="54"/>
      <c r="T371" s="55"/>
      <c r="AT371" s="16" t="s">
        <v>145</v>
      </c>
      <c r="AU371" s="16" t="s">
        <v>84</v>
      </c>
    </row>
    <row r="372" spans="2:51" s="13" customFormat="1" ht="12">
      <c r="B372" s="173"/>
      <c r="D372" s="163" t="s">
        <v>147</v>
      </c>
      <c r="E372" s="174" t="s">
        <v>1</v>
      </c>
      <c r="F372" s="175" t="s">
        <v>529</v>
      </c>
      <c r="H372" s="176">
        <v>10</v>
      </c>
      <c r="I372" s="177"/>
      <c r="L372" s="173"/>
      <c r="M372" s="178"/>
      <c r="N372" s="179"/>
      <c r="O372" s="179"/>
      <c r="P372" s="179"/>
      <c r="Q372" s="179"/>
      <c r="R372" s="179"/>
      <c r="S372" s="179"/>
      <c r="T372" s="180"/>
      <c r="AT372" s="174" t="s">
        <v>147</v>
      </c>
      <c r="AU372" s="174" t="s">
        <v>84</v>
      </c>
      <c r="AV372" s="13" t="s">
        <v>84</v>
      </c>
      <c r="AW372" s="13" t="s">
        <v>30</v>
      </c>
      <c r="AX372" s="13" t="s">
        <v>74</v>
      </c>
      <c r="AY372" s="174" t="s">
        <v>135</v>
      </c>
    </row>
    <row r="373" spans="2:65" s="1" customFormat="1" ht="21.6" customHeight="1">
      <c r="B373" s="149"/>
      <c r="C373" s="150" t="s">
        <v>530</v>
      </c>
      <c r="D373" s="150" t="s">
        <v>138</v>
      </c>
      <c r="E373" s="151" t="s">
        <v>531</v>
      </c>
      <c r="F373" s="152" t="s">
        <v>532</v>
      </c>
      <c r="G373" s="153" t="s">
        <v>293</v>
      </c>
      <c r="H373" s="154">
        <v>1.48</v>
      </c>
      <c r="I373" s="155"/>
      <c r="J373" s="156">
        <f>ROUND(I373*H373,2)</f>
        <v>0</v>
      </c>
      <c r="K373" s="152" t="s">
        <v>142</v>
      </c>
      <c r="L373" s="31"/>
      <c r="M373" s="157" t="s">
        <v>1</v>
      </c>
      <c r="N373" s="158" t="s">
        <v>39</v>
      </c>
      <c r="O373" s="54"/>
      <c r="P373" s="159">
        <f>O373*H373</f>
        <v>0</v>
      </c>
      <c r="Q373" s="159">
        <v>0</v>
      </c>
      <c r="R373" s="159">
        <f>Q373*H373</f>
        <v>0</v>
      </c>
      <c r="S373" s="159">
        <v>0</v>
      </c>
      <c r="T373" s="160">
        <f>S373*H373</f>
        <v>0</v>
      </c>
      <c r="AR373" s="161" t="s">
        <v>252</v>
      </c>
      <c r="AT373" s="161" t="s">
        <v>138</v>
      </c>
      <c r="AU373" s="161" t="s">
        <v>84</v>
      </c>
      <c r="AY373" s="16" t="s">
        <v>135</v>
      </c>
      <c r="BE373" s="162">
        <f>IF(N373="základní",J373,0)</f>
        <v>0</v>
      </c>
      <c r="BF373" s="162">
        <f>IF(N373="snížená",J373,0)</f>
        <v>0</v>
      </c>
      <c r="BG373" s="162">
        <f>IF(N373="zákl. přenesená",J373,0)</f>
        <v>0</v>
      </c>
      <c r="BH373" s="162">
        <f>IF(N373="sníž. přenesená",J373,0)</f>
        <v>0</v>
      </c>
      <c r="BI373" s="162">
        <f>IF(N373="nulová",J373,0)</f>
        <v>0</v>
      </c>
      <c r="BJ373" s="16" t="s">
        <v>82</v>
      </c>
      <c r="BK373" s="162">
        <f>ROUND(I373*H373,2)</f>
        <v>0</v>
      </c>
      <c r="BL373" s="16" t="s">
        <v>252</v>
      </c>
      <c r="BM373" s="161" t="s">
        <v>533</v>
      </c>
    </row>
    <row r="374" spans="2:47" s="1" customFormat="1" ht="38.4">
      <c r="B374" s="31"/>
      <c r="D374" s="163" t="s">
        <v>145</v>
      </c>
      <c r="F374" s="164" t="s">
        <v>534</v>
      </c>
      <c r="I374" s="90"/>
      <c r="L374" s="31"/>
      <c r="M374" s="165"/>
      <c r="N374" s="54"/>
      <c r="O374" s="54"/>
      <c r="P374" s="54"/>
      <c r="Q374" s="54"/>
      <c r="R374" s="54"/>
      <c r="S374" s="54"/>
      <c r="T374" s="55"/>
      <c r="AT374" s="16" t="s">
        <v>145</v>
      </c>
      <c r="AU374" s="16" t="s">
        <v>84</v>
      </c>
    </row>
    <row r="375" spans="2:65" s="1" customFormat="1" ht="21.6" customHeight="1">
      <c r="B375" s="149"/>
      <c r="C375" s="150" t="s">
        <v>535</v>
      </c>
      <c r="D375" s="150" t="s">
        <v>138</v>
      </c>
      <c r="E375" s="151" t="s">
        <v>536</v>
      </c>
      <c r="F375" s="152" t="s">
        <v>537</v>
      </c>
      <c r="G375" s="153" t="s">
        <v>293</v>
      </c>
      <c r="H375" s="154">
        <v>1.48</v>
      </c>
      <c r="I375" s="155"/>
      <c r="J375" s="156">
        <f>ROUND(I375*H375,2)</f>
        <v>0</v>
      </c>
      <c r="K375" s="152" t="s">
        <v>142</v>
      </c>
      <c r="L375" s="31"/>
      <c r="M375" s="157" t="s">
        <v>1</v>
      </c>
      <c r="N375" s="158" t="s">
        <v>39</v>
      </c>
      <c r="O375" s="54"/>
      <c r="P375" s="159">
        <f>O375*H375</f>
        <v>0</v>
      </c>
      <c r="Q375" s="159">
        <v>0</v>
      </c>
      <c r="R375" s="159">
        <f>Q375*H375</f>
        <v>0</v>
      </c>
      <c r="S375" s="159">
        <v>0</v>
      </c>
      <c r="T375" s="160">
        <f>S375*H375</f>
        <v>0</v>
      </c>
      <c r="AR375" s="161" t="s">
        <v>252</v>
      </c>
      <c r="AT375" s="161" t="s">
        <v>138</v>
      </c>
      <c r="AU375" s="161" t="s">
        <v>84</v>
      </c>
      <c r="AY375" s="16" t="s">
        <v>135</v>
      </c>
      <c r="BE375" s="162">
        <f>IF(N375="základní",J375,0)</f>
        <v>0</v>
      </c>
      <c r="BF375" s="162">
        <f>IF(N375="snížená",J375,0)</f>
        <v>0</v>
      </c>
      <c r="BG375" s="162">
        <f>IF(N375="zákl. přenesená",J375,0)</f>
        <v>0</v>
      </c>
      <c r="BH375" s="162">
        <f>IF(N375="sníž. přenesená",J375,0)</f>
        <v>0</v>
      </c>
      <c r="BI375" s="162">
        <f>IF(N375="nulová",J375,0)</f>
        <v>0</v>
      </c>
      <c r="BJ375" s="16" t="s">
        <v>82</v>
      </c>
      <c r="BK375" s="162">
        <f>ROUND(I375*H375,2)</f>
        <v>0</v>
      </c>
      <c r="BL375" s="16" t="s">
        <v>252</v>
      </c>
      <c r="BM375" s="161" t="s">
        <v>538</v>
      </c>
    </row>
    <row r="376" spans="2:47" s="1" customFormat="1" ht="38.4">
      <c r="B376" s="31"/>
      <c r="D376" s="163" t="s">
        <v>145</v>
      </c>
      <c r="F376" s="164" t="s">
        <v>539</v>
      </c>
      <c r="I376" s="90"/>
      <c r="L376" s="31"/>
      <c r="M376" s="165"/>
      <c r="N376" s="54"/>
      <c r="O376" s="54"/>
      <c r="P376" s="54"/>
      <c r="Q376" s="54"/>
      <c r="R376" s="54"/>
      <c r="S376" s="54"/>
      <c r="T376" s="55"/>
      <c r="AT376" s="16" t="s">
        <v>145</v>
      </c>
      <c r="AU376" s="16" t="s">
        <v>84</v>
      </c>
    </row>
    <row r="377" spans="2:65" s="1" customFormat="1" ht="21.6" customHeight="1">
      <c r="B377" s="149"/>
      <c r="C377" s="150" t="s">
        <v>540</v>
      </c>
      <c r="D377" s="150" t="s">
        <v>138</v>
      </c>
      <c r="E377" s="151" t="s">
        <v>541</v>
      </c>
      <c r="F377" s="152" t="s">
        <v>542</v>
      </c>
      <c r="G377" s="153" t="s">
        <v>293</v>
      </c>
      <c r="H377" s="154">
        <v>1.48</v>
      </c>
      <c r="I377" s="155"/>
      <c r="J377" s="156">
        <f>ROUND(I377*H377,2)</f>
        <v>0</v>
      </c>
      <c r="K377" s="152" t="s">
        <v>142</v>
      </c>
      <c r="L377" s="31"/>
      <c r="M377" s="157" t="s">
        <v>1</v>
      </c>
      <c r="N377" s="158" t="s">
        <v>39</v>
      </c>
      <c r="O377" s="54"/>
      <c r="P377" s="159">
        <f>O377*H377</f>
        <v>0</v>
      </c>
      <c r="Q377" s="159">
        <v>0</v>
      </c>
      <c r="R377" s="159">
        <f>Q377*H377</f>
        <v>0</v>
      </c>
      <c r="S377" s="159">
        <v>0</v>
      </c>
      <c r="T377" s="160">
        <f>S377*H377</f>
        <v>0</v>
      </c>
      <c r="AR377" s="161" t="s">
        <v>252</v>
      </c>
      <c r="AT377" s="161" t="s">
        <v>138</v>
      </c>
      <c r="AU377" s="161" t="s">
        <v>84</v>
      </c>
      <c r="AY377" s="16" t="s">
        <v>135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6" t="s">
        <v>82</v>
      </c>
      <c r="BK377" s="162">
        <f>ROUND(I377*H377,2)</f>
        <v>0</v>
      </c>
      <c r="BL377" s="16" t="s">
        <v>252</v>
      </c>
      <c r="BM377" s="161" t="s">
        <v>543</v>
      </c>
    </row>
    <row r="378" spans="2:47" s="1" customFormat="1" ht="38.4">
      <c r="B378" s="31"/>
      <c r="D378" s="163" t="s">
        <v>145</v>
      </c>
      <c r="F378" s="164" t="s">
        <v>544</v>
      </c>
      <c r="I378" s="90"/>
      <c r="L378" s="31"/>
      <c r="M378" s="165"/>
      <c r="N378" s="54"/>
      <c r="O378" s="54"/>
      <c r="P378" s="54"/>
      <c r="Q378" s="54"/>
      <c r="R378" s="54"/>
      <c r="S378" s="54"/>
      <c r="T378" s="55"/>
      <c r="AT378" s="16" t="s">
        <v>145</v>
      </c>
      <c r="AU378" s="16" t="s">
        <v>84</v>
      </c>
    </row>
    <row r="379" spans="2:63" s="11" customFormat="1" ht="22.8" customHeight="1">
      <c r="B379" s="136"/>
      <c r="D379" s="137" t="s">
        <v>73</v>
      </c>
      <c r="E379" s="147" t="s">
        <v>545</v>
      </c>
      <c r="F379" s="147" t="s">
        <v>546</v>
      </c>
      <c r="I379" s="139"/>
      <c r="J379" s="148">
        <f>BK379</f>
        <v>0</v>
      </c>
      <c r="L379" s="136"/>
      <c r="M379" s="141"/>
      <c r="N379" s="142"/>
      <c r="O379" s="142"/>
      <c r="P379" s="143">
        <f>SUM(P380:P425)</f>
        <v>0</v>
      </c>
      <c r="Q379" s="142"/>
      <c r="R379" s="143">
        <f>SUM(R380:R425)</f>
        <v>0.18889736000000001</v>
      </c>
      <c r="S379" s="142"/>
      <c r="T379" s="144">
        <f>SUM(T380:T425)</f>
        <v>0</v>
      </c>
      <c r="AR379" s="137" t="s">
        <v>84</v>
      </c>
      <c r="AT379" s="145" t="s">
        <v>73</v>
      </c>
      <c r="AU379" s="145" t="s">
        <v>82</v>
      </c>
      <c r="AY379" s="137" t="s">
        <v>135</v>
      </c>
      <c r="BK379" s="146">
        <f>SUM(BK380:BK425)</f>
        <v>0</v>
      </c>
    </row>
    <row r="380" spans="2:65" s="1" customFormat="1" ht="21.6" customHeight="1">
      <c r="B380" s="149"/>
      <c r="C380" s="150" t="s">
        <v>547</v>
      </c>
      <c r="D380" s="150" t="s">
        <v>138</v>
      </c>
      <c r="E380" s="151" t="s">
        <v>548</v>
      </c>
      <c r="F380" s="152" t="s">
        <v>549</v>
      </c>
      <c r="G380" s="153" t="s">
        <v>141</v>
      </c>
      <c r="H380" s="154">
        <v>12.2</v>
      </c>
      <c r="I380" s="155"/>
      <c r="J380" s="156">
        <f>ROUND(I380*H380,2)</f>
        <v>0</v>
      </c>
      <c r="K380" s="152" t="s">
        <v>142</v>
      </c>
      <c r="L380" s="31"/>
      <c r="M380" s="157" t="s">
        <v>1</v>
      </c>
      <c r="N380" s="158" t="s">
        <v>39</v>
      </c>
      <c r="O380" s="54"/>
      <c r="P380" s="159">
        <f>O380*H380</f>
        <v>0</v>
      </c>
      <c r="Q380" s="159">
        <v>8E-05</v>
      </c>
      <c r="R380" s="159">
        <f>Q380*H380</f>
        <v>0.000976</v>
      </c>
      <c r="S380" s="159">
        <v>0</v>
      </c>
      <c r="T380" s="160">
        <f>S380*H380</f>
        <v>0</v>
      </c>
      <c r="AR380" s="161" t="s">
        <v>252</v>
      </c>
      <c r="AT380" s="161" t="s">
        <v>138</v>
      </c>
      <c r="AU380" s="161" t="s">
        <v>84</v>
      </c>
      <c r="AY380" s="16" t="s">
        <v>135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6" t="s">
        <v>82</v>
      </c>
      <c r="BK380" s="162">
        <f>ROUND(I380*H380,2)</f>
        <v>0</v>
      </c>
      <c r="BL380" s="16" t="s">
        <v>252</v>
      </c>
      <c r="BM380" s="161" t="s">
        <v>550</v>
      </c>
    </row>
    <row r="381" spans="2:47" s="1" customFormat="1" ht="28.8">
      <c r="B381" s="31"/>
      <c r="D381" s="163" t="s">
        <v>145</v>
      </c>
      <c r="F381" s="164" t="s">
        <v>551</v>
      </c>
      <c r="I381" s="90"/>
      <c r="L381" s="31"/>
      <c r="M381" s="165"/>
      <c r="N381" s="54"/>
      <c r="O381" s="54"/>
      <c r="P381" s="54"/>
      <c r="Q381" s="54"/>
      <c r="R381" s="54"/>
      <c r="S381" s="54"/>
      <c r="T381" s="55"/>
      <c r="AT381" s="16" t="s">
        <v>145</v>
      </c>
      <c r="AU381" s="16" t="s">
        <v>84</v>
      </c>
    </row>
    <row r="382" spans="2:51" s="13" customFormat="1" ht="12">
      <c r="B382" s="173"/>
      <c r="D382" s="163" t="s">
        <v>147</v>
      </c>
      <c r="E382" s="174" t="s">
        <v>1</v>
      </c>
      <c r="F382" s="175" t="s">
        <v>552</v>
      </c>
      <c r="H382" s="176">
        <v>2.44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147</v>
      </c>
      <c r="AU382" s="174" t="s">
        <v>84</v>
      </c>
      <c r="AV382" s="13" t="s">
        <v>84</v>
      </c>
      <c r="AW382" s="13" t="s">
        <v>30</v>
      </c>
      <c r="AX382" s="13" t="s">
        <v>74</v>
      </c>
      <c r="AY382" s="174" t="s">
        <v>135</v>
      </c>
    </row>
    <row r="383" spans="2:51" s="12" customFormat="1" ht="12">
      <c r="B383" s="166"/>
      <c r="D383" s="163" t="s">
        <v>147</v>
      </c>
      <c r="E383" s="167" t="s">
        <v>1</v>
      </c>
      <c r="F383" s="168" t="s">
        <v>553</v>
      </c>
      <c r="H383" s="167" t="s">
        <v>1</v>
      </c>
      <c r="I383" s="169"/>
      <c r="L383" s="166"/>
      <c r="M383" s="170"/>
      <c r="N383" s="171"/>
      <c r="O383" s="171"/>
      <c r="P383" s="171"/>
      <c r="Q383" s="171"/>
      <c r="R383" s="171"/>
      <c r="S383" s="171"/>
      <c r="T383" s="172"/>
      <c r="AT383" s="167" t="s">
        <v>147</v>
      </c>
      <c r="AU383" s="167" t="s">
        <v>84</v>
      </c>
      <c r="AV383" s="12" t="s">
        <v>82</v>
      </c>
      <c r="AW383" s="12" t="s">
        <v>30</v>
      </c>
      <c r="AX383" s="12" t="s">
        <v>74</v>
      </c>
      <c r="AY383" s="167" t="s">
        <v>135</v>
      </c>
    </row>
    <row r="384" spans="2:51" s="13" customFormat="1" ht="12">
      <c r="B384" s="173"/>
      <c r="D384" s="163" t="s">
        <v>147</v>
      </c>
      <c r="E384" s="174" t="s">
        <v>1</v>
      </c>
      <c r="F384" s="175" t="s">
        <v>554</v>
      </c>
      <c r="H384" s="176">
        <v>5.76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147</v>
      </c>
      <c r="AU384" s="174" t="s">
        <v>84</v>
      </c>
      <c r="AV384" s="13" t="s">
        <v>84</v>
      </c>
      <c r="AW384" s="13" t="s">
        <v>30</v>
      </c>
      <c r="AX384" s="13" t="s">
        <v>74</v>
      </c>
      <c r="AY384" s="174" t="s">
        <v>135</v>
      </c>
    </row>
    <row r="385" spans="2:51" s="13" customFormat="1" ht="12">
      <c r="B385" s="173"/>
      <c r="D385" s="163" t="s">
        <v>147</v>
      </c>
      <c r="E385" s="174" t="s">
        <v>1</v>
      </c>
      <c r="F385" s="175" t="s">
        <v>555</v>
      </c>
      <c r="H385" s="176">
        <v>4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147</v>
      </c>
      <c r="AU385" s="174" t="s">
        <v>84</v>
      </c>
      <c r="AV385" s="13" t="s">
        <v>84</v>
      </c>
      <c r="AW385" s="13" t="s">
        <v>30</v>
      </c>
      <c r="AX385" s="13" t="s">
        <v>74</v>
      </c>
      <c r="AY385" s="174" t="s">
        <v>135</v>
      </c>
    </row>
    <row r="386" spans="2:65" s="1" customFormat="1" ht="21.6" customHeight="1">
      <c r="B386" s="149"/>
      <c r="C386" s="150" t="s">
        <v>556</v>
      </c>
      <c r="D386" s="150" t="s">
        <v>138</v>
      </c>
      <c r="E386" s="151" t="s">
        <v>557</v>
      </c>
      <c r="F386" s="152" t="s">
        <v>558</v>
      </c>
      <c r="G386" s="153" t="s">
        <v>141</v>
      </c>
      <c r="H386" s="154">
        <v>2.44</v>
      </c>
      <c r="I386" s="155"/>
      <c r="J386" s="156">
        <f>ROUND(I386*H386,2)</f>
        <v>0</v>
      </c>
      <c r="K386" s="152" t="s">
        <v>142</v>
      </c>
      <c r="L386" s="31"/>
      <c r="M386" s="157" t="s">
        <v>1</v>
      </c>
      <c r="N386" s="158" t="s">
        <v>39</v>
      </c>
      <c r="O386" s="54"/>
      <c r="P386" s="159">
        <f>O386*H386</f>
        <v>0</v>
      </c>
      <c r="Q386" s="159">
        <v>0.00014</v>
      </c>
      <c r="R386" s="159">
        <f>Q386*H386</f>
        <v>0.00034159999999999995</v>
      </c>
      <c r="S386" s="159">
        <v>0</v>
      </c>
      <c r="T386" s="160">
        <f>S386*H386</f>
        <v>0</v>
      </c>
      <c r="AR386" s="161" t="s">
        <v>252</v>
      </c>
      <c r="AT386" s="161" t="s">
        <v>138</v>
      </c>
      <c r="AU386" s="161" t="s">
        <v>84</v>
      </c>
      <c r="AY386" s="16" t="s">
        <v>135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6" t="s">
        <v>82</v>
      </c>
      <c r="BK386" s="162">
        <f>ROUND(I386*H386,2)</f>
        <v>0</v>
      </c>
      <c r="BL386" s="16" t="s">
        <v>252</v>
      </c>
      <c r="BM386" s="161" t="s">
        <v>559</v>
      </c>
    </row>
    <row r="387" spans="2:47" s="1" customFormat="1" ht="19.2">
      <c r="B387" s="31"/>
      <c r="D387" s="163" t="s">
        <v>145</v>
      </c>
      <c r="F387" s="164" t="s">
        <v>560</v>
      </c>
      <c r="I387" s="90"/>
      <c r="L387" s="31"/>
      <c r="M387" s="165"/>
      <c r="N387" s="54"/>
      <c r="O387" s="54"/>
      <c r="P387" s="54"/>
      <c r="Q387" s="54"/>
      <c r="R387" s="54"/>
      <c r="S387" s="54"/>
      <c r="T387" s="55"/>
      <c r="AT387" s="16" t="s">
        <v>145</v>
      </c>
      <c r="AU387" s="16" t="s">
        <v>84</v>
      </c>
    </row>
    <row r="388" spans="2:51" s="13" customFormat="1" ht="12">
      <c r="B388" s="173"/>
      <c r="D388" s="163" t="s">
        <v>147</v>
      </c>
      <c r="E388" s="174" t="s">
        <v>1</v>
      </c>
      <c r="F388" s="175" t="s">
        <v>552</v>
      </c>
      <c r="H388" s="176">
        <v>2.44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4" t="s">
        <v>147</v>
      </c>
      <c r="AU388" s="174" t="s">
        <v>84</v>
      </c>
      <c r="AV388" s="13" t="s">
        <v>84</v>
      </c>
      <c r="AW388" s="13" t="s">
        <v>30</v>
      </c>
      <c r="AX388" s="13" t="s">
        <v>74</v>
      </c>
      <c r="AY388" s="174" t="s">
        <v>135</v>
      </c>
    </row>
    <row r="389" spans="2:65" s="1" customFormat="1" ht="21.6" customHeight="1">
      <c r="B389" s="149"/>
      <c r="C389" s="150" t="s">
        <v>561</v>
      </c>
      <c r="D389" s="150" t="s">
        <v>138</v>
      </c>
      <c r="E389" s="151" t="s">
        <v>562</v>
      </c>
      <c r="F389" s="152" t="s">
        <v>563</v>
      </c>
      <c r="G389" s="153" t="s">
        <v>141</v>
      </c>
      <c r="H389" s="154">
        <v>12.2</v>
      </c>
      <c r="I389" s="155"/>
      <c r="J389" s="156">
        <f>ROUND(I389*H389,2)</f>
        <v>0</v>
      </c>
      <c r="K389" s="152" t="s">
        <v>142</v>
      </c>
      <c r="L389" s="31"/>
      <c r="M389" s="157" t="s">
        <v>1</v>
      </c>
      <c r="N389" s="158" t="s">
        <v>39</v>
      </c>
      <c r="O389" s="54"/>
      <c r="P389" s="159">
        <f>O389*H389</f>
        <v>0</v>
      </c>
      <c r="Q389" s="159">
        <v>0.00012</v>
      </c>
      <c r="R389" s="159">
        <f>Q389*H389</f>
        <v>0.001464</v>
      </c>
      <c r="S389" s="159">
        <v>0</v>
      </c>
      <c r="T389" s="160">
        <f>S389*H389</f>
        <v>0</v>
      </c>
      <c r="AR389" s="161" t="s">
        <v>252</v>
      </c>
      <c r="AT389" s="161" t="s">
        <v>138</v>
      </c>
      <c r="AU389" s="161" t="s">
        <v>84</v>
      </c>
      <c r="AY389" s="16" t="s">
        <v>135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6" t="s">
        <v>82</v>
      </c>
      <c r="BK389" s="162">
        <f>ROUND(I389*H389,2)</f>
        <v>0</v>
      </c>
      <c r="BL389" s="16" t="s">
        <v>252</v>
      </c>
      <c r="BM389" s="161" t="s">
        <v>564</v>
      </c>
    </row>
    <row r="390" spans="2:47" s="1" customFormat="1" ht="19.2">
      <c r="B390" s="31"/>
      <c r="D390" s="163" t="s">
        <v>145</v>
      </c>
      <c r="F390" s="164" t="s">
        <v>565</v>
      </c>
      <c r="I390" s="90"/>
      <c r="L390" s="31"/>
      <c r="M390" s="165"/>
      <c r="N390" s="54"/>
      <c r="O390" s="54"/>
      <c r="P390" s="54"/>
      <c r="Q390" s="54"/>
      <c r="R390" s="54"/>
      <c r="S390" s="54"/>
      <c r="T390" s="55"/>
      <c r="AT390" s="16" t="s">
        <v>145</v>
      </c>
      <c r="AU390" s="16" t="s">
        <v>84</v>
      </c>
    </row>
    <row r="391" spans="2:51" s="12" customFormat="1" ht="12">
      <c r="B391" s="166"/>
      <c r="D391" s="163" t="s">
        <v>147</v>
      </c>
      <c r="E391" s="167" t="s">
        <v>1</v>
      </c>
      <c r="F391" s="168" t="s">
        <v>553</v>
      </c>
      <c r="H391" s="167" t="s">
        <v>1</v>
      </c>
      <c r="I391" s="169"/>
      <c r="L391" s="166"/>
      <c r="M391" s="170"/>
      <c r="N391" s="171"/>
      <c r="O391" s="171"/>
      <c r="P391" s="171"/>
      <c r="Q391" s="171"/>
      <c r="R391" s="171"/>
      <c r="S391" s="171"/>
      <c r="T391" s="172"/>
      <c r="AT391" s="167" t="s">
        <v>147</v>
      </c>
      <c r="AU391" s="167" t="s">
        <v>84</v>
      </c>
      <c r="AV391" s="12" t="s">
        <v>82</v>
      </c>
      <c r="AW391" s="12" t="s">
        <v>30</v>
      </c>
      <c r="AX391" s="12" t="s">
        <v>74</v>
      </c>
      <c r="AY391" s="167" t="s">
        <v>135</v>
      </c>
    </row>
    <row r="392" spans="2:51" s="13" customFormat="1" ht="12">
      <c r="B392" s="173"/>
      <c r="D392" s="163" t="s">
        <v>147</v>
      </c>
      <c r="E392" s="174" t="s">
        <v>1</v>
      </c>
      <c r="F392" s="175" t="s">
        <v>554</v>
      </c>
      <c r="H392" s="176">
        <v>5.76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147</v>
      </c>
      <c r="AU392" s="174" t="s">
        <v>84</v>
      </c>
      <c r="AV392" s="13" t="s">
        <v>84</v>
      </c>
      <c r="AW392" s="13" t="s">
        <v>30</v>
      </c>
      <c r="AX392" s="13" t="s">
        <v>74</v>
      </c>
      <c r="AY392" s="174" t="s">
        <v>135</v>
      </c>
    </row>
    <row r="393" spans="2:51" s="13" customFormat="1" ht="12">
      <c r="B393" s="173"/>
      <c r="D393" s="163" t="s">
        <v>147</v>
      </c>
      <c r="E393" s="174" t="s">
        <v>1</v>
      </c>
      <c r="F393" s="175" t="s">
        <v>555</v>
      </c>
      <c r="H393" s="176">
        <v>4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147</v>
      </c>
      <c r="AU393" s="174" t="s">
        <v>84</v>
      </c>
      <c r="AV393" s="13" t="s">
        <v>84</v>
      </c>
      <c r="AW393" s="13" t="s">
        <v>30</v>
      </c>
      <c r="AX393" s="13" t="s">
        <v>74</v>
      </c>
      <c r="AY393" s="174" t="s">
        <v>135</v>
      </c>
    </row>
    <row r="394" spans="2:51" s="13" customFormat="1" ht="12">
      <c r="B394" s="173"/>
      <c r="D394" s="163" t="s">
        <v>147</v>
      </c>
      <c r="E394" s="174" t="s">
        <v>1</v>
      </c>
      <c r="F394" s="175" t="s">
        <v>552</v>
      </c>
      <c r="H394" s="176">
        <v>2.44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147</v>
      </c>
      <c r="AU394" s="174" t="s">
        <v>84</v>
      </c>
      <c r="AV394" s="13" t="s">
        <v>84</v>
      </c>
      <c r="AW394" s="13" t="s">
        <v>30</v>
      </c>
      <c r="AX394" s="13" t="s">
        <v>74</v>
      </c>
      <c r="AY394" s="174" t="s">
        <v>135</v>
      </c>
    </row>
    <row r="395" spans="2:65" s="1" customFormat="1" ht="21.6" customHeight="1">
      <c r="B395" s="149"/>
      <c r="C395" s="150" t="s">
        <v>566</v>
      </c>
      <c r="D395" s="150" t="s">
        <v>138</v>
      </c>
      <c r="E395" s="151" t="s">
        <v>567</v>
      </c>
      <c r="F395" s="152" t="s">
        <v>568</v>
      </c>
      <c r="G395" s="153" t="s">
        <v>141</v>
      </c>
      <c r="H395" s="154">
        <v>12.2</v>
      </c>
      <c r="I395" s="155"/>
      <c r="J395" s="156">
        <f>ROUND(I395*H395,2)</f>
        <v>0</v>
      </c>
      <c r="K395" s="152" t="s">
        <v>142</v>
      </c>
      <c r="L395" s="31"/>
      <c r="M395" s="157" t="s">
        <v>1</v>
      </c>
      <c r="N395" s="158" t="s">
        <v>39</v>
      </c>
      <c r="O395" s="54"/>
      <c r="P395" s="159">
        <f>O395*H395</f>
        <v>0</v>
      </c>
      <c r="Q395" s="159">
        <v>0.00012</v>
      </c>
      <c r="R395" s="159">
        <f>Q395*H395</f>
        <v>0.001464</v>
      </c>
      <c r="S395" s="159">
        <v>0</v>
      </c>
      <c r="T395" s="160">
        <f>S395*H395</f>
        <v>0</v>
      </c>
      <c r="AR395" s="161" t="s">
        <v>252</v>
      </c>
      <c r="AT395" s="161" t="s">
        <v>138</v>
      </c>
      <c r="AU395" s="161" t="s">
        <v>84</v>
      </c>
      <c r="AY395" s="16" t="s">
        <v>135</v>
      </c>
      <c r="BE395" s="162">
        <f>IF(N395="základní",J395,0)</f>
        <v>0</v>
      </c>
      <c r="BF395" s="162">
        <f>IF(N395="snížená",J395,0)</f>
        <v>0</v>
      </c>
      <c r="BG395" s="162">
        <f>IF(N395="zákl. přenesená",J395,0)</f>
        <v>0</v>
      </c>
      <c r="BH395" s="162">
        <f>IF(N395="sníž. přenesená",J395,0)</f>
        <v>0</v>
      </c>
      <c r="BI395" s="162">
        <f>IF(N395="nulová",J395,0)</f>
        <v>0</v>
      </c>
      <c r="BJ395" s="16" t="s">
        <v>82</v>
      </c>
      <c r="BK395" s="162">
        <f>ROUND(I395*H395,2)</f>
        <v>0</v>
      </c>
      <c r="BL395" s="16" t="s">
        <v>252</v>
      </c>
      <c r="BM395" s="161" t="s">
        <v>569</v>
      </c>
    </row>
    <row r="396" spans="2:47" s="1" customFormat="1" ht="19.2">
      <c r="B396" s="31"/>
      <c r="D396" s="163" t="s">
        <v>145</v>
      </c>
      <c r="F396" s="164" t="s">
        <v>570</v>
      </c>
      <c r="I396" s="90"/>
      <c r="L396" s="31"/>
      <c r="M396" s="165"/>
      <c r="N396" s="54"/>
      <c r="O396" s="54"/>
      <c r="P396" s="54"/>
      <c r="Q396" s="54"/>
      <c r="R396" s="54"/>
      <c r="S396" s="54"/>
      <c r="T396" s="55"/>
      <c r="AT396" s="16" t="s">
        <v>145</v>
      </c>
      <c r="AU396" s="16" t="s">
        <v>84</v>
      </c>
    </row>
    <row r="397" spans="2:65" s="1" customFormat="1" ht="21.6" customHeight="1">
      <c r="B397" s="149"/>
      <c r="C397" s="150" t="s">
        <v>571</v>
      </c>
      <c r="D397" s="150" t="s">
        <v>138</v>
      </c>
      <c r="E397" s="151" t="s">
        <v>572</v>
      </c>
      <c r="F397" s="152" t="s">
        <v>573</v>
      </c>
      <c r="G397" s="153" t="s">
        <v>141</v>
      </c>
      <c r="H397" s="154">
        <v>32.661</v>
      </c>
      <c r="I397" s="155"/>
      <c r="J397" s="156">
        <f>ROUND(I397*H397,2)</f>
        <v>0</v>
      </c>
      <c r="K397" s="152" t="s">
        <v>142</v>
      </c>
      <c r="L397" s="31"/>
      <c r="M397" s="157" t="s">
        <v>1</v>
      </c>
      <c r="N397" s="158" t="s">
        <v>39</v>
      </c>
      <c r="O397" s="54"/>
      <c r="P397" s="159">
        <f>O397*H397</f>
        <v>0</v>
      </c>
      <c r="Q397" s="159">
        <v>9E-05</v>
      </c>
      <c r="R397" s="159">
        <f>Q397*H397</f>
        <v>0.0029394900000000003</v>
      </c>
      <c r="S397" s="159">
        <v>0</v>
      </c>
      <c r="T397" s="160">
        <f>S397*H397</f>
        <v>0</v>
      </c>
      <c r="AR397" s="161" t="s">
        <v>252</v>
      </c>
      <c r="AT397" s="161" t="s">
        <v>138</v>
      </c>
      <c r="AU397" s="161" t="s">
        <v>84</v>
      </c>
      <c r="AY397" s="16" t="s">
        <v>135</v>
      </c>
      <c r="BE397" s="162">
        <f>IF(N397="základní",J397,0)</f>
        <v>0</v>
      </c>
      <c r="BF397" s="162">
        <f>IF(N397="snížená",J397,0)</f>
        <v>0</v>
      </c>
      <c r="BG397" s="162">
        <f>IF(N397="zákl. přenesená",J397,0)</f>
        <v>0</v>
      </c>
      <c r="BH397" s="162">
        <f>IF(N397="sníž. přenesená",J397,0)</f>
        <v>0</v>
      </c>
      <c r="BI397" s="162">
        <f>IF(N397="nulová",J397,0)</f>
        <v>0</v>
      </c>
      <c r="BJ397" s="16" t="s">
        <v>82</v>
      </c>
      <c r="BK397" s="162">
        <f>ROUND(I397*H397,2)</f>
        <v>0</v>
      </c>
      <c r="BL397" s="16" t="s">
        <v>252</v>
      </c>
      <c r="BM397" s="161" t="s">
        <v>574</v>
      </c>
    </row>
    <row r="398" spans="2:47" s="1" customFormat="1" ht="19.2">
      <c r="B398" s="31"/>
      <c r="D398" s="163" t="s">
        <v>145</v>
      </c>
      <c r="F398" s="164" t="s">
        <v>575</v>
      </c>
      <c r="I398" s="90"/>
      <c r="L398" s="31"/>
      <c r="M398" s="165"/>
      <c r="N398" s="54"/>
      <c r="O398" s="54"/>
      <c r="P398" s="54"/>
      <c r="Q398" s="54"/>
      <c r="R398" s="54"/>
      <c r="S398" s="54"/>
      <c r="T398" s="55"/>
      <c r="AT398" s="16" t="s">
        <v>145</v>
      </c>
      <c r="AU398" s="16" t="s">
        <v>84</v>
      </c>
    </row>
    <row r="399" spans="2:51" s="13" customFormat="1" ht="12">
      <c r="B399" s="173"/>
      <c r="D399" s="163" t="s">
        <v>147</v>
      </c>
      <c r="E399" s="174" t="s">
        <v>1</v>
      </c>
      <c r="F399" s="175" t="s">
        <v>576</v>
      </c>
      <c r="H399" s="176">
        <v>31.809</v>
      </c>
      <c r="I399" s="177"/>
      <c r="L399" s="173"/>
      <c r="M399" s="178"/>
      <c r="N399" s="179"/>
      <c r="O399" s="179"/>
      <c r="P399" s="179"/>
      <c r="Q399" s="179"/>
      <c r="R399" s="179"/>
      <c r="S399" s="179"/>
      <c r="T399" s="180"/>
      <c r="AT399" s="174" t="s">
        <v>147</v>
      </c>
      <c r="AU399" s="174" t="s">
        <v>84</v>
      </c>
      <c r="AV399" s="13" t="s">
        <v>84</v>
      </c>
      <c r="AW399" s="13" t="s">
        <v>30</v>
      </c>
      <c r="AX399" s="13" t="s">
        <v>74</v>
      </c>
      <c r="AY399" s="174" t="s">
        <v>135</v>
      </c>
    </row>
    <row r="400" spans="2:51" s="13" customFormat="1" ht="12">
      <c r="B400" s="173"/>
      <c r="D400" s="163" t="s">
        <v>147</v>
      </c>
      <c r="E400" s="174" t="s">
        <v>1</v>
      </c>
      <c r="F400" s="175" t="s">
        <v>577</v>
      </c>
      <c r="H400" s="176">
        <v>0.852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147</v>
      </c>
      <c r="AU400" s="174" t="s">
        <v>84</v>
      </c>
      <c r="AV400" s="13" t="s">
        <v>84</v>
      </c>
      <c r="AW400" s="13" t="s">
        <v>30</v>
      </c>
      <c r="AX400" s="13" t="s">
        <v>74</v>
      </c>
      <c r="AY400" s="174" t="s">
        <v>135</v>
      </c>
    </row>
    <row r="401" spans="2:65" s="1" customFormat="1" ht="21.6" customHeight="1">
      <c r="B401" s="149"/>
      <c r="C401" s="150" t="s">
        <v>578</v>
      </c>
      <c r="D401" s="150" t="s">
        <v>138</v>
      </c>
      <c r="E401" s="151" t="s">
        <v>579</v>
      </c>
      <c r="F401" s="152" t="s">
        <v>580</v>
      </c>
      <c r="G401" s="153" t="s">
        <v>141</v>
      </c>
      <c r="H401" s="154">
        <v>32.661</v>
      </c>
      <c r="I401" s="155"/>
      <c r="J401" s="156">
        <f>ROUND(I401*H401,2)</f>
        <v>0</v>
      </c>
      <c r="K401" s="152" t="s">
        <v>142</v>
      </c>
      <c r="L401" s="31"/>
      <c r="M401" s="157" t="s">
        <v>1</v>
      </c>
      <c r="N401" s="158" t="s">
        <v>39</v>
      </c>
      <c r="O401" s="54"/>
      <c r="P401" s="159">
        <f>O401*H401</f>
        <v>0</v>
      </c>
      <c r="Q401" s="159">
        <v>0.00016</v>
      </c>
      <c r="R401" s="159">
        <f>Q401*H401</f>
        <v>0.00522576</v>
      </c>
      <c r="S401" s="159">
        <v>0</v>
      </c>
      <c r="T401" s="160">
        <f>S401*H401</f>
        <v>0</v>
      </c>
      <c r="AR401" s="161" t="s">
        <v>252</v>
      </c>
      <c r="AT401" s="161" t="s">
        <v>138</v>
      </c>
      <c r="AU401" s="161" t="s">
        <v>84</v>
      </c>
      <c r="AY401" s="16" t="s">
        <v>135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6" t="s">
        <v>82</v>
      </c>
      <c r="BK401" s="162">
        <f>ROUND(I401*H401,2)</f>
        <v>0</v>
      </c>
      <c r="BL401" s="16" t="s">
        <v>252</v>
      </c>
      <c r="BM401" s="161" t="s">
        <v>581</v>
      </c>
    </row>
    <row r="402" spans="2:47" s="1" customFormat="1" ht="19.2">
      <c r="B402" s="31"/>
      <c r="D402" s="163" t="s">
        <v>145</v>
      </c>
      <c r="F402" s="164" t="s">
        <v>582</v>
      </c>
      <c r="I402" s="90"/>
      <c r="L402" s="31"/>
      <c r="M402" s="165"/>
      <c r="N402" s="54"/>
      <c r="O402" s="54"/>
      <c r="P402" s="54"/>
      <c r="Q402" s="54"/>
      <c r="R402" s="54"/>
      <c r="S402" s="54"/>
      <c r="T402" s="55"/>
      <c r="AT402" s="16" t="s">
        <v>145</v>
      </c>
      <c r="AU402" s="16" t="s">
        <v>84</v>
      </c>
    </row>
    <row r="403" spans="2:65" s="1" customFormat="1" ht="21.6" customHeight="1">
      <c r="B403" s="149"/>
      <c r="C403" s="150" t="s">
        <v>583</v>
      </c>
      <c r="D403" s="150" t="s">
        <v>138</v>
      </c>
      <c r="E403" s="151" t="s">
        <v>584</v>
      </c>
      <c r="F403" s="152" t="s">
        <v>585</v>
      </c>
      <c r="G403" s="153" t="s">
        <v>141</v>
      </c>
      <c r="H403" s="154">
        <v>32.661</v>
      </c>
      <c r="I403" s="155"/>
      <c r="J403" s="156">
        <f>ROUND(I403*H403,2)</f>
        <v>0</v>
      </c>
      <c r="K403" s="152" t="s">
        <v>142</v>
      </c>
      <c r="L403" s="31"/>
      <c r="M403" s="157" t="s">
        <v>1</v>
      </c>
      <c r="N403" s="158" t="s">
        <v>39</v>
      </c>
      <c r="O403" s="54"/>
      <c r="P403" s="159">
        <f>O403*H403</f>
        <v>0</v>
      </c>
      <c r="Q403" s="159">
        <v>0.00031</v>
      </c>
      <c r="R403" s="159">
        <f>Q403*H403</f>
        <v>0.01012491</v>
      </c>
      <c r="S403" s="159">
        <v>0</v>
      </c>
      <c r="T403" s="160">
        <f>S403*H403</f>
        <v>0</v>
      </c>
      <c r="AR403" s="161" t="s">
        <v>252</v>
      </c>
      <c r="AT403" s="161" t="s">
        <v>138</v>
      </c>
      <c r="AU403" s="161" t="s">
        <v>84</v>
      </c>
      <c r="AY403" s="16" t="s">
        <v>135</v>
      </c>
      <c r="BE403" s="162">
        <f>IF(N403="základní",J403,0)</f>
        <v>0</v>
      </c>
      <c r="BF403" s="162">
        <f>IF(N403="snížená",J403,0)</f>
        <v>0</v>
      </c>
      <c r="BG403" s="162">
        <f>IF(N403="zákl. přenesená",J403,0)</f>
        <v>0</v>
      </c>
      <c r="BH403" s="162">
        <f>IF(N403="sníž. přenesená",J403,0)</f>
        <v>0</v>
      </c>
      <c r="BI403" s="162">
        <f>IF(N403="nulová",J403,0)</f>
        <v>0</v>
      </c>
      <c r="BJ403" s="16" t="s">
        <v>82</v>
      </c>
      <c r="BK403" s="162">
        <f>ROUND(I403*H403,2)</f>
        <v>0</v>
      </c>
      <c r="BL403" s="16" t="s">
        <v>252</v>
      </c>
      <c r="BM403" s="161" t="s">
        <v>586</v>
      </c>
    </row>
    <row r="404" spans="2:47" s="1" customFormat="1" ht="19.2">
      <c r="B404" s="31"/>
      <c r="D404" s="163" t="s">
        <v>145</v>
      </c>
      <c r="F404" s="164" t="s">
        <v>587</v>
      </c>
      <c r="I404" s="90"/>
      <c r="L404" s="31"/>
      <c r="M404" s="165"/>
      <c r="N404" s="54"/>
      <c r="O404" s="54"/>
      <c r="P404" s="54"/>
      <c r="Q404" s="54"/>
      <c r="R404" s="54"/>
      <c r="S404" s="54"/>
      <c r="T404" s="55"/>
      <c r="AT404" s="16" t="s">
        <v>145</v>
      </c>
      <c r="AU404" s="16" t="s">
        <v>84</v>
      </c>
    </row>
    <row r="405" spans="2:65" s="1" customFormat="1" ht="21.6" customHeight="1">
      <c r="B405" s="149"/>
      <c r="C405" s="150" t="s">
        <v>588</v>
      </c>
      <c r="D405" s="150" t="s">
        <v>138</v>
      </c>
      <c r="E405" s="151" t="s">
        <v>589</v>
      </c>
      <c r="F405" s="152" t="s">
        <v>590</v>
      </c>
      <c r="G405" s="153" t="s">
        <v>215</v>
      </c>
      <c r="H405" s="154">
        <v>10</v>
      </c>
      <c r="I405" s="155"/>
      <c r="J405" s="156">
        <f>ROUND(I405*H405,2)</f>
        <v>0</v>
      </c>
      <c r="K405" s="152" t="s">
        <v>142</v>
      </c>
      <c r="L405" s="31"/>
      <c r="M405" s="157" t="s">
        <v>1</v>
      </c>
      <c r="N405" s="158" t="s">
        <v>39</v>
      </c>
      <c r="O405" s="54"/>
      <c r="P405" s="159">
        <f>O405*H405</f>
        <v>0</v>
      </c>
      <c r="Q405" s="159">
        <v>1E-05</v>
      </c>
      <c r="R405" s="159">
        <f>Q405*H405</f>
        <v>0.0001</v>
      </c>
      <c r="S405" s="159">
        <v>0</v>
      </c>
      <c r="T405" s="160">
        <f>S405*H405</f>
        <v>0</v>
      </c>
      <c r="AR405" s="161" t="s">
        <v>252</v>
      </c>
      <c r="AT405" s="161" t="s">
        <v>138</v>
      </c>
      <c r="AU405" s="161" t="s">
        <v>84</v>
      </c>
      <c r="AY405" s="16" t="s">
        <v>135</v>
      </c>
      <c r="BE405" s="162">
        <f>IF(N405="základní",J405,0)</f>
        <v>0</v>
      </c>
      <c r="BF405" s="162">
        <f>IF(N405="snížená",J405,0)</f>
        <v>0</v>
      </c>
      <c r="BG405" s="162">
        <f>IF(N405="zákl. přenesená",J405,0)</f>
        <v>0</v>
      </c>
      <c r="BH405" s="162">
        <f>IF(N405="sníž. přenesená",J405,0)</f>
        <v>0</v>
      </c>
      <c r="BI405" s="162">
        <f>IF(N405="nulová",J405,0)</f>
        <v>0</v>
      </c>
      <c r="BJ405" s="16" t="s">
        <v>82</v>
      </c>
      <c r="BK405" s="162">
        <f>ROUND(I405*H405,2)</f>
        <v>0</v>
      </c>
      <c r="BL405" s="16" t="s">
        <v>252</v>
      </c>
      <c r="BM405" s="161" t="s">
        <v>591</v>
      </c>
    </row>
    <row r="406" spans="2:47" s="1" customFormat="1" ht="28.8">
      <c r="B406" s="31"/>
      <c r="D406" s="163" t="s">
        <v>145</v>
      </c>
      <c r="F406" s="164" t="s">
        <v>592</v>
      </c>
      <c r="I406" s="90"/>
      <c r="L406" s="31"/>
      <c r="M406" s="165"/>
      <c r="N406" s="54"/>
      <c r="O406" s="54"/>
      <c r="P406" s="54"/>
      <c r="Q406" s="54"/>
      <c r="R406" s="54"/>
      <c r="S406" s="54"/>
      <c r="T406" s="55"/>
      <c r="AT406" s="16" t="s">
        <v>145</v>
      </c>
      <c r="AU406" s="16" t="s">
        <v>84</v>
      </c>
    </row>
    <row r="407" spans="2:51" s="13" customFormat="1" ht="12">
      <c r="B407" s="173"/>
      <c r="D407" s="163" t="s">
        <v>147</v>
      </c>
      <c r="E407" s="174" t="s">
        <v>1</v>
      </c>
      <c r="F407" s="175" t="s">
        <v>593</v>
      </c>
      <c r="H407" s="176">
        <v>10</v>
      </c>
      <c r="I407" s="177"/>
      <c r="L407" s="173"/>
      <c r="M407" s="178"/>
      <c r="N407" s="179"/>
      <c r="O407" s="179"/>
      <c r="P407" s="179"/>
      <c r="Q407" s="179"/>
      <c r="R407" s="179"/>
      <c r="S407" s="179"/>
      <c r="T407" s="180"/>
      <c r="AT407" s="174" t="s">
        <v>147</v>
      </c>
      <c r="AU407" s="174" t="s">
        <v>84</v>
      </c>
      <c r="AV407" s="13" t="s">
        <v>84</v>
      </c>
      <c r="AW407" s="13" t="s">
        <v>30</v>
      </c>
      <c r="AX407" s="13" t="s">
        <v>74</v>
      </c>
      <c r="AY407" s="174" t="s">
        <v>135</v>
      </c>
    </row>
    <row r="408" spans="2:65" s="1" customFormat="1" ht="21.6" customHeight="1">
      <c r="B408" s="149"/>
      <c r="C408" s="150" t="s">
        <v>594</v>
      </c>
      <c r="D408" s="150" t="s">
        <v>138</v>
      </c>
      <c r="E408" s="151" t="s">
        <v>595</v>
      </c>
      <c r="F408" s="152" t="s">
        <v>596</v>
      </c>
      <c r="G408" s="153" t="s">
        <v>215</v>
      </c>
      <c r="H408" s="154">
        <v>10</v>
      </c>
      <c r="I408" s="155"/>
      <c r="J408" s="156">
        <f>ROUND(I408*H408,2)</f>
        <v>0</v>
      </c>
      <c r="K408" s="152" t="s">
        <v>142</v>
      </c>
      <c r="L408" s="31"/>
      <c r="M408" s="157" t="s">
        <v>1</v>
      </c>
      <c r="N408" s="158" t="s">
        <v>39</v>
      </c>
      <c r="O408" s="54"/>
      <c r="P408" s="159">
        <f>O408*H408</f>
        <v>0</v>
      </c>
      <c r="Q408" s="159">
        <v>2E-05</v>
      </c>
      <c r="R408" s="159">
        <f>Q408*H408</f>
        <v>0.0002</v>
      </c>
      <c r="S408" s="159">
        <v>0</v>
      </c>
      <c r="T408" s="160">
        <f>S408*H408</f>
        <v>0</v>
      </c>
      <c r="AR408" s="161" t="s">
        <v>252</v>
      </c>
      <c r="AT408" s="161" t="s">
        <v>138</v>
      </c>
      <c r="AU408" s="161" t="s">
        <v>84</v>
      </c>
      <c r="AY408" s="16" t="s">
        <v>135</v>
      </c>
      <c r="BE408" s="162">
        <f>IF(N408="základní",J408,0)</f>
        <v>0</v>
      </c>
      <c r="BF408" s="162">
        <f>IF(N408="snížená",J408,0)</f>
        <v>0</v>
      </c>
      <c r="BG408" s="162">
        <f>IF(N408="zákl. přenesená",J408,0)</f>
        <v>0</v>
      </c>
      <c r="BH408" s="162">
        <f>IF(N408="sníž. přenesená",J408,0)</f>
        <v>0</v>
      </c>
      <c r="BI408" s="162">
        <f>IF(N408="nulová",J408,0)</f>
        <v>0</v>
      </c>
      <c r="BJ408" s="16" t="s">
        <v>82</v>
      </c>
      <c r="BK408" s="162">
        <f>ROUND(I408*H408,2)</f>
        <v>0</v>
      </c>
      <c r="BL408" s="16" t="s">
        <v>252</v>
      </c>
      <c r="BM408" s="161" t="s">
        <v>597</v>
      </c>
    </row>
    <row r="409" spans="2:47" s="1" customFormat="1" ht="28.8">
      <c r="B409" s="31"/>
      <c r="D409" s="163" t="s">
        <v>145</v>
      </c>
      <c r="F409" s="164" t="s">
        <v>598</v>
      </c>
      <c r="I409" s="90"/>
      <c r="L409" s="31"/>
      <c r="M409" s="165"/>
      <c r="N409" s="54"/>
      <c r="O409" s="54"/>
      <c r="P409" s="54"/>
      <c r="Q409" s="54"/>
      <c r="R409" s="54"/>
      <c r="S409" s="54"/>
      <c r="T409" s="55"/>
      <c r="AT409" s="16" t="s">
        <v>145</v>
      </c>
      <c r="AU409" s="16" t="s">
        <v>84</v>
      </c>
    </row>
    <row r="410" spans="2:65" s="1" customFormat="1" ht="21.6" customHeight="1">
      <c r="B410" s="149"/>
      <c r="C410" s="150" t="s">
        <v>599</v>
      </c>
      <c r="D410" s="150" t="s">
        <v>138</v>
      </c>
      <c r="E410" s="151" t="s">
        <v>600</v>
      </c>
      <c r="F410" s="152" t="s">
        <v>601</v>
      </c>
      <c r="G410" s="153" t="s">
        <v>215</v>
      </c>
      <c r="H410" s="154">
        <v>10</v>
      </c>
      <c r="I410" s="155"/>
      <c r="J410" s="156">
        <f>ROUND(I410*H410,2)</f>
        <v>0</v>
      </c>
      <c r="K410" s="152" t="s">
        <v>142</v>
      </c>
      <c r="L410" s="31"/>
      <c r="M410" s="157" t="s">
        <v>1</v>
      </c>
      <c r="N410" s="158" t="s">
        <v>39</v>
      </c>
      <c r="O410" s="54"/>
      <c r="P410" s="159">
        <f>O410*H410</f>
        <v>0</v>
      </c>
      <c r="Q410" s="159">
        <v>3E-05</v>
      </c>
      <c r="R410" s="159">
        <f>Q410*H410</f>
        <v>0.00030000000000000003</v>
      </c>
      <c r="S410" s="159">
        <v>0</v>
      </c>
      <c r="T410" s="160">
        <f>S410*H410</f>
        <v>0</v>
      </c>
      <c r="AR410" s="161" t="s">
        <v>252</v>
      </c>
      <c r="AT410" s="161" t="s">
        <v>138</v>
      </c>
      <c r="AU410" s="161" t="s">
        <v>84</v>
      </c>
      <c r="AY410" s="16" t="s">
        <v>135</v>
      </c>
      <c r="BE410" s="162">
        <f>IF(N410="základní",J410,0)</f>
        <v>0</v>
      </c>
      <c r="BF410" s="162">
        <f>IF(N410="snížená",J410,0)</f>
        <v>0</v>
      </c>
      <c r="BG410" s="162">
        <f>IF(N410="zákl. přenesená",J410,0)</f>
        <v>0</v>
      </c>
      <c r="BH410" s="162">
        <f>IF(N410="sníž. přenesená",J410,0)</f>
        <v>0</v>
      </c>
      <c r="BI410" s="162">
        <f>IF(N410="nulová",J410,0)</f>
        <v>0</v>
      </c>
      <c r="BJ410" s="16" t="s">
        <v>82</v>
      </c>
      <c r="BK410" s="162">
        <f>ROUND(I410*H410,2)</f>
        <v>0</v>
      </c>
      <c r="BL410" s="16" t="s">
        <v>252</v>
      </c>
      <c r="BM410" s="161" t="s">
        <v>602</v>
      </c>
    </row>
    <row r="411" spans="2:47" s="1" customFormat="1" ht="19.2">
      <c r="B411" s="31"/>
      <c r="D411" s="163" t="s">
        <v>145</v>
      </c>
      <c r="F411" s="164" t="s">
        <v>603</v>
      </c>
      <c r="I411" s="90"/>
      <c r="L411" s="31"/>
      <c r="M411" s="165"/>
      <c r="N411" s="54"/>
      <c r="O411" s="54"/>
      <c r="P411" s="54"/>
      <c r="Q411" s="54"/>
      <c r="R411" s="54"/>
      <c r="S411" s="54"/>
      <c r="T411" s="55"/>
      <c r="AT411" s="16" t="s">
        <v>145</v>
      </c>
      <c r="AU411" s="16" t="s">
        <v>84</v>
      </c>
    </row>
    <row r="412" spans="2:65" s="1" customFormat="1" ht="14.4" customHeight="1">
      <c r="B412" s="149"/>
      <c r="C412" s="150" t="s">
        <v>604</v>
      </c>
      <c r="D412" s="150" t="s">
        <v>138</v>
      </c>
      <c r="E412" s="151" t="s">
        <v>605</v>
      </c>
      <c r="F412" s="152" t="s">
        <v>606</v>
      </c>
      <c r="G412" s="153" t="s">
        <v>141</v>
      </c>
      <c r="H412" s="154">
        <v>78.56</v>
      </c>
      <c r="I412" s="155"/>
      <c r="J412" s="156">
        <f>ROUND(I412*H412,2)</f>
        <v>0</v>
      </c>
      <c r="K412" s="152" t="s">
        <v>142</v>
      </c>
      <c r="L412" s="31"/>
      <c r="M412" s="157" t="s">
        <v>1</v>
      </c>
      <c r="N412" s="158" t="s">
        <v>39</v>
      </c>
      <c r="O412" s="54"/>
      <c r="P412" s="159">
        <f>O412*H412</f>
        <v>0</v>
      </c>
      <c r="Q412" s="159">
        <v>0</v>
      </c>
      <c r="R412" s="159">
        <f>Q412*H412</f>
        <v>0</v>
      </c>
      <c r="S412" s="159">
        <v>0</v>
      </c>
      <c r="T412" s="160">
        <f>S412*H412</f>
        <v>0</v>
      </c>
      <c r="AR412" s="161" t="s">
        <v>143</v>
      </c>
      <c r="AT412" s="161" t="s">
        <v>138</v>
      </c>
      <c r="AU412" s="161" t="s">
        <v>84</v>
      </c>
      <c r="AY412" s="16" t="s">
        <v>135</v>
      </c>
      <c r="BE412" s="162">
        <f>IF(N412="základní",J412,0)</f>
        <v>0</v>
      </c>
      <c r="BF412" s="162">
        <f>IF(N412="snížená",J412,0)</f>
        <v>0</v>
      </c>
      <c r="BG412" s="162">
        <f>IF(N412="zákl. přenesená",J412,0)</f>
        <v>0</v>
      </c>
      <c r="BH412" s="162">
        <f>IF(N412="sníž. přenesená",J412,0)</f>
        <v>0</v>
      </c>
      <c r="BI412" s="162">
        <f>IF(N412="nulová",J412,0)</f>
        <v>0</v>
      </c>
      <c r="BJ412" s="16" t="s">
        <v>82</v>
      </c>
      <c r="BK412" s="162">
        <f>ROUND(I412*H412,2)</f>
        <v>0</v>
      </c>
      <c r="BL412" s="16" t="s">
        <v>143</v>
      </c>
      <c r="BM412" s="161" t="s">
        <v>607</v>
      </c>
    </row>
    <row r="413" spans="2:47" s="1" customFormat="1" ht="19.2">
      <c r="B413" s="31"/>
      <c r="D413" s="163" t="s">
        <v>145</v>
      </c>
      <c r="F413" s="164" t="s">
        <v>608</v>
      </c>
      <c r="I413" s="90"/>
      <c r="L413" s="31"/>
      <c r="M413" s="165"/>
      <c r="N413" s="54"/>
      <c r="O413" s="54"/>
      <c r="P413" s="54"/>
      <c r="Q413" s="54"/>
      <c r="R413" s="54"/>
      <c r="S413" s="54"/>
      <c r="T413" s="55"/>
      <c r="AT413" s="16" t="s">
        <v>145</v>
      </c>
      <c r="AU413" s="16" t="s">
        <v>84</v>
      </c>
    </row>
    <row r="414" spans="2:51" s="13" customFormat="1" ht="30.6">
      <c r="B414" s="173"/>
      <c r="D414" s="163" t="s">
        <v>147</v>
      </c>
      <c r="E414" s="174" t="s">
        <v>1</v>
      </c>
      <c r="F414" s="175" t="s">
        <v>609</v>
      </c>
      <c r="H414" s="176">
        <v>97.76</v>
      </c>
      <c r="I414" s="177"/>
      <c r="L414" s="173"/>
      <c r="M414" s="178"/>
      <c r="N414" s="179"/>
      <c r="O414" s="179"/>
      <c r="P414" s="179"/>
      <c r="Q414" s="179"/>
      <c r="R414" s="179"/>
      <c r="S414" s="179"/>
      <c r="T414" s="180"/>
      <c r="AT414" s="174" t="s">
        <v>147</v>
      </c>
      <c r="AU414" s="174" t="s">
        <v>84</v>
      </c>
      <c r="AV414" s="13" t="s">
        <v>84</v>
      </c>
      <c r="AW414" s="13" t="s">
        <v>30</v>
      </c>
      <c r="AX414" s="13" t="s">
        <v>74</v>
      </c>
      <c r="AY414" s="174" t="s">
        <v>135</v>
      </c>
    </row>
    <row r="415" spans="2:51" s="13" customFormat="1" ht="12">
      <c r="B415" s="173"/>
      <c r="D415" s="163" t="s">
        <v>147</v>
      </c>
      <c r="E415" s="174" t="s">
        <v>1</v>
      </c>
      <c r="F415" s="175" t="s">
        <v>610</v>
      </c>
      <c r="H415" s="176">
        <v>-19.2</v>
      </c>
      <c r="I415" s="177"/>
      <c r="L415" s="173"/>
      <c r="M415" s="178"/>
      <c r="N415" s="179"/>
      <c r="O415" s="179"/>
      <c r="P415" s="179"/>
      <c r="Q415" s="179"/>
      <c r="R415" s="179"/>
      <c r="S415" s="179"/>
      <c r="T415" s="180"/>
      <c r="AT415" s="174" t="s">
        <v>147</v>
      </c>
      <c r="AU415" s="174" t="s">
        <v>84</v>
      </c>
      <c r="AV415" s="13" t="s">
        <v>84</v>
      </c>
      <c r="AW415" s="13" t="s">
        <v>30</v>
      </c>
      <c r="AX415" s="13" t="s">
        <v>74</v>
      </c>
      <c r="AY415" s="174" t="s">
        <v>135</v>
      </c>
    </row>
    <row r="416" spans="2:65" s="1" customFormat="1" ht="21.6" customHeight="1">
      <c r="B416" s="149"/>
      <c r="C416" s="150" t="s">
        <v>611</v>
      </c>
      <c r="D416" s="150" t="s">
        <v>138</v>
      </c>
      <c r="E416" s="151" t="s">
        <v>612</v>
      </c>
      <c r="F416" s="152" t="s">
        <v>613</v>
      </c>
      <c r="G416" s="153" t="s">
        <v>141</v>
      </c>
      <c r="H416" s="154">
        <v>23.568</v>
      </c>
      <c r="I416" s="155"/>
      <c r="J416" s="156">
        <f>ROUND(I416*H416,2)</f>
        <v>0</v>
      </c>
      <c r="K416" s="152" t="s">
        <v>142</v>
      </c>
      <c r="L416" s="31"/>
      <c r="M416" s="157" t="s">
        <v>1</v>
      </c>
      <c r="N416" s="158" t="s">
        <v>39</v>
      </c>
      <c r="O416" s="54"/>
      <c r="P416" s="159">
        <f>O416*H416</f>
        <v>0</v>
      </c>
      <c r="Q416" s="159">
        <v>0.005</v>
      </c>
      <c r="R416" s="159">
        <f>Q416*H416</f>
        <v>0.11784000000000001</v>
      </c>
      <c r="S416" s="159">
        <v>0</v>
      </c>
      <c r="T416" s="160">
        <f>S416*H416</f>
        <v>0</v>
      </c>
      <c r="AR416" s="161" t="s">
        <v>252</v>
      </c>
      <c r="AT416" s="161" t="s">
        <v>138</v>
      </c>
      <c r="AU416" s="161" t="s">
        <v>84</v>
      </c>
      <c r="AY416" s="16" t="s">
        <v>135</v>
      </c>
      <c r="BE416" s="162">
        <f>IF(N416="základní",J416,0)</f>
        <v>0</v>
      </c>
      <c r="BF416" s="162">
        <f>IF(N416="snížená",J416,0)</f>
        <v>0</v>
      </c>
      <c r="BG416" s="162">
        <f>IF(N416="zákl. přenesená",J416,0)</f>
        <v>0</v>
      </c>
      <c r="BH416" s="162">
        <f>IF(N416="sníž. přenesená",J416,0)</f>
        <v>0</v>
      </c>
      <c r="BI416" s="162">
        <f>IF(N416="nulová",J416,0)</f>
        <v>0</v>
      </c>
      <c r="BJ416" s="16" t="s">
        <v>82</v>
      </c>
      <c r="BK416" s="162">
        <f>ROUND(I416*H416,2)</f>
        <v>0</v>
      </c>
      <c r="BL416" s="16" t="s">
        <v>252</v>
      </c>
      <c r="BM416" s="161" t="s">
        <v>614</v>
      </c>
    </row>
    <row r="417" spans="2:47" s="1" customFormat="1" ht="19.2">
      <c r="B417" s="31"/>
      <c r="D417" s="163" t="s">
        <v>145</v>
      </c>
      <c r="F417" s="164" t="s">
        <v>615</v>
      </c>
      <c r="I417" s="90"/>
      <c r="L417" s="31"/>
      <c r="M417" s="165"/>
      <c r="N417" s="54"/>
      <c r="O417" s="54"/>
      <c r="P417" s="54"/>
      <c r="Q417" s="54"/>
      <c r="R417" s="54"/>
      <c r="S417" s="54"/>
      <c r="T417" s="55"/>
      <c r="AT417" s="16" t="s">
        <v>145</v>
      </c>
      <c r="AU417" s="16" t="s">
        <v>84</v>
      </c>
    </row>
    <row r="418" spans="2:51" s="12" customFormat="1" ht="12">
      <c r="B418" s="166"/>
      <c r="D418" s="163" t="s">
        <v>147</v>
      </c>
      <c r="E418" s="167" t="s">
        <v>1</v>
      </c>
      <c r="F418" s="168" t="s">
        <v>616</v>
      </c>
      <c r="H418" s="167" t="s">
        <v>1</v>
      </c>
      <c r="I418" s="169"/>
      <c r="L418" s="166"/>
      <c r="M418" s="170"/>
      <c r="N418" s="171"/>
      <c r="O418" s="171"/>
      <c r="P418" s="171"/>
      <c r="Q418" s="171"/>
      <c r="R418" s="171"/>
      <c r="S418" s="171"/>
      <c r="T418" s="172"/>
      <c r="AT418" s="167" t="s">
        <v>147</v>
      </c>
      <c r="AU418" s="167" t="s">
        <v>84</v>
      </c>
      <c r="AV418" s="12" t="s">
        <v>82</v>
      </c>
      <c r="AW418" s="12" t="s">
        <v>30</v>
      </c>
      <c r="AX418" s="12" t="s">
        <v>74</v>
      </c>
      <c r="AY418" s="167" t="s">
        <v>135</v>
      </c>
    </row>
    <row r="419" spans="2:51" s="13" customFormat="1" ht="30.6">
      <c r="B419" s="173"/>
      <c r="D419" s="163" t="s">
        <v>147</v>
      </c>
      <c r="E419" s="174" t="s">
        <v>1</v>
      </c>
      <c r="F419" s="175" t="s">
        <v>609</v>
      </c>
      <c r="H419" s="176">
        <v>97.76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4" t="s">
        <v>147</v>
      </c>
      <c r="AU419" s="174" t="s">
        <v>84</v>
      </c>
      <c r="AV419" s="13" t="s">
        <v>84</v>
      </c>
      <c r="AW419" s="13" t="s">
        <v>30</v>
      </c>
      <c r="AX419" s="13" t="s">
        <v>74</v>
      </c>
      <c r="AY419" s="174" t="s">
        <v>135</v>
      </c>
    </row>
    <row r="420" spans="2:51" s="13" customFormat="1" ht="12">
      <c r="B420" s="173"/>
      <c r="D420" s="163" t="s">
        <v>147</v>
      </c>
      <c r="E420" s="174" t="s">
        <v>1</v>
      </c>
      <c r="F420" s="175" t="s">
        <v>610</v>
      </c>
      <c r="H420" s="176">
        <v>-19.2</v>
      </c>
      <c r="I420" s="177"/>
      <c r="L420" s="173"/>
      <c r="M420" s="178"/>
      <c r="N420" s="179"/>
      <c r="O420" s="179"/>
      <c r="P420" s="179"/>
      <c r="Q420" s="179"/>
      <c r="R420" s="179"/>
      <c r="S420" s="179"/>
      <c r="T420" s="180"/>
      <c r="AT420" s="174" t="s">
        <v>147</v>
      </c>
      <c r="AU420" s="174" t="s">
        <v>84</v>
      </c>
      <c r="AV420" s="13" t="s">
        <v>84</v>
      </c>
      <c r="AW420" s="13" t="s">
        <v>30</v>
      </c>
      <c r="AX420" s="13" t="s">
        <v>74</v>
      </c>
      <c r="AY420" s="174" t="s">
        <v>135</v>
      </c>
    </row>
    <row r="421" spans="2:51" s="13" customFormat="1" ht="12">
      <c r="B421" s="173"/>
      <c r="D421" s="163" t="s">
        <v>147</v>
      </c>
      <c r="F421" s="175" t="s">
        <v>617</v>
      </c>
      <c r="H421" s="176">
        <v>23.568</v>
      </c>
      <c r="I421" s="177"/>
      <c r="L421" s="173"/>
      <c r="M421" s="178"/>
      <c r="N421" s="179"/>
      <c r="O421" s="179"/>
      <c r="P421" s="179"/>
      <c r="Q421" s="179"/>
      <c r="R421" s="179"/>
      <c r="S421" s="179"/>
      <c r="T421" s="180"/>
      <c r="AT421" s="174" t="s">
        <v>147</v>
      </c>
      <c r="AU421" s="174" t="s">
        <v>84</v>
      </c>
      <c r="AV421" s="13" t="s">
        <v>84</v>
      </c>
      <c r="AW421" s="13" t="s">
        <v>3</v>
      </c>
      <c r="AX421" s="13" t="s">
        <v>82</v>
      </c>
      <c r="AY421" s="174" t="s">
        <v>135</v>
      </c>
    </row>
    <row r="422" spans="2:65" s="1" customFormat="1" ht="21.6" customHeight="1">
      <c r="B422" s="149"/>
      <c r="C422" s="150" t="s">
        <v>618</v>
      </c>
      <c r="D422" s="150" t="s">
        <v>138</v>
      </c>
      <c r="E422" s="151" t="s">
        <v>619</v>
      </c>
      <c r="F422" s="152" t="s">
        <v>620</v>
      </c>
      <c r="G422" s="153" t="s">
        <v>141</v>
      </c>
      <c r="H422" s="154">
        <v>78.56</v>
      </c>
      <c r="I422" s="155"/>
      <c r="J422" s="156">
        <f>ROUND(I422*H422,2)</f>
        <v>0</v>
      </c>
      <c r="K422" s="152" t="s">
        <v>142</v>
      </c>
      <c r="L422" s="31"/>
      <c r="M422" s="157" t="s">
        <v>1</v>
      </c>
      <c r="N422" s="158" t="s">
        <v>39</v>
      </c>
      <c r="O422" s="54"/>
      <c r="P422" s="159">
        <f>O422*H422</f>
        <v>0</v>
      </c>
      <c r="Q422" s="159">
        <v>0.0002</v>
      </c>
      <c r="R422" s="159">
        <f>Q422*H422</f>
        <v>0.015712</v>
      </c>
      <c r="S422" s="159">
        <v>0</v>
      </c>
      <c r="T422" s="160">
        <f>S422*H422</f>
        <v>0</v>
      </c>
      <c r="AR422" s="161" t="s">
        <v>252</v>
      </c>
      <c r="AT422" s="161" t="s">
        <v>138</v>
      </c>
      <c r="AU422" s="161" t="s">
        <v>84</v>
      </c>
      <c r="AY422" s="16" t="s">
        <v>135</v>
      </c>
      <c r="BE422" s="162">
        <f>IF(N422="základní",J422,0)</f>
        <v>0</v>
      </c>
      <c r="BF422" s="162">
        <f>IF(N422="snížená",J422,0)</f>
        <v>0</v>
      </c>
      <c r="BG422" s="162">
        <f>IF(N422="zákl. přenesená",J422,0)</f>
        <v>0</v>
      </c>
      <c r="BH422" s="162">
        <f>IF(N422="sníž. přenesená",J422,0)</f>
        <v>0</v>
      </c>
      <c r="BI422" s="162">
        <f>IF(N422="nulová",J422,0)</f>
        <v>0</v>
      </c>
      <c r="BJ422" s="16" t="s">
        <v>82</v>
      </c>
      <c r="BK422" s="162">
        <f>ROUND(I422*H422,2)</f>
        <v>0</v>
      </c>
      <c r="BL422" s="16" t="s">
        <v>252</v>
      </c>
      <c r="BM422" s="161" t="s">
        <v>621</v>
      </c>
    </row>
    <row r="423" spans="2:47" s="1" customFormat="1" ht="28.8">
      <c r="B423" s="31"/>
      <c r="D423" s="163" t="s">
        <v>145</v>
      </c>
      <c r="F423" s="164" t="s">
        <v>622</v>
      </c>
      <c r="I423" s="90"/>
      <c r="L423" s="31"/>
      <c r="M423" s="165"/>
      <c r="N423" s="54"/>
      <c r="O423" s="54"/>
      <c r="P423" s="54"/>
      <c r="Q423" s="54"/>
      <c r="R423" s="54"/>
      <c r="S423" s="54"/>
      <c r="T423" s="55"/>
      <c r="AT423" s="16" t="s">
        <v>145</v>
      </c>
      <c r="AU423" s="16" t="s">
        <v>84</v>
      </c>
    </row>
    <row r="424" spans="2:65" s="1" customFormat="1" ht="21.6" customHeight="1">
      <c r="B424" s="149"/>
      <c r="C424" s="150" t="s">
        <v>623</v>
      </c>
      <c r="D424" s="150" t="s">
        <v>138</v>
      </c>
      <c r="E424" s="151" t="s">
        <v>624</v>
      </c>
      <c r="F424" s="152" t="s">
        <v>625</v>
      </c>
      <c r="G424" s="153" t="s">
        <v>141</v>
      </c>
      <c r="H424" s="154">
        <v>78.56</v>
      </c>
      <c r="I424" s="155"/>
      <c r="J424" s="156">
        <f>ROUND(I424*H424,2)</f>
        <v>0</v>
      </c>
      <c r="K424" s="152" t="s">
        <v>142</v>
      </c>
      <c r="L424" s="31"/>
      <c r="M424" s="157" t="s">
        <v>1</v>
      </c>
      <c r="N424" s="158" t="s">
        <v>39</v>
      </c>
      <c r="O424" s="54"/>
      <c r="P424" s="159">
        <f>O424*H424</f>
        <v>0</v>
      </c>
      <c r="Q424" s="159">
        <v>0.00041</v>
      </c>
      <c r="R424" s="159">
        <f>Q424*H424</f>
        <v>0.0322096</v>
      </c>
      <c r="S424" s="159">
        <v>0</v>
      </c>
      <c r="T424" s="160">
        <f>S424*H424</f>
        <v>0</v>
      </c>
      <c r="AR424" s="161" t="s">
        <v>252</v>
      </c>
      <c r="AT424" s="161" t="s">
        <v>138</v>
      </c>
      <c r="AU424" s="161" t="s">
        <v>84</v>
      </c>
      <c r="AY424" s="16" t="s">
        <v>135</v>
      </c>
      <c r="BE424" s="162">
        <f>IF(N424="základní",J424,0)</f>
        <v>0</v>
      </c>
      <c r="BF424" s="162">
        <f>IF(N424="snížená",J424,0)</f>
        <v>0</v>
      </c>
      <c r="BG424" s="162">
        <f>IF(N424="zákl. přenesená",J424,0)</f>
        <v>0</v>
      </c>
      <c r="BH424" s="162">
        <f>IF(N424="sníž. přenesená",J424,0)</f>
        <v>0</v>
      </c>
      <c r="BI424" s="162">
        <f>IF(N424="nulová",J424,0)</f>
        <v>0</v>
      </c>
      <c r="BJ424" s="16" t="s">
        <v>82</v>
      </c>
      <c r="BK424" s="162">
        <f>ROUND(I424*H424,2)</f>
        <v>0</v>
      </c>
      <c r="BL424" s="16" t="s">
        <v>252</v>
      </c>
      <c r="BM424" s="161" t="s">
        <v>626</v>
      </c>
    </row>
    <row r="425" spans="2:47" s="1" customFormat="1" ht="28.8">
      <c r="B425" s="31"/>
      <c r="D425" s="163" t="s">
        <v>145</v>
      </c>
      <c r="F425" s="164" t="s">
        <v>627</v>
      </c>
      <c r="I425" s="90"/>
      <c r="L425" s="31"/>
      <c r="M425" s="165"/>
      <c r="N425" s="54"/>
      <c r="O425" s="54"/>
      <c r="P425" s="54"/>
      <c r="Q425" s="54"/>
      <c r="R425" s="54"/>
      <c r="S425" s="54"/>
      <c r="T425" s="55"/>
      <c r="AT425" s="16" t="s">
        <v>145</v>
      </c>
      <c r="AU425" s="16" t="s">
        <v>84</v>
      </c>
    </row>
    <row r="426" spans="2:63" s="11" customFormat="1" ht="22.8" customHeight="1">
      <c r="B426" s="136"/>
      <c r="D426" s="137" t="s">
        <v>73</v>
      </c>
      <c r="E426" s="147" t="s">
        <v>628</v>
      </c>
      <c r="F426" s="147" t="s">
        <v>629</v>
      </c>
      <c r="I426" s="139"/>
      <c r="J426" s="148">
        <f>BK426</f>
        <v>0</v>
      </c>
      <c r="L426" s="136"/>
      <c r="M426" s="141"/>
      <c r="N426" s="142"/>
      <c r="O426" s="142"/>
      <c r="P426" s="143">
        <f>SUM(P427:P468)</f>
        <v>0</v>
      </c>
      <c r="Q426" s="142"/>
      <c r="R426" s="143">
        <f>SUM(R427:R468)</f>
        <v>0.4916235</v>
      </c>
      <c r="S426" s="142"/>
      <c r="T426" s="144">
        <f>SUM(T427:T468)</f>
        <v>0.10145339</v>
      </c>
      <c r="AR426" s="137" t="s">
        <v>84</v>
      </c>
      <c r="AT426" s="145" t="s">
        <v>73</v>
      </c>
      <c r="AU426" s="145" t="s">
        <v>82</v>
      </c>
      <c r="AY426" s="137" t="s">
        <v>135</v>
      </c>
      <c r="BK426" s="146">
        <f>SUM(BK427:BK468)</f>
        <v>0</v>
      </c>
    </row>
    <row r="427" spans="2:65" s="1" customFormat="1" ht="21.6" customHeight="1">
      <c r="B427" s="149"/>
      <c r="C427" s="150" t="s">
        <v>630</v>
      </c>
      <c r="D427" s="150" t="s">
        <v>138</v>
      </c>
      <c r="E427" s="151" t="s">
        <v>631</v>
      </c>
      <c r="F427" s="152" t="s">
        <v>632</v>
      </c>
      <c r="G427" s="153" t="s">
        <v>141</v>
      </c>
      <c r="H427" s="154">
        <v>327.269</v>
      </c>
      <c r="I427" s="155"/>
      <c r="J427" s="156">
        <f>ROUND(I427*H427,2)</f>
        <v>0</v>
      </c>
      <c r="K427" s="152" t="s">
        <v>142</v>
      </c>
      <c r="L427" s="31"/>
      <c r="M427" s="157" t="s">
        <v>1</v>
      </c>
      <c r="N427" s="158" t="s">
        <v>39</v>
      </c>
      <c r="O427" s="54"/>
      <c r="P427" s="159">
        <f>O427*H427</f>
        <v>0</v>
      </c>
      <c r="Q427" s="159">
        <v>0.001</v>
      </c>
      <c r="R427" s="159">
        <f>Q427*H427</f>
        <v>0.32726900000000003</v>
      </c>
      <c r="S427" s="159">
        <v>0.00031</v>
      </c>
      <c r="T427" s="160">
        <f>S427*H427</f>
        <v>0.10145339</v>
      </c>
      <c r="AR427" s="161" t="s">
        <v>252</v>
      </c>
      <c r="AT427" s="161" t="s">
        <v>138</v>
      </c>
      <c r="AU427" s="161" t="s">
        <v>84</v>
      </c>
      <c r="AY427" s="16" t="s">
        <v>135</v>
      </c>
      <c r="BE427" s="162">
        <f>IF(N427="základní",J427,0)</f>
        <v>0</v>
      </c>
      <c r="BF427" s="162">
        <f>IF(N427="snížená",J427,0)</f>
        <v>0</v>
      </c>
      <c r="BG427" s="162">
        <f>IF(N427="zákl. přenesená",J427,0)</f>
        <v>0</v>
      </c>
      <c r="BH427" s="162">
        <f>IF(N427="sníž. přenesená",J427,0)</f>
        <v>0</v>
      </c>
      <c r="BI427" s="162">
        <f>IF(N427="nulová",J427,0)</f>
        <v>0</v>
      </c>
      <c r="BJ427" s="16" t="s">
        <v>82</v>
      </c>
      <c r="BK427" s="162">
        <f>ROUND(I427*H427,2)</f>
        <v>0</v>
      </c>
      <c r="BL427" s="16" t="s">
        <v>252</v>
      </c>
      <c r="BM427" s="161" t="s">
        <v>633</v>
      </c>
    </row>
    <row r="428" spans="2:47" s="1" customFormat="1" ht="12">
      <c r="B428" s="31"/>
      <c r="D428" s="163" t="s">
        <v>145</v>
      </c>
      <c r="F428" s="164" t="s">
        <v>634</v>
      </c>
      <c r="I428" s="90"/>
      <c r="L428" s="31"/>
      <c r="M428" s="165"/>
      <c r="N428" s="54"/>
      <c r="O428" s="54"/>
      <c r="P428" s="54"/>
      <c r="Q428" s="54"/>
      <c r="R428" s="54"/>
      <c r="S428" s="54"/>
      <c r="T428" s="55"/>
      <c r="AT428" s="16" t="s">
        <v>145</v>
      </c>
      <c r="AU428" s="16" t="s">
        <v>84</v>
      </c>
    </row>
    <row r="429" spans="2:51" s="12" customFormat="1" ht="12">
      <c r="B429" s="166"/>
      <c r="D429" s="163" t="s">
        <v>147</v>
      </c>
      <c r="E429" s="167" t="s">
        <v>1</v>
      </c>
      <c r="F429" s="168" t="s">
        <v>635</v>
      </c>
      <c r="H429" s="167" t="s">
        <v>1</v>
      </c>
      <c r="I429" s="169"/>
      <c r="L429" s="166"/>
      <c r="M429" s="170"/>
      <c r="N429" s="171"/>
      <c r="O429" s="171"/>
      <c r="P429" s="171"/>
      <c r="Q429" s="171"/>
      <c r="R429" s="171"/>
      <c r="S429" s="171"/>
      <c r="T429" s="172"/>
      <c r="AT429" s="167" t="s">
        <v>147</v>
      </c>
      <c r="AU429" s="167" t="s">
        <v>84</v>
      </c>
      <c r="AV429" s="12" t="s">
        <v>82</v>
      </c>
      <c r="AW429" s="12" t="s">
        <v>30</v>
      </c>
      <c r="AX429" s="12" t="s">
        <v>74</v>
      </c>
      <c r="AY429" s="167" t="s">
        <v>135</v>
      </c>
    </row>
    <row r="430" spans="2:51" s="13" customFormat="1" ht="12">
      <c r="B430" s="173"/>
      <c r="D430" s="163" t="s">
        <v>147</v>
      </c>
      <c r="E430" s="174" t="s">
        <v>1</v>
      </c>
      <c r="F430" s="175" t="s">
        <v>181</v>
      </c>
      <c r="H430" s="176">
        <v>18.1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4" t="s">
        <v>147</v>
      </c>
      <c r="AU430" s="174" t="s">
        <v>84</v>
      </c>
      <c r="AV430" s="13" t="s">
        <v>84</v>
      </c>
      <c r="AW430" s="13" t="s">
        <v>30</v>
      </c>
      <c r="AX430" s="13" t="s">
        <v>74</v>
      </c>
      <c r="AY430" s="174" t="s">
        <v>135</v>
      </c>
    </row>
    <row r="431" spans="2:51" s="13" customFormat="1" ht="12">
      <c r="B431" s="173"/>
      <c r="D431" s="163" t="s">
        <v>147</v>
      </c>
      <c r="E431" s="174" t="s">
        <v>1</v>
      </c>
      <c r="F431" s="175" t="s">
        <v>182</v>
      </c>
      <c r="H431" s="176">
        <v>5.9</v>
      </c>
      <c r="I431" s="177"/>
      <c r="L431" s="173"/>
      <c r="M431" s="178"/>
      <c r="N431" s="179"/>
      <c r="O431" s="179"/>
      <c r="P431" s="179"/>
      <c r="Q431" s="179"/>
      <c r="R431" s="179"/>
      <c r="S431" s="179"/>
      <c r="T431" s="180"/>
      <c r="AT431" s="174" t="s">
        <v>147</v>
      </c>
      <c r="AU431" s="174" t="s">
        <v>84</v>
      </c>
      <c r="AV431" s="13" t="s">
        <v>84</v>
      </c>
      <c r="AW431" s="13" t="s">
        <v>30</v>
      </c>
      <c r="AX431" s="13" t="s">
        <v>74</v>
      </c>
      <c r="AY431" s="174" t="s">
        <v>135</v>
      </c>
    </row>
    <row r="432" spans="2:51" s="13" customFormat="1" ht="12">
      <c r="B432" s="173"/>
      <c r="D432" s="163" t="s">
        <v>147</v>
      </c>
      <c r="E432" s="174" t="s">
        <v>1</v>
      </c>
      <c r="F432" s="175" t="s">
        <v>183</v>
      </c>
      <c r="H432" s="176">
        <v>54</v>
      </c>
      <c r="I432" s="177"/>
      <c r="L432" s="173"/>
      <c r="M432" s="178"/>
      <c r="N432" s="179"/>
      <c r="O432" s="179"/>
      <c r="P432" s="179"/>
      <c r="Q432" s="179"/>
      <c r="R432" s="179"/>
      <c r="S432" s="179"/>
      <c r="T432" s="180"/>
      <c r="AT432" s="174" t="s">
        <v>147</v>
      </c>
      <c r="AU432" s="174" t="s">
        <v>84</v>
      </c>
      <c r="AV432" s="13" t="s">
        <v>84</v>
      </c>
      <c r="AW432" s="13" t="s">
        <v>30</v>
      </c>
      <c r="AX432" s="13" t="s">
        <v>74</v>
      </c>
      <c r="AY432" s="174" t="s">
        <v>135</v>
      </c>
    </row>
    <row r="433" spans="2:51" s="13" customFormat="1" ht="12">
      <c r="B433" s="173"/>
      <c r="D433" s="163" t="s">
        <v>147</v>
      </c>
      <c r="E433" s="174" t="s">
        <v>1</v>
      </c>
      <c r="F433" s="175" t="s">
        <v>184</v>
      </c>
      <c r="H433" s="176">
        <v>27.8</v>
      </c>
      <c r="I433" s="177"/>
      <c r="L433" s="173"/>
      <c r="M433" s="178"/>
      <c r="N433" s="179"/>
      <c r="O433" s="179"/>
      <c r="P433" s="179"/>
      <c r="Q433" s="179"/>
      <c r="R433" s="179"/>
      <c r="S433" s="179"/>
      <c r="T433" s="180"/>
      <c r="AT433" s="174" t="s">
        <v>147</v>
      </c>
      <c r="AU433" s="174" t="s">
        <v>84</v>
      </c>
      <c r="AV433" s="13" t="s">
        <v>84</v>
      </c>
      <c r="AW433" s="13" t="s">
        <v>30</v>
      </c>
      <c r="AX433" s="13" t="s">
        <v>74</v>
      </c>
      <c r="AY433" s="174" t="s">
        <v>135</v>
      </c>
    </row>
    <row r="434" spans="2:51" s="12" customFormat="1" ht="12">
      <c r="B434" s="166"/>
      <c r="D434" s="163" t="s">
        <v>147</v>
      </c>
      <c r="E434" s="167" t="s">
        <v>1</v>
      </c>
      <c r="F434" s="168" t="s">
        <v>636</v>
      </c>
      <c r="H434" s="167" t="s">
        <v>1</v>
      </c>
      <c r="I434" s="169"/>
      <c r="L434" s="166"/>
      <c r="M434" s="170"/>
      <c r="N434" s="171"/>
      <c r="O434" s="171"/>
      <c r="P434" s="171"/>
      <c r="Q434" s="171"/>
      <c r="R434" s="171"/>
      <c r="S434" s="171"/>
      <c r="T434" s="172"/>
      <c r="AT434" s="167" t="s">
        <v>147</v>
      </c>
      <c r="AU434" s="167" t="s">
        <v>84</v>
      </c>
      <c r="AV434" s="12" t="s">
        <v>82</v>
      </c>
      <c r="AW434" s="12" t="s">
        <v>30</v>
      </c>
      <c r="AX434" s="12" t="s">
        <v>74</v>
      </c>
      <c r="AY434" s="167" t="s">
        <v>135</v>
      </c>
    </row>
    <row r="435" spans="2:51" s="13" customFormat="1" ht="30.6">
      <c r="B435" s="173"/>
      <c r="D435" s="163" t="s">
        <v>147</v>
      </c>
      <c r="E435" s="174" t="s">
        <v>1</v>
      </c>
      <c r="F435" s="175" t="s">
        <v>637</v>
      </c>
      <c r="H435" s="176">
        <v>20.222</v>
      </c>
      <c r="I435" s="177"/>
      <c r="L435" s="173"/>
      <c r="M435" s="178"/>
      <c r="N435" s="179"/>
      <c r="O435" s="179"/>
      <c r="P435" s="179"/>
      <c r="Q435" s="179"/>
      <c r="R435" s="179"/>
      <c r="S435" s="179"/>
      <c r="T435" s="180"/>
      <c r="AT435" s="174" t="s">
        <v>147</v>
      </c>
      <c r="AU435" s="174" t="s">
        <v>84</v>
      </c>
      <c r="AV435" s="13" t="s">
        <v>84</v>
      </c>
      <c r="AW435" s="13" t="s">
        <v>30</v>
      </c>
      <c r="AX435" s="13" t="s">
        <v>74</v>
      </c>
      <c r="AY435" s="174" t="s">
        <v>135</v>
      </c>
    </row>
    <row r="436" spans="2:51" s="13" customFormat="1" ht="20.4">
      <c r="B436" s="173"/>
      <c r="D436" s="163" t="s">
        <v>147</v>
      </c>
      <c r="E436" s="174" t="s">
        <v>1</v>
      </c>
      <c r="F436" s="175" t="s">
        <v>638</v>
      </c>
      <c r="H436" s="176">
        <v>8.085</v>
      </c>
      <c r="I436" s="177"/>
      <c r="L436" s="173"/>
      <c r="M436" s="178"/>
      <c r="N436" s="179"/>
      <c r="O436" s="179"/>
      <c r="P436" s="179"/>
      <c r="Q436" s="179"/>
      <c r="R436" s="179"/>
      <c r="S436" s="179"/>
      <c r="T436" s="180"/>
      <c r="AT436" s="174" t="s">
        <v>147</v>
      </c>
      <c r="AU436" s="174" t="s">
        <v>84</v>
      </c>
      <c r="AV436" s="13" t="s">
        <v>84</v>
      </c>
      <c r="AW436" s="13" t="s">
        <v>30</v>
      </c>
      <c r="AX436" s="13" t="s">
        <v>74</v>
      </c>
      <c r="AY436" s="174" t="s">
        <v>135</v>
      </c>
    </row>
    <row r="437" spans="2:51" s="13" customFormat="1" ht="20.4">
      <c r="B437" s="173"/>
      <c r="D437" s="163" t="s">
        <v>147</v>
      </c>
      <c r="E437" s="174" t="s">
        <v>1</v>
      </c>
      <c r="F437" s="175" t="s">
        <v>639</v>
      </c>
      <c r="H437" s="176">
        <v>35.42</v>
      </c>
      <c r="I437" s="177"/>
      <c r="L437" s="173"/>
      <c r="M437" s="178"/>
      <c r="N437" s="179"/>
      <c r="O437" s="179"/>
      <c r="P437" s="179"/>
      <c r="Q437" s="179"/>
      <c r="R437" s="179"/>
      <c r="S437" s="179"/>
      <c r="T437" s="180"/>
      <c r="AT437" s="174" t="s">
        <v>147</v>
      </c>
      <c r="AU437" s="174" t="s">
        <v>84</v>
      </c>
      <c r="AV437" s="13" t="s">
        <v>84</v>
      </c>
      <c r="AW437" s="13" t="s">
        <v>30</v>
      </c>
      <c r="AX437" s="13" t="s">
        <v>74</v>
      </c>
      <c r="AY437" s="174" t="s">
        <v>135</v>
      </c>
    </row>
    <row r="438" spans="2:51" s="13" customFormat="1" ht="20.4">
      <c r="B438" s="173"/>
      <c r="D438" s="163" t="s">
        <v>147</v>
      </c>
      <c r="E438" s="174" t="s">
        <v>1</v>
      </c>
      <c r="F438" s="175" t="s">
        <v>640</v>
      </c>
      <c r="H438" s="176">
        <v>-9.9</v>
      </c>
      <c r="I438" s="177"/>
      <c r="L438" s="173"/>
      <c r="M438" s="178"/>
      <c r="N438" s="179"/>
      <c r="O438" s="179"/>
      <c r="P438" s="179"/>
      <c r="Q438" s="179"/>
      <c r="R438" s="179"/>
      <c r="S438" s="179"/>
      <c r="T438" s="180"/>
      <c r="AT438" s="174" t="s">
        <v>147</v>
      </c>
      <c r="AU438" s="174" t="s">
        <v>84</v>
      </c>
      <c r="AV438" s="13" t="s">
        <v>84</v>
      </c>
      <c r="AW438" s="13" t="s">
        <v>30</v>
      </c>
      <c r="AX438" s="13" t="s">
        <v>74</v>
      </c>
      <c r="AY438" s="174" t="s">
        <v>135</v>
      </c>
    </row>
    <row r="439" spans="2:51" s="13" customFormat="1" ht="30.6">
      <c r="B439" s="173"/>
      <c r="D439" s="163" t="s">
        <v>147</v>
      </c>
      <c r="E439" s="174" t="s">
        <v>1</v>
      </c>
      <c r="F439" s="175" t="s">
        <v>641</v>
      </c>
      <c r="H439" s="176">
        <v>35.056</v>
      </c>
      <c r="I439" s="177"/>
      <c r="L439" s="173"/>
      <c r="M439" s="178"/>
      <c r="N439" s="179"/>
      <c r="O439" s="179"/>
      <c r="P439" s="179"/>
      <c r="Q439" s="179"/>
      <c r="R439" s="179"/>
      <c r="S439" s="179"/>
      <c r="T439" s="180"/>
      <c r="AT439" s="174" t="s">
        <v>147</v>
      </c>
      <c r="AU439" s="174" t="s">
        <v>84</v>
      </c>
      <c r="AV439" s="13" t="s">
        <v>84</v>
      </c>
      <c r="AW439" s="13" t="s">
        <v>30</v>
      </c>
      <c r="AX439" s="13" t="s">
        <v>74</v>
      </c>
      <c r="AY439" s="174" t="s">
        <v>135</v>
      </c>
    </row>
    <row r="440" spans="2:51" s="13" customFormat="1" ht="20.4">
      <c r="B440" s="173"/>
      <c r="D440" s="163" t="s">
        <v>147</v>
      </c>
      <c r="E440" s="174" t="s">
        <v>1</v>
      </c>
      <c r="F440" s="175" t="s">
        <v>642</v>
      </c>
      <c r="H440" s="176">
        <v>24.64</v>
      </c>
      <c r="I440" s="177"/>
      <c r="L440" s="173"/>
      <c r="M440" s="178"/>
      <c r="N440" s="179"/>
      <c r="O440" s="179"/>
      <c r="P440" s="179"/>
      <c r="Q440" s="179"/>
      <c r="R440" s="179"/>
      <c r="S440" s="179"/>
      <c r="T440" s="180"/>
      <c r="AT440" s="174" t="s">
        <v>147</v>
      </c>
      <c r="AU440" s="174" t="s">
        <v>84</v>
      </c>
      <c r="AV440" s="13" t="s">
        <v>84</v>
      </c>
      <c r="AW440" s="13" t="s">
        <v>30</v>
      </c>
      <c r="AX440" s="13" t="s">
        <v>74</v>
      </c>
      <c r="AY440" s="174" t="s">
        <v>135</v>
      </c>
    </row>
    <row r="441" spans="2:51" s="12" customFormat="1" ht="12">
      <c r="B441" s="166"/>
      <c r="D441" s="163" t="s">
        <v>147</v>
      </c>
      <c r="E441" s="167" t="s">
        <v>1</v>
      </c>
      <c r="F441" s="168" t="s">
        <v>643</v>
      </c>
      <c r="H441" s="167" t="s">
        <v>1</v>
      </c>
      <c r="I441" s="169"/>
      <c r="L441" s="166"/>
      <c r="M441" s="170"/>
      <c r="N441" s="171"/>
      <c r="O441" s="171"/>
      <c r="P441" s="171"/>
      <c r="Q441" s="171"/>
      <c r="R441" s="171"/>
      <c r="S441" s="171"/>
      <c r="T441" s="172"/>
      <c r="AT441" s="167" t="s">
        <v>147</v>
      </c>
      <c r="AU441" s="167" t="s">
        <v>84</v>
      </c>
      <c r="AV441" s="12" t="s">
        <v>82</v>
      </c>
      <c r="AW441" s="12" t="s">
        <v>30</v>
      </c>
      <c r="AX441" s="12" t="s">
        <v>74</v>
      </c>
      <c r="AY441" s="167" t="s">
        <v>135</v>
      </c>
    </row>
    <row r="442" spans="2:51" s="13" customFormat="1" ht="12">
      <c r="B442" s="173"/>
      <c r="D442" s="163" t="s">
        <v>147</v>
      </c>
      <c r="E442" s="174" t="s">
        <v>1</v>
      </c>
      <c r="F442" s="175" t="s">
        <v>644</v>
      </c>
      <c r="H442" s="176">
        <v>81.486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147</v>
      </c>
      <c r="AU442" s="174" t="s">
        <v>84</v>
      </c>
      <c r="AV442" s="13" t="s">
        <v>84</v>
      </c>
      <c r="AW442" s="13" t="s">
        <v>30</v>
      </c>
      <c r="AX442" s="13" t="s">
        <v>74</v>
      </c>
      <c r="AY442" s="174" t="s">
        <v>135</v>
      </c>
    </row>
    <row r="443" spans="2:51" s="12" customFormat="1" ht="12">
      <c r="B443" s="166"/>
      <c r="D443" s="163" t="s">
        <v>147</v>
      </c>
      <c r="E443" s="167" t="s">
        <v>1</v>
      </c>
      <c r="F443" s="168" t="s">
        <v>645</v>
      </c>
      <c r="H443" s="167" t="s">
        <v>1</v>
      </c>
      <c r="I443" s="169"/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147</v>
      </c>
      <c r="AU443" s="167" t="s">
        <v>84</v>
      </c>
      <c r="AV443" s="12" t="s">
        <v>82</v>
      </c>
      <c r="AW443" s="12" t="s">
        <v>30</v>
      </c>
      <c r="AX443" s="12" t="s">
        <v>74</v>
      </c>
      <c r="AY443" s="167" t="s">
        <v>135</v>
      </c>
    </row>
    <row r="444" spans="2:51" s="13" customFormat="1" ht="12">
      <c r="B444" s="173"/>
      <c r="D444" s="163" t="s">
        <v>147</v>
      </c>
      <c r="E444" s="174" t="s">
        <v>1</v>
      </c>
      <c r="F444" s="175" t="s">
        <v>646</v>
      </c>
      <c r="H444" s="176">
        <v>26.46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147</v>
      </c>
      <c r="AU444" s="174" t="s">
        <v>84</v>
      </c>
      <c r="AV444" s="13" t="s">
        <v>84</v>
      </c>
      <c r="AW444" s="13" t="s">
        <v>30</v>
      </c>
      <c r="AX444" s="13" t="s">
        <v>74</v>
      </c>
      <c r="AY444" s="174" t="s">
        <v>135</v>
      </c>
    </row>
    <row r="445" spans="2:65" s="1" customFormat="1" ht="21.6" customHeight="1">
      <c r="B445" s="149"/>
      <c r="C445" s="150" t="s">
        <v>647</v>
      </c>
      <c r="D445" s="150" t="s">
        <v>138</v>
      </c>
      <c r="E445" s="151" t="s">
        <v>648</v>
      </c>
      <c r="F445" s="152" t="s">
        <v>649</v>
      </c>
      <c r="G445" s="153" t="s">
        <v>141</v>
      </c>
      <c r="H445" s="154">
        <v>327.269</v>
      </c>
      <c r="I445" s="155"/>
      <c r="J445" s="156">
        <f>ROUND(I445*H445,2)</f>
        <v>0</v>
      </c>
      <c r="K445" s="152" t="s">
        <v>142</v>
      </c>
      <c r="L445" s="31"/>
      <c r="M445" s="157" t="s">
        <v>1</v>
      </c>
      <c r="N445" s="158" t="s">
        <v>39</v>
      </c>
      <c r="O445" s="54"/>
      <c r="P445" s="159">
        <f>O445*H445</f>
        <v>0</v>
      </c>
      <c r="Q445" s="159">
        <v>0.0002</v>
      </c>
      <c r="R445" s="159">
        <f>Q445*H445</f>
        <v>0.0654538</v>
      </c>
      <c r="S445" s="159">
        <v>0</v>
      </c>
      <c r="T445" s="160">
        <f>S445*H445</f>
        <v>0</v>
      </c>
      <c r="AR445" s="161" t="s">
        <v>252</v>
      </c>
      <c r="AT445" s="161" t="s">
        <v>138</v>
      </c>
      <c r="AU445" s="161" t="s">
        <v>84</v>
      </c>
      <c r="AY445" s="16" t="s">
        <v>135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6" t="s">
        <v>82</v>
      </c>
      <c r="BK445" s="162">
        <f>ROUND(I445*H445,2)</f>
        <v>0</v>
      </c>
      <c r="BL445" s="16" t="s">
        <v>252</v>
      </c>
      <c r="BM445" s="161" t="s">
        <v>650</v>
      </c>
    </row>
    <row r="446" spans="2:47" s="1" customFormat="1" ht="19.2">
      <c r="B446" s="31"/>
      <c r="D446" s="163" t="s">
        <v>145</v>
      </c>
      <c r="F446" s="164" t="s">
        <v>651</v>
      </c>
      <c r="I446" s="90"/>
      <c r="L446" s="31"/>
      <c r="M446" s="165"/>
      <c r="N446" s="54"/>
      <c r="O446" s="54"/>
      <c r="P446" s="54"/>
      <c r="Q446" s="54"/>
      <c r="R446" s="54"/>
      <c r="S446" s="54"/>
      <c r="T446" s="55"/>
      <c r="AT446" s="16" t="s">
        <v>145</v>
      </c>
      <c r="AU446" s="16" t="s">
        <v>84</v>
      </c>
    </row>
    <row r="447" spans="2:65" s="1" customFormat="1" ht="32.4" customHeight="1">
      <c r="B447" s="149"/>
      <c r="C447" s="150" t="s">
        <v>652</v>
      </c>
      <c r="D447" s="150" t="s">
        <v>138</v>
      </c>
      <c r="E447" s="151" t="s">
        <v>653</v>
      </c>
      <c r="F447" s="152" t="s">
        <v>654</v>
      </c>
      <c r="G447" s="153" t="s">
        <v>141</v>
      </c>
      <c r="H447" s="154">
        <v>329.669</v>
      </c>
      <c r="I447" s="155"/>
      <c r="J447" s="156">
        <f>ROUND(I447*H447,2)</f>
        <v>0</v>
      </c>
      <c r="K447" s="152" t="s">
        <v>142</v>
      </c>
      <c r="L447" s="31"/>
      <c r="M447" s="157" t="s">
        <v>1</v>
      </c>
      <c r="N447" s="158" t="s">
        <v>39</v>
      </c>
      <c r="O447" s="54"/>
      <c r="P447" s="159">
        <f>O447*H447</f>
        <v>0</v>
      </c>
      <c r="Q447" s="159">
        <v>0.00029</v>
      </c>
      <c r="R447" s="159">
        <f>Q447*H447</f>
        <v>0.09560400999999999</v>
      </c>
      <c r="S447" s="159">
        <v>0</v>
      </c>
      <c r="T447" s="160">
        <f>S447*H447</f>
        <v>0</v>
      </c>
      <c r="AR447" s="161" t="s">
        <v>252</v>
      </c>
      <c r="AT447" s="161" t="s">
        <v>138</v>
      </c>
      <c r="AU447" s="161" t="s">
        <v>84</v>
      </c>
      <c r="AY447" s="16" t="s">
        <v>135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82</v>
      </c>
      <c r="BK447" s="162">
        <f>ROUND(I447*H447,2)</f>
        <v>0</v>
      </c>
      <c r="BL447" s="16" t="s">
        <v>252</v>
      </c>
      <c r="BM447" s="161" t="s">
        <v>655</v>
      </c>
    </row>
    <row r="448" spans="2:47" s="1" customFormat="1" ht="28.8">
      <c r="B448" s="31"/>
      <c r="D448" s="163" t="s">
        <v>145</v>
      </c>
      <c r="F448" s="164" t="s">
        <v>656</v>
      </c>
      <c r="I448" s="90"/>
      <c r="L448" s="31"/>
      <c r="M448" s="165"/>
      <c r="N448" s="54"/>
      <c r="O448" s="54"/>
      <c r="P448" s="54"/>
      <c r="Q448" s="54"/>
      <c r="R448" s="54"/>
      <c r="S448" s="54"/>
      <c r="T448" s="55"/>
      <c r="AT448" s="16" t="s">
        <v>145</v>
      </c>
      <c r="AU448" s="16" t="s">
        <v>84</v>
      </c>
    </row>
    <row r="449" spans="2:51" s="12" customFormat="1" ht="12">
      <c r="B449" s="166"/>
      <c r="D449" s="163" t="s">
        <v>147</v>
      </c>
      <c r="E449" s="167" t="s">
        <v>1</v>
      </c>
      <c r="F449" s="168" t="s">
        <v>635</v>
      </c>
      <c r="H449" s="167" t="s">
        <v>1</v>
      </c>
      <c r="I449" s="169"/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147</v>
      </c>
      <c r="AU449" s="167" t="s">
        <v>84</v>
      </c>
      <c r="AV449" s="12" t="s">
        <v>82</v>
      </c>
      <c r="AW449" s="12" t="s">
        <v>30</v>
      </c>
      <c r="AX449" s="12" t="s">
        <v>74</v>
      </c>
      <c r="AY449" s="167" t="s">
        <v>135</v>
      </c>
    </row>
    <row r="450" spans="2:51" s="13" customFormat="1" ht="12">
      <c r="B450" s="173"/>
      <c r="D450" s="163" t="s">
        <v>147</v>
      </c>
      <c r="E450" s="174" t="s">
        <v>1</v>
      </c>
      <c r="F450" s="175" t="s">
        <v>181</v>
      </c>
      <c r="H450" s="176">
        <v>18.1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4" t="s">
        <v>147</v>
      </c>
      <c r="AU450" s="174" t="s">
        <v>84</v>
      </c>
      <c r="AV450" s="13" t="s">
        <v>84</v>
      </c>
      <c r="AW450" s="13" t="s">
        <v>30</v>
      </c>
      <c r="AX450" s="13" t="s">
        <v>74</v>
      </c>
      <c r="AY450" s="174" t="s">
        <v>135</v>
      </c>
    </row>
    <row r="451" spans="2:51" s="13" customFormat="1" ht="12">
      <c r="B451" s="173"/>
      <c r="D451" s="163" t="s">
        <v>147</v>
      </c>
      <c r="E451" s="174" t="s">
        <v>1</v>
      </c>
      <c r="F451" s="175" t="s">
        <v>226</v>
      </c>
      <c r="H451" s="176">
        <v>5.9</v>
      </c>
      <c r="I451" s="177"/>
      <c r="L451" s="173"/>
      <c r="M451" s="178"/>
      <c r="N451" s="179"/>
      <c r="O451" s="179"/>
      <c r="P451" s="179"/>
      <c r="Q451" s="179"/>
      <c r="R451" s="179"/>
      <c r="S451" s="179"/>
      <c r="T451" s="180"/>
      <c r="AT451" s="174" t="s">
        <v>147</v>
      </c>
      <c r="AU451" s="174" t="s">
        <v>84</v>
      </c>
      <c r="AV451" s="13" t="s">
        <v>84</v>
      </c>
      <c r="AW451" s="13" t="s">
        <v>30</v>
      </c>
      <c r="AX451" s="13" t="s">
        <v>74</v>
      </c>
      <c r="AY451" s="174" t="s">
        <v>135</v>
      </c>
    </row>
    <row r="452" spans="2:51" s="13" customFormat="1" ht="12">
      <c r="B452" s="173"/>
      <c r="D452" s="163" t="s">
        <v>147</v>
      </c>
      <c r="E452" s="174" t="s">
        <v>1</v>
      </c>
      <c r="F452" s="175" t="s">
        <v>183</v>
      </c>
      <c r="H452" s="176">
        <v>54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4" t="s">
        <v>147</v>
      </c>
      <c r="AU452" s="174" t="s">
        <v>84</v>
      </c>
      <c r="AV452" s="13" t="s">
        <v>84</v>
      </c>
      <c r="AW452" s="13" t="s">
        <v>30</v>
      </c>
      <c r="AX452" s="13" t="s">
        <v>74</v>
      </c>
      <c r="AY452" s="174" t="s">
        <v>135</v>
      </c>
    </row>
    <row r="453" spans="2:51" s="13" customFormat="1" ht="12">
      <c r="B453" s="173"/>
      <c r="D453" s="163" t="s">
        <v>147</v>
      </c>
      <c r="E453" s="174" t="s">
        <v>1</v>
      </c>
      <c r="F453" s="175" t="s">
        <v>184</v>
      </c>
      <c r="H453" s="176">
        <v>27.8</v>
      </c>
      <c r="I453" s="177"/>
      <c r="L453" s="173"/>
      <c r="M453" s="178"/>
      <c r="N453" s="179"/>
      <c r="O453" s="179"/>
      <c r="P453" s="179"/>
      <c r="Q453" s="179"/>
      <c r="R453" s="179"/>
      <c r="S453" s="179"/>
      <c r="T453" s="180"/>
      <c r="AT453" s="174" t="s">
        <v>147</v>
      </c>
      <c r="AU453" s="174" t="s">
        <v>84</v>
      </c>
      <c r="AV453" s="13" t="s">
        <v>84</v>
      </c>
      <c r="AW453" s="13" t="s">
        <v>30</v>
      </c>
      <c r="AX453" s="13" t="s">
        <v>74</v>
      </c>
      <c r="AY453" s="174" t="s">
        <v>135</v>
      </c>
    </row>
    <row r="454" spans="2:51" s="12" customFormat="1" ht="12">
      <c r="B454" s="166"/>
      <c r="D454" s="163" t="s">
        <v>147</v>
      </c>
      <c r="E454" s="167" t="s">
        <v>1</v>
      </c>
      <c r="F454" s="168" t="s">
        <v>636</v>
      </c>
      <c r="H454" s="167" t="s">
        <v>1</v>
      </c>
      <c r="I454" s="169"/>
      <c r="L454" s="166"/>
      <c r="M454" s="170"/>
      <c r="N454" s="171"/>
      <c r="O454" s="171"/>
      <c r="P454" s="171"/>
      <c r="Q454" s="171"/>
      <c r="R454" s="171"/>
      <c r="S454" s="171"/>
      <c r="T454" s="172"/>
      <c r="AT454" s="167" t="s">
        <v>147</v>
      </c>
      <c r="AU454" s="167" t="s">
        <v>84</v>
      </c>
      <c r="AV454" s="12" t="s">
        <v>82</v>
      </c>
      <c r="AW454" s="12" t="s">
        <v>30</v>
      </c>
      <c r="AX454" s="12" t="s">
        <v>74</v>
      </c>
      <c r="AY454" s="167" t="s">
        <v>135</v>
      </c>
    </row>
    <row r="455" spans="2:51" s="13" customFormat="1" ht="30.6">
      <c r="B455" s="173"/>
      <c r="D455" s="163" t="s">
        <v>147</v>
      </c>
      <c r="E455" s="174" t="s">
        <v>1</v>
      </c>
      <c r="F455" s="175" t="s">
        <v>657</v>
      </c>
      <c r="H455" s="176">
        <v>20.222</v>
      </c>
      <c r="I455" s="177"/>
      <c r="L455" s="173"/>
      <c r="M455" s="178"/>
      <c r="N455" s="179"/>
      <c r="O455" s="179"/>
      <c r="P455" s="179"/>
      <c r="Q455" s="179"/>
      <c r="R455" s="179"/>
      <c r="S455" s="179"/>
      <c r="T455" s="180"/>
      <c r="AT455" s="174" t="s">
        <v>147</v>
      </c>
      <c r="AU455" s="174" t="s">
        <v>84</v>
      </c>
      <c r="AV455" s="13" t="s">
        <v>84</v>
      </c>
      <c r="AW455" s="13" t="s">
        <v>30</v>
      </c>
      <c r="AX455" s="13" t="s">
        <v>74</v>
      </c>
      <c r="AY455" s="174" t="s">
        <v>135</v>
      </c>
    </row>
    <row r="456" spans="2:51" s="13" customFormat="1" ht="20.4">
      <c r="B456" s="173"/>
      <c r="D456" s="163" t="s">
        <v>147</v>
      </c>
      <c r="E456" s="174" t="s">
        <v>1</v>
      </c>
      <c r="F456" s="175" t="s">
        <v>638</v>
      </c>
      <c r="H456" s="176">
        <v>8.085</v>
      </c>
      <c r="I456" s="177"/>
      <c r="L456" s="173"/>
      <c r="M456" s="178"/>
      <c r="N456" s="179"/>
      <c r="O456" s="179"/>
      <c r="P456" s="179"/>
      <c r="Q456" s="179"/>
      <c r="R456" s="179"/>
      <c r="S456" s="179"/>
      <c r="T456" s="180"/>
      <c r="AT456" s="174" t="s">
        <v>147</v>
      </c>
      <c r="AU456" s="174" t="s">
        <v>84</v>
      </c>
      <c r="AV456" s="13" t="s">
        <v>84</v>
      </c>
      <c r="AW456" s="13" t="s">
        <v>30</v>
      </c>
      <c r="AX456" s="13" t="s">
        <v>74</v>
      </c>
      <c r="AY456" s="174" t="s">
        <v>135</v>
      </c>
    </row>
    <row r="457" spans="2:51" s="13" customFormat="1" ht="20.4">
      <c r="B457" s="173"/>
      <c r="D457" s="163" t="s">
        <v>147</v>
      </c>
      <c r="E457" s="174" t="s">
        <v>1</v>
      </c>
      <c r="F457" s="175" t="s">
        <v>658</v>
      </c>
      <c r="H457" s="176">
        <v>35.42</v>
      </c>
      <c r="I457" s="177"/>
      <c r="L457" s="173"/>
      <c r="M457" s="178"/>
      <c r="N457" s="179"/>
      <c r="O457" s="179"/>
      <c r="P457" s="179"/>
      <c r="Q457" s="179"/>
      <c r="R457" s="179"/>
      <c r="S457" s="179"/>
      <c r="T457" s="180"/>
      <c r="AT457" s="174" t="s">
        <v>147</v>
      </c>
      <c r="AU457" s="174" t="s">
        <v>84</v>
      </c>
      <c r="AV457" s="13" t="s">
        <v>84</v>
      </c>
      <c r="AW457" s="13" t="s">
        <v>30</v>
      </c>
      <c r="AX457" s="13" t="s">
        <v>74</v>
      </c>
      <c r="AY457" s="174" t="s">
        <v>135</v>
      </c>
    </row>
    <row r="458" spans="2:51" s="13" customFormat="1" ht="20.4">
      <c r="B458" s="173"/>
      <c r="D458" s="163" t="s">
        <v>147</v>
      </c>
      <c r="E458" s="174" t="s">
        <v>1</v>
      </c>
      <c r="F458" s="175" t="s">
        <v>659</v>
      </c>
      <c r="H458" s="176">
        <v>-9.9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147</v>
      </c>
      <c r="AU458" s="174" t="s">
        <v>84</v>
      </c>
      <c r="AV458" s="13" t="s">
        <v>84</v>
      </c>
      <c r="AW458" s="13" t="s">
        <v>30</v>
      </c>
      <c r="AX458" s="13" t="s">
        <v>74</v>
      </c>
      <c r="AY458" s="174" t="s">
        <v>135</v>
      </c>
    </row>
    <row r="459" spans="2:51" s="13" customFormat="1" ht="30.6">
      <c r="B459" s="173"/>
      <c r="D459" s="163" t="s">
        <v>147</v>
      </c>
      <c r="E459" s="174" t="s">
        <v>1</v>
      </c>
      <c r="F459" s="175" t="s">
        <v>641</v>
      </c>
      <c r="H459" s="176">
        <v>35.056</v>
      </c>
      <c r="I459" s="177"/>
      <c r="L459" s="173"/>
      <c r="M459" s="178"/>
      <c r="N459" s="179"/>
      <c r="O459" s="179"/>
      <c r="P459" s="179"/>
      <c r="Q459" s="179"/>
      <c r="R459" s="179"/>
      <c r="S459" s="179"/>
      <c r="T459" s="180"/>
      <c r="AT459" s="174" t="s">
        <v>147</v>
      </c>
      <c r="AU459" s="174" t="s">
        <v>84</v>
      </c>
      <c r="AV459" s="13" t="s">
        <v>84</v>
      </c>
      <c r="AW459" s="13" t="s">
        <v>30</v>
      </c>
      <c r="AX459" s="13" t="s">
        <v>74</v>
      </c>
      <c r="AY459" s="174" t="s">
        <v>135</v>
      </c>
    </row>
    <row r="460" spans="2:51" s="13" customFormat="1" ht="20.4">
      <c r="B460" s="173"/>
      <c r="D460" s="163" t="s">
        <v>147</v>
      </c>
      <c r="E460" s="174" t="s">
        <v>1</v>
      </c>
      <c r="F460" s="175" t="s">
        <v>642</v>
      </c>
      <c r="H460" s="176">
        <v>24.64</v>
      </c>
      <c r="I460" s="177"/>
      <c r="L460" s="173"/>
      <c r="M460" s="178"/>
      <c r="N460" s="179"/>
      <c r="O460" s="179"/>
      <c r="P460" s="179"/>
      <c r="Q460" s="179"/>
      <c r="R460" s="179"/>
      <c r="S460" s="179"/>
      <c r="T460" s="180"/>
      <c r="AT460" s="174" t="s">
        <v>147</v>
      </c>
      <c r="AU460" s="174" t="s">
        <v>84</v>
      </c>
      <c r="AV460" s="13" t="s">
        <v>84</v>
      </c>
      <c r="AW460" s="13" t="s">
        <v>30</v>
      </c>
      <c r="AX460" s="13" t="s">
        <v>74</v>
      </c>
      <c r="AY460" s="174" t="s">
        <v>135</v>
      </c>
    </row>
    <row r="461" spans="2:51" s="12" customFormat="1" ht="12">
      <c r="B461" s="166"/>
      <c r="D461" s="163" t="s">
        <v>147</v>
      </c>
      <c r="E461" s="167" t="s">
        <v>1</v>
      </c>
      <c r="F461" s="168" t="s">
        <v>643</v>
      </c>
      <c r="H461" s="167" t="s">
        <v>1</v>
      </c>
      <c r="I461" s="169"/>
      <c r="L461" s="166"/>
      <c r="M461" s="170"/>
      <c r="N461" s="171"/>
      <c r="O461" s="171"/>
      <c r="P461" s="171"/>
      <c r="Q461" s="171"/>
      <c r="R461" s="171"/>
      <c r="S461" s="171"/>
      <c r="T461" s="172"/>
      <c r="AT461" s="167" t="s">
        <v>147</v>
      </c>
      <c r="AU461" s="167" t="s">
        <v>84</v>
      </c>
      <c r="AV461" s="12" t="s">
        <v>82</v>
      </c>
      <c r="AW461" s="12" t="s">
        <v>30</v>
      </c>
      <c r="AX461" s="12" t="s">
        <v>74</v>
      </c>
      <c r="AY461" s="167" t="s">
        <v>135</v>
      </c>
    </row>
    <row r="462" spans="2:51" s="13" customFormat="1" ht="12">
      <c r="B462" s="173"/>
      <c r="D462" s="163" t="s">
        <v>147</v>
      </c>
      <c r="E462" s="174" t="s">
        <v>1</v>
      </c>
      <c r="F462" s="175" t="s">
        <v>644</v>
      </c>
      <c r="H462" s="176">
        <v>81.486</v>
      </c>
      <c r="I462" s="177"/>
      <c r="L462" s="173"/>
      <c r="M462" s="178"/>
      <c r="N462" s="179"/>
      <c r="O462" s="179"/>
      <c r="P462" s="179"/>
      <c r="Q462" s="179"/>
      <c r="R462" s="179"/>
      <c r="S462" s="179"/>
      <c r="T462" s="180"/>
      <c r="AT462" s="174" t="s">
        <v>147</v>
      </c>
      <c r="AU462" s="174" t="s">
        <v>84</v>
      </c>
      <c r="AV462" s="13" t="s">
        <v>84</v>
      </c>
      <c r="AW462" s="13" t="s">
        <v>30</v>
      </c>
      <c r="AX462" s="13" t="s">
        <v>74</v>
      </c>
      <c r="AY462" s="174" t="s">
        <v>135</v>
      </c>
    </row>
    <row r="463" spans="2:51" s="12" customFormat="1" ht="12">
      <c r="B463" s="166"/>
      <c r="D463" s="163" t="s">
        <v>147</v>
      </c>
      <c r="E463" s="167" t="s">
        <v>1</v>
      </c>
      <c r="F463" s="168" t="s">
        <v>645</v>
      </c>
      <c r="H463" s="167" t="s">
        <v>1</v>
      </c>
      <c r="I463" s="169"/>
      <c r="L463" s="166"/>
      <c r="M463" s="170"/>
      <c r="N463" s="171"/>
      <c r="O463" s="171"/>
      <c r="P463" s="171"/>
      <c r="Q463" s="171"/>
      <c r="R463" s="171"/>
      <c r="S463" s="171"/>
      <c r="T463" s="172"/>
      <c r="AT463" s="167" t="s">
        <v>147</v>
      </c>
      <c r="AU463" s="167" t="s">
        <v>84</v>
      </c>
      <c r="AV463" s="12" t="s">
        <v>82</v>
      </c>
      <c r="AW463" s="12" t="s">
        <v>30</v>
      </c>
      <c r="AX463" s="12" t="s">
        <v>74</v>
      </c>
      <c r="AY463" s="167" t="s">
        <v>135</v>
      </c>
    </row>
    <row r="464" spans="2:51" s="13" customFormat="1" ht="12">
      <c r="B464" s="173"/>
      <c r="D464" s="163" t="s">
        <v>147</v>
      </c>
      <c r="E464" s="174" t="s">
        <v>1</v>
      </c>
      <c r="F464" s="175" t="s">
        <v>660</v>
      </c>
      <c r="H464" s="176">
        <v>28.86</v>
      </c>
      <c r="I464" s="177"/>
      <c r="L464" s="173"/>
      <c r="M464" s="178"/>
      <c r="N464" s="179"/>
      <c r="O464" s="179"/>
      <c r="P464" s="179"/>
      <c r="Q464" s="179"/>
      <c r="R464" s="179"/>
      <c r="S464" s="179"/>
      <c r="T464" s="180"/>
      <c r="AT464" s="174" t="s">
        <v>147</v>
      </c>
      <c r="AU464" s="174" t="s">
        <v>84</v>
      </c>
      <c r="AV464" s="13" t="s">
        <v>84</v>
      </c>
      <c r="AW464" s="13" t="s">
        <v>30</v>
      </c>
      <c r="AX464" s="13" t="s">
        <v>74</v>
      </c>
      <c r="AY464" s="174" t="s">
        <v>135</v>
      </c>
    </row>
    <row r="465" spans="2:65" s="1" customFormat="1" ht="21.6" customHeight="1">
      <c r="B465" s="149"/>
      <c r="C465" s="150" t="s">
        <v>661</v>
      </c>
      <c r="D465" s="150" t="s">
        <v>138</v>
      </c>
      <c r="E465" s="151" t="s">
        <v>662</v>
      </c>
      <c r="F465" s="152" t="s">
        <v>663</v>
      </c>
      <c r="G465" s="153" t="s">
        <v>215</v>
      </c>
      <c r="H465" s="154">
        <v>329.669</v>
      </c>
      <c r="I465" s="155"/>
      <c r="J465" s="156">
        <f>ROUND(I465*H465,2)</f>
        <v>0</v>
      </c>
      <c r="K465" s="152" t="s">
        <v>142</v>
      </c>
      <c r="L465" s="31"/>
      <c r="M465" s="157" t="s">
        <v>1</v>
      </c>
      <c r="N465" s="158" t="s">
        <v>39</v>
      </c>
      <c r="O465" s="54"/>
      <c r="P465" s="159">
        <f>O465*H465</f>
        <v>0</v>
      </c>
      <c r="Q465" s="159">
        <v>0</v>
      </c>
      <c r="R465" s="159">
        <f>Q465*H465</f>
        <v>0</v>
      </c>
      <c r="S465" s="159">
        <v>0</v>
      </c>
      <c r="T465" s="160">
        <f>S465*H465</f>
        <v>0</v>
      </c>
      <c r="AR465" s="161" t="s">
        <v>252</v>
      </c>
      <c r="AT465" s="161" t="s">
        <v>138</v>
      </c>
      <c r="AU465" s="161" t="s">
        <v>84</v>
      </c>
      <c r="AY465" s="16" t="s">
        <v>135</v>
      </c>
      <c r="BE465" s="162">
        <f>IF(N465="základní",J465,0)</f>
        <v>0</v>
      </c>
      <c r="BF465" s="162">
        <f>IF(N465="snížená",J465,0)</f>
        <v>0</v>
      </c>
      <c r="BG465" s="162">
        <f>IF(N465="zákl. přenesená",J465,0)</f>
        <v>0</v>
      </c>
      <c r="BH465" s="162">
        <f>IF(N465="sníž. přenesená",J465,0)</f>
        <v>0</v>
      </c>
      <c r="BI465" s="162">
        <f>IF(N465="nulová",J465,0)</f>
        <v>0</v>
      </c>
      <c r="BJ465" s="16" t="s">
        <v>82</v>
      </c>
      <c r="BK465" s="162">
        <f>ROUND(I465*H465,2)</f>
        <v>0</v>
      </c>
      <c r="BL465" s="16" t="s">
        <v>252</v>
      </c>
      <c r="BM465" s="161" t="s">
        <v>664</v>
      </c>
    </row>
    <row r="466" spans="2:47" s="1" customFormat="1" ht="28.8">
      <c r="B466" s="31"/>
      <c r="D466" s="163" t="s">
        <v>145</v>
      </c>
      <c r="F466" s="164" t="s">
        <v>665</v>
      </c>
      <c r="I466" s="90"/>
      <c r="L466" s="31"/>
      <c r="M466" s="165"/>
      <c r="N466" s="54"/>
      <c r="O466" s="54"/>
      <c r="P466" s="54"/>
      <c r="Q466" s="54"/>
      <c r="R466" s="54"/>
      <c r="S466" s="54"/>
      <c r="T466" s="55"/>
      <c r="AT466" s="16" t="s">
        <v>145</v>
      </c>
      <c r="AU466" s="16" t="s">
        <v>84</v>
      </c>
    </row>
    <row r="467" spans="2:65" s="1" customFormat="1" ht="32.4" customHeight="1">
      <c r="B467" s="149"/>
      <c r="C467" s="150" t="s">
        <v>666</v>
      </c>
      <c r="D467" s="150" t="s">
        <v>138</v>
      </c>
      <c r="E467" s="151" t="s">
        <v>667</v>
      </c>
      <c r="F467" s="152" t="s">
        <v>668</v>
      </c>
      <c r="G467" s="153" t="s">
        <v>141</v>
      </c>
      <c r="H467" s="154">
        <v>329.669</v>
      </c>
      <c r="I467" s="155"/>
      <c r="J467" s="156">
        <f>ROUND(I467*H467,2)</f>
        <v>0</v>
      </c>
      <c r="K467" s="152" t="s">
        <v>142</v>
      </c>
      <c r="L467" s="31"/>
      <c r="M467" s="157" t="s">
        <v>1</v>
      </c>
      <c r="N467" s="158" t="s">
        <v>39</v>
      </c>
      <c r="O467" s="54"/>
      <c r="P467" s="159">
        <f>O467*H467</f>
        <v>0</v>
      </c>
      <c r="Q467" s="159">
        <v>1E-05</v>
      </c>
      <c r="R467" s="159">
        <f>Q467*H467</f>
        <v>0.00329669</v>
      </c>
      <c r="S467" s="159">
        <v>0</v>
      </c>
      <c r="T467" s="160">
        <f>S467*H467</f>
        <v>0</v>
      </c>
      <c r="AR467" s="161" t="s">
        <v>252</v>
      </c>
      <c r="AT467" s="161" t="s">
        <v>138</v>
      </c>
      <c r="AU467" s="161" t="s">
        <v>84</v>
      </c>
      <c r="AY467" s="16" t="s">
        <v>135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82</v>
      </c>
      <c r="BK467" s="162">
        <f>ROUND(I467*H467,2)</f>
        <v>0</v>
      </c>
      <c r="BL467" s="16" t="s">
        <v>252</v>
      </c>
      <c r="BM467" s="161" t="s">
        <v>669</v>
      </c>
    </row>
    <row r="468" spans="2:47" s="1" customFormat="1" ht="38.4">
      <c r="B468" s="31"/>
      <c r="D468" s="163" t="s">
        <v>145</v>
      </c>
      <c r="F468" s="164" t="s">
        <v>670</v>
      </c>
      <c r="I468" s="90"/>
      <c r="L468" s="31"/>
      <c r="M468" s="192"/>
      <c r="N468" s="193"/>
      <c r="O468" s="193"/>
      <c r="P468" s="193"/>
      <c r="Q468" s="193"/>
      <c r="R468" s="193"/>
      <c r="S468" s="193"/>
      <c r="T468" s="194"/>
      <c r="AT468" s="16" t="s">
        <v>145</v>
      </c>
      <c r="AU468" s="16" t="s">
        <v>84</v>
      </c>
    </row>
    <row r="469" spans="2:12" s="1" customFormat="1" ht="6.9" customHeight="1">
      <c r="B469" s="43"/>
      <c r="C469" s="44"/>
      <c r="D469" s="44"/>
      <c r="E469" s="44"/>
      <c r="F469" s="44"/>
      <c r="G469" s="44"/>
      <c r="H469" s="44"/>
      <c r="I469" s="111"/>
      <c r="J469" s="44"/>
      <c r="K469" s="44"/>
      <c r="L469" s="31"/>
    </row>
  </sheetData>
  <autoFilter ref="C130:K468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03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 - část dívky</v>
      </c>
      <c r="F7" s="244"/>
      <c r="G7" s="244"/>
      <c r="H7" s="244"/>
      <c r="L7" s="19"/>
    </row>
    <row r="8" spans="2:12" s="1" customFormat="1" ht="12" customHeight="1">
      <c r="B8" s="31"/>
      <c r="D8" s="26" t="s">
        <v>98</v>
      </c>
      <c r="I8" s="90"/>
      <c r="L8" s="31"/>
    </row>
    <row r="9" spans="2:12" s="1" customFormat="1" ht="36.9" customHeight="1">
      <c r="B9" s="31"/>
      <c r="E9" s="215" t="s">
        <v>671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672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ROUND(J128,2)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ROUND((SUM(BE128:BE402)),2)</f>
        <v>0</v>
      </c>
      <c r="I33" s="99">
        <v>0.21</v>
      </c>
      <c r="J33" s="98">
        <f>ROUND(((SUM(BE128:BE402))*I33),2)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ROUND((SUM(BF128:BF402)),2)</f>
        <v>0</v>
      </c>
      <c r="I34" s="99">
        <v>0.15</v>
      </c>
      <c r="J34" s="98">
        <f>ROUND(((SUM(BF128:BF402))*I34),2)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ROUND((SUM(BG128:BG402)),2)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ROUND((SUM(BH128:BH402)),2)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ROUND((SUM(BI128:BI402)),2)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100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 - část dívky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98</v>
      </c>
      <c r="I86" s="90"/>
      <c r="L86" s="31"/>
    </row>
    <row r="87" spans="2:12" s="1" customFormat="1" ht="14.4" customHeight="1">
      <c r="B87" s="31"/>
      <c r="E87" s="215" t="str">
        <f>E9</f>
        <v xml:space="preserve">SO 01.1a - Zdravotně technické instalace - část dívky 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město 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103</v>
      </c>
      <c r="I96" s="90"/>
      <c r="J96" s="65">
        <f>J128</f>
        <v>0</v>
      </c>
      <c r="L96" s="31"/>
      <c r="AU96" s="16" t="s">
        <v>104</v>
      </c>
    </row>
    <row r="97" spans="2:12" s="8" customFormat="1" ht="24.9" customHeight="1">
      <c r="B97" s="117"/>
      <c r="D97" s="118" t="s">
        <v>105</v>
      </c>
      <c r="E97" s="119"/>
      <c r="F97" s="119"/>
      <c r="G97" s="119"/>
      <c r="H97" s="119"/>
      <c r="I97" s="120"/>
      <c r="J97" s="121">
        <f>J129</f>
        <v>0</v>
      </c>
      <c r="L97" s="117"/>
    </row>
    <row r="98" spans="2:12" s="9" customFormat="1" ht="19.95" customHeight="1">
      <c r="B98" s="122"/>
      <c r="D98" s="123" t="s">
        <v>106</v>
      </c>
      <c r="E98" s="124"/>
      <c r="F98" s="124"/>
      <c r="G98" s="124"/>
      <c r="H98" s="124"/>
      <c r="I98" s="125"/>
      <c r="J98" s="126">
        <f>J130</f>
        <v>0</v>
      </c>
      <c r="L98" s="122"/>
    </row>
    <row r="99" spans="2:12" s="9" customFormat="1" ht="19.95" customHeight="1">
      <c r="B99" s="122"/>
      <c r="D99" s="123" t="s">
        <v>673</v>
      </c>
      <c r="E99" s="124"/>
      <c r="F99" s="124"/>
      <c r="G99" s="124"/>
      <c r="H99" s="124"/>
      <c r="I99" s="125"/>
      <c r="J99" s="126">
        <f>J134</f>
        <v>0</v>
      </c>
      <c r="L99" s="122"/>
    </row>
    <row r="100" spans="2:12" s="9" customFormat="1" ht="19.95" customHeight="1">
      <c r="B100" s="122"/>
      <c r="D100" s="123" t="s">
        <v>108</v>
      </c>
      <c r="E100" s="124"/>
      <c r="F100" s="124"/>
      <c r="G100" s="124"/>
      <c r="H100" s="124"/>
      <c r="I100" s="125"/>
      <c r="J100" s="126">
        <f>J144</f>
        <v>0</v>
      </c>
      <c r="L100" s="122"/>
    </row>
    <row r="101" spans="2:12" s="9" customFormat="1" ht="19.95" customHeight="1">
      <c r="B101" s="122"/>
      <c r="D101" s="123" t="s">
        <v>112</v>
      </c>
      <c r="E101" s="124"/>
      <c r="F101" s="124"/>
      <c r="G101" s="124"/>
      <c r="H101" s="124"/>
      <c r="I101" s="125"/>
      <c r="J101" s="126">
        <f>J148</f>
        <v>0</v>
      </c>
      <c r="L101" s="122"/>
    </row>
    <row r="102" spans="2:12" s="9" customFormat="1" ht="19.95" customHeight="1">
      <c r="B102" s="122"/>
      <c r="D102" s="123" t="s">
        <v>113</v>
      </c>
      <c r="E102" s="124"/>
      <c r="F102" s="124"/>
      <c r="G102" s="124"/>
      <c r="H102" s="124"/>
      <c r="I102" s="125"/>
      <c r="J102" s="126">
        <f>J160</f>
        <v>0</v>
      </c>
      <c r="L102" s="122"/>
    </row>
    <row r="103" spans="2:12" s="8" customFormat="1" ht="24.9" customHeight="1">
      <c r="B103" s="117"/>
      <c r="D103" s="118" t="s">
        <v>674</v>
      </c>
      <c r="E103" s="119"/>
      <c r="F103" s="119"/>
      <c r="G103" s="119"/>
      <c r="H103" s="119"/>
      <c r="I103" s="120"/>
      <c r="J103" s="121">
        <f>J163</f>
        <v>0</v>
      </c>
      <c r="L103" s="117"/>
    </row>
    <row r="104" spans="2:12" s="9" customFormat="1" ht="19.95" customHeight="1">
      <c r="B104" s="122"/>
      <c r="D104" s="123" t="s">
        <v>675</v>
      </c>
      <c r="E104" s="124"/>
      <c r="F104" s="124"/>
      <c r="G104" s="124"/>
      <c r="H104" s="124"/>
      <c r="I104" s="125"/>
      <c r="J104" s="126">
        <f>J164</f>
        <v>0</v>
      </c>
      <c r="L104" s="122"/>
    </row>
    <row r="105" spans="2:12" s="9" customFormat="1" ht="14.85" customHeight="1">
      <c r="B105" s="122"/>
      <c r="D105" s="123" t="s">
        <v>676</v>
      </c>
      <c r="E105" s="124"/>
      <c r="F105" s="124"/>
      <c r="G105" s="124"/>
      <c r="H105" s="124"/>
      <c r="I105" s="125"/>
      <c r="J105" s="126">
        <f>J165</f>
        <v>0</v>
      </c>
      <c r="L105" s="122"/>
    </row>
    <row r="106" spans="2:12" s="9" customFormat="1" ht="14.85" customHeight="1">
      <c r="B106" s="122"/>
      <c r="D106" s="123" t="s">
        <v>677</v>
      </c>
      <c r="E106" s="124"/>
      <c r="F106" s="124"/>
      <c r="G106" s="124"/>
      <c r="H106" s="124"/>
      <c r="I106" s="125"/>
      <c r="J106" s="126">
        <f>J186</f>
        <v>0</v>
      </c>
      <c r="L106" s="122"/>
    </row>
    <row r="107" spans="2:12" s="9" customFormat="1" ht="14.85" customHeight="1">
      <c r="B107" s="122"/>
      <c r="D107" s="123" t="s">
        <v>678</v>
      </c>
      <c r="E107" s="124"/>
      <c r="F107" s="124"/>
      <c r="G107" s="124"/>
      <c r="H107" s="124"/>
      <c r="I107" s="125"/>
      <c r="J107" s="126">
        <f>J222</f>
        <v>0</v>
      </c>
      <c r="L107" s="122"/>
    </row>
    <row r="108" spans="2:12" s="9" customFormat="1" ht="14.85" customHeight="1">
      <c r="B108" s="122"/>
      <c r="D108" s="123" t="s">
        <v>679</v>
      </c>
      <c r="E108" s="124"/>
      <c r="F108" s="124"/>
      <c r="G108" s="124"/>
      <c r="H108" s="124"/>
      <c r="I108" s="125"/>
      <c r="J108" s="126">
        <f>J336</f>
        <v>0</v>
      </c>
      <c r="L108" s="122"/>
    </row>
    <row r="109" spans="2:12" s="1" customFormat="1" ht="21.75" customHeight="1">
      <c r="B109" s="31"/>
      <c r="I109" s="90"/>
      <c r="L109" s="31"/>
    </row>
    <row r="110" spans="2:12" s="1" customFormat="1" ht="6.9" customHeight="1">
      <c r="B110" s="43"/>
      <c r="C110" s="44"/>
      <c r="D110" s="44"/>
      <c r="E110" s="44"/>
      <c r="F110" s="44"/>
      <c r="G110" s="44"/>
      <c r="H110" s="44"/>
      <c r="I110" s="111"/>
      <c r="J110" s="44"/>
      <c r="K110" s="44"/>
      <c r="L110" s="31"/>
    </row>
    <row r="114" spans="2:12" s="1" customFormat="1" ht="6.9" customHeight="1">
      <c r="B114" s="45"/>
      <c r="C114" s="46"/>
      <c r="D114" s="46"/>
      <c r="E114" s="46"/>
      <c r="F114" s="46"/>
      <c r="G114" s="46"/>
      <c r="H114" s="46"/>
      <c r="I114" s="112"/>
      <c r="J114" s="46"/>
      <c r="K114" s="46"/>
      <c r="L114" s="31"/>
    </row>
    <row r="115" spans="2:12" s="1" customFormat="1" ht="24.9" customHeight="1">
      <c r="B115" s="31"/>
      <c r="C115" s="20" t="s">
        <v>120</v>
      </c>
      <c r="I115" s="90"/>
      <c r="L115" s="31"/>
    </row>
    <row r="116" spans="2:12" s="1" customFormat="1" ht="6.9" customHeight="1">
      <c r="B116" s="31"/>
      <c r="I116" s="90"/>
      <c r="L116" s="31"/>
    </row>
    <row r="117" spans="2:12" s="1" customFormat="1" ht="12" customHeight="1">
      <c r="B117" s="31"/>
      <c r="C117" s="26" t="s">
        <v>16</v>
      </c>
      <c r="I117" s="90"/>
      <c r="L117" s="31"/>
    </row>
    <row r="118" spans="2:12" s="1" customFormat="1" ht="14.4" customHeight="1">
      <c r="B118" s="31"/>
      <c r="E118" s="243" t="str">
        <f>E7</f>
        <v>Rekonstrukce sociálního zařízení pavilonu tělocvičen SPgŠ,G a VOŠ Lidická 455/49 K.Vary  - část dívky</v>
      </c>
      <c r="F118" s="244"/>
      <c r="G118" s="244"/>
      <c r="H118" s="244"/>
      <c r="I118" s="90"/>
      <c r="L118" s="31"/>
    </row>
    <row r="119" spans="2:12" s="1" customFormat="1" ht="12" customHeight="1">
      <c r="B119" s="31"/>
      <c r="C119" s="26" t="s">
        <v>98</v>
      </c>
      <c r="I119" s="90"/>
      <c r="L119" s="31"/>
    </row>
    <row r="120" spans="2:12" s="1" customFormat="1" ht="14.4" customHeight="1">
      <c r="B120" s="31"/>
      <c r="E120" s="215" t="str">
        <f>E9</f>
        <v xml:space="preserve">SO 01.1a - Zdravotně technické instalace - část dívky </v>
      </c>
      <c r="F120" s="242"/>
      <c r="G120" s="242"/>
      <c r="H120" s="242"/>
      <c r="I120" s="90"/>
      <c r="L120" s="31"/>
    </row>
    <row r="121" spans="2:12" s="1" customFormat="1" ht="6.9" customHeight="1">
      <c r="B121" s="31"/>
      <c r="I121" s="90"/>
      <c r="L121" s="31"/>
    </row>
    <row r="122" spans="2:12" s="1" customFormat="1" ht="12" customHeight="1">
      <c r="B122" s="31"/>
      <c r="C122" s="26" t="s">
        <v>19</v>
      </c>
      <c r="F122" s="24" t="str">
        <f>F12</f>
        <v>město Karlovy Vary</v>
      </c>
      <c r="I122" s="91" t="s">
        <v>21</v>
      </c>
      <c r="J122" s="51" t="str">
        <f>IF(J12="","",J12)</f>
        <v>30. 5. 2019</v>
      </c>
      <c r="L122" s="31"/>
    </row>
    <row r="123" spans="2:12" s="1" customFormat="1" ht="6.9" customHeight="1">
      <c r="B123" s="31"/>
      <c r="I123" s="90"/>
      <c r="L123" s="31"/>
    </row>
    <row r="124" spans="2:12" s="1" customFormat="1" ht="15.6" customHeight="1">
      <c r="B124" s="31"/>
      <c r="C124" s="26" t="s">
        <v>23</v>
      </c>
      <c r="F124" s="24" t="str">
        <f>E15</f>
        <v xml:space="preserve"> </v>
      </c>
      <c r="I124" s="91" t="s">
        <v>29</v>
      </c>
      <c r="J124" s="29" t="str">
        <f>E21</f>
        <v xml:space="preserve"> </v>
      </c>
      <c r="L124" s="31"/>
    </row>
    <row r="125" spans="2:12" s="1" customFormat="1" ht="15.6" customHeight="1">
      <c r="B125" s="31"/>
      <c r="C125" s="26" t="s">
        <v>27</v>
      </c>
      <c r="F125" s="24" t="str">
        <f>IF(E18="","",E18)</f>
        <v>Vyplň údaj</v>
      </c>
      <c r="I125" s="91" t="s">
        <v>31</v>
      </c>
      <c r="J125" s="29" t="str">
        <f>E24</f>
        <v xml:space="preserve"> </v>
      </c>
      <c r="L125" s="31"/>
    </row>
    <row r="126" spans="2:12" s="1" customFormat="1" ht="10.35" customHeight="1">
      <c r="B126" s="31"/>
      <c r="I126" s="90"/>
      <c r="L126" s="31"/>
    </row>
    <row r="127" spans="2:20" s="10" customFormat="1" ht="29.25" customHeight="1">
      <c r="B127" s="127"/>
      <c r="C127" s="128" t="s">
        <v>121</v>
      </c>
      <c r="D127" s="129" t="s">
        <v>59</v>
      </c>
      <c r="E127" s="129" t="s">
        <v>55</v>
      </c>
      <c r="F127" s="129" t="s">
        <v>56</v>
      </c>
      <c r="G127" s="129" t="s">
        <v>122</v>
      </c>
      <c r="H127" s="129" t="s">
        <v>123</v>
      </c>
      <c r="I127" s="130" t="s">
        <v>124</v>
      </c>
      <c r="J127" s="129" t="s">
        <v>102</v>
      </c>
      <c r="K127" s="131" t="s">
        <v>125</v>
      </c>
      <c r="L127" s="127"/>
      <c r="M127" s="58" t="s">
        <v>1</v>
      </c>
      <c r="N127" s="59" t="s">
        <v>38</v>
      </c>
      <c r="O127" s="59" t="s">
        <v>126</v>
      </c>
      <c r="P127" s="59" t="s">
        <v>127</v>
      </c>
      <c r="Q127" s="59" t="s">
        <v>128</v>
      </c>
      <c r="R127" s="59" t="s">
        <v>129</v>
      </c>
      <c r="S127" s="59" t="s">
        <v>130</v>
      </c>
      <c r="T127" s="60" t="s">
        <v>131</v>
      </c>
    </row>
    <row r="128" spans="2:63" s="1" customFormat="1" ht="22.8" customHeight="1">
      <c r="B128" s="31"/>
      <c r="C128" s="63" t="s">
        <v>132</v>
      </c>
      <c r="I128" s="90"/>
      <c r="J128" s="132">
        <f>BK128</f>
        <v>0</v>
      </c>
      <c r="L128" s="31"/>
      <c r="M128" s="61"/>
      <c r="N128" s="52"/>
      <c r="O128" s="52"/>
      <c r="P128" s="133">
        <f>P129+P163</f>
        <v>0</v>
      </c>
      <c r="Q128" s="52"/>
      <c r="R128" s="133">
        <f>R129+R163</f>
        <v>1.014243</v>
      </c>
      <c r="S128" s="52"/>
      <c r="T128" s="134">
        <f>T129+T163</f>
        <v>0.6898225</v>
      </c>
      <c r="AT128" s="16" t="s">
        <v>73</v>
      </c>
      <c r="AU128" s="16" t="s">
        <v>104</v>
      </c>
      <c r="BK128" s="135">
        <f>BK129+BK163</f>
        <v>0</v>
      </c>
    </row>
    <row r="129" spans="2:63" s="11" customFormat="1" ht="25.95" customHeight="1">
      <c r="B129" s="136"/>
      <c r="D129" s="137" t="s">
        <v>73</v>
      </c>
      <c r="E129" s="138" t="s">
        <v>133</v>
      </c>
      <c r="F129" s="138" t="s">
        <v>134</v>
      </c>
      <c r="I129" s="139"/>
      <c r="J129" s="140">
        <f>BK129</f>
        <v>0</v>
      </c>
      <c r="L129" s="136"/>
      <c r="M129" s="141"/>
      <c r="N129" s="142"/>
      <c r="O129" s="142"/>
      <c r="P129" s="143">
        <f>P130+P134+P144+P148+P160</f>
        <v>0</v>
      </c>
      <c r="Q129" s="142"/>
      <c r="R129" s="143">
        <f>R130+R134+R144+R148+R160</f>
        <v>0.46009</v>
      </c>
      <c r="S129" s="142"/>
      <c r="T129" s="144">
        <f>T130+T134+T144+T148+T160</f>
        <v>0</v>
      </c>
      <c r="AR129" s="137" t="s">
        <v>82</v>
      </c>
      <c r="AT129" s="145" t="s">
        <v>73</v>
      </c>
      <c r="AU129" s="145" t="s">
        <v>74</v>
      </c>
      <c r="AY129" s="137" t="s">
        <v>135</v>
      </c>
      <c r="BK129" s="146">
        <f>BK130+BK134+BK144+BK148+BK160</f>
        <v>0</v>
      </c>
    </row>
    <row r="130" spans="2:63" s="11" customFormat="1" ht="22.8" customHeight="1">
      <c r="B130" s="136"/>
      <c r="D130" s="137" t="s">
        <v>73</v>
      </c>
      <c r="E130" s="147" t="s">
        <v>136</v>
      </c>
      <c r="F130" s="147" t="s">
        <v>137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SUM(P131:P133)</f>
        <v>0</v>
      </c>
      <c r="Q130" s="142"/>
      <c r="R130" s="143">
        <f>SUM(R131:R133)</f>
        <v>0</v>
      </c>
      <c r="S130" s="142"/>
      <c r="T130" s="144">
        <f>SUM(T131:T133)</f>
        <v>0</v>
      </c>
      <c r="AR130" s="137" t="s">
        <v>82</v>
      </c>
      <c r="AT130" s="145" t="s">
        <v>73</v>
      </c>
      <c r="AU130" s="145" t="s">
        <v>82</v>
      </c>
      <c r="AY130" s="137" t="s">
        <v>135</v>
      </c>
      <c r="BK130" s="146">
        <f>SUM(BK131:BK133)</f>
        <v>0</v>
      </c>
    </row>
    <row r="131" spans="2:65" s="1" customFormat="1" ht="21.6" customHeight="1">
      <c r="B131" s="149"/>
      <c r="C131" s="150" t="s">
        <v>82</v>
      </c>
      <c r="D131" s="150" t="s">
        <v>138</v>
      </c>
      <c r="E131" s="151" t="s">
        <v>680</v>
      </c>
      <c r="F131" s="152" t="s">
        <v>681</v>
      </c>
      <c r="G131" s="153" t="s">
        <v>215</v>
      </c>
      <c r="H131" s="154">
        <v>29.5</v>
      </c>
      <c r="I131" s="155"/>
      <c r="J131" s="156">
        <f>ROUND(I131*H131,2)</f>
        <v>0</v>
      </c>
      <c r="K131" s="152" t="s">
        <v>142</v>
      </c>
      <c r="L131" s="31"/>
      <c r="M131" s="157" t="s">
        <v>1</v>
      </c>
      <c r="N131" s="158" t="s">
        <v>39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143</v>
      </c>
      <c r="AT131" s="161" t="s">
        <v>138</v>
      </c>
      <c r="AU131" s="161" t="s">
        <v>84</v>
      </c>
      <c r="AY131" s="16" t="s">
        <v>135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82</v>
      </c>
      <c r="BK131" s="162">
        <f>ROUND(I131*H131,2)</f>
        <v>0</v>
      </c>
      <c r="BL131" s="16" t="s">
        <v>143</v>
      </c>
      <c r="BM131" s="161" t="s">
        <v>682</v>
      </c>
    </row>
    <row r="132" spans="2:47" s="1" customFormat="1" ht="19.2">
      <c r="B132" s="31"/>
      <c r="D132" s="163" t="s">
        <v>145</v>
      </c>
      <c r="F132" s="164" t="s">
        <v>683</v>
      </c>
      <c r="I132" s="90"/>
      <c r="L132" s="31"/>
      <c r="M132" s="165"/>
      <c r="N132" s="54"/>
      <c r="O132" s="54"/>
      <c r="P132" s="54"/>
      <c r="Q132" s="54"/>
      <c r="R132" s="54"/>
      <c r="S132" s="54"/>
      <c r="T132" s="55"/>
      <c r="AT132" s="16" t="s">
        <v>145</v>
      </c>
      <c r="AU132" s="16" t="s">
        <v>84</v>
      </c>
    </row>
    <row r="133" spans="2:51" s="13" customFormat="1" ht="12">
      <c r="B133" s="173"/>
      <c r="D133" s="163" t="s">
        <v>147</v>
      </c>
      <c r="E133" s="174" t="s">
        <v>1</v>
      </c>
      <c r="F133" s="175" t="s">
        <v>684</v>
      </c>
      <c r="H133" s="176">
        <v>29.5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147</v>
      </c>
      <c r="AU133" s="174" t="s">
        <v>84</v>
      </c>
      <c r="AV133" s="13" t="s">
        <v>84</v>
      </c>
      <c r="AW133" s="13" t="s">
        <v>30</v>
      </c>
      <c r="AX133" s="13" t="s">
        <v>82</v>
      </c>
      <c r="AY133" s="174" t="s">
        <v>135</v>
      </c>
    </row>
    <row r="134" spans="2:63" s="11" customFormat="1" ht="22.8" customHeight="1">
      <c r="B134" s="136"/>
      <c r="D134" s="137" t="s">
        <v>73</v>
      </c>
      <c r="E134" s="147" t="s">
        <v>198</v>
      </c>
      <c r="F134" s="147" t="s">
        <v>685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SUM(P135:P143)</f>
        <v>0</v>
      </c>
      <c r="Q134" s="142"/>
      <c r="R134" s="143">
        <f>SUM(R135:R143)</f>
        <v>0.46009</v>
      </c>
      <c r="S134" s="142"/>
      <c r="T134" s="144">
        <f>SUM(T135:T143)</f>
        <v>0</v>
      </c>
      <c r="AR134" s="137" t="s">
        <v>82</v>
      </c>
      <c r="AT134" s="145" t="s">
        <v>73</v>
      </c>
      <c r="AU134" s="145" t="s">
        <v>82</v>
      </c>
      <c r="AY134" s="137" t="s">
        <v>135</v>
      </c>
      <c r="BK134" s="146">
        <f>SUM(BK135:BK143)</f>
        <v>0</v>
      </c>
    </row>
    <row r="135" spans="2:65" s="1" customFormat="1" ht="21.6" customHeight="1">
      <c r="B135" s="149"/>
      <c r="C135" s="150" t="s">
        <v>84</v>
      </c>
      <c r="D135" s="150" t="s">
        <v>138</v>
      </c>
      <c r="E135" s="151" t="s">
        <v>686</v>
      </c>
      <c r="F135" s="152" t="s">
        <v>687</v>
      </c>
      <c r="G135" s="153" t="s">
        <v>215</v>
      </c>
      <c r="H135" s="154">
        <v>3.5</v>
      </c>
      <c r="I135" s="155"/>
      <c r="J135" s="156">
        <f>ROUND(I135*H135,2)</f>
        <v>0</v>
      </c>
      <c r="K135" s="152" t="s">
        <v>142</v>
      </c>
      <c r="L135" s="31"/>
      <c r="M135" s="157" t="s">
        <v>1</v>
      </c>
      <c r="N135" s="158" t="s">
        <v>39</v>
      </c>
      <c r="O135" s="54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61" t="s">
        <v>143</v>
      </c>
      <c r="AT135" s="161" t="s">
        <v>138</v>
      </c>
      <c r="AU135" s="161" t="s">
        <v>84</v>
      </c>
      <c r="AY135" s="16" t="s">
        <v>135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6" t="s">
        <v>82</v>
      </c>
      <c r="BK135" s="162">
        <f>ROUND(I135*H135,2)</f>
        <v>0</v>
      </c>
      <c r="BL135" s="16" t="s">
        <v>143</v>
      </c>
      <c r="BM135" s="161" t="s">
        <v>688</v>
      </c>
    </row>
    <row r="136" spans="2:47" s="1" customFormat="1" ht="12">
      <c r="B136" s="31"/>
      <c r="D136" s="163" t="s">
        <v>145</v>
      </c>
      <c r="F136" s="164" t="s">
        <v>689</v>
      </c>
      <c r="I136" s="90"/>
      <c r="L136" s="31"/>
      <c r="M136" s="165"/>
      <c r="N136" s="54"/>
      <c r="O136" s="54"/>
      <c r="P136" s="54"/>
      <c r="Q136" s="54"/>
      <c r="R136" s="54"/>
      <c r="S136" s="54"/>
      <c r="T136" s="55"/>
      <c r="AT136" s="16" t="s">
        <v>145</v>
      </c>
      <c r="AU136" s="16" t="s">
        <v>84</v>
      </c>
    </row>
    <row r="137" spans="2:51" s="13" customFormat="1" ht="12">
      <c r="B137" s="173"/>
      <c r="D137" s="163" t="s">
        <v>147</v>
      </c>
      <c r="E137" s="174" t="s">
        <v>1</v>
      </c>
      <c r="F137" s="175" t="s">
        <v>690</v>
      </c>
      <c r="H137" s="176">
        <v>3.5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147</v>
      </c>
      <c r="AU137" s="174" t="s">
        <v>84</v>
      </c>
      <c r="AV137" s="13" t="s">
        <v>84</v>
      </c>
      <c r="AW137" s="13" t="s">
        <v>30</v>
      </c>
      <c r="AX137" s="13" t="s">
        <v>82</v>
      </c>
      <c r="AY137" s="174" t="s">
        <v>135</v>
      </c>
    </row>
    <row r="138" spans="2:65" s="1" customFormat="1" ht="21.6" customHeight="1">
      <c r="B138" s="149"/>
      <c r="C138" s="150" t="s">
        <v>136</v>
      </c>
      <c r="D138" s="150" t="s">
        <v>138</v>
      </c>
      <c r="E138" s="151" t="s">
        <v>691</v>
      </c>
      <c r="F138" s="152" t="s">
        <v>692</v>
      </c>
      <c r="G138" s="153" t="s">
        <v>215</v>
      </c>
      <c r="H138" s="154">
        <v>26</v>
      </c>
      <c r="I138" s="155"/>
      <c r="J138" s="156">
        <f>ROUND(I138*H138,2)</f>
        <v>0</v>
      </c>
      <c r="K138" s="152" t="s">
        <v>142</v>
      </c>
      <c r="L138" s="31"/>
      <c r="M138" s="157" t="s">
        <v>1</v>
      </c>
      <c r="N138" s="158" t="s">
        <v>39</v>
      </c>
      <c r="O138" s="54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143</v>
      </c>
      <c r="AT138" s="161" t="s">
        <v>138</v>
      </c>
      <c r="AU138" s="161" t="s">
        <v>84</v>
      </c>
      <c r="AY138" s="16" t="s">
        <v>135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6" t="s">
        <v>82</v>
      </c>
      <c r="BK138" s="162">
        <f>ROUND(I138*H138,2)</f>
        <v>0</v>
      </c>
      <c r="BL138" s="16" t="s">
        <v>143</v>
      </c>
      <c r="BM138" s="161" t="s">
        <v>693</v>
      </c>
    </row>
    <row r="139" spans="2:47" s="1" customFormat="1" ht="12">
      <c r="B139" s="31"/>
      <c r="D139" s="163" t="s">
        <v>145</v>
      </c>
      <c r="F139" s="164" t="s">
        <v>694</v>
      </c>
      <c r="I139" s="90"/>
      <c r="L139" s="31"/>
      <c r="M139" s="165"/>
      <c r="N139" s="54"/>
      <c r="O139" s="54"/>
      <c r="P139" s="54"/>
      <c r="Q139" s="54"/>
      <c r="R139" s="54"/>
      <c r="S139" s="54"/>
      <c r="T139" s="55"/>
      <c r="AT139" s="16" t="s">
        <v>145</v>
      </c>
      <c r="AU139" s="16" t="s">
        <v>84</v>
      </c>
    </row>
    <row r="140" spans="2:51" s="13" customFormat="1" ht="12">
      <c r="B140" s="173"/>
      <c r="D140" s="163" t="s">
        <v>147</v>
      </c>
      <c r="E140" s="174" t="s">
        <v>1</v>
      </c>
      <c r="F140" s="175" t="s">
        <v>695</v>
      </c>
      <c r="H140" s="176">
        <v>26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147</v>
      </c>
      <c r="AU140" s="174" t="s">
        <v>84</v>
      </c>
      <c r="AV140" s="13" t="s">
        <v>84</v>
      </c>
      <c r="AW140" s="13" t="s">
        <v>30</v>
      </c>
      <c r="AX140" s="13" t="s">
        <v>82</v>
      </c>
      <c r="AY140" s="174" t="s">
        <v>135</v>
      </c>
    </row>
    <row r="141" spans="2:65" s="1" customFormat="1" ht="21.6" customHeight="1">
      <c r="B141" s="149"/>
      <c r="C141" s="150" t="s">
        <v>143</v>
      </c>
      <c r="D141" s="150" t="s">
        <v>138</v>
      </c>
      <c r="E141" s="151" t="s">
        <v>696</v>
      </c>
      <c r="F141" s="152" t="s">
        <v>697</v>
      </c>
      <c r="G141" s="153" t="s">
        <v>189</v>
      </c>
      <c r="H141" s="154">
        <v>1</v>
      </c>
      <c r="I141" s="155"/>
      <c r="J141" s="156">
        <f>ROUND(I141*H141,2)</f>
        <v>0</v>
      </c>
      <c r="K141" s="152" t="s">
        <v>142</v>
      </c>
      <c r="L141" s="31"/>
      <c r="M141" s="157" t="s">
        <v>1</v>
      </c>
      <c r="N141" s="158" t="s">
        <v>39</v>
      </c>
      <c r="O141" s="54"/>
      <c r="P141" s="159">
        <f>O141*H141</f>
        <v>0</v>
      </c>
      <c r="Q141" s="159">
        <v>0.46009</v>
      </c>
      <c r="R141" s="159">
        <f>Q141*H141</f>
        <v>0.46009</v>
      </c>
      <c r="S141" s="159">
        <v>0</v>
      </c>
      <c r="T141" s="160">
        <f>S141*H141</f>
        <v>0</v>
      </c>
      <c r="AR141" s="161" t="s">
        <v>143</v>
      </c>
      <c r="AT141" s="161" t="s">
        <v>138</v>
      </c>
      <c r="AU141" s="161" t="s">
        <v>84</v>
      </c>
      <c r="AY141" s="16" t="s">
        <v>135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82</v>
      </c>
      <c r="BK141" s="162">
        <f>ROUND(I141*H141,2)</f>
        <v>0</v>
      </c>
      <c r="BL141" s="16" t="s">
        <v>143</v>
      </c>
      <c r="BM141" s="161" t="s">
        <v>698</v>
      </c>
    </row>
    <row r="142" spans="2:47" s="1" customFormat="1" ht="19.2">
      <c r="B142" s="31"/>
      <c r="D142" s="163" t="s">
        <v>145</v>
      </c>
      <c r="F142" s="164" t="s">
        <v>699</v>
      </c>
      <c r="I142" s="90"/>
      <c r="L142" s="31"/>
      <c r="M142" s="165"/>
      <c r="N142" s="54"/>
      <c r="O142" s="54"/>
      <c r="P142" s="54"/>
      <c r="Q142" s="54"/>
      <c r="R142" s="54"/>
      <c r="S142" s="54"/>
      <c r="T142" s="55"/>
      <c r="AT142" s="16" t="s">
        <v>145</v>
      </c>
      <c r="AU142" s="16" t="s">
        <v>84</v>
      </c>
    </row>
    <row r="143" spans="2:51" s="13" customFormat="1" ht="12">
      <c r="B143" s="173"/>
      <c r="D143" s="163" t="s">
        <v>147</v>
      </c>
      <c r="E143" s="174" t="s">
        <v>1</v>
      </c>
      <c r="F143" s="175" t="s">
        <v>82</v>
      </c>
      <c r="H143" s="176">
        <v>1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147</v>
      </c>
      <c r="AU143" s="174" t="s">
        <v>84</v>
      </c>
      <c r="AV143" s="13" t="s">
        <v>84</v>
      </c>
      <c r="AW143" s="13" t="s">
        <v>30</v>
      </c>
      <c r="AX143" s="13" t="s">
        <v>82</v>
      </c>
      <c r="AY143" s="174" t="s">
        <v>135</v>
      </c>
    </row>
    <row r="144" spans="2:63" s="11" customFormat="1" ht="22.8" customHeight="1">
      <c r="B144" s="136"/>
      <c r="D144" s="137" t="s">
        <v>73</v>
      </c>
      <c r="E144" s="147" t="s">
        <v>172</v>
      </c>
      <c r="F144" s="147" t="s">
        <v>173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SUM(P145:P147)</f>
        <v>0</v>
      </c>
      <c r="Q144" s="142"/>
      <c r="R144" s="143">
        <f>SUM(R145:R147)</f>
        <v>0</v>
      </c>
      <c r="S144" s="142"/>
      <c r="T144" s="144">
        <f>SUM(T145:T147)</f>
        <v>0</v>
      </c>
      <c r="AR144" s="137" t="s">
        <v>82</v>
      </c>
      <c r="AT144" s="145" t="s">
        <v>73</v>
      </c>
      <c r="AU144" s="145" t="s">
        <v>82</v>
      </c>
      <c r="AY144" s="137" t="s">
        <v>135</v>
      </c>
      <c r="BK144" s="146">
        <f>SUM(BK145:BK147)</f>
        <v>0</v>
      </c>
    </row>
    <row r="145" spans="2:65" s="1" customFormat="1" ht="21.6" customHeight="1">
      <c r="B145" s="149"/>
      <c r="C145" s="150" t="s">
        <v>547</v>
      </c>
      <c r="D145" s="150" t="s">
        <v>138</v>
      </c>
      <c r="E145" s="151" t="s">
        <v>700</v>
      </c>
      <c r="F145" s="152" t="s">
        <v>701</v>
      </c>
      <c r="G145" s="153" t="s">
        <v>215</v>
      </c>
      <c r="H145" s="154">
        <v>29.5</v>
      </c>
      <c r="I145" s="155"/>
      <c r="J145" s="156">
        <f>ROUND(I145*H145,2)</f>
        <v>0</v>
      </c>
      <c r="K145" s="152" t="s">
        <v>1</v>
      </c>
      <c r="L145" s="31"/>
      <c r="M145" s="157" t="s">
        <v>1</v>
      </c>
      <c r="N145" s="158" t="s">
        <v>39</v>
      </c>
      <c r="O145" s="54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143</v>
      </c>
      <c r="AT145" s="161" t="s">
        <v>138</v>
      </c>
      <c r="AU145" s="161" t="s">
        <v>84</v>
      </c>
      <c r="AY145" s="16" t="s">
        <v>135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6" t="s">
        <v>82</v>
      </c>
      <c r="BK145" s="162">
        <f>ROUND(I145*H145,2)</f>
        <v>0</v>
      </c>
      <c r="BL145" s="16" t="s">
        <v>143</v>
      </c>
      <c r="BM145" s="161" t="s">
        <v>702</v>
      </c>
    </row>
    <row r="146" spans="2:47" s="1" customFormat="1" ht="19.2">
      <c r="B146" s="31"/>
      <c r="D146" s="163" t="s">
        <v>145</v>
      </c>
      <c r="F146" s="164" t="s">
        <v>701</v>
      </c>
      <c r="I146" s="90"/>
      <c r="L146" s="31"/>
      <c r="M146" s="165"/>
      <c r="N146" s="54"/>
      <c r="O146" s="54"/>
      <c r="P146" s="54"/>
      <c r="Q146" s="54"/>
      <c r="R146" s="54"/>
      <c r="S146" s="54"/>
      <c r="T146" s="55"/>
      <c r="AT146" s="16" t="s">
        <v>145</v>
      </c>
      <c r="AU146" s="16" t="s">
        <v>84</v>
      </c>
    </row>
    <row r="147" spans="2:51" s="13" customFormat="1" ht="12">
      <c r="B147" s="173"/>
      <c r="D147" s="163" t="s">
        <v>147</v>
      </c>
      <c r="E147" s="174" t="s">
        <v>1</v>
      </c>
      <c r="F147" s="175" t="s">
        <v>684</v>
      </c>
      <c r="H147" s="176">
        <v>29.5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147</v>
      </c>
      <c r="AU147" s="174" t="s">
        <v>84</v>
      </c>
      <c r="AV147" s="13" t="s">
        <v>84</v>
      </c>
      <c r="AW147" s="13" t="s">
        <v>30</v>
      </c>
      <c r="AX147" s="13" t="s">
        <v>82</v>
      </c>
      <c r="AY147" s="174" t="s">
        <v>135</v>
      </c>
    </row>
    <row r="148" spans="2:63" s="11" customFormat="1" ht="22.8" customHeight="1">
      <c r="B148" s="136"/>
      <c r="D148" s="137" t="s">
        <v>73</v>
      </c>
      <c r="E148" s="147" t="s">
        <v>288</v>
      </c>
      <c r="F148" s="147" t="s">
        <v>289</v>
      </c>
      <c r="I148" s="139"/>
      <c r="J148" s="148">
        <f>BK148</f>
        <v>0</v>
      </c>
      <c r="L148" s="136"/>
      <c r="M148" s="141"/>
      <c r="N148" s="142"/>
      <c r="O148" s="142"/>
      <c r="P148" s="143">
        <f>SUM(P149:P159)</f>
        <v>0</v>
      </c>
      <c r="Q148" s="142"/>
      <c r="R148" s="143">
        <f>SUM(R149:R159)</f>
        <v>0</v>
      </c>
      <c r="S148" s="142"/>
      <c r="T148" s="144">
        <f>SUM(T149:T159)</f>
        <v>0</v>
      </c>
      <c r="AR148" s="137" t="s">
        <v>82</v>
      </c>
      <c r="AT148" s="145" t="s">
        <v>73</v>
      </c>
      <c r="AU148" s="145" t="s">
        <v>82</v>
      </c>
      <c r="AY148" s="137" t="s">
        <v>135</v>
      </c>
      <c r="BK148" s="146">
        <f>SUM(BK149:BK159)</f>
        <v>0</v>
      </c>
    </row>
    <row r="149" spans="2:65" s="1" customFormat="1" ht="14.4" customHeight="1">
      <c r="B149" s="149"/>
      <c r="C149" s="150" t="s">
        <v>154</v>
      </c>
      <c r="D149" s="150" t="s">
        <v>138</v>
      </c>
      <c r="E149" s="151" t="s">
        <v>703</v>
      </c>
      <c r="F149" s="152" t="s">
        <v>704</v>
      </c>
      <c r="G149" s="153" t="s">
        <v>293</v>
      </c>
      <c r="H149" s="154">
        <v>0.69</v>
      </c>
      <c r="I149" s="155"/>
      <c r="J149" s="156">
        <f>ROUND(I149*H149,2)</f>
        <v>0</v>
      </c>
      <c r="K149" s="152" t="s">
        <v>142</v>
      </c>
      <c r="L149" s="31"/>
      <c r="M149" s="157" t="s">
        <v>1</v>
      </c>
      <c r="N149" s="158" t="s">
        <v>39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143</v>
      </c>
      <c r="AT149" s="161" t="s">
        <v>138</v>
      </c>
      <c r="AU149" s="161" t="s">
        <v>84</v>
      </c>
      <c r="AY149" s="16" t="s">
        <v>135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82</v>
      </c>
      <c r="BK149" s="162">
        <f>ROUND(I149*H149,2)</f>
        <v>0</v>
      </c>
      <c r="BL149" s="16" t="s">
        <v>143</v>
      </c>
      <c r="BM149" s="161" t="s">
        <v>705</v>
      </c>
    </row>
    <row r="150" spans="2:47" s="1" customFormat="1" ht="19.2">
      <c r="B150" s="31"/>
      <c r="D150" s="163" t="s">
        <v>145</v>
      </c>
      <c r="F150" s="164" t="s">
        <v>706</v>
      </c>
      <c r="I150" s="90"/>
      <c r="L150" s="31"/>
      <c r="M150" s="165"/>
      <c r="N150" s="54"/>
      <c r="O150" s="54"/>
      <c r="P150" s="54"/>
      <c r="Q150" s="54"/>
      <c r="R150" s="54"/>
      <c r="S150" s="54"/>
      <c r="T150" s="55"/>
      <c r="AT150" s="16" t="s">
        <v>145</v>
      </c>
      <c r="AU150" s="16" t="s">
        <v>84</v>
      </c>
    </row>
    <row r="151" spans="2:65" s="1" customFormat="1" ht="21.6" customHeight="1">
      <c r="B151" s="149"/>
      <c r="C151" s="150" t="s">
        <v>193</v>
      </c>
      <c r="D151" s="150" t="s">
        <v>138</v>
      </c>
      <c r="E151" s="151" t="s">
        <v>707</v>
      </c>
      <c r="F151" s="152" t="s">
        <v>708</v>
      </c>
      <c r="G151" s="153" t="s">
        <v>293</v>
      </c>
      <c r="H151" s="154">
        <v>0.69</v>
      </c>
      <c r="I151" s="155"/>
      <c r="J151" s="156">
        <f>ROUND(I151*H151,2)</f>
        <v>0</v>
      </c>
      <c r="K151" s="152" t="s">
        <v>142</v>
      </c>
      <c r="L151" s="31"/>
      <c r="M151" s="157" t="s">
        <v>1</v>
      </c>
      <c r="N151" s="158" t="s">
        <v>39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143</v>
      </c>
      <c r="AT151" s="161" t="s">
        <v>138</v>
      </c>
      <c r="AU151" s="161" t="s">
        <v>84</v>
      </c>
      <c r="AY151" s="16" t="s">
        <v>135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82</v>
      </c>
      <c r="BK151" s="162">
        <f>ROUND(I151*H151,2)</f>
        <v>0</v>
      </c>
      <c r="BL151" s="16" t="s">
        <v>143</v>
      </c>
      <c r="BM151" s="161" t="s">
        <v>709</v>
      </c>
    </row>
    <row r="152" spans="2:47" s="1" customFormat="1" ht="19.2">
      <c r="B152" s="31"/>
      <c r="D152" s="163" t="s">
        <v>145</v>
      </c>
      <c r="F152" s="164" t="s">
        <v>710</v>
      </c>
      <c r="I152" s="90"/>
      <c r="L152" s="31"/>
      <c r="M152" s="165"/>
      <c r="N152" s="54"/>
      <c r="O152" s="54"/>
      <c r="P152" s="54"/>
      <c r="Q152" s="54"/>
      <c r="R152" s="54"/>
      <c r="S152" s="54"/>
      <c r="T152" s="55"/>
      <c r="AT152" s="16" t="s">
        <v>145</v>
      </c>
      <c r="AU152" s="16" t="s">
        <v>84</v>
      </c>
    </row>
    <row r="153" spans="2:65" s="1" customFormat="1" ht="21.6" customHeight="1">
      <c r="B153" s="149"/>
      <c r="C153" s="150" t="s">
        <v>198</v>
      </c>
      <c r="D153" s="150" t="s">
        <v>138</v>
      </c>
      <c r="E153" s="151" t="s">
        <v>711</v>
      </c>
      <c r="F153" s="152" t="s">
        <v>712</v>
      </c>
      <c r="G153" s="153" t="s">
        <v>293</v>
      </c>
      <c r="H153" s="154">
        <v>5.52</v>
      </c>
      <c r="I153" s="155"/>
      <c r="J153" s="156">
        <f>ROUND(I153*H153,2)</f>
        <v>0</v>
      </c>
      <c r="K153" s="152" t="s">
        <v>142</v>
      </c>
      <c r="L153" s="31"/>
      <c r="M153" s="157" t="s">
        <v>1</v>
      </c>
      <c r="N153" s="158" t="s">
        <v>39</v>
      </c>
      <c r="O153" s="54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61" t="s">
        <v>143</v>
      </c>
      <c r="AT153" s="161" t="s">
        <v>138</v>
      </c>
      <c r="AU153" s="161" t="s">
        <v>84</v>
      </c>
      <c r="AY153" s="16" t="s">
        <v>135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82</v>
      </c>
      <c r="BK153" s="162">
        <f>ROUND(I153*H153,2)</f>
        <v>0</v>
      </c>
      <c r="BL153" s="16" t="s">
        <v>143</v>
      </c>
      <c r="BM153" s="161" t="s">
        <v>713</v>
      </c>
    </row>
    <row r="154" spans="2:47" s="1" customFormat="1" ht="28.8">
      <c r="B154" s="31"/>
      <c r="D154" s="163" t="s">
        <v>145</v>
      </c>
      <c r="F154" s="164" t="s">
        <v>714</v>
      </c>
      <c r="I154" s="90"/>
      <c r="L154" s="31"/>
      <c r="M154" s="165"/>
      <c r="N154" s="54"/>
      <c r="O154" s="54"/>
      <c r="P154" s="54"/>
      <c r="Q154" s="54"/>
      <c r="R154" s="54"/>
      <c r="S154" s="54"/>
      <c r="T154" s="55"/>
      <c r="AT154" s="16" t="s">
        <v>145</v>
      </c>
      <c r="AU154" s="16" t="s">
        <v>84</v>
      </c>
    </row>
    <row r="155" spans="2:51" s="13" customFormat="1" ht="12">
      <c r="B155" s="173"/>
      <c r="D155" s="163" t="s">
        <v>147</v>
      </c>
      <c r="F155" s="175" t="s">
        <v>715</v>
      </c>
      <c r="H155" s="176">
        <v>5.52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147</v>
      </c>
      <c r="AU155" s="174" t="s">
        <v>84</v>
      </c>
      <c r="AV155" s="13" t="s">
        <v>84</v>
      </c>
      <c r="AW155" s="13" t="s">
        <v>3</v>
      </c>
      <c r="AX155" s="13" t="s">
        <v>82</v>
      </c>
      <c r="AY155" s="174" t="s">
        <v>135</v>
      </c>
    </row>
    <row r="156" spans="2:65" s="1" customFormat="1" ht="21.6" customHeight="1">
      <c r="B156" s="149"/>
      <c r="C156" s="150" t="s">
        <v>172</v>
      </c>
      <c r="D156" s="150" t="s">
        <v>138</v>
      </c>
      <c r="E156" s="151" t="s">
        <v>716</v>
      </c>
      <c r="F156" s="152" t="s">
        <v>717</v>
      </c>
      <c r="G156" s="153" t="s">
        <v>293</v>
      </c>
      <c r="H156" s="154">
        <v>0.69</v>
      </c>
      <c r="I156" s="155"/>
      <c r="J156" s="156">
        <f>ROUND(I156*H156,2)</f>
        <v>0</v>
      </c>
      <c r="K156" s="152" t="s">
        <v>142</v>
      </c>
      <c r="L156" s="31"/>
      <c r="M156" s="157" t="s">
        <v>1</v>
      </c>
      <c r="N156" s="158" t="s">
        <v>39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143</v>
      </c>
      <c r="AT156" s="161" t="s">
        <v>138</v>
      </c>
      <c r="AU156" s="161" t="s">
        <v>84</v>
      </c>
      <c r="AY156" s="16" t="s">
        <v>135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82</v>
      </c>
      <c r="BK156" s="162">
        <f>ROUND(I156*H156,2)</f>
        <v>0</v>
      </c>
      <c r="BL156" s="16" t="s">
        <v>143</v>
      </c>
      <c r="BM156" s="161" t="s">
        <v>718</v>
      </c>
    </row>
    <row r="157" spans="2:47" s="1" customFormat="1" ht="28.8">
      <c r="B157" s="31"/>
      <c r="D157" s="163" t="s">
        <v>145</v>
      </c>
      <c r="F157" s="164" t="s">
        <v>719</v>
      </c>
      <c r="I157" s="90"/>
      <c r="L157" s="31"/>
      <c r="M157" s="165"/>
      <c r="N157" s="54"/>
      <c r="O157" s="54"/>
      <c r="P157" s="54"/>
      <c r="Q157" s="54"/>
      <c r="R157" s="54"/>
      <c r="S157" s="54"/>
      <c r="T157" s="55"/>
      <c r="AT157" s="16" t="s">
        <v>145</v>
      </c>
      <c r="AU157" s="16" t="s">
        <v>84</v>
      </c>
    </row>
    <row r="158" spans="2:65" s="1" customFormat="1" ht="32.4" customHeight="1">
      <c r="B158" s="149"/>
      <c r="C158" s="150" t="s">
        <v>212</v>
      </c>
      <c r="D158" s="150" t="s">
        <v>138</v>
      </c>
      <c r="E158" s="151" t="s">
        <v>314</v>
      </c>
      <c r="F158" s="152" t="s">
        <v>315</v>
      </c>
      <c r="G158" s="153" t="s">
        <v>293</v>
      </c>
      <c r="H158" s="154">
        <v>0.69</v>
      </c>
      <c r="I158" s="155"/>
      <c r="J158" s="156">
        <f>ROUND(I158*H158,2)</f>
        <v>0</v>
      </c>
      <c r="K158" s="152" t="s">
        <v>142</v>
      </c>
      <c r="L158" s="31"/>
      <c r="M158" s="157" t="s">
        <v>1</v>
      </c>
      <c r="N158" s="158" t="s">
        <v>39</v>
      </c>
      <c r="O158" s="54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143</v>
      </c>
      <c r="AT158" s="161" t="s">
        <v>138</v>
      </c>
      <c r="AU158" s="161" t="s">
        <v>84</v>
      </c>
      <c r="AY158" s="16" t="s">
        <v>135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6" t="s">
        <v>82</v>
      </c>
      <c r="BK158" s="162">
        <f>ROUND(I158*H158,2)</f>
        <v>0</v>
      </c>
      <c r="BL158" s="16" t="s">
        <v>143</v>
      </c>
      <c r="BM158" s="161" t="s">
        <v>720</v>
      </c>
    </row>
    <row r="159" spans="2:47" s="1" customFormat="1" ht="38.4">
      <c r="B159" s="31"/>
      <c r="D159" s="163" t="s">
        <v>145</v>
      </c>
      <c r="F159" s="164" t="s">
        <v>317</v>
      </c>
      <c r="I159" s="90"/>
      <c r="L159" s="31"/>
      <c r="M159" s="165"/>
      <c r="N159" s="54"/>
      <c r="O159" s="54"/>
      <c r="P159" s="54"/>
      <c r="Q159" s="54"/>
      <c r="R159" s="54"/>
      <c r="S159" s="54"/>
      <c r="T159" s="55"/>
      <c r="AT159" s="16" t="s">
        <v>145</v>
      </c>
      <c r="AU159" s="16" t="s">
        <v>84</v>
      </c>
    </row>
    <row r="160" spans="2:63" s="11" customFormat="1" ht="22.8" customHeight="1">
      <c r="B160" s="136"/>
      <c r="D160" s="137" t="s">
        <v>73</v>
      </c>
      <c r="E160" s="147" t="s">
        <v>318</v>
      </c>
      <c r="F160" s="147" t="s">
        <v>319</v>
      </c>
      <c r="I160" s="139"/>
      <c r="J160" s="148">
        <f>BK160</f>
        <v>0</v>
      </c>
      <c r="L160" s="136"/>
      <c r="M160" s="141"/>
      <c r="N160" s="142"/>
      <c r="O160" s="142"/>
      <c r="P160" s="143">
        <f>SUM(P161:P162)</f>
        <v>0</v>
      </c>
      <c r="Q160" s="142"/>
      <c r="R160" s="143">
        <f>SUM(R161:R162)</f>
        <v>0</v>
      </c>
      <c r="S160" s="142"/>
      <c r="T160" s="144">
        <f>SUM(T161:T162)</f>
        <v>0</v>
      </c>
      <c r="AR160" s="137" t="s">
        <v>82</v>
      </c>
      <c r="AT160" s="145" t="s">
        <v>73</v>
      </c>
      <c r="AU160" s="145" t="s">
        <v>82</v>
      </c>
      <c r="AY160" s="137" t="s">
        <v>135</v>
      </c>
      <c r="BK160" s="146">
        <f>SUM(BK161:BK162)</f>
        <v>0</v>
      </c>
    </row>
    <row r="161" spans="2:65" s="1" customFormat="1" ht="21.6" customHeight="1">
      <c r="B161" s="149"/>
      <c r="C161" s="150" t="s">
        <v>220</v>
      </c>
      <c r="D161" s="150" t="s">
        <v>138</v>
      </c>
      <c r="E161" s="151" t="s">
        <v>721</v>
      </c>
      <c r="F161" s="152" t="s">
        <v>722</v>
      </c>
      <c r="G161" s="153" t="s">
        <v>293</v>
      </c>
      <c r="H161" s="154">
        <v>0.46</v>
      </c>
      <c r="I161" s="155"/>
      <c r="J161" s="156">
        <f>ROUND(I161*H161,2)</f>
        <v>0</v>
      </c>
      <c r="K161" s="152" t="s">
        <v>142</v>
      </c>
      <c r="L161" s="31"/>
      <c r="M161" s="157" t="s">
        <v>1</v>
      </c>
      <c r="N161" s="158" t="s">
        <v>39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143</v>
      </c>
      <c r="AT161" s="161" t="s">
        <v>138</v>
      </c>
      <c r="AU161" s="161" t="s">
        <v>84</v>
      </c>
      <c r="AY161" s="16" t="s">
        <v>135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82</v>
      </c>
      <c r="BK161" s="162">
        <f>ROUND(I161*H161,2)</f>
        <v>0</v>
      </c>
      <c r="BL161" s="16" t="s">
        <v>143</v>
      </c>
      <c r="BM161" s="161" t="s">
        <v>723</v>
      </c>
    </row>
    <row r="162" spans="2:47" s="1" customFormat="1" ht="38.4">
      <c r="B162" s="31"/>
      <c r="D162" s="163" t="s">
        <v>145</v>
      </c>
      <c r="F162" s="164" t="s">
        <v>724</v>
      </c>
      <c r="I162" s="90"/>
      <c r="L162" s="31"/>
      <c r="M162" s="165"/>
      <c r="N162" s="54"/>
      <c r="O162" s="54"/>
      <c r="P162" s="54"/>
      <c r="Q162" s="54"/>
      <c r="R162" s="54"/>
      <c r="S162" s="54"/>
      <c r="T162" s="55"/>
      <c r="AT162" s="16" t="s">
        <v>145</v>
      </c>
      <c r="AU162" s="16" t="s">
        <v>84</v>
      </c>
    </row>
    <row r="163" spans="2:63" s="11" customFormat="1" ht="25.95" customHeight="1">
      <c r="B163" s="136"/>
      <c r="D163" s="137" t="s">
        <v>73</v>
      </c>
      <c r="E163" s="138" t="s">
        <v>194</v>
      </c>
      <c r="F163" s="138" t="s">
        <v>725</v>
      </c>
      <c r="I163" s="139"/>
      <c r="J163" s="140">
        <f>BK163</f>
        <v>0</v>
      </c>
      <c r="L163" s="136"/>
      <c r="M163" s="141"/>
      <c r="N163" s="142"/>
      <c r="O163" s="142"/>
      <c r="P163" s="143">
        <f>P164</f>
        <v>0</v>
      </c>
      <c r="Q163" s="142"/>
      <c r="R163" s="143">
        <f>R164</f>
        <v>0.554153</v>
      </c>
      <c r="S163" s="142"/>
      <c r="T163" s="144">
        <f>T164</f>
        <v>0.6898225</v>
      </c>
      <c r="AR163" s="137" t="s">
        <v>136</v>
      </c>
      <c r="AT163" s="145" t="s">
        <v>73</v>
      </c>
      <c r="AU163" s="145" t="s">
        <v>74</v>
      </c>
      <c r="AY163" s="137" t="s">
        <v>135</v>
      </c>
      <c r="BK163" s="146">
        <f>BK164</f>
        <v>0</v>
      </c>
    </row>
    <row r="164" spans="2:63" s="11" customFormat="1" ht="22.8" customHeight="1">
      <c r="B164" s="136"/>
      <c r="D164" s="137" t="s">
        <v>73</v>
      </c>
      <c r="E164" s="147" t="s">
        <v>330</v>
      </c>
      <c r="F164" s="147" t="s">
        <v>331</v>
      </c>
      <c r="I164" s="139"/>
      <c r="J164" s="148">
        <f>BK164</f>
        <v>0</v>
      </c>
      <c r="L164" s="136"/>
      <c r="M164" s="141"/>
      <c r="N164" s="142"/>
      <c r="O164" s="142"/>
      <c r="P164" s="143">
        <f>P165+P186+P222+P336</f>
        <v>0</v>
      </c>
      <c r="Q164" s="142"/>
      <c r="R164" s="143">
        <f>R165+R186+R222+R336</f>
        <v>0.554153</v>
      </c>
      <c r="S164" s="142"/>
      <c r="T164" s="144">
        <f>T165+T186+T222+T336</f>
        <v>0.6898225</v>
      </c>
      <c r="AR164" s="137" t="s">
        <v>136</v>
      </c>
      <c r="AT164" s="145" t="s">
        <v>73</v>
      </c>
      <c r="AU164" s="145" t="s">
        <v>82</v>
      </c>
      <c r="AY164" s="137" t="s">
        <v>135</v>
      </c>
      <c r="BK164" s="146">
        <f>BK165+BK186+BK222+BK336</f>
        <v>0</v>
      </c>
    </row>
    <row r="165" spans="2:63" s="11" customFormat="1" ht="20.85" customHeight="1">
      <c r="B165" s="136"/>
      <c r="D165" s="137" t="s">
        <v>73</v>
      </c>
      <c r="E165" s="147" t="s">
        <v>726</v>
      </c>
      <c r="F165" s="147" t="s">
        <v>727</v>
      </c>
      <c r="I165" s="139"/>
      <c r="J165" s="148">
        <f>BK165</f>
        <v>0</v>
      </c>
      <c r="L165" s="136"/>
      <c r="M165" s="141"/>
      <c r="N165" s="142"/>
      <c r="O165" s="142"/>
      <c r="P165" s="143">
        <f>SUM(P166:P185)</f>
        <v>0</v>
      </c>
      <c r="Q165" s="142"/>
      <c r="R165" s="143">
        <f>SUM(R166:R185)</f>
        <v>0.018230000000000003</v>
      </c>
      <c r="S165" s="142"/>
      <c r="T165" s="144">
        <f>SUM(T166:T185)</f>
        <v>0</v>
      </c>
      <c r="AR165" s="137" t="s">
        <v>136</v>
      </c>
      <c r="AT165" s="145" t="s">
        <v>73</v>
      </c>
      <c r="AU165" s="145" t="s">
        <v>84</v>
      </c>
      <c r="AY165" s="137" t="s">
        <v>135</v>
      </c>
      <c r="BK165" s="146">
        <f>SUM(BK166:BK185)</f>
        <v>0</v>
      </c>
    </row>
    <row r="166" spans="2:65" s="1" customFormat="1" ht="21.6" customHeight="1">
      <c r="B166" s="149"/>
      <c r="C166" s="150" t="s">
        <v>230</v>
      </c>
      <c r="D166" s="150" t="s">
        <v>138</v>
      </c>
      <c r="E166" s="151" t="s">
        <v>728</v>
      </c>
      <c r="F166" s="152" t="s">
        <v>729</v>
      </c>
      <c r="G166" s="153" t="s">
        <v>215</v>
      </c>
      <c r="H166" s="154">
        <v>171.3</v>
      </c>
      <c r="I166" s="155"/>
      <c r="J166" s="156">
        <f>ROUND(I166*H166,2)</f>
        <v>0</v>
      </c>
      <c r="K166" s="152" t="s">
        <v>142</v>
      </c>
      <c r="L166" s="31"/>
      <c r="M166" s="157" t="s">
        <v>1</v>
      </c>
      <c r="N166" s="158" t="s">
        <v>39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535</v>
      </c>
      <c r="AT166" s="161" t="s">
        <v>138</v>
      </c>
      <c r="AU166" s="161" t="s">
        <v>136</v>
      </c>
      <c r="AY166" s="16" t="s">
        <v>135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82</v>
      </c>
      <c r="BK166" s="162">
        <f>ROUND(I166*H166,2)</f>
        <v>0</v>
      </c>
      <c r="BL166" s="16" t="s">
        <v>535</v>
      </c>
      <c r="BM166" s="161" t="s">
        <v>730</v>
      </c>
    </row>
    <row r="167" spans="2:47" s="1" customFormat="1" ht="28.8">
      <c r="B167" s="31"/>
      <c r="D167" s="163" t="s">
        <v>145</v>
      </c>
      <c r="F167" s="164" t="s">
        <v>731</v>
      </c>
      <c r="I167" s="90"/>
      <c r="L167" s="31"/>
      <c r="M167" s="165"/>
      <c r="N167" s="54"/>
      <c r="O167" s="54"/>
      <c r="P167" s="54"/>
      <c r="Q167" s="54"/>
      <c r="R167" s="54"/>
      <c r="S167" s="54"/>
      <c r="T167" s="55"/>
      <c r="AT167" s="16" t="s">
        <v>145</v>
      </c>
      <c r="AU167" s="16" t="s">
        <v>136</v>
      </c>
    </row>
    <row r="168" spans="2:51" s="13" customFormat="1" ht="12">
      <c r="B168" s="173"/>
      <c r="D168" s="163" t="s">
        <v>147</v>
      </c>
      <c r="E168" s="174" t="s">
        <v>1</v>
      </c>
      <c r="F168" s="175" t="s">
        <v>732</v>
      </c>
      <c r="H168" s="176">
        <v>171.3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147</v>
      </c>
      <c r="AU168" s="174" t="s">
        <v>136</v>
      </c>
      <c r="AV168" s="13" t="s">
        <v>84</v>
      </c>
      <c r="AW168" s="13" t="s">
        <v>30</v>
      </c>
      <c r="AX168" s="13" t="s">
        <v>82</v>
      </c>
      <c r="AY168" s="174" t="s">
        <v>135</v>
      </c>
    </row>
    <row r="169" spans="2:65" s="1" customFormat="1" ht="21.6" customHeight="1">
      <c r="B169" s="149"/>
      <c r="C169" s="181" t="s">
        <v>237</v>
      </c>
      <c r="D169" s="181" t="s">
        <v>194</v>
      </c>
      <c r="E169" s="182" t="s">
        <v>733</v>
      </c>
      <c r="F169" s="183" t="s">
        <v>734</v>
      </c>
      <c r="G169" s="184" t="s">
        <v>215</v>
      </c>
      <c r="H169" s="185">
        <v>69.3</v>
      </c>
      <c r="I169" s="186"/>
      <c r="J169" s="187">
        <f>ROUND(I169*H169,2)</f>
        <v>0</v>
      </c>
      <c r="K169" s="183" t="s">
        <v>142</v>
      </c>
      <c r="L169" s="188"/>
      <c r="M169" s="189" t="s">
        <v>1</v>
      </c>
      <c r="N169" s="190" t="s">
        <v>39</v>
      </c>
      <c r="O169" s="54"/>
      <c r="P169" s="159">
        <f>O169*H169</f>
        <v>0</v>
      </c>
      <c r="Q169" s="159">
        <v>4E-05</v>
      </c>
      <c r="R169" s="159">
        <f>Q169*H169</f>
        <v>0.002772</v>
      </c>
      <c r="S169" s="159">
        <v>0</v>
      </c>
      <c r="T169" s="160">
        <f>S169*H169</f>
        <v>0</v>
      </c>
      <c r="AR169" s="161" t="s">
        <v>735</v>
      </c>
      <c r="AT169" s="161" t="s">
        <v>194</v>
      </c>
      <c r="AU169" s="161" t="s">
        <v>136</v>
      </c>
      <c r="AY169" s="16" t="s">
        <v>135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0</v>
      </c>
      <c r="BL169" s="16" t="s">
        <v>535</v>
      </c>
      <c r="BM169" s="161" t="s">
        <v>736</v>
      </c>
    </row>
    <row r="170" spans="2:47" s="1" customFormat="1" ht="19.2">
      <c r="B170" s="31"/>
      <c r="D170" s="163" t="s">
        <v>145</v>
      </c>
      <c r="F170" s="164" t="s">
        <v>734</v>
      </c>
      <c r="I170" s="90"/>
      <c r="L170" s="31"/>
      <c r="M170" s="165"/>
      <c r="N170" s="54"/>
      <c r="O170" s="54"/>
      <c r="P170" s="54"/>
      <c r="Q170" s="54"/>
      <c r="R170" s="54"/>
      <c r="S170" s="54"/>
      <c r="T170" s="55"/>
      <c r="AT170" s="16" t="s">
        <v>145</v>
      </c>
      <c r="AU170" s="16" t="s">
        <v>136</v>
      </c>
    </row>
    <row r="171" spans="2:51" s="13" customFormat="1" ht="12">
      <c r="B171" s="173"/>
      <c r="D171" s="163" t="s">
        <v>147</v>
      </c>
      <c r="E171" s="174" t="s">
        <v>1</v>
      </c>
      <c r="F171" s="175" t="s">
        <v>737</v>
      </c>
      <c r="H171" s="176">
        <v>69.3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147</v>
      </c>
      <c r="AU171" s="174" t="s">
        <v>136</v>
      </c>
      <c r="AV171" s="13" t="s">
        <v>84</v>
      </c>
      <c r="AW171" s="13" t="s">
        <v>30</v>
      </c>
      <c r="AX171" s="13" t="s">
        <v>82</v>
      </c>
      <c r="AY171" s="174" t="s">
        <v>135</v>
      </c>
    </row>
    <row r="172" spans="2:65" s="1" customFormat="1" ht="21.6" customHeight="1">
      <c r="B172" s="149"/>
      <c r="C172" s="181" t="s">
        <v>242</v>
      </c>
      <c r="D172" s="181" t="s">
        <v>194</v>
      </c>
      <c r="E172" s="182" t="s">
        <v>738</v>
      </c>
      <c r="F172" s="183" t="s">
        <v>739</v>
      </c>
      <c r="G172" s="184" t="s">
        <v>215</v>
      </c>
      <c r="H172" s="185">
        <v>65.4</v>
      </c>
      <c r="I172" s="186"/>
      <c r="J172" s="187">
        <f>ROUND(I172*H172,2)</f>
        <v>0</v>
      </c>
      <c r="K172" s="183" t="s">
        <v>142</v>
      </c>
      <c r="L172" s="188"/>
      <c r="M172" s="189" t="s">
        <v>1</v>
      </c>
      <c r="N172" s="190" t="s">
        <v>39</v>
      </c>
      <c r="O172" s="54"/>
      <c r="P172" s="159">
        <f>O172*H172</f>
        <v>0</v>
      </c>
      <c r="Q172" s="159">
        <v>5E-05</v>
      </c>
      <c r="R172" s="159">
        <f>Q172*H172</f>
        <v>0.0032700000000000003</v>
      </c>
      <c r="S172" s="159">
        <v>0</v>
      </c>
      <c r="T172" s="160">
        <f>S172*H172</f>
        <v>0</v>
      </c>
      <c r="AR172" s="161" t="s">
        <v>735</v>
      </c>
      <c r="AT172" s="161" t="s">
        <v>194</v>
      </c>
      <c r="AU172" s="161" t="s">
        <v>136</v>
      </c>
      <c r="AY172" s="16" t="s">
        <v>135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82</v>
      </c>
      <c r="BK172" s="162">
        <f>ROUND(I172*H172,2)</f>
        <v>0</v>
      </c>
      <c r="BL172" s="16" t="s">
        <v>535</v>
      </c>
      <c r="BM172" s="161" t="s">
        <v>740</v>
      </c>
    </row>
    <row r="173" spans="2:47" s="1" customFormat="1" ht="19.2">
      <c r="B173" s="31"/>
      <c r="D173" s="163" t="s">
        <v>145</v>
      </c>
      <c r="F173" s="164" t="s">
        <v>739</v>
      </c>
      <c r="I173" s="90"/>
      <c r="L173" s="31"/>
      <c r="M173" s="165"/>
      <c r="N173" s="54"/>
      <c r="O173" s="54"/>
      <c r="P173" s="54"/>
      <c r="Q173" s="54"/>
      <c r="R173" s="54"/>
      <c r="S173" s="54"/>
      <c r="T173" s="55"/>
      <c r="AT173" s="16" t="s">
        <v>145</v>
      </c>
      <c r="AU173" s="16" t="s">
        <v>136</v>
      </c>
    </row>
    <row r="174" spans="2:51" s="13" customFormat="1" ht="12">
      <c r="B174" s="173"/>
      <c r="D174" s="163" t="s">
        <v>147</v>
      </c>
      <c r="E174" s="174" t="s">
        <v>1</v>
      </c>
      <c r="F174" s="175" t="s">
        <v>741</v>
      </c>
      <c r="H174" s="176">
        <v>65.4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147</v>
      </c>
      <c r="AU174" s="174" t="s">
        <v>136</v>
      </c>
      <c r="AV174" s="13" t="s">
        <v>84</v>
      </c>
      <c r="AW174" s="13" t="s">
        <v>30</v>
      </c>
      <c r="AX174" s="13" t="s">
        <v>82</v>
      </c>
      <c r="AY174" s="174" t="s">
        <v>135</v>
      </c>
    </row>
    <row r="175" spans="2:65" s="1" customFormat="1" ht="21.6" customHeight="1">
      <c r="B175" s="149"/>
      <c r="C175" s="181" t="s">
        <v>8</v>
      </c>
      <c r="D175" s="181" t="s">
        <v>194</v>
      </c>
      <c r="E175" s="182" t="s">
        <v>742</v>
      </c>
      <c r="F175" s="183" t="s">
        <v>743</v>
      </c>
      <c r="G175" s="184" t="s">
        <v>215</v>
      </c>
      <c r="H175" s="185">
        <v>13.4</v>
      </c>
      <c r="I175" s="186"/>
      <c r="J175" s="187">
        <f>ROUND(I175*H175,2)</f>
        <v>0</v>
      </c>
      <c r="K175" s="183" t="s">
        <v>142</v>
      </c>
      <c r="L175" s="188"/>
      <c r="M175" s="189" t="s">
        <v>1</v>
      </c>
      <c r="N175" s="190" t="s">
        <v>39</v>
      </c>
      <c r="O175" s="54"/>
      <c r="P175" s="159">
        <f>O175*H175</f>
        <v>0</v>
      </c>
      <c r="Q175" s="159">
        <v>0.00055</v>
      </c>
      <c r="R175" s="159">
        <f>Q175*H175</f>
        <v>0.007370000000000001</v>
      </c>
      <c r="S175" s="159">
        <v>0</v>
      </c>
      <c r="T175" s="160">
        <f>S175*H175</f>
        <v>0</v>
      </c>
      <c r="AR175" s="161" t="s">
        <v>735</v>
      </c>
      <c r="AT175" s="161" t="s">
        <v>194</v>
      </c>
      <c r="AU175" s="161" t="s">
        <v>136</v>
      </c>
      <c r="AY175" s="16" t="s">
        <v>135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6" t="s">
        <v>82</v>
      </c>
      <c r="BK175" s="162">
        <f>ROUND(I175*H175,2)</f>
        <v>0</v>
      </c>
      <c r="BL175" s="16" t="s">
        <v>535</v>
      </c>
      <c r="BM175" s="161" t="s">
        <v>744</v>
      </c>
    </row>
    <row r="176" spans="2:47" s="1" customFormat="1" ht="19.2">
      <c r="B176" s="31"/>
      <c r="D176" s="163" t="s">
        <v>145</v>
      </c>
      <c r="F176" s="164" t="s">
        <v>743</v>
      </c>
      <c r="I176" s="90"/>
      <c r="L176" s="31"/>
      <c r="M176" s="165"/>
      <c r="N176" s="54"/>
      <c r="O176" s="54"/>
      <c r="P176" s="54"/>
      <c r="Q176" s="54"/>
      <c r="R176" s="54"/>
      <c r="S176" s="54"/>
      <c r="T176" s="55"/>
      <c r="AT176" s="16" t="s">
        <v>145</v>
      </c>
      <c r="AU176" s="16" t="s">
        <v>136</v>
      </c>
    </row>
    <row r="177" spans="2:51" s="13" customFormat="1" ht="12">
      <c r="B177" s="173"/>
      <c r="D177" s="163" t="s">
        <v>147</v>
      </c>
      <c r="E177" s="174" t="s">
        <v>1</v>
      </c>
      <c r="F177" s="175" t="s">
        <v>745</v>
      </c>
      <c r="H177" s="176">
        <v>13.4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147</v>
      </c>
      <c r="AU177" s="174" t="s">
        <v>136</v>
      </c>
      <c r="AV177" s="13" t="s">
        <v>84</v>
      </c>
      <c r="AW177" s="13" t="s">
        <v>30</v>
      </c>
      <c r="AX177" s="13" t="s">
        <v>82</v>
      </c>
      <c r="AY177" s="174" t="s">
        <v>135</v>
      </c>
    </row>
    <row r="178" spans="2:65" s="1" customFormat="1" ht="21.6" customHeight="1">
      <c r="B178" s="149"/>
      <c r="C178" s="181" t="s">
        <v>252</v>
      </c>
      <c r="D178" s="181" t="s">
        <v>194</v>
      </c>
      <c r="E178" s="182" t="s">
        <v>746</v>
      </c>
      <c r="F178" s="183" t="s">
        <v>747</v>
      </c>
      <c r="G178" s="184" t="s">
        <v>215</v>
      </c>
      <c r="H178" s="185">
        <v>23.2</v>
      </c>
      <c r="I178" s="186"/>
      <c r="J178" s="187">
        <f>ROUND(I178*H178,2)</f>
        <v>0</v>
      </c>
      <c r="K178" s="183" t="s">
        <v>142</v>
      </c>
      <c r="L178" s="188"/>
      <c r="M178" s="189" t="s">
        <v>1</v>
      </c>
      <c r="N178" s="190" t="s">
        <v>39</v>
      </c>
      <c r="O178" s="54"/>
      <c r="P178" s="159">
        <f>O178*H178</f>
        <v>0</v>
      </c>
      <c r="Q178" s="159">
        <v>6E-05</v>
      </c>
      <c r="R178" s="159">
        <f>Q178*H178</f>
        <v>0.001392</v>
      </c>
      <c r="S178" s="159">
        <v>0</v>
      </c>
      <c r="T178" s="160">
        <f>S178*H178</f>
        <v>0</v>
      </c>
      <c r="AR178" s="161" t="s">
        <v>735</v>
      </c>
      <c r="AT178" s="161" t="s">
        <v>194</v>
      </c>
      <c r="AU178" s="161" t="s">
        <v>136</v>
      </c>
      <c r="AY178" s="16" t="s">
        <v>135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6" t="s">
        <v>82</v>
      </c>
      <c r="BK178" s="162">
        <f>ROUND(I178*H178,2)</f>
        <v>0</v>
      </c>
      <c r="BL178" s="16" t="s">
        <v>535</v>
      </c>
      <c r="BM178" s="161" t="s">
        <v>748</v>
      </c>
    </row>
    <row r="179" spans="2:47" s="1" customFormat="1" ht="19.2">
      <c r="B179" s="31"/>
      <c r="D179" s="163" t="s">
        <v>145</v>
      </c>
      <c r="F179" s="164" t="s">
        <v>747</v>
      </c>
      <c r="I179" s="90"/>
      <c r="L179" s="31"/>
      <c r="M179" s="165"/>
      <c r="N179" s="54"/>
      <c r="O179" s="54"/>
      <c r="P179" s="54"/>
      <c r="Q179" s="54"/>
      <c r="R179" s="54"/>
      <c r="S179" s="54"/>
      <c r="T179" s="55"/>
      <c r="AT179" s="16" t="s">
        <v>145</v>
      </c>
      <c r="AU179" s="16" t="s">
        <v>136</v>
      </c>
    </row>
    <row r="180" spans="2:51" s="13" customFormat="1" ht="12">
      <c r="B180" s="173"/>
      <c r="D180" s="163" t="s">
        <v>147</v>
      </c>
      <c r="E180" s="174" t="s">
        <v>1</v>
      </c>
      <c r="F180" s="175" t="s">
        <v>749</v>
      </c>
      <c r="H180" s="176">
        <v>23.2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147</v>
      </c>
      <c r="AU180" s="174" t="s">
        <v>136</v>
      </c>
      <c r="AV180" s="13" t="s">
        <v>84</v>
      </c>
      <c r="AW180" s="13" t="s">
        <v>30</v>
      </c>
      <c r="AX180" s="13" t="s">
        <v>82</v>
      </c>
      <c r="AY180" s="174" t="s">
        <v>135</v>
      </c>
    </row>
    <row r="181" spans="2:65" s="1" customFormat="1" ht="21.6" customHeight="1">
      <c r="B181" s="149"/>
      <c r="C181" s="181" t="s">
        <v>258</v>
      </c>
      <c r="D181" s="181" t="s">
        <v>194</v>
      </c>
      <c r="E181" s="182" t="s">
        <v>750</v>
      </c>
      <c r="F181" s="183" t="s">
        <v>751</v>
      </c>
      <c r="G181" s="184" t="s">
        <v>215</v>
      </c>
      <c r="H181" s="185">
        <v>171.3</v>
      </c>
      <c r="I181" s="186"/>
      <c r="J181" s="187">
        <f>ROUND(I181*H181,2)</f>
        <v>0</v>
      </c>
      <c r="K181" s="183" t="s">
        <v>142</v>
      </c>
      <c r="L181" s="188"/>
      <c r="M181" s="189" t="s">
        <v>1</v>
      </c>
      <c r="N181" s="190" t="s">
        <v>39</v>
      </c>
      <c r="O181" s="54"/>
      <c r="P181" s="159">
        <f>O181*H181</f>
        <v>0</v>
      </c>
      <c r="Q181" s="159">
        <v>2E-05</v>
      </c>
      <c r="R181" s="159">
        <f>Q181*H181</f>
        <v>0.0034260000000000007</v>
      </c>
      <c r="S181" s="159">
        <v>0</v>
      </c>
      <c r="T181" s="160">
        <f>S181*H181</f>
        <v>0</v>
      </c>
      <c r="AR181" s="161" t="s">
        <v>735</v>
      </c>
      <c r="AT181" s="161" t="s">
        <v>194</v>
      </c>
      <c r="AU181" s="161" t="s">
        <v>136</v>
      </c>
      <c r="AY181" s="16" t="s">
        <v>135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82</v>
      </c>
      <c r="BK181" s="162">
        <f>ROUND(I181*H181,2)</f>
        <v>0</v>
      </c>
      <c r="BL181" s="16" t="s">
        <v>535</v>
      </c>
      <c r="BM181" s="161" t="s">
        <v>752</v>
      </c>
    </row>
    <row r="182" spans="2:47" s="1" customFormat="1" ht="19.2">
      <c r="B182" s="31"/>
      <c r="D182" s="163" t="s">
        <v>145</v>
      </c>
      <c r="F182" s="164" t="s">
        <v>751</v>
      </c>
      <c r="I182" s="90"/>
      <c r="L182" s="31"/>
      <c r="M182" s="165"/>
      <c r="N182" s="54"/>
      <c r="O182" s="54"/>
      <c r="P182" s="54"/>
      <c r="Q182" s="54"/>
      <c r="R182" s="54"/>
      <c r="S182" s="54"/>
      <c r="T182" s="55"/>
      <c r="AT182" s="16" t="s">
        <v>145</v>
      </c>
      <c r="AU182" s="16" t="s">
        <v>136</v>
      </c>
    </row>
    <row r="183" spans="2:51" s="13" customFormat="1" ht="12">
      <c r="B183" s="173"/>
      <c r="D183" s="163" t="s">
        <v>147</v>
      </c>
      <c r="E183" s="174" t="s">
        <v>1</v>
      </c>
      <c r="F183" s="175" t="s">
        <v>732</v>
      </c>
      <c r="H183" s="176">
        <v>171.3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147</v>
      </c>
      <c r="AU183" s="174" t="s">
        <v>136</v>
      </c>
      <c r="AV183" s="13" t="s">
        <v>84</v>
      </c>
      <c r="AW183" s="13" t="s">
        <v>30</v>
      </c>
      <c r="AX183" s="13" t="s">
        <v>82</v>
      </c>
      <c r="AY183" s="174" t="s">
        <v>135</v>
      </c>
    </row>
    <row r="184" spans="2:65" s="1" customFormat="1" ht="21.6" customHeight="1">
      <c r="B184" s="149"/>
      <c r="C184" s="150" t="s">
        <v>264</v>
      </c>
      <c r="D184" s="150" t="s">
        <v>138</v>
      </c>
      <c r="E184" s="151" t="s">
        <v>753</v>
      </c>
      <c r="F184" s="152" t="s">
        <v>754</v>
      </c>
      <c r="G184" s="153" t="s">
        <v>293</v>
      </c>
      <c r="H184" s="154">
        <v>0.036</v>
      </c>
      <c r="I184" s="155"/>
      <c r="J184" s="156">
        <f>ROUND(I184*H184,2)</f>
        <v>0</v>
      </c>
      <c r="K184" s="152" t="s">
        <v>142</v>
      </c>
      <c r="L184" s="31"/>
      <c r="M184" s="157" t="s">
        <v>1</v>
      </c>
      <c r="N184" s="158" t="s">
        <v>39</v>
      </c>
      <c r="O184" s="54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535</v>
      </c>
      <c r="AT184" s="161" t="s">
        <v>138</v>
      </c>
      <c r="AU184" s="161" t="s">
        <v>136</v>
      </c>
      <c r="AY184" s="16" t="s">
        <v>135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6" t="s">
        <v>82</v>
      </c>
      <c r="BK184" s="162">
        <f>ROUND(I184*H184,2)</f>
        <v>0</v>
      </c>
      <c r="BL184" s="16" t="s">
        <v>535</v>
      </c>
      <c r="BM184" s="161" t="s">
        <v>755</v>
      </c>
    </row>
    <row r="185" spans="2:47" s="1" customFormat="1" ht="38.4">
      <c r="B185" s="31"/>
      <c r="D185" s="163" t="s">
        <v>145</v>
      </c>
      <c r="F185" s="164" t="s">
        <v>756</v>
      </c>
      <c r="I185" s="90"/>
      <c r="L185" s="31"/>
      <c r="M185" s="165"/>
      <c r="N185" s="54"/>
      <c r="O185" s="54"/>
      <c r="P185" s="54"/>
      <c r="Q185" s="54"/>
      <c r="R185" s="54"/>
      <c r="S185" s="54"/>
      <c r="T185" s="55"/>
      <c r="AT185" s="16" t="s">
        <v>145</v>
      </c>
      <c r="AU185" s="16" t="s">
        <v>136</v>
      </c>
    </row>
    <row r="186" spans="2:63" s="11" customFormat="1" ht="20.85" customHeight="1">
      <c r="B186" s="136"/>
      <c r="D186" s="137" t="s">
        <v>73</v>
      </c>
      <c r="E186" s="147" t="s">
        <v>757</v>
      </c>
      <c r="F186" s="147" t="s">
        <v>758</v>
      </c>
      <c r="I186" s="139"/>
      <c r="J186" s="148">
        <f>BK186</f>
        <v>0</v>
      </c>
      <c r="L186" s="136"/>
      <c r="M186" s="141"/>
      <c r="N186" s="142"/>
      <c r="O186" s="142"/>
      <c r="P186" s="143">
        <f>SUM(P187:P221)</f>
        <v>0</v>
      </c>
      <c r="Q186" s="142"/>
      <c r="R186" s="143">
        <f>SUM(R187:R221)</f>
        <v>0.074336</v>
      </c>
      <c r="S186" s="142"/>
      <c r="T186" s="144">
        <f>SUM(T187:T221)</f>
        <v>0.18909399999999998</v>
      </c>
      <c r="AR186" s="137" t="s">
        <v>136</v>
      </c>
      <c r="AT186" s="145" t="s">
        <v>73</v>
      </c>
      <c r="AU186" s="145" t="s">
        <v>84</v>
      </c>
      <c r="AY186" s="137" t="s">
        <v>135</v>
      </c>
      <c r="BK186" s="146">
        <f>SUM(BK187:BK221)</f>
        <v>0</v>
      </c>
    </row>
    <row r="187" spans="2:65" s="1" customFormat="1" ht="14.4" customHeight="1">
      <c r="B187" s="149"/>
      <c r="C187" s="150" t="s">
        <v>270</v>
      </c>
      <c r="D187" s="150" t="s">
        <v>138</v>
      </c>
      <c r="E187" s="151" t="s">
        <v>759</v>
      </c>
      <c r="F187" s="152" t="s">
        <v>760</v>
      </c>
      <c r="G187" s="153" t="s">
        <v>215</v>
      </c>
      <c r="H187" s="154">
        <v>2.5</v>
      </c>
      <c r="I187" s="155"/>
      <c r="J187" s="156">
        <f>ROUND(I187*H187,2)</f>
        <v>0</v>
      </c>
      <c r="K187" s="152" t="s">
        <v>142</v>
      </c>
      <c r="L187" s="31"/>
      <c r="M187" s="157" t="s">
        <v>1</v>
      </c>
      <c r="N187" s="158" t="s">
        <v>39</v>
      </c>
      <c r="O187" s="54"/>
      <c r="P187" s="159">
        <f>O187*H187</f>
        <v>0</v>
      </c>
      <c r="Q187" s="159">
        <v>0</v>
      </c>
      <c r="R187" s="159">
        <f>Q187*H187</f>
        <v>0</v>
      </c>
      <c r="S187" s="159">
        <v>0.0267</v>
      </c>
      <c r="T187" s="160">
        <f>S187*H187</f>
        <v>0.06675</v>
      </c>
      <c r="AR187" s="161" t="s">
        <v>535</v>
      </c>
      <c r="AT187" s="161" t="s">
        <v>138</v>
      </c>
      <c r="AU187" s="161" t="s">
        <v>136</v>
      </c>
      <c r="AY187" s="16" t="s">
        <v>135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6" t="s">
        <v>82</v>
      </c>
      <c r="BK187" s="162">
        <f>ROUND(I187*H187,2)</f>
        <v>0</v>
      </c>
      <c r="BL187" s="16" t="s">
        <v>535</v>
      </c>
      <c r="BM187" s="161" t="s">
        <v>761</v>
      </c>
    </row>
    <row r="188" spans="2:47" s="1" customFormat="1" ht="19.2">
      <c r="B188" s="31"/>
      <c r="D188" s="163" t="s">
        <v>145</v>
      </c>
      <c r="F188" s="164" t="s">
        <v>762</v>
      </c>
      <c r="I188" s="90"/>
      <c r="L188" s="31"/>
      <c r="M188" s="165"/>
      <c r="N188" s="54"/>
      <c r="O188" s="54"/>
      <c r="P188" s="54"/>
      <c r="Q188" s="54"/>
      <c r="R188" s="54"/>
      <c r="S188" s="54"/>
      <c r="T188" s="55"/>
      <c r="AT188" s="16" t="s">
        <v>145</v>
      </c>
      <c r="AU188" s="16" t="s">
        <v>136</v>
      </c>
    </row>
    <row r="189" spans="2:51" s="12" customFormat="1" ht="12">
      <c r="B189" s="166"/>
      <c r="D189" s="163" t="s">
        <v>147</v>
      </c>
      <c r="E189" s="167" t="s">
        <v>1</v>
      </c>
      <c r="F189" s="168" t="s">
        <v>763</v>
      </c>
      <c r="H189" s="167" t="s">
        <v>1</v>
      </c>
      <c r="I189" s="169"/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147</v>
      </c>
      <c r="AU189" s="167" t="s">
        <v>136</v>
      </c>
      <c r="AV189" s="12" t="s">
        <v>82</v>
      </c>
      <c r="AW189" s="12" t="s">
        <v>30</v>
      </c>
      <c r="AX189" s="12" t="s">
        <v>74</v>
      </c>
      <c r="AY189" s="167" t="s">
        <v>135</v>
      </c>
    </row>
    <row r="190" spans="2:51" s="13" customFormat="1" ht="12">
      <c r="B190" s="173"/>
      <c r="D190" s="163" t="s">
        <v>147</v>
      </c>
      <c r="E190" s="174" t="s">
        <v>1</v>
      </c>
      <c r="F190" s="175" t="s">
        <v>764</v>
      </c>
      <c r="H190" s="176">
        <v>2.5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147</v>
      </c>
      <c r="AU190" s="174" t="s">
        <v>136</v>
      </c>
      <c r="AV190" s="13" t="s">
        <v>84</v>
      </c>
      <c r="AW190" s="13" t="s">
        <v>30</v>
      </c>
      <c r="AX190" s="13" t="s">
        <v>74</v>
      </c>
      <c r="AY190" s="174" t="s">
        <v>135</v>
      </c>
    </row>
    <row r="191" spans="2:51" s="14" customFormat="1" ht="12">
      <c r="B191" s="195"/>
      <c r="D191" s="163" t="s">
        <v>147</v>
      </c>
      <c r="E191" s="196" t="s">
        <v>1</v>
      </c>
      <c r="F191" s="197" t="s">
        <v>765</v>
      </c>
      <c r="H191" s="198">
        <v>2.5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147</v>
      </c>
      <c r="AU191" s="196" t="s">
        <v>136</v>
      </c>
      <c r="AV191" s="14" t="s">
        <v>143</v>
      </c>
      <c r="AW191" s="14" t="s">
        <v>30</v>
      </c>
      <c r="AX191" s="14" t="s">
        <v>82</v>
      </c>
      <c r="AY191" s="196" t="s">
        <v>135</v>
      </c>
    </row>
    <row r="192" spans="2:65" s="1" customFormat="1" ht="14.4" customHeight="1">
      <c r="B192" s="149"/>
      <c r="C192" s="150" t="s">
        <v>275</v>
      </c>
      <c r="D192" s="150" t="s">
        <v>138</v>
      </c>
      <c r="E192" s="151" t="s">
        <v>766</v>
      </c>
      <c r="F192" s="152" t="s">
        <v>767</v>
      </c>
      <c r="G192" s="153" t="s">
        <v>189</v>
      </c>
      <c r="H192" s="154">
        <v>1</v>
      </c>
      <c r="I192" s="155"/>
      <c r="J192" s="156">
        <f>ROUND(I192*H192,2)</f>
        <v>0</v>
      </c>
      <c r="K192" s="152" t="s">
        <v>142</v>
      </c>
      <c r="L192" s="31"/>
      <c r="M192" s="157" t="s">
        <v>1</v>
      </c>
      <c r="N192" s="158" t="s">
        <v>39</v>
      </c>
      <c r="O192" s="54"/>
      <c r="P192" s="159">
        <f>O192*H192</f>
        <v>0</v>
      </c>
      <c r="Q192" s="159">
        <v>0.03784</v>
      </c>
      <c r="R192" s="159">
        <f>Q192*H192</f>
        <v>0.03784</v>
      </c>
      <c r="S192" s="159">
        <v>0</v>
      </c>
      <c r="T192" s="160">
        <f>S192*H192</f>
        <v>0</v>
      </c>
      <c r="AR192" s="161" t="s">
        <v>535</v>
      </c>
      <c r="AT192" s="161" t="s">
        <v>138</v>
      </c>
      <c r="AU192" s="161" t="s">
        <v>136</v>
      </c>
      <c r="AY192" s="16" t="s">
        <v>135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16" t="s">
        <v>82</v>
      </c>
      <c r="BK192" s="162">
        <f>ROUND(I192*H192,2)</f>
        <v>0</v>
      </c>
      <c r="BL192" s="16" t="s">
        <v>535</v>
      </c>
      <c r="BM192" s="161" t="s">
        <v>768</v>
      </c>
    </row>
    <row r="193" spans="2:47" s="1" customFormat="1" ht="19.2">
      <c r="B193" s="31"/>
      <c r="D193" s="163" t="s">
        <v>145</v>
      </c>
      <c r="F193" s="164" t="s">
        <v>769</v>
      </c>
      <c r="I193" s="90"/>
      <c r="L193" s="31"/>
      <c r="M193" s="165"/>
      <c r="N193" s="54"/>
      <c r="O193" s="54"/>
      <c r="P193" s="54"/>
      <c r="Q193" s="54"/>
      <c r="R193" s="54"/>
      <c r="S193" s="54"/>
      <c r="T193" s="55"/>
      <c r="AT193" s="16" t="s">
        <v>145</v>
      </c>
      <c r="AU193" s="16" t="s">
        <v>136</v>
      </c>
    </row>
    <row r="194" spans="2:51" s="12" customFormat="1" ht="12">
      <c r="B194" s="166"/>
      <c r="D194" s="163" t="s">
        <v>147</v>
      </c>
      <c r="E194" s="167" t="s">
        <v>1</v>
      </c>
      <c r="F194" s="168" t="s">
        <v>770</v>
      </c>
      <c r="H194" s="167" t="s">
        <v>1</v>
      </c>
      <c r="I194" s="169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147</v>
      </c>
      <c r="AU194" s="167" t="s">
        <v>136</v>
      </c>
      <c r="AV194" s="12" t="s">
        <v>82</v>
      </c>
      <c r="AW194" s="12" t="s">
        <v>30</v>
      </c>
      <c r="AX194" s="12" t="s">
        <v>74</v>
      </c>
      <c r="AY194" s="167" t="s">
        <v>135</v>
      </c>
    </row>
    <row r="195" spans="2:51" s="13" customFormat="1" ht="12">
      <c r="B195" s="173"/>
      <c r="D195" s="163" t="s">
        <v>147</v>
      </c>
      <c r="E195" s="174" t="s">
        <v>1</v>
      </c>
      <c r="F195" s="175" t="s">
        <v>82</v>
      </c>
      <c r="H195" s="176">
        <v>1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147</v>
      </c>
      <c r="AU195" s="174" t="s">
        <v>136</v>
      </c>
      <c r="AV195" s="13" t="s">
        <v>84</v>
      </c>
      <c r="AW195" s="13" t="s">
        <v>30</v>
      </c>
      <c r="AX195" s="13" t="s">
        <v>82</v>
      </c>
      <c r="AY195" s="174" t="s">
        <v>135</v>
      </c>
    </row>
    <row r="196" spans="2:65" s="1" customFormat="1" ht="14.4" customHeight="1">
      <c r="B196" s="149"/>
      <c r="C196" s="181" t="s">
        <v>7</v>
      </c>
      <c r="D196" s="181" t="s">
        <v>194</v>
      </c>
      <c r="E196" s="182" t="s">
        <v>771</v>
      </c>
      <c r="F196" s="183" t="s">
        <v>772</v>
      </c>
      <c r="G196" s="184" t="s">
        <v>189</v>
      </c>
      <c r="H196" s="185">
        <v>1</v>
      </c>
      <c r="I196" s="186"/>
      <c r="J196" s="187">
        <f>ROUND(I196*H196,2)</f>
        <v>0</v>
      </c>
      <c r="K196" s="183" t="s">
        <v>142</v>
      </c>
      <c r="L196" s="188"/>
      <c r="M196" s="189" t="s">
        <v>1</v>
      </c>
      <c r="N196" s="190" t="s">
        <v>39</v>
      </c>
      <c r="O196" s="54"/>
      <c r="P196" s="159">
        <f>O196*H196</f>
        <v>0</v>
      </c>
      <c r="Q196" s="159">
        <v>0.014</v>
      </c>
      <c r="R196" s="159">
        <f>Q196*H196</f>
        <v>0.014</v>
      </c>
      <c r="S196" s="159">
        <v>0</v>
      </c>
      <c r="T196" s="160">
        <f>S196*H196</f>
        <v>0</v>
      </c>
      <c r="AR196" s="161" t="s">
        <v>735</v>
      </c>
      <c r="AT196" s="161" t="s">
        <v>194</v>
      </c>
      <c r="AU196" s="161" t="s">
        <v>136</v>
      </c>
      <c r="AY196" s="16" t="s">
        <v>135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82</v>
      </c>
      <c r="BK196" s="162">
        <f>ROUND(I196*H196,2)</f>
        <v>0</v>
      </c>
      <c r="BL196" s="16" t="s">
        <v>535</v>
      </c>
      <c r="BM196" s="161" t="s">
        <v>773</v>
      </c>
    </row>
    <row r="197" spans="2:47" s="1" customFormat="1" ht="19.2">
      <c r="B197" s="31"/>
      <c r="D197" s="163" t="s">
        <v>145</v>
      </c>
      <c r="F197" s="164" t="s">
        <v>774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145</v>
      </c>
      <c r="AU197" s="16" t="s">
        <v>136</v>
      </c>
    </row>
    <row r="198" spans="2:51" s="13" customFormat="1" ht="12">
      <c r="B198" s="173"/>
      <c r="D198" s="163" t="s">
        <v>147</v>
      </c>
      <c r="E198" s="174" t="s">
        <v>1</v>
      </c>
      <c r="F198" s="175" t="s">
        <v>82</v>
      </c>
      <c r="H198" s="176">
        <v>1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147</v>
      </c>
      <c r="AU198" s="174" t="s">
        <v>136</v>
      </c>
      <c r="AV198" s="13" t="s">
        <v>84</v>
      </c>
      <c r="AW198" s="13" t="s">
        <v>30</v>
      </c>
      <c r="AX198" s="13" t="s">
        <v>82</v>
      </c>
      <c r="AY198" s="174" t="s">
        <v>135</v>
      </c>
    </row>
    <row r="199" spans="2:65" s="1" customFormat="1" ht="14.4" customHeight="1">
      <c r="B199" s="149"/>
      <c r="C199" s="150" t="s">
        <v>290</v>
      </c>
      <c r="D199" s="150" t="s">
        <v>138</v>
      </c>
      <c r="E199" s="151" t="s">
        <v>775</v>
      </c>
      <c r="F199" s="152" t="s">
        <v>776</v>
      </c>
      <c r="G199" s="153" t="s">
        <v>215</v>
      </c>
      <c r="H199" s="154">
        <v>2.9</v>
      </c>
      <c r="I199" s="155"/>
      <c r="J199" s="156">
        <f>ROUND(I199*H199,2)</f>
        <v>0</v>
      </c>
      <c r="K199" s="152" t="s">
        <v>142</v>
      </c>
      <c r="L199" s="31"/>
      <c r="M199" s="157" t="s">
        <v>1</v>
      </c>
      <c r="N199" s="158" t="s">
        <v>39</v>
      </c>
      <c r="O199" s="54"/>
      <c r="P199" s="159">
        <f>O199*H199</f>
        <v>0</v>
      </c>
      <c r="Q199" s="159">
        <v>0.00036</v>
      </c>
      <c r="R199" s="159">
        <f>Q199*H199</f>
        <v>0.001044</v>
      </c>
      <c r="S199" s="159">
        <v>0</v>
      </c>
      <c r="T199" s="160">
        <f>S199*H199</f>
        <v>0</v>
      </c>
      <c r="AR199" s="161" t="s">
        <v>535</v>
      </c>
      <c r="AT199" s="161" t="s">
        <v>138</v>
      </c>
      <c r="AU199" s="161" t="s">
        <v>136</v>
      </c>
      <c r="AY199" s="16" t="s">
        <v>135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6" t="s">
        <v>82</v>
      </c>
      <c r="BK199" s="162">
        <f>ROUND(I199*H199,2)</f>
        <v>0</v>
      </c>
      <c r="BL199" s="16" t="s">
        <v>535</v>
      </c>
      <c r="BM199" s="161" t="s">
        <v>777</v>
      </c>
    </row>
    <row r="200" spans="2:47" s="1" customFormat="1" ht="19.2">
      <c r="B200" s="31"/>
      <c r="D200" s="163" t="s">
        <v>145</v>
      </c>
      <c r="F200" s="164" t="s">
        <v>778</v>
      </c>
      <c r="I200" s="90"/>
      <c r="L200" s="31"/>
      <c r="M200" s="165"/>
      <c r="N200" s="54"/>
      <c r="O200" s="54"/>
      <c r="P200" s="54"/>
      <c r="Q200" s="54"/>
      <c r="R200" s="54"/>
      <c r="S200" s="54"/>
      <c r="T200" s="55"/>
      <c r="AT200" s="16" t="s">
        <v>145</v>
      </c>
      <c r="AU200" s="16" t="s">
        <v>136</v>
      </c>
    </row>
    <row r="201" spans="2:51" s="13" customFormat="1" ht="12">
      <c r="B201" s="173"/>
      <c r="D201" s="163" t="s">
        <v>147</v>
      </c>
      <c r="E201" s="174" t="s">
        <v>1</v>
      </c>
      <c r="F201" s="175" t="s">
        <v>779</v>
      </c>
      <c r="H201" s="176">
        <v>2.9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147</v>
      </c>
      <c r="AU201" s="174" t="s">
        <v>136</v>
      </c>
      <c r="AV201" s="13" t="s">
        <v>84</v>
      </c>
      <c r="AW201" s="13" t="s">
        <v>30</v>
      </c>
      <c r="AX201" s="13" t="s">
        <v>82</v>
      </c>
      <c r="AY201" s="174" t="s">
        <v>135</v>
      </c>
    </row>
    <row r="202" spans="2:65" s="1" customFormat="1" ht="14.4" customHeight="1">
      <c r="B202" s="149"/>
      <c r="C202" s="150" t="s">
        <v>296</v>
      </c>
      <c r="D202" s="150" t="s">
        <v>138</v>
      </c>
      <c r="E202" s="151" t="s">
        <v>780</v>
      </c>
      <c r="F202" s="152" t="s">
        <v>781</v>
      </c>
      <c r="G202" s="153" t="s">
        <v>215</v>
      </c>
      <c r="H202" s="154">
        <v>10.7</v>
      </c>
      <c r="I202" s="155"/>
      <c r="J202" s="156">
        <f>ROUND(I202*H202,2)</f>
        <v>0</v>
      </c>
      <c r="K202" s="152" t="s">
        <v>142</v>
      </c>
      <c r="L202" s="31"/>
      <c r="M202" s="157" t="s">
        <v>1</v>
      </c>
      <c r="N202" s="158" t="s">
        <v>39</v>
      </c>
      <c r="O202" s="54"/>
      <c r="P202" s="159">
        <f>O202*H202</f>
        <v>0</v>
      </c>
      <c r="Q202" s="159">
        <v>0.00046</v>
      </c>
      <c r="R202" s="159">
        <f>Q202*H202</f>
        <v>0.004922</v>
      </c>
      <c r="S202" s="159">
        <v>0</v>
      </c>
      <c r="T202" s="160">
        <f>S202*H202</f>
        <v>0</v>
      </c>
      <c r="AR202" s="161" t="s">
        <v>535</v>
      </c>
      <c r="AT202" s="161" t="s">
        <v>138</v>
      </c>
      <c r="AU202" s="161" t="s">
        <v>136</v>
      </c>
      <c r="AY202" s="16" t="s">
        <v>135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6" t="s">
        <v>82</v>
      </c>
      <c r="BK202" s="162">
        <f>ROUND(I202*H202,2)</f>
        <v>0</v>
      </c>
      <c r="BL202" s="16" t="s">
        <v>535</v>
      </c>
      <c r="BM202" s="161" t="s">
        <v>782</v>
      </c>
    </row>
    <row r="203" spans="2:47" s="1" customFormat="1" ht="19.2">
      <c r="B203" s="31"/>
      <c r="D203" s="163" t="s">
        <v>145</v>
      </c>
      <c r="F203" s="164" t="s">
        <v>783</v>
      </c>
      <c r="I203" s="90"/>
      <c r="L203" s="31"/>
      <c r="M203" s="165"/>
      <c r="N203" s="54"/>
      <c r="O203" s="54"/>
      <c r="P203" s="54"/>
      <c r="Q203" s="54"/>
      <c r="R203" s="54"/>
      <c r="S203" s="54"/>
      <c r="T203" s="55"/>
      <c r="AT203" s="16" t="s">
        <v>145</v>
      </c>
      <c r="AU203" s="16" t="s">
        <v>136</v>
      </c>
    </row>
    <row r="204" spans="2:51" s="13" customFormat="1" ht="20.4">
      <c r="B204" s="173"/>
      <c r="D204" s="163" t="s">
        <v>147</v>
      </c>
      <c r="E204" s="174" t="s">
        <v>1</v>
      </c>
      <c r="F204" s="175" t="s">
        <v>784</v>
      </c>
      <c r="H204" s="176">
        <v>10.7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147</v>
      </c>
      <c r="AU204" s="174" t="s">
        <v>136</v>
      </c>
      <c r="AV204" s="13" t="s">
        <v>84</v>
      </c>
      <c r="AW204" s="13" t="s">
        <v>30</v>
      </c>
      <c r="AX204" s="13" t="s">
        <v>82</v>
      </c>
      <c r="AY204" s="174" t="s">
        <v>135</v>
      </c>
    </row>
    <row r="205" spans="2:65" s="1" customFormat="1" ht="21.6" customHeight="1">
      <c r="B205" s="149"/>
      <c r="C205" s="150" t="s">
        <v>302</v>
      </c>
      <c r="D205" s="150" t="s">
        <v>138</v>
      </c>
      <c r="E205" s="151" t="s">
        <v>785</v>
      </c>
      <c r="F205" s="152" t="s">
        <v>786</v>
      </c>
      <c r="G205" s="153" t="s">
        <v>189</v>
      </c>
      <c r="H205" s="154">
        <v>3</v>
      </c>
      <c r="I205" s="155"/>
      <c r="J205" s="156">
        <f>ROUND(I205*H205,2)</f>
        <v>0</v>
      </c>
      <c r="K205" s="152" t="s">
        <v>1</v>
      </c>
      <c r="L205" s="31"/>
      <c r="M205" s="157" t="s">
        <v>1</v>
      </c>
      <c r="N205" s="158" t="s">
        <v>39</v>
      </c>
      <c r="O205" s="54"/>
      <c r="P205" s="159">
        <f>O205*H205</f>
        <v>0</v>
      </c>
      <c r="Q205" s="159">
        <v>0.00062</v>
      </c>
      <c r="R205" s="159">
        <f>Q205*H205</f>
        <v>0.00186</v>
      </c>
      <c r="S205" s="159">
        <v>0</v>
      </c>
      <c r="T205" s="160">
        <f>S205*H205</f>
        <v>0</v>
      </c>
      <c r="AR205" s="161" t="s">
        <v>535</v>
      </c>
      <c r="AT205" s="161" t="s">
        <v>138</v>
      </c>
      <c r="AU205" s="161" t="s">
        <v>136</v>
      </c>
      <c r="AY205" s="16" t="s">
        <v>135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6" t="s">
        <v>82</v>
      </c>
      <c r="BK205" s="162">
        <f>ROUND(I205*H205,2)</f>
        <v>0</v>
      </c>
      <c r="BL205" s="16" t="s">
        <v>535</v>
      </c>
      <c r="BM205" s="161" t="s">
        <v>787</v>
      </c>
    </row>
    <row r="206" spans="2:47" s="1" customFormat="1" ht="19.2">
      <c r="B206" s="31"/>
      <c r="D206" s="163" t="s">
        <v>145</v>
      </c>
      <c r="F206" s="164" t="s">
        <v>788</v>
      </c>
      <c r="I206" s="90"/>
      <c r="L206" s="31"/>
      <c r="M206" s="165"/>
      <c r="N206" s="54"/>
      <c r="O206" s="54"/>
      <c r="P206" s="54"/>
      <c r="Q206" s="54"/>
      <c r="R206" s="54"/>
      <c r="S206" s="54"/>
      <c r="T206" s="55"/>
      <c r="AT206" s="16" t="s">
        <v>145</v>
      </c>
      <c r="AU206" s="16" t="s">
        <v>136</v>
      </c>
    </row>
    <row r="207" spans="2:51" s="13" customFormat="1" ht="12">
      <c r="B207" s="173"/>
      <c r="D207" s="163" t="s">
        <v>147</v>
      </c>
      <c r="E207" s="174" t="s">
        <v>1</v>
      </c>
      <c r="F207" s="175" t="s">
        <v>136</v>
      </c>
      <c r="H207" s="176">
        <v>3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147</v>
      </c>
      <c r="AU207" s="174" t="s">
        <v>136</v>
      </c>
      <c r="AV207" s="13" t="s">
        <v>84</v>
      </c>
      <c r="AW207" s="13" t="s">
        <v>30</v>
      </c>
      <c r="AX207" s="13" t="s">
        <v>82</v>
      </c>
      <c r="AY207" s="174" t="s">
        <v>135</v>
      </c>
    </row>
    <row r="208" spans="2:65" s="1" customFormat="1" ht="32.4" customHeight="1">
      <c r="B208" s="149"/>
      <c r="C208" s="181" t="s">
        <v>307</v>
      </c>
      <c r="D208" s="181" t="s">
        <v>194</v>
      </c>
      <c r="E208" s="182" t="s">
        <v>789</v>
      </c>
      <c r="F208" s="183" t="s">
        <v>790</v>
      </c>
      <c r="G208" s="184" t="s">
        <v>791</v>
      </c>
      <c r="H208" s="185">
        <v>3</v>
      </c>
      <c r="I208" s="186"/>
      <c r="J208" s="187">
        <f>ROUND(I208*H208,2)</f>
        <v>0</v>
      </c>
      <c r="K208" s="183" t="s">
        <v>142</v>
      </c>
      <c r="L208" s="188"/>
      <c r="M208" s="189" t="s">
        <v>1</v>
      </c>
      <c r="N208" s="190" t="s">
        <v>39</v>
      </c>
      <c r="O208" s="54"/>
      <c r="P208" s="159">
        <f>O208*H208</f>
        <v>0</v>
      </c>
      <c r="Q208" s="159">
        <v>0.00489</v>
      </c>
      <c r="R208" s="159">
        <f>Q208*H208</f>
        <v>0.01467</v>
      </c>
      <c r="S208" s="159">
        <v>0</v>
      </c>
      <c r="T208" s="160">
        <f>S208*H208</f>
        <v>0</v>
      </c>
      <c r="AR208" s="161" t="s">
        <v>735</v>
      </c>
      <c r="AT208" s="161" t="s">
        <v>194</v>
      </c>
      <c r="AU208" s="161" t="s">
        <v>136</v>
      </c>
      <c r="AY208" s="16" t="s">
        <v>135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6" t="s">
        <v>82</v>
      </c>
      <c r="BK208" s="162">
        <f>ROUND(I208*H208,2)</f>
        <v>0</v>
      </c>
      <c r="BL208" s="16" t="s">
        <v>535</v>
      </c>
      <c r="BM208" s="161" t="s">
        <v>792</v>
      </c>
    </row>
    <row r="209" spans="2:47" s="1" customFormat="1" ht="19.2">
      <c r="B209" s="31"/>
      <c r="D209" s="163" t="s">
        <v>145</v>
      </c>
      <c r="F209" s="164" t="s">
        <v>790</v>
      </c>
      <c r="I209" s="90"/>
      <c r="L209" s="31"/>
      <c r="M209" s="165"/>
      <c r="N209" s="54"/>
      <c r="O209" s="54"/>
      <c r="P209" s="54"/>
      <c r="Q209" s="54"/>
      <c r="R209" s="54"/>
      <c r="S209" s="54"/>
      <c r="T209" s="55"/>
      <c r="AT209" s="16" t="s">
        <v>145</v>
      </c>
      <c r="AU209" s="16" t="s">
        <v>136</v>
      </c>
    </row>
    <row r="210" spans="2:51" s="13" customFormat="1" ht="12">
      <c r="B210" s="173"/>
      <c r="D210" s="163" t="s">
        <v>147</v>
      </c>
      <c r="E210" s="174" t="s">
        <v>1</v>
      </c>
      <c r="F210" s="175" t="s">
        <v>793</v>
      </c>
      <c r="H210" s="176">
        <v>3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147</v>
      </c>
      <c r="AU210" s="174" t="s">
        <v>136</v>
      </c>
      <c r="AV210" s="13" t="s">
        <v>84</v>
      </c>
      <c r="AW210" s="13" t="s">
        <v>30</v>
      </c>
      <c r="AX210" s="13" t="s">
        <v>82</v>
      </c>
      <c r="AY210" s="174" t="s">
        <v>135</v>
      </c>
    </row>
    <row r="211" spans="2:65" s="1" customFormat="1" ht="21.6" customHeight="1">
      <c r="B211" s="149"/>
      <c r="C211" s="150" t="s">
        <v>313</v>
      </c>
      <c r="D211" s="150" t="s">
        <v>138</v>
      </c>
      <c r="E211" s="151" t="s">
        <v>794</v>
      </c>
      <c r="F211" s="152" t="s">
        <v>795</v>
      </c>
      <c r="G211" s="153" t="s">
        <v>215</v>
      </c>
      <c r="H211" s="154">
        <v>45.6</v>
      </c>
      <c r="I211" s="155"/>
      <c r="J211" s="156">
        <f>ROUND(I211*H211,2)</f>
        <v>0</v>
      </c>
      <c r="K211" s="152" t="s">
        <v>142</v>
      </c>
      <c r="L211" s="31"/>
      <c r="M211" s="157" t="s">
        <v>1</v>
      </c>
      <c r="N211" s="158" t="s">
        <v>39</v>
      </c>
      <c r="O211" s="54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61" t="s">
        <v>535</v>
      </c>
      <c r="AT211" s="161" t="s">
        <v>138</v>
      </c>
      <c r="AU211" s="161" t="s">
        <v>136</v>
      </c>
      <c r="AY211" s="16" t="s">
        <v>135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6" t="s">
        <v>82</v>
      </c>
      <c r="BK211" s="162">
        <f>ROUND(I211*H211,2)</f>
        <v>0</v>
      </c>
      <c r="BL211" s="16" t="s">
        <v>535</v>
      </c>
      <c r="BM211" s="161" t="s">
        <v>796</v>
      </c>
    </row>
    <row r="212" spans="2:47" s="1" customFormat="1" ht="19.2">
      <c r="B212" s="31"/>
      <c r="D212" s="163" t="s">
        <v>145</v>
      </c>
      <c r="F212" s="164" t="s">
        <v>797</v>
      </c>
      <c r="I212" s="90"/>
      <c r="L212" s="31"/>
      <c r="M212" s="165"/>
      <c r="N212" s="54"/>
      <c r="O212" s="54"/>
      <c r="P212" s="54"/>
      <c r="Q212" s="54"/>
      <c r="R212" s="54"/>
      <c r="S212" s="54"/>
      <c r="T212" s="55"/>
      <c r="AT212" s="16" t="s">
        <v>145</v>
      </c>
      <c r="AU212" s="16" t="s">
        <v>136</v>
      </c>
    </row>
    <row r="213" spans="2:51" s="13" customFormat="1" ht="12">
      <c r="B213" s="173"/>
      <c r="D213" s="163" t="s">
        <v>147</v>
      </c>
      <c r="E213" s="174" t="s">
        <v>1</v>
      </c>
      <c r="F213" s="175" t="s">
        <v>798</v>
      </c>
      <c r="H213" s="176">
        <v>45.6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147</v>
      </c>
      <c r="AU213" s="174" t="s">
        <v>136</v>
      </c>
      <c r="AV213" s="13" t="s">
        <v>84</v>
      </c>
      <c r="AW213" s="13" t="s">
        <v>30</v>
      </c>
      <c r="AX213" s="13" t="s">
        <v>82</v>
      </c>
      <c r="AY213" s="174" t="s">
        <v>135</v>
      </c>
    </row>
    <row r="214" spans="2:65" s="1" customFormat="1" ht="21.6" customHeight="1">
      <c r="B214" s="149"/>
      <c r="C214" s="150" t="s">
        <v>320</v>
      </c>
      <c r="D214" s="150" t="s">
        <v>138</v>
      </c>
      <c r="E214" s="151" t="s">
        <v>799</v>
      </c>
      <c r="F214" s="152" t="s">
        <v>800</v>
      </c>
      <c r="G214" s="153" t="s">
        <v>215</v>
      </c>
      <c r="H214" s="154">
        <v>8.2</v>
      </c>
      <c r="I214" s="155"/>
      <c r="J214" s="156">
        <f>ROUND(I214*H214,2)</f>
        <v>0</v>
      </c>
      <c r="K214" s="152" t="s">
        <v>1</v>
      </c>
      <c r="L214" s="31"/>
      <c r="M214" s="157" t="s">
        <v>1</v>
      </c>
      <c r="N214" s="158" t="s">
        <v>39</v>
      </c>
      <c r="O214" s="54"/>
      <c r="P214" s="159">
        <f>O214*H214</f>
        <v>0</v>
      </c>
      <c r="Q214" s="159">
        <v>0</v>
      </c>
      <c r="R214" s="159">
        <f>Q214*H214</f>
        <v>0</v>
      </c>
      <c r="S214" s="159">
        <v>0.01492</v>
      </c>
      <c r="T214" s="160">
        <f>S214*H214</f>
        <v>0.12234399999999998</v>
      </c>
      <c r="AR214" s="161" t="s">
        <v>535</v>
      </c>
      <c r="AT214" s="161" t="s">
        <v>138</v>
      </c>
      <c r="AU214" s="161" t="s">
        <v>136</v>
      </c>
      <c r="AY214" s="16" t="s">
        <v>135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6" t="s">
        <v>82</v>
      </c>
      <c r="BK214" s="162">
        <f>ROUND(I214*H214,2)</f>
        <v>0</v>
      </c>
      <c r="BL214" s="16" t="s">
        <v>535</v>
      </c>
      <c r="BM214" s="161" t="s">
        <v>801</v>
      </c>
    </row>
    <row r="215" spans="2:47" s="1" customFormat="1" ht="19.2">
      <c r="B215" s="31"/>
      <c r="D215" s="163" t="s">
        <v>145</v>
      </c>
      <c r="F215" s="164" t="s">
        <v>802</v>
      </c>
      <c r="I215" s="90"/>
      <c r="L215" s="31"/>
      <c r="M215" s="165"/>
      <c r="N215" s="54"/>
      <c r="O215" s="54"/>
      <c r="P215" s="54"/>
      <c r="Q215" s="54"/>
      <c r="R215" s="54"/>
      <c r="S215" s="54"/>
      <c r="T215" s="55"/>
      <c r="AT215" s="16" t="s">
        <v>145</v>
      </c>
      <c r="AU215" s="16" t="s">
        <v>136</v>
      </c>
    </row>
    <row r="216" spans="2:51" s="13" customFormat="1" ht="20.4">
      <c r="B216" s="173"/>
      <c r="D216" s="163" t="s">
        <v>147</v>
      </c>
      <c r="E216" s="174" t="s">
        <v>1</v>
      </c>
      <c r="F216" s="175" t="s">
        <v>803</v>
      </c>
      <c r="H216" s="176">
        <v>8.2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147</v>
      </c>
      <c r="AU216" s="174" t="s">
        <v>136</v>
      </c>
      <c r="AV216" s="13" t="s">
        <v>84</v>
      </c>
      <c r="AW216" s="13" t="s">
        <v>30</v>
      </c>
      <c r="AX216" s="13" t="s">
        <v>82</v>
      </c>
      <c r="AY216" s="174" t="s">
        <v>135</v>
      </c>
    </row>
    <row r="217" spans="2:65" s="1" customFormat="1" ht="14.4" customHeight="1">
      <c r="B217" s="149"/>
      <c r="C217" s="150" t="s">
        <v>325</v>
      </c>
      <c r="D217" s="150" t="s">
        <v>138</v>
      </c>
      <c r="E217" s="151" t="s">
        <v>804</v>
      </c>
      <c r="F217" s="152" t="s">
        <v>805</v>
      </c>
      <c r="G217" s="153" t="s">
        <v>806</v>
      </c>
      <c r="H217" s="154">
        <v>1</v>
      </c>
      <c r="I217" s="155"/>
      <c r="J217" s="156">
        <f>ROUND(I217*H217,2)</f>
        <v>0</v>
      </c>
      <c r="K217" s="152" t="s">
        <v>1</v>
      </c>
      <c r="L217" s="31"/>
      <c r="M217" s="157" t="s">
        <v>1</v>
      </c>
      <c r="N217" s="158" t="s">
        <v>39</v>
      </c>
      <c r="O217" s="54"/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AR217" s="161" t="s">
        <v>535</v>
      </c>
      <c r="AT217" s="161" t="s">
        <v>138</v>
      </c>
      <c r="AU217" s="161" t="s">
        <v>136</v>
      </c>
      <c r="AY217" s="16" t="s">
        <v>135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82</v>
      </c>
      <c r="BK217" s="162">
        <f>ROUND(I217*H217,2)</f>
        <v>0</v>
      </c>
      <c r="BL217" s="16" t="s">
        <v>535</v>
      </c>
      <c r="BM217" s="161" t="s">
        <v>807</v>
      </c>
    </row>
    <row r="218" spans="2:47" s="1" customFormat="1" ht="12">
      <c r="B218" s="31"/>
      <c r="D218" s="163" t="s">
        <v>145</v>
      </c>
      <c r="F218" s="164" t="s">
        <v>808</v>
      </c>
      <c r="I218" s="90"/>
      <c r="L218" s="31"/>
      <c r="M218" s="165"/>
      <c r="N218" s="54"/>
      <c r="O218" s="54"/>
      <c r="P218" s="54"/>
      <c r="Q218" s="54"/>
      <c r="R218" s="54"/>
      <c r="S218" s="54"/>
      <c r="T218" s="55"/>
      <c r="AT218" s="16" t="s">
        <v>145</v>
      </c>
      <c r="AU218" s="16" t="s">
        <v>136</v>
      </c>
    </row>
    <row r="219" spans="2:47" s="1" customFormat="1" ht="38.4">
      <c r="B219" s="31"/>
      <c r="D219" s="163" t="s">
        <v>201</v>
      </c>
      <c r="F219" s="191" t="s">
        <v>809</v>
      </c>
      <c r="I219" s="90"/>
      <c r="L219" s="31"/>
      <c r="M219" s="165"/>
      <c r="N219" s="54"/>
      <c r="O219" s="54"/>
      <c r="P219" s="54"/>
      <c r="Q219" s="54"/>
      <c r="R219" s="54"/>
      <c r="S219" s="54"/>
      <c r="T219" s="55"/>
      <c r="AT219" s="16" t="s">
        <v>201</v>
      </c>
      <c r="AU219" s="16" t="s">
        <v>136</v>
      </c>
    </row>
    <row r="220" spans="2:65" s="1" customFormat="1" ht="21.6" customHeight="1">
      <c r="B220" s="149"/>
      <c r="C220" s="150" t="s">
        <v>334</v>
      </c>
      <c r="D220" s="150" t="s">
        <v>138</v>
      </c>
      <c r="E220" s="151" t="s">
        <v>810</v>
      </c>
      <c r="F220" s="152" t="s">
        <v>811</v>
      </c>
      <c r="G220" s="153" t="s">
        <v>293</v>
      </c>
      <c r="H220" s="154">
        <v>0.354</v>
      </c>
      <c r="I220" s="155"/>
      <c r="J220" s="156">
        <f>ROUND(I220*H220,2)</f>
        <v>0</v>
      </c>
      <c r="K220" s="152" t="s">
        <v>142</v>
      </c>
      <c r="L220" s="31"/>
      <c r="M220" s="157" t="s">
        <v>1</v>
      </c>
      <c r="N220" s="158" t="s">
        <v>39</v>
      </c>
      <c r="O220" s="54"/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AR220" s="161" t="s">
        <v>535</v>
      </c>
      <c r="AT220" s="161" t="s">
        <v>138</v>
      </c>
      <c r="AU220" s="161" t="s">
        <v>136</v>
      </c>
      <c r="AY220" s="16" t="s">
        <v>135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6" t="s">
        <v>82</v>
      </c>
      <c r="BK220" s="162">
        <f>ROUND(I220*H220,2)</f>
        <v>0</v>
      </c>
      <c r="BL220" s="16" t="s">
        <v>535</v>
      </c>
      <c r="BM220" s="161" t="s">
        <v>812</v>
      </c>
    </row>
    <row r="221" spans="2:47" s="1" customFormat="1" ht="38.4">
      <c r="B221" s="31"/>
      <c r="D221" s="163" t="s">
        <v>145</v>
      </c>
      <c r="F221" s="164" t="s">
        <v>813</v>
      </c>
      <c r="I221" s="90"/>
      <c r="L221" s="31"/>
      <c r="M221" s="165"/>
      <c r="N221" s="54"/>
      <c r="O221" s="54"/>
      <c r="P221" s="54"/>
      <c r="Q221" s="54"/>
      <c r="R221" s="54"/>
      <c r="S221" s="54"/>
      <c r="T221" s="55"/>
      <c r="AT221" s="16" t="s">
        <v>145</v>
      </c>
      <c r="AU221" s="16" t="s">
        <v>136</v>
      </c>
    </row>
    <row r="222" spans="2:63" s="11" customFormat="1" ht="20.85" customHeight="1">
      <c r="B222" s="136"/>
      <c r="D222" s="137" t="s">
        <v>73</v>
      </c>
      <c r="E222" s="147" t="s">
        <v>814</v>
      </c>
      <c r="F222" s="147" t="s">
        <v>815</v>
      </c>
      <c r="I222" s="139"/>
      <c r="J222" s="148">
        <f>BK222</f>
        <v>0</v>
      </c>
      <c r="L222" s="136"/>
      <c r="M222" s="141"/>
      <c r="N222" s="142"/>
      <c r="O222" s="142"/>
      <c r="P222" s="143">
        <f>SUM(P223:P335)</f>
        <v>0</v>
      </c>
      <c r="Q222" s="142"/>
      <c r="R222" s="143">
        <f>SUM(R223:R335)</f>
        <v>0.227127</v>
      </c>
      <c r="S222" s="142"/>
      <c r="T222" s="144">
        <f>SUM(T223:T335)</f>
        <v>0.1883985</v>
      </c>
      <c r="AR222" s="137" t="s">
        <v>136</v>
      </c>
      <c r="AT222" s="145" t="s">
        <v>73</v>
      </c>
      <c r="AU222" s="145" t="s">
        <v>84</v>
      </c>
      <c r="AY222" s="137" t="s">
        <v>135</v>
      </c>
      <c r="BK222" s="146">
        <f>SUM(BK223:BK335)</f>
        <v>0</v>
      </c>
    </row>
    <row r="223" spans="2:65" s="1" customFormat="1" ht="21.6" customHeight="1">
      <c r="B223" s="149"/>
      <c r="C223" s="150" t="s">
        <v>341</v>
      </c>
      <c r="D223" s="150" t="s">
        <v>138</v>
      </c>
      <c r="E223" s="151" t="s">
        <v>816</v>
      </c>
      <c r="F223" s="152" t="s">
        <v>817</v>
      </c>
      <c r="G223" s="153" t="s">
        <v>215</v>
      </c>
      <c r="H223" s="154">
        <v>88.45</v>
      </c>
      <c r="I223" s="155"/>
      <c r="J223" s="156">
        <f>ROUND(I223*H223,2)</f>
        <v>0</v>
      </c>
      <c r="K223" s="152" t="s">
        <v>142</v>
      </c>
      <c r="L223" s="31"/>
      <c r="M223" s="157" t="s">
        <v>1</v>
      </c>
      <c r="N223" s="158" t="s">
        <v>39</v>
      </c>
      <c r="O223" s="54"/>
      <c r="P223" s="159">
        <f>O223*H223</f>
        <v>0</v>
      </c>
      <c r="Q223" s="159">
        <v>0</v>
      </c>
      <c r="R223" s="159">
        <f>Q223*H223</f>
        <v>0</v>
      </c>
      <c r="S223" s="159">
        <v>0.00213</v>
      </c>
      <c r="T223" s="160">
        <f>S223*H223</f>
        <v>0.1883985</v>
      </c>
      <c r="AR223" s="161" t="s">
        <v>535</v>
      </c>
      <c r="AT223" s="161" t="s">
        <v>138</v>
      </c>
      <c r="AU223" s="161" t="s">
        <v>136</v>
      </c>
      <c r="AY223" s="16" t="s">
        <v>135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6" t="s">
        <v>82</v>
      </c>
      <c r="BK223" s="162">
        <f>ROUND(I223*H223,2)</f>
        <v>0</v>
      </c>
      <c r="BL223" s="16" t="s">
        <v>535</v>
      </c>
      <c r="BM223" s="161" t="s">
        <v>818</v>
      </c>
    </row>
    <row r="224" spans="2:47" s="1" customFormat="1" ht="19.2">
      <c r="B224" s="31"/>
      <c r="D224" s="163" t="s">
        <v>145</v>
      </c>
      <c r="F224" s="164" t="s">
        <v>819</v>
      </c>
      <c r="I224" s="90"/>
      <c r="L224" s="31"/>
      <c r="M224" s="165"/>
      <c r="N224" s="54"/>
      <c r="O224" s="54"/>
      <c r="P224" s="54"/>
      <c r="Q224" s="54"/>
      <c r="R224" s="54"/>
      <c r="S224" s="54"/>
      <c r="T224" s="55"/>
      <c r="AT224" s="16" t="s">
        <v>145</v>
      </c>
      <c r="AU224" s="16" t="s">
        <v>136</v>
      </c>
    </row>
    <row r="225" spans="2:51" s="12" customFormat="1" ht="12">
      <c r="B225" s="166"/>
      <c r="D225" s="163" t="s">
        <v>147</v>
      </c>
      <c r="E225" s="167" t="s">
        <v>1</v>
      </c>
      <c r="F225" s="168" t="s">
        <v>820</v>
      </c>
      <c r="H225" s="167" t="s">
        <v>1</v>
      </c>
      <c r="I225" s="169"/>
      <c r="L225" s="166"/>
      <c r="M225" s="170"/>
      <c r="N225" s="171"/>
      <c r="O225" s="171"/>
      <c r="P225" s="171"/>
      <c r="Q225" s="171"/>
      <c r="R225" s="171"/>
      <c r="S225" s="171"/>
      <c r="T225" s="172"/>
      <c r="AT225" s="167" t="s">
        <v>147</v>
      </c>
      <c r="AU225" s="167" t="s">
        <v>136</v>
      </c>
      <c r="AV225" s="12" t="s">
        <v>82</v>
      </c>
      <c r="AW225" s="12" t="s">
        <v>30</v>
      </c>
      <c r="AX225" s="12" t="s">
        <v>74</v>
      </c>
      <c r="AY225" s="167" t="s">
        <v>135</v>
      </c>
    </row>
    <row r="226" spans="2:51" s="13" customFormat="1" ht="12">
      <c r="B226" s="173"/>
      <c r="D226" s="163" t="s">
        <v>147</v>
      </c>
      <c r="E226" s="174" t="s">
        <v>1</v>
      </c>
      <c r="F226" s="175" t="s">
        <v>821</v>
      </c>
      <c r="H226" s="176">
        <v>9.6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147</v>
      </c>
      <c r="AU226" s="174" t="s">
        <v>136</v>
      </c>
      <c r="AV226" s="13" t="s">
        <v>84</v>
      </c>
      <c r="AW226" s="13" t="s">
        <v>30</v>
      </c>
      <c r="AX226" s="13" t="s">
        <v>74</v>
      </c>
      <c r="AY226" s="174" t="s">
        <v>135</v>
      </c>
    </row>
    <row r="227" spans="2:51" s="13" customFormat="1" ht="12">
      <c r="B227" s="173"/>
      <c r="D227" s="163" t="s">
        <v>147</v>
      </c>
      <c r="E227" s="174" t="s">
        <v>1</v>
      </c>
      <c r="F227" s="175" t="s">
        <v>822</v>
      </c>
      <c r="H227" s="176">
        <v>3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147</v>
      </c>
      <c r="AU227" s="174" t="s">
        <v>136</v>
      </c>
      <c r="AV227" s="13" t="s">
        <v>84</v>
      </c>
      <c r="AW227" s="13" t="s">
        <v>30</v>
      </c>
      <c r="AX227" s="13" t="s">
        <v>74</v>
      </c>
      <c r="AY227" s="174" t="s">
        <v>135</v>
      </c>
    </row>
    <row r="228" spans="2:51" s="13" customFormat="1" ht="12">
      <c r="B228" s="173"/>
      <c r="D228" s="163" t="s">
        <v>147</v>
      </c>
      <c r="E228" s="174" t="s">
        <v>1</v>
      </c>
      <c r="F228" s="175" t="s">
        <v>823</v>
      </c>
      <c r="H228" s="176">
        <v>4.2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147</v>
      </c>
      <c r="AU228" s="174" t="s">
        <v>136</v>
      </c>
      <c r="AV228" s="13" t="s">
        <v>84</v>
      </c>
      <c r="AW228" s="13" t="s">
        <v>30</v>
      </c>
      <c r="AX228" s="13" t="s">
        <v>74</v>
      </c>
      <c r="AY228" s="174" t="s">
        <v>135</v>
      </c>
    </row>
    <row r="229" spans="2:51" s="13" customFormat="1" ht="12">
      <c r="B229" s="173"/>
      <c r="D229" s="163" t="s">
        <v>147</v>
      </c>
      <c r="E229" s="174" t="s">
        <v>1</v>
      </c>
      <c r="F229" s="175" t="s">
        <v>824</v>
      </c>
      <c r="H229" s="176">
        <v>3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147</v>
      </c>
      <c r="AU229" s="174" t="s">
        <v>136</v>
      </c>
      <c r="AV229" s="13" t="s">
        <v>84</v>
      </c>
      <c r="AW229" s="13" t="s">
        <v>30</v>
      </c>
      <c r="AX229" s="13" t="s">
        <v>74</v>
      </c>
      <c r="AY229" s="174" t="s">
        <v>135</v>
      </c>
    </row>
    <row r="230" spans="2:51" s="13" customFormat="1" ht="12">
      <c r="B230" s="173"/>
      <c r="D230" s="163" t="s">
        <v>147</v>
      </c>
      <c r="E230" s="174" t="s">
        <v>1</v>
      </c>
      <c r="F230" s="175" t="s">
        <v>825</v>
      </c>
      <c r="H230" s="176">
        <v>8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147</v>
      </c>
      <c r="AU230" s="174" t="s">
        <v>136</v>
      </c>
      <c r="AV230" s="13" t="s">
        <v>84</v>
      </c>
      <c r="AW230" s="13" t="s">
        <v>30</v>
      </c>
      <c r="AX230" s="13" t="s">
        <v>74</v>
      </c>
      <c r="AY230" s="174" t="s">
        <v>135</v>
      </c>
    </row>
    <row r="231" spans="2:51" s="13" customFormat="1" ht="12">
      <c r="B231" s="173"/>
      <c r="D231" s="163" t="s">
        <v>147</v>
      </c>
      <c r="E231" s="174" t="s">
        <v>1</v>
      </c>
      <c r="F231" s="175" t="s">
        <v>826</v>
      </c>
      <c r="H231" s="176">
        <v>2.8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147</v>
      </c>
      <c r="AU231" s="174" t="s">
        <v>136</v>
      </c>
      <c r="AV231" s="13" t="s">
        <v>84</v>
      </c>
      <c r="AW231" s="13" t="s">
        <v>30</v>
      </c>
      <c r="AX231" s="13" t="s">
        <v>74</v>
      </c>
      <c r="AY231" s="174" t="s">
        <v>135</v>
      </c>
    </row>
    <row r="232" spans="2:51" s="13" customFormat="1" ht="12">
      <c r="B232" s="173"/>
      <c r="D232" s="163" t="s">
        <v>147</v>
      </c>
      <c r="E232" s="174" t="s">
        <v>1</v>
      </c>
      <c r="F232" s="175" t="s">
        <v>827</v>
      </c>
      <c r="H232" s="176">
        <v>10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147</v>
      </c>
      <c r="AU232" s="174" t="s">
        <v>136</v>
      </c>
      <c r="AV232" s="13" t="s">
        <v>84</v>
      </c>
      <c r="AW232" s="13" t="s">
        <v>30</v>
      </c>
      <c r="AX232" s="13" t="s">
        <v>74</v>
      </c>
      <c r="AY232" s="174" t="s">
        <v>135</v>
      </c>
    </row>
    <row r="233" spans="2:51" s="13" customFormat="1" ht="12">
      <c r="B233" s="173"/>
      <c r="D233" s="163" t="s">
        <v>147</v>
      </c>
      <c r="E233" s="174" t="s">
        <v>1</v>
      </c>
      <c r="F233" s="175" t="s">
        <v>828</v>
      </c>
      <c r="H233" s="176">
        <v>1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147</v>
      </c>
      <c r="AU233" s="174" t="s">
        <v>136</v>
      </c>
      <c r="AV233" s="13" t="s">
        <v>84</v>
      </c>
      <c r="AW233" s="13" t="s">
        <v>30</v>
      </c>
      <c r="AX233" s="13" t="s">
        <v>74</v>
      </c>
      <c r="AY233" s="174" t="s">
        <v>135</v>
      </c>
    </row>
    <row r="234" spans="2:51" s="13" customFormat="1" ht="12">
      <c r="B234" s="173"/>
      <c r="D234" s="163" t="s">
        <v>147</v>
      </c>
      <c r="E234" s="174" t="s">
        <v>1</v>
      </c>
      <c r="F234" s="175" t="s">
        <v>829</v>
      </c>
      <c r="H234" s="176">
        <v>3.2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147</v>
      </c>
      <c r="AU234" s="174" t="s">
        <v>136</v>
      </c>
      <c r="AV234" s="13" t="s">
        <v>84</v>
      </c>
      <c r="AW234" s="13" t="s">
        <v>30</v>
      </c>
      <c r="AX234" s="13" t="s">
        <v>74</v>
      </c>
      <c r="AY234" s="174" t="s">
        <v>135</v>
      </c>
    </row>
    <row r="235" spans="2:51" s="13" customFormat="1" ht="12">
      <c r="B235" s="173"/>
      <c r="D235" s="163" t="s">
        <v>147</v>
      </c>
      <c r="E235" s="174" t="s">
        <v>1</v>
      </c>
      <c r="F235" s="175" t="s">
        <v>830</v>
      </c>
      <c r="H235" s="176">
        <v>7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147</v>
      </c>
      <c r="AU235" s="174" t="s">
        <v>136</v>
      </c>
      <c r="AV235" s="13" t="s">
        <v>84</v>
      </c>
      <c r="AW235" s="13" t="s">
        <v>30</v>
      </c>
      <c r="AX235" s="13" t="s">
        <v>74</v>
      </c>
      <c r="AY235" s="174" t="s">
        <v>135</v>
      </c>
    </row>
    <row r="236" spans="2:51" s="13" customFormat="1" ht="12">
      <c r="B236" s="173"/>
      <c r="D236" s="163" t="s">
        <v>147</v>
      </c>
      <c r="E236" s="174" t="s">
        <v>1</v>
      </c>
      <c r="F236" s="175" t="s">
        <v>831</v>
      </c>
      <c r="H236" s="176">
        <v>1.6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147</v>
      </c>
      <c r="AU236" s="174" t="s">
        <v>136</v>
      </c>
      <c r="AV236" s="13" t="s">
        <v>84</v>
      </c>
      <c r="AW236" s="13" t="s">
        <v>30</v>
      </c>
      <c r="AX236" s="13" t="s">
        <v>74</v>
      </c>
      <c r="AY236" s="174" t="s">
        <v>135</v>
      </c>
    </row>
    <row r="237" spans="2:51" s="13" customFormat="1" ht="12">
      <c r="B237" s="173"/>
      <c r="D237" s="163" t="s">
        <v>147</v>
      </c>
      <c r="E237" s="174" t="s">
        <v>1</v>
      </c>
      <c r="F237" s="175" t="s">
        <v>828</v>
      </c>
      <c r="H237" s="176">
        <v>1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147</v>
      </c>
      <c r="AU237" s="174" t="s">
        <v>136</v>
      </c>
      <c r="AV237" s="13" t="s">
        <v>84</v>
      </c>
      <c r="AW237" s="13" t="s">
        <v>30</v>
      </c>
      <c r="AX237" s="13" t="s">
        <v>74</v>
      </c>
      <c r="AY237" s="174" t="s">
        <v>135</v>
      </c>
    </row>
    <row r="238" spans="2:51" s="13" customFormat="1" ht="12">
      <c r="B238" s="173"/>
      <c r="D238" s="163" t="s">
        <v>147</v>
      </c>
      <c r="E238" s="174" t="s">
        <v>1</v>
      </c>
      <c r="F238" s="175" t="s">
        <v>832</v>
      </c>
      <c r="H238" s="176">
        <v>6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147</v>
      </c>
      <c r="AU238" s="174" t="s">
        <v>136</v>
      </c>
      <c r="AV238" s="13" t="s">
        <v>84</v>
      </c>
      <c r="AW238" s="13" t="s">
        <v>30</v>
      </c>
      <c r="AX238" s="13" t="s">
        <v>74</v>
      </c>
      <c r="AY238" s="174" t="s">
        <v>135</v>
      </c>
    </row>
    <row r="239" spans="2:51" s="13" customFormat="1" ht="12">
      <c r="B239" s="173"/>
      <c r="D239" s="163" t="s">
        <v>147</v>
      </c>
      <c r="E239" s="174" t="s">
        <v>1</v>
      </c>
      <c r="F239" s="175" t="s">
        <v>833</v>
      </c>
      <c r="H239" s="176">
        <v>1.8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147</v>
      </c>
      <c r="AU239" s="174" t="s">
        <v>136</v>
      </c>
      <c r="AV239" s="13" t="s">
        <v>84</v>
      </c>
      <c r="AW239" s="13" t="s">
        <v>30</v>
      </c>
      <c r="AX239" s="13" t="s">
        <v>74</v>
      </c>
      <c r="AY239" s="174" t="s">
        <v>135</v>
      </c>
    </row>
    <row r="240" spans="2:51" s="13" customFormat="1" ht="12">
      <c r="B240" s="173"/>
      <c r="D240" s="163" t="s">
        <v>147</v>
      </c>
      <c r="E240" s="174" t="s">
        <v>1</v>
      </c>
      <c r="F240" s="175" t="s">
        <v>832</v>
      </c>
      <c r="H240" s="176">
        <v>6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147</v>
      </c>
      <c r="AU240" s="174" t="s">
        <v>136</v>
      </c>
      <c r="AV240" s="13" t="s">
        <v>84</v>
      </c>
      <c r="AW240" s="13" t="s">
        <v>30</v>
      </c>
      <c r="AX240" s="13" t="s">
        <v>74</v>
      </c>
      <c r="AY240" s="174" t="s">
        <v>135</v>
      </c>
    </row>
    <row r="241" spans="2:51" s="13" customFormat="1" ht="12">
      <c r="B241" s="173"/>
      <c r="D241" s="163" t="s">
        <v>147</v>
      </c>
      <c r="E241" s="174" t="s">
        <v>1</v>
      </c>
      <c r="F241" s="175" t="s">
        <v>824</v>
      </c>
      <c r="H241" s="176">
        <v>3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147</v>
      </c>
      <c r="AU241" s="174" t="s">
        <v>136</v>
      </c>
      <c r="AV241" s="13" t="s">
        <v>84</v>
      </c>
      <c r="AW241" s="13" t="s">
        <v>30</v>
      </c>
      <c r="AX241" s="13" t="s">
        <v>74</v>
      </c>
      <c r="AY241" s="174" t="s">
        <v>135</v>
      </c>
    </row>
    <row r="242" spans="2:51" s="13" customFormat="1" ht="12">
      <c r="B242" s="173"/>
      <c r="D242" s="163" t="s">
        <v>147</v>
      </c>
      <c r="E242" s="174" t="s">
        <v>1</v>
      </c>
      <c r="F242" s="175" t="s">
        <v>834</v>
      </c>
      <c r="H242" s="176">
        <v>1.4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147</v>
      </c>
      <c r="AU242" s="174" t="s">
        <v>136</v>
      </c>
      <c r="AV242" s="13" t="s">
        <v>84</v>
      </c>
      <c r="AW242" s="13" t="s">
        <v>30</v>
      </c>
      <c r="AX242" s="13" t="s">
        <v>74</v>
      </c>
      <c r="AY242" s="174" t="s">
        <v>135</v>
      </c>
    </row>
    <row r="243" spans="2:51" s="13" customFormat="1" ht="12">
      <c r="B243" s="173"/>
      <c r="D243" s="163" t="s">
        <v>147</v>
      </c>
      <c r="E243" s="174" t="s">
        <v>1</v>
      </c>
      <c r="F243" s="175" t="s">
        <v>828</v>
      </c>
      <c r="H243" s="176">
        <v>1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147</v>
      </c>
      <c r="AU243" s="174" t="s">
        <v>136</v>
      </c>
      <c r="AV243" s="13" t="s">
        <v>84</v>
      </c>
      <c r="AW243" s="13" t="s">
        <v>30</v>
      </c>
      <c r="AX243" s="13" t="s">
        <v>74</v>
      </c>
      <c r="AY243" s="174" t="s">
        <v>135</v>
      </c>
    </row>
    <row r="244" spans="2:51" s="13" customFormat="1" ht="12">
      <c r="B244" s="173"/>
      <c r="D244" s="163" t="s">
        <v>147</v>
      </c>
      <c r="E244" s="174" t="s">
        <v>1</v>
      </c>
      <c r="F244" s="175" t="s">
        <v>827</v>
      </c>
      <c r="H244" s="176">
        <v>10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147</v>
      </c>
      <c r="AU244" s="174" t="s">
        <v>136</v>
      </c>
      <c r="AV244" s="13" t="s">
        <v>84</v>
      </c>
      <c r="AW244" s="13" t="s">
        <v>30</v>
      </c>
      <c r="AX244" s="13" t="s">
        <v>74</v>
      </c>
      <c r="AY244" s="174" t="s">
        <v>135</v>
      </c>
    </row>
    <row r="245" spans="2:51" s="13" customFormat="1" ht="12">
      <c r="B245" s="173"/>
      <c r="D245" s="163" t="s">
        <v>147</v>
      </c>
      <c r="E245" s="174" t="s">
        <v>1</v>
      </c>
      <c r="F245" s="175" t="s">
        <v>835</v>
      </c>
      <c r="H245" s="176">
        <v>3.6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147</v>
      </c>
      <c r="AU245" s="174" t="s">
        <v>136</v>
      </c>
      <c r="AV245" s="13" t="s">
        <v>84</v>
      </c>
      <c r="AW245" s="13" t="s">
        <v>30</v>
      </c>
      <c r="AX245" s="13" t="s">
        <v>74</v>
      </c>
      <c r="AY245" s="174" t="s">
        <v>135</v>
      </c>
    </row>
    <row r="246" spans="2:51" s="13" customFormat="1" ht="12">
      <c r="B246" s="173"/>
      <c r="D246" s="163" t="s">
        <v>147</v>
      </c>
      <c r="E246" s="174" t="s">
        <v>1</v>
      </c>
      <c r="F246" s="175" t="s">
        <v>836</v>
      </c>
      <c r="H246" s="176">
        <v>5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147</v>
      </c>
      <c r="AU246" s="174" t="s">
        <v>136</v>
      </c>
      <c r="AV246" s="13" t="s">
        <v>84</v>
      </c>
      <c r="AW246" s="13" t="s">
        <v>30</v>
      </c>
      <c r="AX246" s="13" t="s">
        <v>74</v>
      </c>
      <c r="AY246" s="174" t="s">
        <v>135</v>
      </c>
    </row>
    <row r="247" spans="2:51" s="13" customFormat="1" ht="12">
      <c r="B247" s="173"/>
      <c r="D247" s="163" t="s">
        <v>147</v>
      </c>
      <c r="E247" s="174" t="s">
        <v>1</v>
      </c>
      <c r="F247" s="175" t="s">
        <v>824</v>
      </c>
      <c r="H247" s="176">
        <v>3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147</v>
      </c>
      <c r="AU247" s="174" t="s">
        <v>136</v>
      </c>
      <c r="AV247" s="13" t="s">
        <v>84</v>
      </c>
      <c r="AW247" s="13" t="s">
        <v>30</v>
      </c>
      <c r="AX247" s="13" t="s">
        <v>74</v>
      </c>
      <c r="AY247" s="174" t="s">
        <v>135</v>
      </c>
    </row>
    <row r="248" spans="2:51" s="13" customFormat="1" ht="12">
      <c r="B248" s="173"/>
      <c r="D248" s="163" t="s">
        <v>147</v>
      </c>
      <c r="E248" s="174" t="s">
        <v>1</v>
      </c>
      <c r="F248" s="175" t="s">
        <v>837</v>
      </c>
      <c r="H248" s="176">
        <v>6.4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147</v>
      </c>
      <c r="AU248" s="174" t="s">
        <v>136</v>
      </c>
      <c r="AV248" s="13" t="s">
        <v>84</v>
      </c>
      <c r="AW248" s="13" t="s">
        <v>30</v>
      </c>
      <c r="AX248" s="13" t="s">
        <v>74</v>
      </c>
      <c r="AY248" s="174" t="s">
        <v>135</v>
      </c>
    </row>
    <row r="249" spans="2:51" s="13" customFormat="1" ht="12">
      <c r="B249" s="173"/>
      <c r="D249" s="163" t="s">
        <v>147</v>
      </c>
      <c r="E249" s="174" t="s">
        <v>1</v>
      </c>
      <c r="F249" s="175" t="s">
        <v>824</v>
      </c>
      <c r="H249" s="176">
        <v>3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147</v>
      </c>
      <c r="AU249" s="174" t="s">
        <v>136</v>
      </c>
      <c r="AV249" s="13" t="s">
        <v>84</v>
      </c>
      <c r="AW249" s="13" t="s">
        <v>30</v>
      </c>
      <c r="AX249" s="13" t="s">
        <v>74</v>
      </c>
      <c r="AY249" s="174" t="s">
        <v>135</v>
      </c>
    </row>
    <row r="250" spans="2:51" s="13" customFormat="1" ht="12">
      <c r="B250" s="173"/>
      <c r="D250" s="163" t="s">
        <v>147</v>
      </c>
      <c r="E250" s="174" t="s">
        <v>1</v>
      </c>
      <c r="F250" s="175" t="s">
        <v>821</v>
      </c>
      <c r="H250" s="176">
        <v>9.6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147</v>
      </c>
      <c r="AU250" s="174" t="s">
        <v>136</v>
      </c>
      <c r="AV250" s="13" t="s">
        <v>84</v>
      </c>
      <c r="AW250" s="13" t="s">
        <v>30</v>
      </c>
      <c r="AX250" s="13" t="s">
        <v>74</v>
      </c>
      <c r="AY250" s="174" t="s">
        <v>135</v>
      </c>
    </row>
    <row r="251" spans="2:51" s="13" customFormat="1" ht="12">
      <c r="B251" s="173"/>
      <c r="D251" s="163" t="s">
        <v>147</v>
      </c>
      <c r="E251" s="174" t="s">
        <v>1</v>
      </c>
      <c r="F251" s="175" t="s">
        <v>838</v>
      </c>
      <c r="H251" s="176">
        <v>8.4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147</v>
      </c>
      <c r="AU251" s="174" t="s">
        <v>136</v>
      </c>
      <c r="AV251" s="13" t="s">
        <v>84</v>
      </c>
      <c r="AW251" s="13" t="s">
        <v>30</v>
      </c>
      <c r="AX251" s="13" t="s">
        <v>74</v>
      </c>
      <c r="AY251" s="174" t="s">
        <v>135</v>
      </c>
    </row>
    <row r="252" spans="2:51" s="13" customFormat="1" ht="12">
      <c r="B252" s="173"/>
      <c r="D252" s="163" t="s">
        <v>147</v>
      </c>
      <c r="E252" s="174" t="s">
        <v>1</v>
      </c>
      <c r="F252" s="175" t="s">
        <v>831</v>
      </c>
      <c r="H252" s="176">
        <v>1.6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147</v>
      </c>
      <c r="AU252" s="174" t="s">
        <v>136</v>
      </c>
      <c r="AV252" s="13" t="s">
        <v>84</v>
      </c>
      <c r="AW252" s="13" t="s">
        <v>30</v>
      </c>
      <c r="AX252" s="13" t="s">
        <v>74</v>
      </c>
      <c r="AY252" s="174" t="s">
        <v>135</v>
      </c>
    </row>
    <row r="253" spans="2:51" s="13" customFormat="1" ht="12">
      <c r="B253" s="173"/>
      <c r="D253" s="163" t="s">
        <v>147</v>
      </c>
      <c r="E253" s="174" t="s">
        <v>1</v>
      </c>
      <c r="F253" s="175" t="s">
        <v>839</v>
      </c>
      <c r="H253" s="176">
        <v>0.8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147</v>
      </c>
      <c r="AU253" s="174" t="s">
        <v>136</v>
      </c>
      <c r="AV253" s="13" t="s">
        <v>84</v>
      </c>
      <c r="AW253" s="13" t="s">
        <v>30</v>
      </c>
      <c r="AX253" s="13" t="s">
        <v>74</v>
      </c>
      <c r="AY253" s="174" t="s">
        <v>135</v>
      </c>
    </row>
    <row r="254" spans="2:51" s="13" customFormat="1" ht="12">
      <c r="B254" s="173"/>
      <c r="D254" s="163" t="s">
        <v>147</v>
      </c>
      <c r="E254" s="174" t="s">
        <v>1</v>
      </c>
      <c r="F254" s="175" t="s">
        <v>832</v>
      </c>
      <c r="H254" s="176">
        <v>6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147</v>
      </c>
      <c r="AU254" s="174" t="s">
        <v>136</v>
      </c>
      <c r="AV254" s="13" t="s">
        <v>84</v>
      </c>
      <c r="AW254" s="13" t="s">
        <v>30</v>
      </c>
      <c r="AX254" s="13" t="s">
        <v>74</v>
      </c>
      <c r="AY254" s="174" t="s">
        <v>135</v>
      </c>
    </row>
    <row r="255" spans="2:51" s="13" customFormat="1" ht="12">
      <c r="B255" s="173"/>
      <c r="D255" s="163" t="s">
        <v>147</v>
      </c>
      <c r="E255" s="174" t="s">
        <v>1</v>
      </c>
      <c r="F255" s="175" t="s">
        <v>834</v>
      </c>
      <c r="H255" s="176">
        <v>1.4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147</v>
      </c>
      <c r="AU255" s="174" t="s">
        <v>136</v>
      </c>
      <c r="AV255" s="13" t="s">
        <v>84</v>
      </c>
      <c r="AW255" s="13" t="s">
        <v>30</v>
      </c>
      <c r="AX255" s="13" t="s">
        <v>74</v>
      </c>
      <c r="AY255" s="174" t="s">
        <v>135</v>
      </c>
    </row>
    <row r="256" spans="2:51" s="13" customFormat="1" ht="12">
      <c r="B256" s="173"/>
      <c r="D256" s="163" t="s">
        <v>147</v>
      </c>
      <c r="E256" s="174" t="s">
        <v>1</v>
      </c>
      <c r="F256" s="175" t="s">
        <v>832</v>
      </c>
      <c r="H256" s="176">
        <v>6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147</v>
      </c>
      <c r="AU256" s="174" t="s">
        <v>136</v>
      </c>
      <c r="AV256" s="13" t="s">
        <v>84</v>
      </c>
      <c r="AW256" s="13" t="s">
        <v>30</v>
      </c>
      <c r="AX256" s="13" t="s">
        <v>74</v>
      </c>
      <c r="AY256" s="174" t="s">
        <v>135</v>
      </c>
    </row>
    <row r="257" spans="2:51" s="13" customFormat="1" ht="12">
      <c r="B257" s="173"/>
      <c r="D257" s="163" t="s">
        <v>147</v>
      </c>
      <c r="E257" s="174" t="s">
        <v>1</v>
      </c>
      <c r="F257" s="175" t="s">
        <v>824</v>
      </c>
      <c r="H257" s="176">
        <v>3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147</v>
      </c>
      <c r="AU257" s="174" t="s">
        <v>136</v>
      </c>
      <c r="AV257" s="13" t="s">
        <v>84</v>
      </c>
      <c r="AW257" s="13" t="s">
        <v>30</v>
      </c>
      <c r="AX257" s="13" t="s">
        <v>74</v>
      </c>
      <c r="AY257" s="174" t="s">
        <v>135</v>
      </c>
    </row>
    <row r="258" spans="2:51" s="13" customFormat="1" ht="12">
      <c r="B258" s="173"/>
      <c r="D258" s="163" t="s">
        <v>147</v>
      </c>
      <c r="E258" s="174" t="s">
        <v>1</v>
      </c>
      <c r="F258" s="175" t="s">
        <v>840</v>
      </c>
      <c r="H258" s="176">
        <v>2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147</v>
      </c>
      <c r="AU258" s="174" t="s">
        <v>136</v>
      </c>
      <c r="AV258" s="13" t="s">
        <v>84</v>
      </c>
      <c r="AW258" s="13" t="s">
        <v>30</v>
      </c>
      <c r="AX258" s="13" t="s">
        <v>74</v>
      </c>
      <c r="AY258" s="174" t="s">
        <v>135</v>
      </c>
    </row>
    <row r="259" spans="2:51" s="13" customFormat="1" ht="12">
      <c r="B259" s="173"/>
      <c r="D259" s="163" t="s">
        <v>147</v>
      </c>
      <c r="E259" s="174" t="s">
        <v>1</v>
      </c>
      <c r="F259" s="175" t="s">
        <v>828</v>
      </c>
      <c r="H259" s="176">
        <v>1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147</v>
      </c>
      <c r="AU259" s="174" t="s">
        <v>136</v>
      </c>
      <c r="AV259" s="13" t="s">
        <v>84</v>
      </c>
      <c r="AW259" s="13" t="s">
        <v>30</v>
      </c>
      <c r="AX259" s="13" t="s">
        <v>74</v>
      </c>
      <c r="AY259" s="174" t="s">
        <v>135</v>
      </c>
    </row>
    <row r="260" spans="2:51" s="13" customFormat="1" ht="12">
      <c r="B260" s="173"/>
      <c r="D260" s="163" t="s">
        <v>147</v>
      </c>
      <c r="E260" s="174" t="s">
        <v>1</v>
      </c>
      <c r="F260" s="175" t="s">
        <v>84</v>
      </c>
      <c r="H260" s="176">
        <v>2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147</v>
      </c>
      <c r="AU260" s="174" t="s">
        <v>136</v>
      </c>
      <c r="AV260" s="13" t="s">
        <v>84</v>
      </c>
      <c r="AW260" s="13" t="s">
        <v>30</v>
      </c>
      <c r="AX260" s="13" t="s">
        <v>74</v>
      </c>
      <c r="AY260" s="174" t="s">
        <v>135</v>
      </c>
    </row>
    <row r="261" spans="2:51" s="13" customFormat="1" ht="12">
      <c r="B261" s="173"/>
      <c r="D261" s="163" t="s">
        <v>147</v>
      </c>
      <c r="E261" s="174" t="s">
        <v>1</v>
      </c>
      <c r="F261" s="175" t="s">
        <v>841</v>
      </c>
      <c r="H261" s="176">
        <v>1.5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147</v>
      </c>
      <c r="AU261" s="174" t="s">
        <v>136</v>
      </c>
      <c r="AV261" s="13" t="s">
        <v>84</v>
      </c>
      <c r="AW261" s="13" t="s">
        <v>30</v>
      </c>
      <c r="AX261" s="13" t="s">
        <v>74</v>
      </c>
      <c r="AY261" s="174" t="s">
        <v>135</v>
      </c>
    </row>
    <row r="262" spans="2:51" s="13" customFormat="1" ht="12">
      <c r="B262" s="173"/>
      <c r="D262" s="163" t="s">
        <v>147</v>
      </c>
      <c r="E262" s="174" t="s">
        <v>1</v>
      </c>
      <c r="F262" s="175" t="s">
        <v>842</v>
      </c>
      <c r="H262" s="176">
        <v>4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147</v>
      </c>
      <c r="AU262" s="174" t="s">
        <v>136</v>
      </c>
      <c r="AV262" s="13" t="s">
        <v>84</v>
      </c>
      <c r="AW262" s="13" t="s">
        <v>30</v>
      </c>
      <c r="AX262" s="13" t="s">
        <v>74</v>
      </c>
      <c r="AY262" s="174" t="s">
        <v>135</v>
      </c>
    </row>
    <row r="263" spans="2:51" s="13" customFormat="1" ht="12">
      <c r="B263" s="173"/>
      <c r="D263" s="163" t="s">
        <v>147</v>
      </c>
      <c r="E263" s="174" t="s">
        <v>1</v>
      </c>
      <c r="F263" s="175" t="s">
        <v>840</v>
      </c>
      <c r="H263" s="176">
        <v>2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147</v>
      </c>
      <c r="AU263" s="174" t="s">
        <v>136</v>
      </c>
      <c r="AV263" s="13" t="s">
        <v>84</v>
      </c>
      <c r="AW263" s="13" t="s">
        <v>30</v>
      </c>
      <c r="AX263" s="13" t="s">
        <v>74</v>
      </c>
      <c r="AY263" s="174" t="s">
        <v>135</v>
      </c>
    </row>
    <row r="264" spans="2:51" s="13" customFormat="1" ht="12">
      <c r="B264" s="173"/>
      <c r="D264" s="163" t="s">
        <v>147</v>
      </c>
      <c r="E264" s="174" t="s">
        <v>1</v>
      </c>
      <c r="F264" s="175" t="s">
        <v>828</v>
      </c>
      <c r="H264" s="176">
        <v>1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147</v>
      </c>
      <c r="AU264" s="174" t="s">
        <v>136</v>
      </c>
      <c r="AV264" s="13" t="s">
        <v>84</v>
      </c>
      <c r="AW264" s="13" t="s">
        <v>30</v>
      </c>
      <c r="AX264" s="13" t="s">
        <v>74</v>
      </c>
      <c r="AY264" s="174" t="s">
        <v>135</v>
      </c>
    </row>
    <row r="265" spans="2:51" s="13" customFormat="1" ht="12">
      <c r="B265" s="173"/>
      <c r="D265" s="163" t="s">
        <v>147</v>
      </c>
      <c r="E265" s="174" t="s">
        <v>1</v>
      </c>
      <c r="F265" s="175" t="s">
        <v>843</v>
      </c>
      <c r="H265" s="176">
        <v>3.6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147</v>
      </c>
      <c r="AU265" s="174" t="s">
        <v>136</v>
      </c>
      <c r="AV265" s="13" t="s">
        <v>84</v>
      </c>
      <c r="AW265" s="13" t="s">
        <v>30</v>
      </c>
      <c r="AX265" s="13" t="s">
        <v>74</v>
      </c>
      <c r="AY265" s="174" t="s">
        <v>135</v>
      </c>
    </row>
    <row r="266" spans="2:51" s="13" customFormat="1" ht="12">
      <c r="B266" s="173"/>
      <c r="D266" s="163" t="s">
        <v>147</v>
      </c>
      <c r="E266" s="174" t="s">
        <v>1</v>
      </c>
      <c r="F266" s="175" t="s">
        <v>842</v>
      </c>
      <c r="H266" s="176">
        <v>4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147</v>
      </c>
      <c r="AU266" s="174" t="s">
        <v>136</v>
      </c>
      <c r="AV266" s="13" t="s">
        <v>84</v>
      </c>
      <c r="AW266" s="13" t="s">
        <v>30</v>
      </c>
      <c r="AX266" s="13" t="s">
        <v>74</v>
      </c>
      <c r="AY266" s="174" t="s">
        <v>135</v>
      </c>
    </row>
    <row r="267" spans="2:51" s="13" customFormat="1" ht="12">
      <c r="B267" s="173"/>
      <c r="D267" s="163" t="s">
        <v>147</v>
      </c>
      <c r="E267" s="174" t="s">
        <v>1</v>
      </c>
      <c r="F267" s="175" t="s">
        <v>844</v>
      </c>
      <c r="H267" s="176">
        <v>2.6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147</v>
      </c>
      <c r="AU267" s="174" t="s">
        <v>136</v>
      </c>
      <c r="AV267" s="13" t="s">
        <v>84</v>
      </c>
      <c r="AW267" s="13" t="s">
        <v>30</v>
      </c>
      <c r="AX267" s="13" t="s">
        <v>74</v>
      </c>
      <c r="AY267" s="174" t="s">
        <v>135</v>
      </c>
    </row>
    <row r="268" spans="2:51" s="13" customFormat="1" ht="12">
      <c r="B268" s="173"/>
      <c r="D268" s="163" t="s">
        <v>147</v>
      </c>
      <c r="E268" s="174" t="s">
        <v>1</v>
      </c>
      <c r="F268" s="175" t="s">
        <v>824</v>
      </c>
      <c r="H268" s="176">
        <v>3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147</v>
      </c>
      <c r="AU268" s="174" t="s">
        <v>136</v>
      </c>
      <c r="AV268" s="13" t="s">
        <v>84</v>
      </c>
      <c r="AW268" s="13" t="s">
        <v>30</v>
      </c>
      <c r="AX268" s="13" t="s">
        <v>74</v>
      </c>
      <c r="AY268" s="174" t="s">
        <v>135</v>
      </c>
    </row>
    <row r="269" spans="2:51" s="13" customFormat="1" ht="12">
      <c r="B269" s="173"/>
      <c r="D269" s="163" t="s">
        <v>147</v>
      </c>
      <c r="E269" s="174" t="s">
        <v>1</v>
      </c>
      <c r="F269" s="175" t="s">
        <v>840</v>
      </c>
      <c r="H269" s="176">
        <v>2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147</v>
      </c>
      <c r="AU269" s="174" t="s">
        <v>136</v>
      </c>
      <c r="AV269" s="13" t="s">
        <v>84</v>
      </c>
      <c r="AW269" s="13" t="s">
        <v>30</v>
      </c>
      <c r="AX269" s="13" t="s">
        <v>74</v>
      </c>
      <c r="AY269" s="174" t="s">
        <v>135</v>
      </c>
    </row>
    <row r="270" spans="2:51" s="13" customFormat="1" ht="12">
      <c r="B270" s="173"/>
      <c r="D270" s="163" t="s">
        <v>147</v>
      </c>
      <c r="E270" s="174" t="s">
        <v>1</v>
      </c>
      <c r="F270" s="175" t="s">
        <v>840</v>
      </c>
      <c r="H270" s="176">
        <v>2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147</v>
      </c>
      <c r="AU270" s="174" t="s">
        <v>136</v>
      </c>
      <c r="AV270" s="13" t="s">
        <v>84</v>
      </c>
      <c r="AW270" s="13" t="s">
        <v>30</v>
      </c>
      <c r="AX270" s="13" t="s">
        <v>74</v>
      </c>
      <c r="AY270" s="174" t="s">
        <v>135</v>
      </c>
    </row>
    <row r="271" spans="2:51" s="13" customFormat="1" ht="12">
      <c r="B271" s="173"/>
      <c r="D271" s="163" t="s">
        <v>147</v>
      </c>
      <c r="E271" s="174" t="s">
        <v>1</v>
      </c>
      <c r="F271" s="175" t="s">
        <v>840</v>
      </c>
      <c r="H271" s="176">
        <v>2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147</v>
      </c>
      <c r="AU271" s="174" t="s">
        <v>136</v>
      </c>
      <c r="AV271" s="13" t="s">
        <v>84</v>
      </c>
      <c r="AW271" s="13" t="s">
        <v>30</v>
      </c>
      <c r="AX271" s="13" t="s">
        <v>74</v>
      </c>
      <c r="AY271" s="174" t="s">
        <v>135</v>
      </c>
    </row>
    <row r="272" spans="2:51" s="13" customFormat="1" ht="12">
      <c r="B272" s="173"/>
      <c r="D272" s="163" t="s">
        <v>147</v>
      </c>
      <c r="E272" s="174" t="s">
        <v>1</v>
      </c>
      <c r="F272" s="175" t="s">
        <v>840</v>
      </c>
      <c r="H272" s="176">
        <v>2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147</v>
      </c>
      <c r="AU272" s="174" t="s">
        <v>136</v>
      </c>
      <c r="AV272" s="13" t="s">
        <v>84</v>
      </c>
      <c r="AW272" s="13" t="s">
        <v>30</v>
      </c>
      <c r="AX272" s="13" t="s">
        <v>74</v>
      </c>
      <c r="AY272" s="174" t="s">
        <v>135</v>
      </c>
    </row>
    <row r="273" spans="2:51" s="13" customFormat="1" ht="12">
      <c r="B273" s="173"/>
      <c r="D273" s="163" t="s">
        <v>147</v>
      </c>
      <c r="E273" s="174" t="s">
        <v>1</v>
      </c>
      <c r="F273" s="175" t="s">
        <v>845</v>
      </c>
      <c r="H273" s="176">
        <v>0.8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147</v>
      </c>
      <c r="AU273" s="174" t="s">
        <v>136</v>
      </c>
      <c r="AV273" s="13" t="s">
        <v>84</v>
      </c>
      <c r="AW273" s="13" t="s">
        <v>30</v>
      </c>
      <c r="AX273" s="13" t="s">
        <v>74</v>
      </c>
      <c r="AY273" s="174" t="s">
        <v>135</v>
      </c>
    </row>
    <row r="274" spans="2:51" s="14" customFormat="1" ht="12">
      <c r="B274" s="195"/>
      <c r="D274" s="163" t="s">
        <v>147</v>
      </c>
      <c r="E274" s="196" t="s">
        <v>1</v>
      </c>
      <c r="F274" s="197" t="s">
        <v>765</v>
      </c>
      <c r="H274" s="198">
        <v>176.9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147</v>
      </c>
      <c r="AU274" s="196" t="s">
        <v>136</v>
      </c>
      <c r="AV274" s="14" t="s">
        <v>143</v>
      </c>
      <c r="AW274" s="14" t="s">
        <v>30</v>
      </c>
      <c r="AX274" s="14" t="s">
        <v>82</v>
      </c>
      <c r="AY274" s="196" t="s">
        <v>135</v>
      </c>
    </row>
    <row r="275" spans="2:51" s="13" customFormat="1" ht="12">
      <c r="B275" s="173"/>
      <c r="D275" s="163" t="s">
        <v>147</v>
      </c>
      <c r="F275" s="175" t="s">
        <v>846</v>
      </c>
      <c r="H275" s="176">
        <v>88.45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147</v>
      </c>
      <c r="AU275" s="174" t="s">
        <v>136</v>
      </c>
      <c r="AV275" s="13" t="s">
        <v>84</v>
      </c>
      <c r="AW275" s="13" t="s">
        <v>3</v>
      </c>
      <c r="AX275" s="13" t="s">
        <v>82</v>
      </c>
      <c r="AY275" s="174" t="s">
        <v>135</v>
      </c>
    </row>
    <row r="276" spans="2:65" s="1" customFormat="1" ht="21.6" customHeight="1">
      <c r="B276" s="149"/>
      <c r="C276" s="150" t="s">
        <v>346</v>
      </c>
      <c r="D276" s="150" t="s">
        <v>138</v>
      </c>
      <c r="E276" s="151" t="s">
        <v>847</v>
      </c>
      <c r="F276" s="152" t="s">
        <v>848</v>
      </c>
      <c r="G276" s="153" t="s">
        <v>215</v>
      </c>
      <c r="H276" s="154">
        <v>69.3</v>
      </c>
      <c r="I276" s="155"/>
      <c r="J276" s="156">
        <f>ROUND(I276*H276,2)</f>
        <v>0</v>
      </c>
      <c r="K276" s="152" t="s">
        <v>142</v>
      </c>
      <c r="L276" s="31"/>
      <c r="M276" s="157" t="s">
        <v>1</v>
      </c>
      <c r="N276" s="158" t="s">
        <v>39</v>
      </c>
      <c r="O276" s="54"/>
      <c r="P276" s="159">
        <f>O276*H276</f>
        <v>0</v>
      </c>
      <c r="Q276" s="159">
        <v>0.00066</v>
      </c>
      <c r="R276" s="159">
        <f>Q276*H276</f>
        <v>0.045738</v>
      </c>
      <c r="S276" s="159">
        <v>0</v>
      </c>
      <c r="T276" s="160">
        <f>S276*H276</f>
        <v>0</v>
      </c>
      <c r="AR276" s="161" t="s">
        <v>535</v>
      </c>
      <c r="AT276" s="161" t="s">
        <v>138</v>
      </c>
      <c r="AU276" s="161" t="s">
        <v>136</v>
      </c>
      <c r="AY276" s="16" t="s">
        <v>135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6" t="s">
        <v>82</v>
      </c>
      <c r="BK276" s="162">
        <f>ROUND(I276*H276,2)</f>
        <v>0</v>
      </c>
      <c r="BL276" s="16" t="s">
        <v>535</v>
      </c>
      <c r="BM276" s="161" t="s">
        <v>849</v>
      </c>
    </row>
    <row r="277" spans="2:47" s="1" customFormat="1" ht="19.2">
      <c r="B277" s="31"/>
      <c r="D277" s="163" t="s">
        <v>145</v>
      </c>
      <c r="F277" s="164" t="s">
        <v>850</v>
      </c>
      <c r="I277" s="90"/>
      <c r="L277" s="31"/>
      <c r="M277" s="165"/>
      <c r="N277" s="54"/>
      <c r="O277" s="54"/>
      <c r="P277" s="54"/>
      <c r="Q277" s="54"/>
      <c r="R277" s="54"/>
      <c r="S277" s="54"/>
      <c r="T277" s="55"/>
      <c r="AT277" s="16" t="s">
        <v>145</v>
      </c>
      <c r="AU277" s="16" t="s">
        <v>136</v>
      </c>
    </row>
    <row r="278" spans="2:51" s="12" customFormat="1" ht="12">
      <c r="B278" s="166"/>
      <c r="D278" s="163" t="s">
        <v>147</v>
      </c>
      <c r="E278" s="167" t="s">
        <v>1</v>
      </c>
      <c r="F278" s="168" t="s">
        <v>851</v>
      </c>
      <c r="H278" s="167" t="s">
        <v>1</v>
      </c>
      <c r="I278" s="169"/>
      <c r="L278" s="166"/>
      <c r="M278" s="170"/>
      <c r="N278" s="171"/>
      <c r="O278" s="171"/>
      <c r="P278" s="171"/>
      <c r="Q278" s="171"/>
      <c r="R278" s="171"/>
      <c r="S278" s="171"/>
      <c r="T278" s="172"/>
      <c r="AT278" s="167" t="s">
        <v>147</v>
      </c>
      <c r="AU278" s="167" t="s">
        <v>136</v>
      </c>
      <c r="AV278" s="12" t="s">
        <v>82</v>
      </c>
      <c r="AW278" s="12" t="s">
        <v>30</v>
      </c>
      <c r="AX278" s="12" t="s">
        <v>74</v>
      </c>
      <c r="AY278" s="167" t="s">
        <v>135</v>
      </c>
    </row>
    <row r="279" spans="2:51" s="13" customFormat="1" ht="30.6">
      <c r="B279" s="173"/>
      <c r="D279" s="163" t="s">
        <v>147</v>
      </c>
      <c r="E279" s="174" t="s">
        <v>1</v>
      </c>
      <c r="F279" s="175" t="s">
        <v>852</v>
      </c>
      <c r="H279" s="176">
        <v>69.3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147</v>
      </c>
      <c r="AU279" s="174" t="s">
        <v>136</v>
      </c>
      <c r="AV279" s="13" t="s">
        <v>84</v>
      </c>
      <c r="AW279" s="13" t="s">
        <v>30</v>
      </c>
      <c r="AX279" s="13" t="s">
        <v>74</v>
      </c>
      <c r="AY279" s="174" t="s">
        <v>135</v>
      </c>
    </row>
    <row r="280" spans="2:51" s="12" customFormat="1" ht="12">
      <c r="B280" s="166"/>
      <c r="D280" s="163" t="s">
        <v>147</v>
      </c>
      <c r="E280" s="167" t="s">
        <v>1</v>
      </c>
      <c r="F280" s="168" t="s">
        <v>853</v>
      </c>
      <c r="H280" s="167" t="s">
        <v>1</v>
      </c>
      <c r="I280" s="169"/>
      <c r="L280" s="166"/>
      <c r="M280" s="170"/>
      <c r="N280" s="171"/>
      <c r="O280" s="171"/>
      <c r="P280" s="171"/>
      <c r="Q280" s="171"/>
      <c r="R280" s="171"/>
      <c r="S280" s="171"/>
      <c r="T280" s="172"/>
      <c r="AT280" s="167" t="s">
        <v>147</v>
      </c>
      <c r="AU280" s="167" t="s">
        <v>136</v>
      </c>
      <c r="AV280" s="12" t="s">
        <v>82</v>
      </c>
      <c r="AW280" s="12" t="s">
        <v>30</v>
      </c>
      <c r="AX280" s="12" t="s">
        <v>74</v>
      </c>
      <c r="AY280" s="167" t="s">
        <v>135</v>
      </c>
    </row>
    <row r="281" spans="2:51" s="13" customFormat="1" ht="30.6">
      <c r="B281" s="173"/>
      <c r="D281" s="163" t="s">
        <v>147</v>
      </c>
      <c r="E281" s="174" t="s">
        <v>1</v>
      </c>
      <c r="F281" s="175" t="s">
        <v>852</v>
      </c>
      <c r="H281" s="176">
        <v>69.3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147</v>
      </c>
      <c r="AU281" s="174" t="s">
        <v>136</v>
      </c>
      <c r="AV281" s="13" t="s">
        <v>84</v>
      </c>
      <c r="AW281" s="13" t="s">
        <v>30</v>
      </c>
      <c r="AX281" s="13" t="s">
        <v>74</v>
      </c>
      <c r="AY281" s="174" t="s">
        <v>135</v>
      </c>
    </row>
    <row r="282" spans="2:51" s="14" customFormat="1" ht="12">
      <c r="B282" s="195"/>
      <c r="D282" s="163" t="s">
        <v>147</v>
      </c>
      <c r="E282" s="196" t="s">
        <v>1</v>
      </c>
      <c r="F282" s="197" t="s">
        <v>765</v>
      </c>
      <c r="H282" s="198">
        <v>138.6</v>
      </c>
      <c r="I282" s="199"/>
      <c r="L282" s="195"/>
      <c r="M282" s="200"/>
      <c r="N282" s="201"/>
      <c r="O282" s="201"/>
      <c r="P282" s="201"/>
      <c r="Q282" s="201"/>
      <c r="R282" s="201"/>
      <c r="S282" s="201"/>
      <c r="T282" s="202"/>
      <c r="AT282" s="196" t="s">
        <v>147</v>
      </c>
      <c r="AU282" s="196" t="s">
        <v>136</v>
      </c>
      <c r="AV282" s="14" t="s">
        <v>143</v>
      </c>
      <c r="AW282" s="14" t="s">
        <v>30</v>
      </c>
      <c r="AX282" s="14" t="s">
        <v>82</v>
      </c>
      <c r="AY282" s="196" t="s">
        <v>135</v>
      </c>
    </row>
    <row r="283" spans="2:51" s="13" customFormat="1" ht="12">
      <c r="B283" s="173"/>
      <c r="D283" s="163" t="s">
        <v>147</v>
      </c>
      <c r="F283" s="175" t="s">
        <v>854</v>
      </c>
      <c r="H283" s="176">
        <v>69.3</v>
      </c>
      <c r="I283" s="177"/>
      <c r="L283" s="173"/>
      <c r="M283" s="178"/>
      <c r="N283" s="179"/>
      <c r="O283" s="179"/>
      <c r="P283" s="179"/>
      <c r="Q283" s="179"/>
      <c r="R283" s="179"/>
      <c r="S283" s="179"/>
      <c r="T283" s="180"/>
      <c r="AT283" s="174" t="s">
        <v>147</v>
      </c>
      <c r="AU283" s="174" t="s">
        <v>136</v>
      </c>
      <c r="AV283" s="13" t="s">
        <v>84</v>
      </c>
      <c r="AW283" s="13" t="s">
        <v>3</v>
      </c>
      <c r="AX283" s="13" t="s">
        <v>82</v>
      </c>
      <c r="AY283" s="174" t="s">
        <v>135</v>
      </c>
    </row>
    <row r="284" spans="2:65" s="1" customFormat="1" ht="21.6" customHeight="1">
      <c r="B284" s="149"/>
      <c r="C284" s="150" t="s">
        <v>344</v>
      </c>
      <c r="D284" s="150" t="s">
        <v>138</v>
      </c>
      <c r="E284" s="151" t="s">
        <v>855</v>
      </c>
      <c r="F284" s="152" t="s">
        <v>856</v>
      </c>
      <c r="G284" s="153" t="s">
        <v>215</v>
      </c>
      <c r="H284" s="154">
        <v>65.4</v>
      </c>
      <c r="I284" s="155"/>
      <c r="J284" s="156">
        <f>ROUND(I284*H284,2)</f>
        <v>0</v>
      </c>
      <c r="K284" s="152" t="s">
        <v>142</v>
      </c>
      <c r="L284" s="31"/>
      <c r="M284" s="157" t="s">
        <v>1</v>
      </c>
      <c r="N284" s="158" t="s">
        <v>39</v>
      </c>
      <c r="O284" s="54"/>
      <c r="P284" s="159">
        <f>O284*H284</f>
        <v>0</v>
      </c>
      <c r="Q284" s="159">
        <v>0.00091</v>
      </c>
      <c r="R284" s="159">
        <f>Q284*H284</f>
        <v>0.059514000000000004</v>
      </c>
      <c r="S284" s="159">
        <v>0</v>
      </c>
      <c r="T284" s="160">
        <f>S284*H284</f>
        <v>0</v>
      </c>
      <c r="AR284" s="161" t="s">
        <v>535</v>
      </c>
      <c r="AT284" s="161" t="s">
        <v>138</v>
      </c>
      <c r="AU284" s="161" t="s">
        <v>136</v>
      </c>
      <c r="AY284" s="16" t="s">
        <v>135</v>
      </c>
      <c r="BE284" s="162">
        <f>IF(N284="základní",J284,0)</f>
        <v>0</v>
      </c>
      <c r="BF284" s="162">
        <f>IF(N284="snížená",J284,0)</f>
        <v>0</v>
      </c>
      <c r="BG284" s="162">
        <f>IF(N284="zákl. přenesená",J284,0)</f>
        <v>0</v>
      </c>
      <c r="BH284" s="162">
        <f>IF(N284="sníž. přenesená",J284,0)</f>
        <v>0</v>
      </c>
      <c r="BI284" s="162">
        <f>IF(N284="nulová",J284,0)</f>
        <v>0</v>
      </c>
      <c r="BJ284" s="16" t="s">
        <v>82</v>
      </c>
      <c r="BK284" s="162">
        <f>ROUND(I284*H284,2)</f>
        <v>0</v>
      </c>
      <c r="BL284" s="16" t="s">
        <v>535</v>
      </c>
      <c r="BM284" s="161" t="s">
        <v>857</v>
      </c>
    </row>
    <row r="285" spans="2:47" s="1" customFormat="1" ht="19.2">
      <c r="B285" s="31"/>
      <c r="D285" s="163" t="s">
        <v>145</v>
      </c>
      <c r="F285" s="164" t="s">
        <v>858</v>
      </c>
      <c r="I285" s="90"/>
      <c r="L285" s="31"/>
      <c r="M285" s="165"/>
      <c r="N285" s="54"/>
      <c r="O285" s="54"/>
      <c r="P285" s="54"/>
      <c r="Q285" s="54"/>
      <c r="R285" s="54"/>
      <c r="S285" s="54"/>
      <c r="T285" s="55"/>
      <c r="AT285" s="16" t="s">
        <v>145</v>
      </c>
      <c r="AU285" s="16" t="s">
        <v>136</v>
      </c>
    </row>
    <row r="286" spans="2:51" s="12" customFormat="1" ht="12">
      <c r="B286" s="166"/>
      <c r="D286" s="163" t="s">
        <v>147</v>
      </c>
      <c r="E286" s="167" t="s">
        <v>1</v>
      </c>
      <c r="F286" s="168" t="s">
        <v>851</v>
      </c>
      <c r="H286" s="167" t="s">
        <v>1</v>
      </c>
      <c r="I286" s="169"/>
      <c r="L286" s="166"/>
      <c r="M286" s="170"/>
      <c r="N286" s="171"/>
      <c r="O286" s="171"/>
      <c r="P286" s="171"/>
      <c r="Q286" s="171"/>
      <c r="R286" s="171"/>
      <c r="S286" s="171"/>
      <c r="T286" s="172"/>
      <c r="AT286" s="167" t="s">
        <v>147</v>
      </c>
      <c r="AU286" s="167" t="s">
        <v>136</v>
      </c>
      <c r="AV286" s="12" t="s">
        <v>82</v>
      </c>
      <c r="AW286" s="12" t="s">
        <v>30</v>
      </c>
      <c r="AX286" s="12" t="s">
        <v>74</v>
      </c>
      <c r="AY286" s="167" t="s">
        <v>135</v>
      </c>
    </row>
    <row r="287" spans="2:51" s="13" customFormat="1" ht="12">
      <c r="B287" s="173"/>
      <c r="D287" s="163" t="s">
        <v>147</v>
      </c>
      <c r="E287" s="174" t="s">
        <v>1</v>
      </c>
      <c r="F287" s="175" t="s">
        <v>859</v>
      </c>
      <c r="H287" s="176">
        <v>18.8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147</v>
      </c>
      <c r="AU287" s="174" t="s">
        <v>136</v>
      </c>
      <c r="AV287" s="13" t="s">
        <v>84</v>
      </c>
      <c r="AW287" s="13" t="s">
        <v>30</v>
      </c>
      <c r="AX287" s="13" t="s">
        <v>74</v>
      </c>
      <c r="AY287" s="174" t="s">
        <v>135</v>
      </c>
    </row>
    <row r="288" spans="2:51" s="12" customFormat="1" ht="12">
      <c r="B288" s="166"/>
      <c r="D288" s="163" t="s">
        <v>147</v>
      </c>
      <c r="E288" s="167" t="s">
        <v>1</v>
      </c>
      <c r="F288" s="168" t="s">
        <v>853</v>
      </c>
      <c r="H288" s="167" t="s">
        <v>1</v>
      </c>
      <c r="I288" s="169"/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147</v>
      </c>
      <c r="AU288" s="167" t="s">
        <v>136</v>
      </c>
      <c r="AV288" s="12" t="s">
        <v>82</v>
      </c>
      <c r="AW288" s="12" t="s">
        <v>30</v>
      </c>
      <c r="AX288" s="12" t="s">
        <v>74</v>
      </c>
      <c r="AY288" s="167" t="s">
        <v>135</v>
      </c>
    </row>
    <row r="289" spans="2:51" s="13" customFormat="1" ht="12">
      <c r="B289" s="173"/>
      <c r="D289" s="163" t="s">
        <v>147</v>
      </c>
      <c r="E289" s="174" t="s">
        <v>1</v>
      </c>
      <c r="F289" s="175" t="s">
        <v>859</v>
      </c>
      <c r="H289" s="176">
        <v>18.8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4" t="s">
        <v>147</v>
      </c>
      <c r="AU289" s="174" t="s">
        <v>136</v>
      </c>
      <c r="AV289" s="13" t="s">
        <v>84</v>
      </c>
      <c r="AW289" s="13" t="s">
        <v>30</v>
      </c>
      <c r="AX289" s="13" t="s">
        <v>74</v>
      </c>
      <c r="AY289" s="174" t="s">
        <v>135</v>
      </c>
    </row>
    <row r="290" spans="2:51" s="12" customFormat="1" ht="12">
      <c r="B290" s="166"/>
      <c r="D290" s="163" t="s">
        <v>147</v>
      </c>
      <c r="E290" s="167" t="s">
        <v>1</v>
      </c>
      <c r="F290" s="168" t="s">
        <v>860</v>
      </c>
      <c r="H290" s="167" t="s">
        <v>1</v>
      </c>
      <c r="I290" s="169"/>
      <c r="L290" s="166"/>
      <c r="M290" s="170"/>
      <c r="N290" s="171"/>
      <c r="O290" s="171"/>
      <c r="P290" s="171"/>
      <c r="Q290" s="171"/>
      <c r="R290" s="171"/>
      <c r="S290" s="171"/>
      <c r="T290" s="172"/>
      <c r="AT290" s="167" t="s">
        <v>147</v>
      </c>
      <c r="AU290" s="167" t="s">
        <v>136</v>
      </c>
      <c r="AV290" s="12" t="s">
        <v>82</v>
      </c>
      <c r="AW290" s="12" t="s">
        <v>30</v>
      </c>
      <c r="AX290" s="12" t="s">
        <v>74</v>
      </c>
      <c r="AY290" s="167" t="s">
        <v>135</v>
      </c>
    </row>
    <row r="291" spans="2:51" s="13" customFormat="1" ht="30.6">
      <c r="B291" s="173"/>
      <c r="D291" s="163" t="s">
        <v>147</v>
      </c>
      <c r="E291" s="174" t="s">
        <v>1</v>
      </c>
      <c r="F291" s="175" t="s">
        <v>861</v>
      </c>
      <c r="H291" s="176">
        <v>93.2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147</v>
      </c>
      <c r="AU291" s="174" t="s">
        <v>136</v>
      </c>
      <c r="AV291" s="13" t="s">
        <v>84</v>
      </c>
      <c r="AW291" s="13" t="s">
        <v>30</v>
      </c>
      <c r="AX291" s="13" t="s">
        <v>74</v>
      </c>
      <c r="AY291" s="174" t="s">
        <v>135</v>
      </c>
    </row>
    <row r="292" spans="2:51" s="14" customFormat="1" ht="12">
      <c r="B292" s="195"/>
      <c r="D292" s="163" t="s">
        <v>147</v>
      </c>
      <c r="E292" s="196" t="s">
        <v>1</v>
      </c>
      <c r="F292" s="197" t="s">
        <v>765</v>
      </c>
      <c r="H292" s="198">
        <v>130.8</v>
      </c>
      <c r="I292" s="199"/>
      <c r="L292" s="195"/>
      <c r="M292" s="200"/>
      <c r="N292" s="201"/>
      <c r="O292" s="201"/>
      <c r="P292" s="201"/>
      <c r="Q292" s="201"/>
      <c r="R292" s="201"/>
      <c r="S292" s="201"/>
      <c r="T292" s="202"/>
      <c r="AT292" s="196" t="s">
        <v>147</v>
      </c>
      <c r="AU292" s="196" t="s">
        <v>136</v>
      </c>
      <c r="AV292" s="14" t="s">
        <v>143</v>
      </c>
      <c r="AW292" s="14" t="s">
        <v>30</v>
      </c>
      <c r="AX292" s="14" t="s">
        <v>82</v>
      </c>
      <c r="AY292" s="196" t="s">
        <v>135</v>
      </c>
    </row>
    <row r="293" spans="2:51" s="13" customFormat="1" ht="12">
      <c r="B293" s="173"/>
      <c r="D293" s="163" t="s">
        <v>147</v>
      </c>
      <c r="F293" s="175" t="s">
        <v>862</v>
      </c>
      <c r="H293" s="176">
        <v>65.4</v>
      </c>
      <c r="I293" s="177"/>
      <c r="L293" s="173"/>
      <c r="M293" s="178"/>
      <c r="N293" s="179"/>
      <c r="O293" s="179"/>
      <c r="P293" s="179"/>
      <c r="Q293" s="179"/>
      <c r="R293" s="179"/>
      <c r="S293" s="179"/>
      <c r="T293" s="180"/>
      <c r="AT293" s="174" t="s">
        <v>147</v>
      </c>
      <c r="AU293" s="174" t="s">
        <v>136</v>
      </c>
      <c r="AV293" s="13" t="s">
        <v>84</v>
      </c>
      <c r="AW293" s="13" t="s">
        <v>3</v>
      </c>
      <c r="AX293" s="13" t="s">
        <v>82</v>
      </c>
      <c r="AY293" s="174" t="s">
        <v>135</v>
      </c>
    </row>
    <row r="294" spans="2:65" s="1" customFormat="1" ht="21.6" customHeight="1">
      <c r="B294" s="149"/>
      <c r="C294" s="150" t="s">
        <v>354</v>
      </c>
      <c r="D294" s="150" t="s">
        <v>138</v>
      </c>
      <c r="E294" s="151" t="s">
        <v>863</v>
      </c>
      <c r="F294" s="152" t="s">
        <v>864</v>
      </c>
      <c r="G294" s="153" t="s">
        <v>215</v>
      </c>
      <c r="H294" s="154">
        <v>13.4</v>
      </c>
      <c r="I294" s="155"/>
      <c r="J294" s="156">
        <f>ROUND(I294*H294,2)</f>
        <v>0</v>
      </c>
      <c r="K294" s="152" t="s">
        <v>142</v>
      </c>
      <c r="L294" s="31"/>
      <c r="M294" s="157" t="s">
        <v>1</v>
      </c>
      <c r="N294" s="158" t="s">
        <v>39</v>
      </c>
      <c r="O294" s="54"/>
      <c r="P294" s="159">
        <f>O294*H294</f>
        <v>0</v>
      </c>
      <c r="Q294" s="159">
        <v>0.00119</v>
      </c>
      <c r="R294" s="159">
        <f>Q294*H294</f>
        <v>0.015946000000000002</v>
      </c>
      <c r="S294" s="159">
        <v>0</v>
      </c>
      <c r="T294" s="160">
        <f>S294*H294</f>
        <v>0</v>
      </c>
      <c r="AR294" s="161" t="s">
        <v>535</v>
      </c>
      <c r="AT294" s="161" t="s">
        <v>138</v>
      </c>
      <c r="AU294" s="161" t="s">
        <v>136</v>
      </c>
      <c r="AY294" s="16" t="s">
        <v>135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6" t="s">
        <v>82</v>
      </c>
      <c r="BK294" s="162">
        <f>ROUND(I294*H294,2)</f>
        <v>0</v>
      </c>
      <c r="BL294" s="16" t="s">
        <v>535</v>
      </c>
      <c r="BM294" s="161" t="s">
        <v>865</v>
      </c>
    </row>
    <row r="295" spans="2:47" s="1" customFormat="1" ht="19.2">
      <c r="B295" s="31"/>
      <c r="D295" s="163" t="s">
        <v>145</v>
      </c>
      <c r="F295" s="164" t="s">
        <v>866</v>
      </c>
      <c r="I295" s="90"/>
      <c r="L295" s="31"/>
      <c r="M295" s="165"/>
      <c r="N295" s="54"/>
      <c r="O295" s="54"/>
      <c r="P295" s="54"/>
      <c r="Q295" s="54"/>
      <c r="R295" s="54"/>
      <c r="S295" s="54"/>
      <c r="T295" s="55"/>
      <c r="AT295" s="16" t="s">
        <v>145</v>
      </c>
      <c r="AU295" s="16" t="s">
        <v>136</v>
      </c>
    </row>
    <row r="296" spans="2:51" s="12" customFormat="1" ht="12">
      <c r="B296" s="166"/>
      <c r="D296" s="163" t="s">
        <v>147</v>
      </c>
      <c r="E296" s="167" t="s">
        <v>1</v>
      </c>
      <c r="F296" s="168" t="s">
        <v>851</v>
      </c>
      <c r="H296" s="167" t="s">
        <v>1</v>
      </c>
      <c r="I296" s="169"/>
      <c r="L296" s="166"/>
      <c r="M296" s="170"/>
      <c r="N296" s="171"/>
      <c r="O296" s="171"/>
      <c r="P296" s="171"/>
      <c r="Q296" s="171"/>
      <c r="R296" s="171"/>
      <c r="S296" s="171"/>
      <c r="T296" s="172"/>
      <c r="AT296" s="167" t="s">
        <v>147</v>
      </c>
      <c r="AU296" s="167" t="s">
        <v>136</v>
      </c>
      <c r="AV296" s="12" t="s">
        <v>82</v>
      </c>
      <c r="AW296" s="12" t="s">
        <v>30</v>
      </c>
      <c r="AX296" s="12" t="s">
        <v>74</v>
      </c>
      <c r="AY296" s="167" t="s">
        <v>135</v>
      </c>
    </row>
    <row r="297" spans="2:51" s="13" customFormat="1" ht="12">
      <c r="B297" s="173"/>
      <c r="D297" s="163" t="s">
        <v>147</v>
      </c>
      <c r="E297" s="174" t="s">
        <v>1</v>
      </c>
      <c r="F297" s="175" t="s">
        <v>867</v>
      </c>
      <c r="H297" s="176">
        <v>13.4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147</v>
      </c>
      <c r="AU297" s="174" t="s">
        <v>136</v>
      </c>
      <c r="AV297" s="13" t="s">
        <v>84</v>
      </c>
      <c r="AW297" s="13" t="s">
        <v>30</v>
      </c>
      <c r="AX297" s="13" t="s">
        <v>74</v>
      </c>
      <c r="AY297" s="174" t="s">
        <v>135</v>
      </c>
    </row>
    <row r="298" spans="2:51" s="12" customFormat="1" ht="12">
      <c r="B298" s="166"/>
      <c r="D298" s="163" t="s">
        <v>147</v>
      </c>
      <c r="E298" s="167" t="s">
        <v>1</v>
      </c>
      <c r="F298" s="168" t="s">
        <v>853</v>
      </c>
      <c r="H298" s="167" t="s">
        <v>1</v>
      </c>
      <c r="I298" s="169"/>
      <c r="L298" s="166"/>
      <c r="M298" s="170"/>
      <c r="N298" s="171"/>
      <c r="O298" s="171"/>
      <c r="P298" s="171"/>
      <c r="Q298" s="171"/>
      <c r="R298" s="171"/>
      <c r="S298" s="171"/>
      <c r="T298" s="172"/>
      <c r="AT298" s="167" t="s">
        <v>147</v>
      </c>
      <c r="AU298" s="167" t="s">
        <v>136</v>
      </c>
      <c r="AV298" s="12" t="s">
        <v>82</v>
      </c>
      <c r="AW298" s="12" t="s">
        <v>30</v>
      </c>
      <c r="AX298" s="12" t="s">
        <v>74</v>
      </c>
      <c r="AY298" s="167" t="s">
        <v>135</v>
      </c>
    </row>
    <row r="299" spans="2:51" s="13" customFormat="1" ht="12">
      <c r="B299" s="173"/>
      <c r="D299" s="163" t="s">
        <v>147</v>
      </c>
      <c r="E299" s="174" t="s">
        <v>1</v>
      </c>
      <c r="F299" s="175" t="s">
        <v>867</v>
      </c>
      <c r="H299" s="176">
        <v>13.4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147</v>
      </c>
      <c r="AU299" s="174" t="s">
        <v>136</v>
      </c>
      <c r="AV299" s="13" t="s">
        <v>84</v>
      </c>
      <c r="AW299" s="13" t="s">
        <v>30</v>
      </c>
      <c r="AX299" s="13" t="s">
        <v>74</v>
      </c>
      <c r="AY299" s="174" t="s">
        <v>135</v>
      </c>
    </row>
    <row r="300" spans="2:51" s="14" customFormat="1" ht="12">
      <c r="B300" s="195"/>
      <c r="D300" s="163" t="s">
        <v>147</v>
      </c>
      <c r="E300" s="196" t="s">
        <v>1</v>
      </c>
      <c r="F300" s="197" t="s">
        <v>765</v>
      </c>
      <c r="H300" s="198">
        <v>26.8</v>
      </c>
      <c r="I300" s="199"/>
      <c r="L300" s="195"/>
      <c r="M300" s="200"/>
      <c r="N300" s="201"/>
      <c r="O300" s="201"/>
      <c r="P300" s="201"/>
      <c r="Q300" s="201"/>
      <c r="R300" s="201"/>
      <c r="S300" s="201"/>
      <c r="T300" s="202"/>
      <c r="AT300" s="196" t="s">
        <v>147</v>
      </c>
      <c r="AU300" s="196" t="s">
        <v>136</v>
      </c>
      <c r="AV300" s="14" t="s">
        <v>143</v>
      </c>
      <c r="AW300" s="14" t="s">
        <v>30</v>
      </c>
      <c r="AX300" s="14" t="s">
        <v>82</v>
      </c>
      <c r="AY300" s="196" t="s">
        <v>135</v>
      </c>
    </row>
    <row r="301" spans="2:51" s="13" customFormat="1" ht="12">
      <c r="B301" s="173"/>
      <c r="D301" s="163" t="s">
        <v>147</v>
      </c>
      <c r="F301" s="175" t="s">
        <v>868</v>
      </c>
      <c r="H301" s="176">
        <v>13.4</v>
      </c>
      <c r="I301" s="177"/>
      <c r="L301" s="173"/>
      <c r="M301" s="178"/>
      <c r="N301" s="179"/>
      <c r="O301" s="179"/>
      <c r="P301" s="179"/>
      <c r="Q301" s="179"/>
      <c r="R301" s="179"/>
      <c r="S301" s="179"/>
      <c r="T301" s="180"/>
      <c r="AT301" s="174" t="s">
        <v>147</v>
      </c>
      <c r="AU301" s="174" t="s">
        <v>136</v>
      </c>
      <c r="AV301" s="13" t="s">
        <v>84</v>
      </c>
      <c r="AW301" s="13" t="s">
        <v>3</v>
      </c>
      <c r="AX301" s="13" t="s">
        <v>82</v>
      </c>
      <c r="AY301" s="174" t="s">
        <v>135</v>
      </c>
    </row>
    <row r="302" spans="2:65" s="1" customFormat="1" ht="21.6" customHeight="1">
      <c r="B302" s="149"/>
      <c r="C302" s="150" t="s">
        <v>358</v>
      </c>
      <c r="D302" s="150" t="s">
        <v>138</v>
      </c>
      <c r="E302" s="151" t="s">
        <v>869</v>
      </c>
      <c r="F302" s="152" t="s">
        <v>870</v>
      </c>
      <c r="G302" s="153" t="s">
        <v>215</v>
      </c>
      <c r="H302" s="154">
        <v>23.2</v>
      </c>
      <c r="I302" s="155"/>
      <c r="J302" s="156">
        <f>ROUND(I302*H302,2)</f>
        <v>0</v>
      </c>
      <c r="K302" s="152" t="s">
        <v>142</v>
      </c>
      <c r="L302" s="31"/>
      <c r="M302" s="157" t="s">
        <v>1</v>
      </c>
      <c r="N302" s="158" t="s">
        <v>39</v>
      </c>
      <c r="O302" s="54"/>
      <c r="P302" s="159">
        <f>O302*H302</f>
        <v>0</v>
      </c>
      <c r="Q302" s="159">
        <v>0.00252</v>
      </c>
      <c r="R302" s="159">
        <f>Q302*H302</f>
        <v>0.058464</v>
      </c>
      <c r="S302" s="159">
        <v>0</v>
      </c>
      <c r="T302" s="160">
        <f>S302*H302</f>
        <v>0</v>
      </c>
      <c r="AR302" s="161" t="s">
        <v>535</v>
      </c>
      <c r="AT302" s="161" t="s">
        <v>138</v>
      </c>
      <c r="AU302" s="161" t="s">
        <v>136</v>
      </c>
      <c r="AY302" s="16" t="s">
        <v>135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6" t="s">
        <v>82</v>
      </c>
      <c r="BK302" s="162">
        <f>ROUND(I302*H302,2)</f>
        <v>0</v>
      </c>
      <c r="BL302" s="16" t="s">
        <v>535</v>
      </c>
      <c r="BM302" s="161" t="s">
        <v>871</v>
      </c>
    </row>
    <row r="303" spans="2:47" s="1" customFormat="1" ht="19.2">
      <c r="B303" s="31"/>
      <c r="D303" s="163" t="s">
        <v>145</v>
      </c>
      <c r="F303" s="164" t="s">
        <v>872</v>
      </c>
      <c r="I303" s="90"/>
      <c r="L303" s="31"/>
      <c r="M303" s="165"/>
      <c r="N303" s="54"/>
      <c r="O303" s="54"/>
      <c r="P303" s="54"/>
      <c r="Q303" s="54"/>
      <c r="R303" s="54"/>
      <c r="S303" s="54"/>
      <c r="T303" s="55"/>
      <c r="AT303" s="16" t="s">
        <v>145</v>
      </c>
      <c r="AU303" s="16" t="s">
        <v>136</v>
      </c>
    </row>
    <row r="304" spans="2:51" s="12" customFormat="1" ht="12">
      <c r="B304" s="166"/>
      <c r="D304" s="163" t="s">
        <v>147</v>
      </c>
      <c r="E304" s="167" t="s">
        <v>1</v>
      </c>
      <c r="F304" s="168" t="s">
        <v>851</v>
      </c>
      <c r="H304" s="167" t="s">
        <v>1</v>
      </c>
      <c r="I304" s="169"/>
      <c r="L304" s="166"/>
      <c r="M304" s="170"/>
      <c r="N304" s="171"/>
      <c r="O304" s="171"/>
      <c r="P304" s="171"/>
      <c r="Q304" s="171"/>
      <c r="R304" s="171"/>
      <c r="S304" s="171"/>
      <c r="T304" s="172"/>
      <c r="AT304" s="167" t="s">
        <v>147</v>
      </c>
      <c r="AU304" s="167" t="s">
        <v>136</v>
      </c>
      <c r="AV304" s="12" t="s">
        <v>82</v>
      </c>
      <c r="AW304" s="12" t="s">
        <v>30</v>
      </c>
      <c r="AX304" s="12" t="s">
        <v>74</v>
      </c>
      <c r="AY304" s="167" t="s">
        <v>135</v>
      </c>
    </row>
    <row r="305" spans="2:51" s="13" customFormat="1" ht="12">
      <c r="B305" s="173"/>
      <c r="D305" s="163" t="s">
        <v>147</v>
      </c>
      <c r="E305" s="174" t="s">
        <v>1</v>
      </c>
      <c r="F305" s="175" t="s">
        <v>873</v>
      </c>
      <c r="H305" s="176">
        <v>23.2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4" t="s">
        <v>147</v>
      </c>
      <c r="AU305" s="174" t="s">
        <v>136</v>
      </c>
      <c r="AV305" s="13" t="s">
        <v>84</v>
      </c>
      <c r="AW305" s="13" t="s">
        <v>30</v>
      </c>
      <c r="AX305" s="13" t="s">
        <v>74</v>
      </c>
      <c r="AY305" s="174" t="s">
        <v>135</v>
      </c>
    </row>
    <row r="306" spans="2:51" s="12" customFormat="1" ht="12">
      <c r="B306" s="166"/>
      <c r="D306" s="163" t="s">
        <v>147</v>
      </c>
      <c r="E306" s="167" t="s">
        <v>1</v>
      </c>
      <c r="F306" s="168" t="s">
        <v>853</v>
      </c>
      <c r="H306" s="167" t="s">
        <v>1</v>
      </c>
      <c r="I306" s="169"/>
      <c r="L306" s="166"/>
      <c r="M306" s="170"/>
      <c r="N306" s="171"/>
      <c r="O306" s="171"/>
      <c r="P306" s="171"/>
      <c r="Q306" s="171"/>
      <c r="R306" s="171"/>
      <c r="S306" s="171"/>
      <c r="T306" s="172"/>
      <c r="AT306" s="167" t="s">
        <v>147</v>
      </c>
      <c r="AU306" s="167" t="s">
        <v>136</v>
      </c>
      <c r="AV306" s="12" t="s">
        <v>82</v>
      </c>
      <c r="AW306" s="12" t="s">
        <v>30</v>
      </c>
      <c r="AX306" s="12" t="s">
        <v>74</v>
      </c>
      <c r="AY306" s="167" t="s">
        <v>135</v>
      </c>
    </row>
    <row r="307" spans="2:51" s="13" customFormat="1" ht="12">
      <c r="B307" s="173"/>
      <c r="D307" s="163" t="s">
        <v>147</v>
      </c>
      <c r="E307" s="174" t="s">
        <v>1</v>
      </c>
      <c r="F307" s="175" t="s">
        <v>873</v>
      </c>
      <c r="H307" s="176">
        <v>23.2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147</v>
      </c>
      <c r="AU307" s="174" t="s">
        <v>136</v>
      </c>
      <c r="AV307" s="13" t="s">
        <v>84</v>
      </c>
      <c r="AW307" s="13" t="s">
        <v>30</v>
      </c>
      <c r="AX307" s="13" t="s">
        <v>74</v>
      </c>
      <c r="AY307" s="174" t="s">
        <v>135</v>
      </c>
    </row>
    <row r="308" spans="2:51" s="14" customFormat="1" ht="12">
      <c r="B308" s="195"/>
      <c r="D308" s="163" t="s">
        <v>147</v>
      </c>
      <c r="E308" s="196" t="s">
        <v>1</v>
      </c>
      <c r="F308" s="197" t="s">
        <v>765</v>
      </c>
      <c r="H308" s="198">
        <v>46.4</v>
      </c>
      <c r="I308" s="199"/>
      <c r="L308" s="195"/>
      <c r="M308" s="200"/>
      <c r="N308" s="201"/>
      <c r="O308" s="201"/>
      <c r="P308" s="201"/>
      <c r="Q308" s="201"/>
      <c r="R308" s="201"/>
      <c r="S308" s="201"/>
      <c r="T308" s="202"/>
      <c r="AT308" s="196" t="s">
        <v>147</v>
      </c>
      <c r="AU308" s="196" t="s">
        <v>136</v>
      </c>
      <c r="AV308" s="14" t="s">
        <v>143</v>
      </c>
      <c r="AW308" s="14" t="s">
        <v>30</v>
      </c>
      <c r="AX308" s="14" t="s">
        <v>82</v>
      </c>
      <c r="AY308" s="196" t="s">
        <v>135</v>
      </c>
    </row>
    <row r="309" spans="2:51" s="13" customFormat="1" ht="12">
      <c r="B309" s="173"/>
      <c r="D309" s="163" t="s">
        <v>147</v>
      </c>
      <c r="F309" s="175" t="s">
        <v>874</v>
      </c>
      <c r="H309" s="176">
        <v>23.2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4" t="s">
        <v>147</v>
      </c>
      <c r="AU309" s="174" t="s">
        <v>136</v>
      </c>
      <c r="AV309" s="13" t="s">
        <v>84</v>
      </c>
      <c r="AW309" s="13" t="s">
        <v>3</v>
      </c>
      <c r="AX309" s="13" t="s">
        <v>82</v>
      </c>
      <c r="AY309" s="174" t="s">
        <v>135</v>
      </c>
    </row>
    <row r="310" spans="2:65" s="1" customFormat="1" ht="14.4" customHeight="1">
      <c r="B310" s="149"/>
      <c r="C310" s="150" t="s">
        <v>363</v>
      </c>
      <c r="D310" s="150" t="s">
        <v>138</v>
      </c>
      <c r="E310" s="151" t="s">
        <v>875</v>
      </c>
      <c r="F310" s="152" t="s">
        <v>876</v>
      </c>
      <c r="G310" s="153" t="s">
        <v>215</v>
      </c>
      <c r="H310" s="154">
        <v>24.75</v>
      </c>
      <c r="I310" s="155"/>
      <c r="J310" s="156">
        <f>ROUND(I310*H310,2)</f>
        <v>0</v>
      </c>
      <c r="K310" s="152" t="s">
        <v>142</v>
      </c>
      <c r="L310" s="31"/>
      <c r="M310" s="157" t="s">
        <v>1</v>
      </c>
      <c r="N310" s="158" t="s">
        <v>39</v>
      </c>
      <c r="O310" s="54"/>
      <c r="P310" s="159">
        <f>O310*H310</f>
        <v>0</v>
      </c>
      <c r="Q310" s="159">
        <v>0.00026</v>
      </c>
      <c r="R310" s="159">
        <f>Q310*H310</f>
        <v>0.006435</v>
      </c>
      <c r="S310" s="159">
        <v>0</v>
      </c>
      <c r="T310" s="160">
        <f>S310*H310</f>
        <v>0</v>
      </c>
      <c r="AR310" s="161" t="s">
        <v>535</v>
      </c>
      <c r="AT310" s="161" t="s">
        <v>138</v>
      </c>
      <c r="AU310" s="161" t="s">
        <v>136</v>
      </c>
      <c r="AY310" s="16" t="s">
        <v>135</v>
      </c>
      <c r="BE310" s="162">
        <f>IF(N310="základní",J310,0)</f>
        <v>0</v>
      </c>
      <c r="BF310" s="162">
        <f>IF(N310="snížená",J310,0)</f>
        <v>0</v>
      </c>
      <c r="BG310" s="162">
        <f>IF(N310="zákl. přenesená",J310,0)</f>
        <v>0</v>
      </c>
      <c r="BH310" s="162">
        <f>IF(N310="sníž. přenesená",J310,0)</f>
        <v>0</v>
      </c>
      <c r="BI310" s="162">
        <f>IF(N310="nulová",J310,0)</f>
        <v>0</v>
      </c>
      <c r="BJ310" s="16" t="s">
        <v>82</v>
      </c>
      <c r="BK310" s="162">
        <f>ROUND(I310*H310,2)</f>
        <v>0</v>
      </c>
      <c r="BL310" s="16" t="s">
        <v>535</v>
      </c>
      <c r="BM310" s="161" t="s">
        <v>877</v>
      </c>
    </row>
    <row r="311" spans="2:47" s="1" customFormat="1" ht="12">
      <c r="B311" s="31"/>
      <c r="D311" s="163" t="s">
        <v>145</v>
      </c>
      <c r="F311" s="164" t="s">
        <v>878</v>
      </c>
      <c r="I311" s="90"/>
      <c r="L311" s="31"/>
      <c r="M311" s="165"/>
      <c r="N311" s="54"/>
      <c r="O311" s="54"/>
      <c r="P311" s="54"/>
      <c r="Q311" s="54"/>
      <c r="R311" s="54"/>
      <c r="S311" s="54"/>
      <c r="T311" s="55"/>
      <c r="AT311" s="16" t="s">
        <v>145</v>
      </c>
      <c r="AU311" s="16" t="s">
        <v>136</v>
      </c>
    </row>
    <row r="312" spans="2:51" s="13" customFormat="1" ht="12">
      <c r="B312" s="173"/>
      <c r="D312" s="163" t="s">
        <v>147</v>
      </c>
      <c r="E312" s="174" t="s">
        <v>1</v>
      </c>
      <c r="F312" s="175" t="s">
        <v>879</v>
      </c>
      <c r="H312" s="176">
        <v>49.5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147</v>
      </c>
      <c r="AU312" s="174" t="s">
        <v>136</v>
      </c>
      <c r="AV312" s="13" t="s">
        <v>84</v>
      </c>
      <c r="AW312" s="13" t="s">
        <v>30</v>
      </c>
      <c r="AX312" s="13" t="s">
        <v>82</v>
      </c>
      <c r="AY312" s="174" t="s">
        <v>135</v>
      </c>
    </row>
    <row r="313" spans="2:51" s="13" customFormat="1" ht="12">
      <c r="B313" s="173"/>
      <c r="D313" s="163" t="s">
        <v>147</v>
      </c>
      <c r="F313" s="175" t="s">
        <v>880</v>
      </c>
      <c r="H313" s="176">
        <v>24.75</v>
      </c>
      <c r="I313" s="177"/>
      <c r="L313" s="173"/>
      <c r="M313" s="178"/>
      <c r="N313" s="179"/>
      <c r="O313" s="179"/>
      <c r="P313" s="179"/>
      <c r="Q313" s="179"/>
      <c r="R313" s="179"/>
      <c r="S313" s="179"/>
      <c r="T313" s="180"/>
      <c r="AT313" s="174" t="s">
        <v>147</v>
      </c>
      <c r="AU313" s="174" t="s">
        <v>136</v>
      </c>
      <c r="AV313" s="13" t="s">
        <v>84</v>
      </c>
      <c r="AW313" s="13" t="s">
        <v>3</v>
      </c>
      <c r="AX313" s="13" t="s">
        <v>82</v>
      </c>
      <c r="AY313" s="174" t="s">
        <v>135</v>
      </c>
    </row>
    <row r="314" spans="2:65" s="1" customFormat="1" ht="21.6" customHeight="1">
      <c r="B314" s="149"/>
      <c r="C314" s="150" t="s">
        <v>367</v>
      </c>
      <c r="D314" s="150" t="s">
        <v>138</v>
      </c>
      <c r="E314" s="151" t="s">
        <v>881</v>
      </c>
      <c r="F314" s="152" t="s">
        <v>882</v>
      </c>
      <c r="G314" s="153" t="s">
        <v>189</v>
      </c>
      <c r="H314" s="154">
        <v>4</v>
      </c>
      <c r="I314" s="155"/>
      <c r="J314" s="156">
        <f>ROUND(I314*H314,2)</f>
        <v>0</v>
      </c>
      <c r="K314" s="152" t="s">
        <v>142</v>
      </c>
      <c r="L314" s="31"/>
      <c r="M314" s="157" t="s">
        <v>1</v>
      </c>
      <c r="N314" s="158" t="s">
        <v>39</v>
      </c>
      <c r="O314" s="54"/>
      <c r="P314" s="159">
        <f>O314*H314</f>
        <v>0</v>
      </c>
      <c r="Q314" s="159">
        <v>0.00023</v>
      </c>
      <c r="R314" s="159">
        <f>Q314*H314</f>
        <v>0.00092</v>
      </c>
      <c r="S314" s="159">
        <v>0</v>
      </c>
      <c r="T314" s="160">
        <f>S314*H314</f>
        <v>0</v>
      </c>
      <c r="AR314" s="161" t="s">
        <v>535</v>
      </c>
      <c r="AT314" s="161" t="s">
        <v>138</v>
      </c>
      <c r="AU314" s="161" t="s">
        <v>136</v>
      </c>
      <c r="AY314" s="16" t="s">
        <v>135</v>
      </c>
      <c r="BE314" s="162">
        <f>IF(N314="základní",J314,0)</f>
        <v>0</v>
      </c>
      <c r="BF314" s="162">
        <f>IF(N314="snížená",J314,0)</f>
        <v>0</v>
      </c>
      <c r="BG314" s="162">
        <f>IF(N314="zákl. přenesená",J314,0)</f>
        <v>0</v>
      </c>
      <c r="BH314" s="162">
        <f>IF(N314="sníž. přenesená",J314,0)</f>
        <v>0</v>
      </c>
      <c r="BI314" s="162">
        <f>IF(N314="nulová",J314,0)</f>
        <v>0</v>
      </c>
      <c r="BJ314" s="16" t="s">
        <v>82</v>
      </c>
      <c r="BK314" s="162">
        <f>ROUND(I314*H314,2)</f>
        <v>0</v>
      </c>
      <c r="BL314" s="16" t="s">
        <v>535</v>
      </c>
      <c r="BM314" s="161" t="s">
        <v>883</v>
      </c>
    </row>
    <row r="315" spans="2:47" s="1" customFormat="1" ht="28.8">
      <c r="B315" s="31"/>
      <c r="D315" s="163" t="s">
        <v>145</v>
      </c>
      <c r="F315" s="164" t="s">
        <v>884</v>
      </c>
      <c r="I315" s="90"/>
      <c r="L315" s="31"/>
      <c r="M315" s="165"/>
      <c r="N315" s="54"/>
      <c r="O315" s="54"/>
      <c r="P315" s="54"/>
      <c r="Q315" s="54"/>
      <c r="R315" s="54"/>
      <c r="S315" s="54"/>
      <c r="T315" s="55"/>
      <c r="AT315" s="16" t="s">
        <v>145</v>
      </c>
      <c r="AU315" s="16" t="s">
        <v>136</v>
      </c>
    </row>
    <row r="316" spans="2:51" s="13" customFormat="1" ht="12">
      <c r="B316" s="173"/>
      <c r="D316" s="163" t="s">
        <v>147</v>
      </c>
      <c r="E316" s="174" t="s">
        <v>1</v>
      </c>
      <c r="F316" s="175" t="s">
        <v>885</v>
      </c>
      <c r="H316" s="176">
        <v>4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147</v>
      </c>
      <c r="AU316" s="174" t="s">
        <v>136</v>
      </c>
      <c r="AV316" s="13" t="s">
        <v>84</v>
      </c>
      <c r="AW316" s="13" t="s">
        <v>30</v>
      </c>
      <c r="AX316" s="13" t="s">
        <v>82</v>
      </c>
      <c r="AY316" s="174" t="s">
        <v>135</v>
      </c>
    </row>
    <row r="317" spans="2:65" s="1" customFormat="1" ht="21.6" customHeight="1">
      <c r="B317" s="149"/>
      <c r="C317" s="150" t="s">
        <v>372</v>
      </c>
      <c r="D317" s="150" t="s">
        <v>138</v>
      </c>
      <c r="E317" s="151" t="s">
        <v>886</v>
      </c>
      <c r="F317" s="152" t="s">
        <v>887</v>
      </c>
      <c r="G317" s="153" t="s">
        <v>189</v>
      </c>
      <c r="H317" s="154">
        <v>1</v>
      </c>
      <c r="I317" s="155"/>
      <c r="J317" s="156">
        <f>ROUND(I317*H317,2)</f>
        <v>0</v>
      </c>
      <c r="K317" s="152" t="s">
        <v>142</v>
      </c>
      <c r="L317" s="31"/>
      <c r="M317" s="157" t="s">
        <v>1</v>
      </c>
      <c r="N317" s="158" t="s">
        <v>39</v>
      </c>
      <c r="O317" s="54"/>
      <c r="P317" s="159">
        <f>O317*H317</f>
        <v>0</v>
      </c>
      <c r="Q317" s="159">
        <v>0.00057</v>
      </c>
      <c r="R317" s="159">
        <f>Q317*H317</f>
        <v>0.00057</v>
      </c>
      <c r="S317" s="159">
        <v>0</v>
      </c>
      <c r="T317" s="160">
        <f>S317*H317</f>
        <v>0</v>
      </c>
      <c r="AR317" s="161" t="s">
        <v>535</v>
      </c>
      <c r="AT317" s="161" t="s">
        <v>138</v>
      </c>
      <c r="AU317" s="161" t="s">
        <v>136</v>
      </c>
      <c r="AY317" s="16" t="s">
        <v>135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6" t="s">
        <v>82</v>
      </c>
      <c r="BK317" s="162">
        <f>ROUND(I317*H317,2)</f>
        <v>0</v>
      </c>
      <c r="BL317" s="16" t="s">
        <v>535</v>
      </c>
      <c r="BM317" s="161" t="s">
        <v>888</v>
      </c>
    </row>
    <row r="318" spans="2:47" s="1" customFormat="1" ht="19.2">
      <c r="B318" s="31"/>
      <c r="D318" s="163" t="s">
        <v>145</v>
      </c>
      <c r="F318" s="164" t="s">
        <v>889</v>
      </c>
      <c r="I318" s="90"/>
      <c r="L318" s="31"/>
      <c r="M318" s="165"/>
      <c r="N318" s="54"/>
      <c r="O318" s="54"/>
      <c r="P318" s="54"/>
      <c r="Q318" s="54"/>
      <c r="R318" s="54"/>
      <c r="S318" s="54"/>
      <c r="T318" s="55"/>
      <c r="AT318" s="16" t="s">
        <v>145</v>
      </c>
      <c r="AU318" s="16" t="s">
        <v>136</v>
      </c>
    </row>
    <row r="319" spans="2:51" s="13" customFormat="1" ht="12">
      <c r="B319" s="173"/>
      <c r="D319" s="163" t="s">
        <v>147</v>
      </c>
      <c r="E319" s="174" t="s">
        <v>1</v>
      </c>
      <c r="F319" s="175" t="s">
        <v>82</v>
      </c>
      <c r="H319" s="176">
        <v>1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147</v>
      </c>
      <c r="AU319" s="174" t="s">
        <v>136</v>
      </c>
      <c r="AV319" s="13" t="s">
        <v>84</v>
      </c>
      <c r="AW319" s="13" t="s">
        <v>30</v>
      </c>
      <c r="AX319" s="13" t="s">
        <v>82</v>
      </c>
      <c r="AY319" s="174" t="s">
        <v>135</v>
      </c>
    </row>
    <row r="320" spans="2:65" s="1" customFormat="1" ht="14.4" customHeight="1">
      <c r="B320" s="149"/>
      <c r="C320" s="150" t="s">
        <v>377</v>
      </c>
      <c r="D320" s="150" t="s">
        <v>138</v>
      </c>
      <c r="E320" s="151" t="s">
        <v>890</v>
      </c>
      <c r="F320" s="152" t="s">
        <v>891</v>
      </c>
      <c r="G320" s="153" t="s">
        <v>189</v>
      </c>
      <c r="H320" s="154">
        <v>1</v>
      </c>
      <c r="I320" s="155"/>
      <c r="J320" s="156">
        <f>ROUND(I320*H320,2)</f>
        <v>0</v>
      </c>
      <c r="K320" s="152" t="s">
        <v>142</v>
      </c>
      <c r="L320" s="31"/>
      <c r="M320" s="157" t="s">
        <v>1</v>
      </c>
      <c r="N320" s="158" t="s">
        <v>39</v>
      </c>
      <c r="O320" s="54"/>
      <c r="P320" s="159">
        <f>O320*H320</f>
        <v>0</v>
      </c>
      <c r="Q320" s="159">
        <v>0.00072</v>
      </c>
      <c r="R320" s="159">
        <f>Q320*H320</f>
        <v>0.00072</v>
      </c>
      <c r="S320" s="159">
        <v>0</v>
      </c>
      <c r="T320" s="160">
        <f>S320*H320</f>
        <v>0</v>
      </c>
      <c r="AR320" s="161" t="s">
        <v>535</v>
      </c>
      <c r="AT320" s="161" t="s">
        <v>138</v>
      </c>
      <c r="AU320" s="161" t="s">
        <v>136</v>
      </c>
      <c r="AY320" s="16" t="s">
        <v>135</v>
      </c>
      <c r="BE320" s="162">
        <f>IF(N320="základní",J320,0)</f>
        <v>0</v>
      </c>
      <c r="BF320" s="162">
        <f>IF(N320="snížená",J320,0)</f>
        <v>0</v>
      </c>
      <c r="BG320" s="162">
        <f>IF(N320="zákl. přenesená",J320,0)</f>
        <v>0</v>
      </c>
      <c r="BH320" s="162">
        <f>IF(N320="sníž. přenesená",J320,0)</f>
        <v>0</v>
      </c>
      <c r="BI320" s="162">
        <f>IF(N320="nulová",J320,0)</f>
        <v>0</v>
      </c>
      <c r="BJ320" s="16" t="s">
        <v>82</v>
      </c>
      <c r="BK320" s="162">
        <f>ROUND(I320*H320,2)</f>
        <v>0</v>
      </c>
      <c r="BL320" s="16" t="s">
        <v>535</v>
      </c>
      <c r="BM320" s="161" t="s">
        <v>892</v>
      </c>
    </row>
    <row r="321" spans="2:47" s="1" customFormat="1" ht="19.2">
      <c r="B321" s="31"/>
      <c r="D321" s="163" t="s">
        <v>145</v>
      </c>
      <c r="F321" s="164" t="s">
        <v>893</v>
      </c>
      <c r="I321" s="90"/>
      <c r="L321" s="31"/>
      <c r="M321" s="165"/>
      <c r="N321" s="54"/>
      <c r="O321" s="54"/>
      <c r="P321" s="54"/>
      <c r="Q321" s="54"/>
      <c r="R321" s="54"/>
      <c r="S321" s="54"/>
      <c r="T321" s="55"/>
      <c r="AT321" s="16" t="s">
        <v>145</v>
      </c>
      <c r="AU321" s="16" t="s">
        <v>136</v>
      </c>
    </row>
    <row r="322" spans="2:51" s="13" customFormat="1" ht="12">
      <c r="B322" s="173"/>
      <c r="D322" s="163" t="s">
        <v>147</v>
      </c>
      <c r="E322" s="174" t="s">
        <v>1</v>
      </c>
      <c r="F322" s="175" t="s">
        <v>82</v>
      </c>
      <c r="H322" s="176">
        <v>1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147</v>
      </c>
      <c r="AU322" s="174" t="s">
        <v>136</v>
      </c>
      <c r="AV322" s="13" t="s">
        <v>84</v>
      </c>
      <c r="AW322" s="13" t="s">
        <v>30</v>
      </c>
      <c r="AX322" s="13" t="s">
        <v>82</v>
      </c>
      <c r="AY322" s="174" t="s">
        <v>135</v>
      </c>
    </row>
    <row r="323" spans="2:65" s="1" customFormat="1" ht="21.6" customHeight="1">
      <c r="B323" s="149"/>
      <c r="C323" s="150" t="s">
        <v>384</v>
      </c>
      <c r="D323" s="150" t="s">
        <v>138</v>
      </c>
      <c r="E323" s="151" t="s">
        <v>894</v>
      </c>
      <c r="F323" s="152" t="s">
        <v>895</v>
      </c>
      <c r="G323" s="153" t="s">
        <v>189</v>
      </c>
      <c r="H323" s="154">
        <v>3</v>
      </c>
      <c r="I323" s="155"/>
      <c r="J323" s="156">
        <f>ROUND(I323*H323,2)</f>
        <v>0</v>
      </c>
      <c r="K323" s="152" t="s">
        <v>142</v>
      </c>
      <c r="L323" s="31"/>
      <c r="M323" s="157" t="s">
        <v>1</v>
      </c>
      <c r="N323" s="158" t="s">
        <v>39</v>
      </c>
      <c r="O323" s="54"/>
      <c r="P323" s="159">
        <f>O323*H323</f>
        <v>0</v>
      </c>
      <c r="Q323" s="159">
        <v>0.00152</v>
      </c>
      <c r="R323" s="159">
        <f>Q323*H323</f>
        <v>0.00456</v>
      </c>
      <c r="S323" s="159">
        <v>0</v>
      </c>
      <c r="T323" s="160">
        <f>S323*H323</f>
        <v>0</v>
      </c>
      <c r="AR323" s="161" t="s">
        <v>535</v>
      </c>
      <c r="AT323" s="161" t="s">
        <v>138</v>
      </c>
      <c r="AU323" s="161" t="s">
        <v>136</v>
      </c>
      <c r="AY323" s="16" t="s">
        <v>135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6" t="s">
        <v>82</v>
      </c>
      <c r="BK323" s="162">
        <f>ROUND(I323*H323,2)</f>
        <v>0</v>
      </c>
      <c r="BL323" s="16" t="s">
        <v>535</v>
      </c>
      <c r="BM323" s="161" t="s">
        <v>896</v>
      </c>
    </row>
    <row r="324" spans="2:47" s="1" customFormat="1" ht="19.2">
      <c r="B324" s="31"/>
      <c r="D324" s="163" t="s">
        <v>145</v>
      </c>
      <c r="F324" s="164" t="s">
        <v>897</v>
      </c>
      <c r="I324" s="90"/>
      <c r="L324" s="31"/>
      <c r="M324" s="165"/>
      <c r="N324" s="54"/>
      <c r="O324" s="54"/>
      <c r="P324" s="54"/>
      <c r="Q324" s="54"/>
      <c r="R324" s="54"/>
      <c r="S324" s="54"/>
      <c r="T324" s="55"/>
      <c r="AT324" s="16" t="s">
        <v>145</v>
      </c>
      <c r="AU324" s="16" t="s">
        <v>136</v>
      </c>
    </row>
    <row r="325" spans="2:51" s="13" customFormat="1" ht="12">
      <c r="B325" s="173"/>
      <c r="D325" s="163" t="s">
        <v>147</v>
      </c>
      <c r="E325" s="174" t="s">
        <v>1</v>
      </c>
      <c r="F325" s="175" t="s">
        <v>136</v>
      </c>
      <c r="H325" s="176">
        <v>3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147</v>
      </c>
      <c r="AU325" s="174" t="s">
        <v>136</v>
      </c>
      <c r="AV325" s="13" t="s">
        <v>84</v>
      </c>
      <c r="AW325" s="13" t="s">
        <v>30</v>
      </c>
      <c r="AX325" s="13" t="s">
        <v>82</v>
      </c>
      <c r="AY325" s="174" t="s">
        <v>135</v>
      </c>
    </row>
    <row r="326" spans="2:65" s="1" customFormat="1" ht="21.6" customHeight="1">
      <c r="B326" s="149"/>
      <c r="C326" s="150" t="s">
        <v>390</v>
      </c>
      <c r="D326" s="150" t="s">
        <v>138</v>
      </c>
      <c r="E326" s="151" t="s">
        <v>898</v>
      </c>
      <c r="F326" s="152" t="s">
        <v>899</v>
      </c>
      <c r="G326" s="153" t="s">
        <v>215</v>
      </c>
      <c r="H326" s="154">
        <v>171.3</v>
      </c>
      <c r="I326" s="155"/>
      <c r="J326" s="156">
        <f>ROUND(I326*H326,2)</f>
        <v>0</v>
      </c>
      <c r="K326" s="152" t="s">
        <v>142</v>
      </c>
      <c r="L326" s="31"/>
      <c r="M326" s="157" t="s">
        <v>1</v>
      </c>
      <c r="N326" s="158" t="s">
        <v>39</v>
      </c>
      <c r="O326" s="54"/>
      <c r="P326" s="159">
        <f>O326*H326</f>
        <v>0</v>
      </c>
      <c r="Q326" s="159">
        <v>0.00019</v>
      </c>
      <c r="R326" s="159">
        <f>Q326*H326</f>
        <v>0.032547000000000006</v>
      </c>
      <c r="S326" s="159">
        <v>0</v>
      </c>
      <c r="T326" s="160">
        <f>S326*H326</f>
        <v>0</v>
      </c>
      <c r="AR326" s="161" t="s">
        <v>535</v>
      </c>
      <c r="AT326" s="161" t="s">
        <v>138</v>
      </c>
      <c r="AU326" s="161" t="s">
        <v>136</v>
      </c>
      <c r="AY326" s="16" t="s">
        <v>135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6" t="s">
        <v>82</v>
      </c>
      <c r="BK326" s="162">
        <f>ROUND(I326*H326,2)</f>
        <v>0</v>
      </c>
      <c r="BL326" s="16" t="s">
        <v>535</v>
      </c>
      <c r="BM326" s="161" t="s">
        <v>900</v>
      </c>
    </row>
    <row r="327" spans="2:47" s="1" customFormat="1" ht="28.8">
      <c r="B327" s="31"/>
      <c r="D327" s="163" t="s">
        <v>145</v>
      </c>
      <c r="F327" s="164" t="s">
        <v>901</v>
      </c>
      <c r="I327" s="90"/>
      <c r="L327" s="31"/>
      <c r="M327" s="165"/>
      <c r="N327" s="54"/>
      <c r="O327" s="54"/>
      <c r="P327" s="54"/>
      <c r="Q327" s="54"/>
      <c r="R327" s="54"/>
      <c r="S327" s="54"/>
      <c r="T327" s="55"/>
      <c r="AT327" s="16" t="s">
        <v>145</v>
      </c>
      <c r="AU327" s="16" t="s">
        <v>136</v>
      </c>
    </row>
    <row r="328" spans="2:51" s="13" customFormat="1" ht="12">
      <c r="B328" s="173"/>
      <c r="D328" s="163" t="s">
        <v>147</v>
      </c>
      <c r="E328" s="174" t="s">
        <v>1</v>
      </c>
      <c r="F328" s="175" t="s">
        <v>902</v>
      </c>
      <c r="H328" s="176">
        <v>342.6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147</v>
      </c>
      <c r="AU328" s="174" t="s">
        <v>136</v>
      </c>
      <c r="AV328" s="13" t="s">
        <v>84</v>
      </c>
      <c r="AW328" s="13" t="s">
        <v>30</v>
      </c>
      <c r="AX328" s="13" t="s">
        <v>82</v>
      </c>
      <c r="AY328" s="174" t="s">
        <v>135</v>
      </c>
    </row>
    <row r="329" spans="2:51" s="13" customFormat="1" ht="12">
      <c r="B329" s="173"/>
      <c r="D329" s="163" t="s">
        <v>147</v>
      </c>
      <c r="F329" s="175" t="s">
        <v>903</v>
      </c>
      <c r="H329" s="176">
        <v>171.3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4" t="s">
        <v>147</v>
      </c>
      <c r="AU329" s="174" t="s">
        <v>136</v>
      </c>
      <c r="AV329" s="13" t="s">
        <v>84</v>
      </c>
      <c r="AW329" s="13" t="s">
        <v>3</v>
      </c>
      <c r="AX329" s="13" t="s">
        <v>82</v>
      </c>
      <c r="AY329" s="174" t="s">
        <v>135</v>
      </c>
    </row>
    <row r="330" spans="2:65" s="1" customFormat="1" ht="21.6" customHeight="1">
      <c r="B330" s="149"/>
      <c r="C330" s="150" t="s">
        <v>395</v>
      </c>
      <c r="D330" s="150" t="s">
        <v>138</v>
      </c>
      <c r="E330" s="151" t="s">
        <v>904</v>
      </c>
      <c r="F330" s="152" t="s">
        <v>905</v>
      </c>
      <c r="G330" s="153" t="s">
        <v>215</v>
      </c>
      <c r="H330" s="154">
        <v>171.3</v>
      </c>
      <c r="I330" s="155"/>
      <c r="J330" s="156">
        <f>ROUND(I330*H330,2)</f>
        <v>0</v>
      </c>
      <c r="K330" s="152" t="s">
        <v>142</v>
      </c>
      <c r="L330" s="31"/>
      <c r="M330" s="157" t="s">
        <v>1</v>
      </c>
      <c r="N330" s="158" t="s">
        <v>39</v>
      </c>
      <c r="O330" s="54"/>
      <c r="P330" s="159">
        <f>O330*H330</f>
        <v>0</v>
      </c>
      <c r="Q330" s="159">
        <v>1E-05</v>
      </c>
      <c r="R330" s="159">
        <f>Q330*H330</f>
        <v>0.0017130000000000003</v>
      </c>
      <c r="S330" s="159">
        <v>0</v>
      </c>
      <c r="T330" s="160">
        <f>S330*H330</f>
        <v>0</v>
      </c>
      <c r="AR330" s="161" t="s">
        <v>535</v>
      </c>
      <c r="AT330" s="161" t="s">
        <v>138</v>
      </c>
      <c r="AU330" s="161" t="s">
        <v>136</v>
      </c>
      <c r="AY330" s="16" t="s">
        <v>135</v>
      </c>
      <c r="BE330" s="162">
        <f>IF(N330="základní",J330,0)</f>
        <v>0</v>
      </c>
      <c r="BF330" s="162">
        <f>IF(N330="snížená",J330,0)</f>
        <v>0</v>
      </c>
      <c r="BG330" s="162">
        <f>IF(N330="zákl. přenesená",J330,0)</f>
        <v>0</v>
      </c>
      <c r="BH330" s="162">
        <f>IF(N330="sníž. přenesená",J330,0)</f>
        <v>0</v>
      </c>
      <c r="BI330" s="162">
        <f>IF(N330="nulová",J330,0)</f>
        <v>0</v>
      </c>
      <c r="BJ330" s="16" t="s">
        <v>82</v>
      </c>
      <c r="BK330" s="162">
        <f>ROUND(I330*H330,2)</f>
        <v>0</v>
      </c>
      <c r="BL330" s="16" t="s">
        <v>535</v>
      </c>
      <c r="BM330" s="161" t="s">
        <v>906</v>
      </c>
    </row>
    <row r="331" spans="2:47" s="1" customFormat="1" ht="19.2">
      <c r="B331" s="31"/>
      <c r="D331" s="163" t="s">
        <v>145</v>
      </c>
      <c r="F331" s="164" t="s">
        <v>907</v>
      </c>
      <c r="I331" s="90"/>
      <c r="L331" s="31"/>
      <c r="M331" s="165"/>
      <c r="N331" s="54"/>
      <c r="O331" s="54"/>
      <c r="P331" s="54"/>
      <c r="Q331" s="54"/>
      <c r="R331" s="54"/>
      <c r="S331" s="54"/>
      <c r="T331" s="55"/>
      <c r="AT331" s="16" t="s">
        <v>145</v>
      </c>
      <c r="AU331" s="16" t="s">
        <v>136</v>
      </c>
    </row>
    <row r="332" spans="2:51" s="13" customFormat="1" ht="12">
      <c r="B332" s="173"/>
      <c r="D332" s="163" t="s">
        <v>147</v>
      </c>
      <c r="E332" s="174" t="s">
        <v>1</v>
      </c>
      <c r="F332" s="175" t="s">
        <v>902</v>
      </c>
      <c r="H332" s="176">
        <v>342.6</v>
      </c>
      <c r="I332" s="177"/>
      <c r="L332" s="173"/>
      <c r="M332" s="178"/>
      <c r="N332" s="179"/>
      <c r="O332" s="179"/>
      <c r="P332" s="179"/>
      <c r="Q332" s="179"/>
      <c r="R332" s="179"/>
      <c r="S332" s="179"/>
      <c r="T332" s="180"/>
      <c r="AT332" s="174" t="s">
        <v>147</v>
      </c>
      <c r="AU332" s="174" t="s">
        <v>136</v>
      </c>
      <c r="AV332" s="13" t="s">
        <v>84</v>
      </c>
      <c r="AW332" s="13" t="s">
        <v>30</v>
      </c>
      <c r="AX332" s="13" t="s">
        <v>82</v>
      </c>
      <c r="AY332" s="174" t="s">
        <v>135</v>
      </c>
    </row>
    <row r="333" spans="2:51" s="13" customFormat="1" ht="12">
      <c r="B333" s="173"/>
      <c r="D333" s="163" t="s">
        <v>147</v>
      </c>
      <c r="F333" s="175" t="s">
        <v>903</v>
      </c>
      <c r="H333" s="176">
        <v>171.3</v>
      </c>
      <c r="I333" s="177"/>
      <c r="L333" s="173"/>
      <c r="M333" s="178"/>
      <c r="N333" s="179"/>
      <c r="O333" s="179"/>
      <c r="P333" s="179"/>
      <c r="Q333" s="179"/>
      <c r="R333" s="179"/>
      <c r="S333" s="179"/>
      <c r="T333" s="180"/>
      <c r="AT333" s="174" t="s">
        <v>147</v>
      </c>
      <c r="AU333" s="174" t="s">
        <v>136</v>
      </c>
      <c r="AV333" s="13" t="s">
        <v>84</v>
      </c>
      <c r="AW333" s="13" t="s">
        <v>3</v>
      </c>
      <c r="AX333" s="13" t="s">
        <v>82</v>
      </c>
      <c r="AY333" s="174" t="s">
        <v>135</v>
      </c>
    </row>
    <row r="334" spans="2:65" s="1" customFormat="1" ht="21.6" customHeight="1">
      <c r="B334" s="149"/>
      <c r="C334" s="150" t="s">
        <v>401</v>
      </c>
      <c r="D334" s="150" t="s">
        <v>138</v>
      </c>
      <c r="E334" s="151" t="s">
        <v>908</v>
      </c>
      <c r="F334" s="152" t="s">
        <v>909</v>
      </c>
      <c r="G334" s="153" t="s">
        <v>293</v>
      </c>
      <c r="H334" s="154">
        <v>0.453</v>
      </c>
      <c r="I334" s="155"/>
      <c r="J334" s="156">
        <f>ROUND(I334*H334,2)</f>
        <v>0</v>
      </c>
      <c r="K334" s="152" t="s">
        <v>142</v>
      </c>
      <c r="L334" s="31"/>
      <c r="M334" s="157" t="s">
        <v>1</v>
      </c>
      <c r="N334" s="158" t="s">
        <v>39</v>
      </c>
      <c r="O334" s="54"/>
      <c r="P334" s="159">
        <f>O334*H334</f>
        <v>0</v>
      </c>
      <c r="Q334" s="159">
        <v>0</v>
      </c>
      <c r="R334" s="159">
        <f>Q334*H334</f>
        <v>0</v>
      </c>
      <c r="S334" s="159">
        <v>0</v>
      </c>
      <c r="T334" s="160">
        <f>S334*H334</f>
        <v>0</v>
      </c>
      <c r="AR334" s="161" t="s">
        <v>535</v>
      </c>
      <c r="AT334" s="161" t="s">
        <v>138</v>
      </c>
      <c r="AU334" s="161" t="s">
        <v>136</v>
      </c>
      <c r="AY334" s="16" t="s">
        <v>135</v>
      </c>
      <c r="BE334" s="162">
        <f>IF(N334="základní",J334,0)</f>
        <v>0</v>
      </c>
      <c r="BF334" s="162">
        <f>IF(N334="snížená",J334,0)</f>
        <v>0</v>
      </c>
      <c r="BG334" s="162">
        <f>IF(N334="zákl. přenesená",J334,0)</f>
        <v>0</v>
      </c>
      <c r="BH334" s="162">
        <f>IF(N334="sníž. přenesená",J334,0)</f>
        <v>0</v>
      </c>
      <c r="BI334" s="162">
        <f>IF(N334="nulová",J334,0)</f>
        <v>0</v>
      </c>
      <c r="BJ334" s="16" t="s">
        <v>82</v>
      </c>
      <c r="BK334" s="162">
        <f>ROUND(I334*H334,2)</f>
        <v>0</v>
      </c>
      <c r="BL334" s="16" t="s">
        <v>535</v>
      </c>
      <c r="BM334" s="161" t="s">
        <v>910</v>
      </c>
    </row>
    <row r="335" spans="2:47" s="1" customFormat="1" ht="38.4">
      <c r="B335" s="31"/>
      <c r="D335" s="163" t="s">
        <v>145</v>
      </c>
      <c r="F335" s="164" t="s">
        <v>911</v>
      </c>
      <c r="I335" s="90"/>
      <c r="L335" s="31"/>
      <c r="M335" s="165"/>
      <c r="N335" s="54"/>
      <c r="O335" s="54"/>
      <c r="P335" s="54"/>
      <c r="Q335" s="54"/>
      <c r="R335" s="54"/>
      <c r="S335" s="54"/>
      <c r="T335" s="55"/>
      <c r="AT335" s="16" t="s">
        <v>145</v>
      </c>
      <c r="AU335" s="16" t="s">
        <v>136</v>
      </c>
    </row>
    <row r="336" spans="2:63" s="11" customFormat="1" ht="20.85" customHeight="1">
      <c r="B336" s="136"/>
      <c r="D336" s="137" t="s">
        <v>73</v>
      </c>
      <c r="E336" s="147" t="s">
        <v>912</v>
      </c>
      <c r="F336" s="147" t="s">
        <v>913</v>
      </c>
      <c r="I336" s="139"/>
      <c r="J336" s="148">
        <f>BK336</f>
        <v>0</v>
      </c>
      <c r="L336" s="136"/>
      <c r="M336" s="141"/>
      <c r="N336" s="142"/>
      <c r="O336" s="142"/>
      <c r="P336" s="143">
        <f>SUM(P337:P402)</f>
        <v>0</v>
      </c>
      <c r="Q336" s="142"/>
      <c r="R336" s="143">
        <f>SUM(R337:R402)</f>
        <v>0.23446000000000003</v>
      </c>
      <c r="S336" s="142"/>
      <c r="T336" s="144">
        <f>SUM(T337:T402)</f>
        <v>0.31233</v>
      </c>
      <c r="AR336" s="137" t="s">
        <v>136</v>
      </c>
      <c r="AT336" s="145" t="s">
        <v>73</v>
      </c>
      <c r="AU336" s="145" t="s">
        <v>84</v>
      </c>
      <c r="AY336" s="137" t="s">
        <v>135</v>
      </c>
      <c r="BK336" s="146">
        <f>SUM(BK337:BK402)</f>
        <v>0</v>
      </c>
    </row>
    <row r="337" spans="2:65" s="1" customFormat="1" ht="14.4" customHeight="1">
      <c r="B337" s="149"/>
      <c r="C337" s="150" t="s">
        <v>406</v>
      </c>
      <c r="D337" s="150" t="s">
        <v>138</v>
      </c>
      <c r="E337" s="151" t="s">
        <v>914</v>
      </c>
      <c r="F337" s="152" t="s">
        <v>915</v>
      </c>
      <c r="G337" s="153" t="s">
        <v>806</v>
      </c>
      <c r="H337" s="154">
        <v>2</v>
      </c>
      <c r="I337" s="155"/>
      <c r="J337" s="156">
        <f>ROUND(I337*H337,2)</f>
        <v>0</v>
      </c>
      <c r="K337" s="152" t="s">
        <v>142</v>
      </c>
      <c r="L337" s="31"/>
      <c r="M337" s="157" t="s">
        <v>1</v>
      </c>
      <c r="N337" s="158" t="s">
        <v>39</v>
      </c>
      <c r="O337" s="54"/>
      <c r="P337" s="159">
        <f>O337*H337</f>
        <v>0</v>
      </c>
      <c r="Q337" s="159">
        <v>0</v>
      </c>
      <c r="R337" s="159">
        <f>Q337*H337</f>
        <v>0</v>
      </c>
      <c r="S337" s="159">
        <v>0.01933</v>
      </c>
      <c r="T337" s="160">
        <f>S337*H337</f>
        <v>0.03866</v>
      </c>
      <c r="AR337" s="161" t="s">
        <v>535</v>
      </c>
      <c r="AT337" s="161" t="s">
        <v>138</v>
      </c>
      <c r="AU337" s="161" t="s">
        <v>136</v>
      </c>
      <c r="AY337" s="16" t="s">
        <v>135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6" t="s">
        <v>82</v>
      </c>
      <c r="BK337" s="162">
        <f>ROUND(I337*H337,2)</f>
        <v>0</v>
      </c>
      <c r="BL337" s="16" t="s">
        <v>535</v>
      </c>
      <c r="BM337" s="161" t="s">
        <v>916</v>
      </c>
    </row>
    <row r="338" spans="2:47" s="1" customFormat="1" ht="19.2">
      <c r="B338" s="31"/>
      <c r="D338" s="163" t="s">
        <v>145</v>
      </c>
      <c r="F338" s="164" t="s">
        <v>917</v>
      </c>
      <c r="I338" s="90"/>
      <c r="L338" s="31"/>
      <c r="M338" s="165"/>
      <c r="N338" s="54"/>
      <c r="O338" s="54"/>
      <c r="P338" s="54"/>
      <c r="Q338" s="54"/>
      <c r="R338" s="54"/>
      <c r="S338" s="54"/>
      <c r="T338" s="55"/>
      <c r="AT338" s="16" t="s">
        <v>145</v>
      </c>
      <c r="AU338" s="16" t="s">
        <v>136</v>
      </c>
    </row>
    <row r="339" spans="2:51" s="13" customFormat="1" ht="12">
      <c r="B339" s="173"/>
      <c r="D339" s="163" t="s">
        <v>147</v>
      </c>
      <c r="E339" s="174" t="s">
        <v>1</v>
      </c>
      <c r="F339" s="175" t="s">
        <v>84</v>
      </c>
      <c r="H339" s="176">
        <v>2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147</v>
      </c>
      <c r="AU339" s="174" t="s">
        <v>136</v>
      </c>
      <c r="AV339" s="13" t="s">
        <v>84</v>
      </c>
      <c r="AW339" s="13" t="s">
        <v>30</v>
      </c>
      <c r="AX339" s="13" t="s">
        <v>82</v>
      </c>
      <c r="AY339" s="174" t="s">
        <v>135</v>
      </c>
    </row>
    <row r="340" spans="2:65" s="1" customFormat="1" ht="21.6" customHeight="1">
      <c r="B340" s="149"/>
      <c r="C340" s="150" t="s">
        <v>412</v>
      </c>
      <c r="D340" s="150" t="s">
        <v>138</v>
      </c>
      <c r="E340" s="151" t="s">
        <v>918</v>
      </c>
      <c r="F340" s="152" t="s">
        <v>919</v>
      </c>
      <c r="G340" s="153" t="s">
        <v>806</v>
      </c>
      <c r="H340" s="154">
        <v>2</v>
      </c>
      <c r="I340" s="155"/>
      <c r="J340" s="156">
        <f>ROUND(I340*H340,2)</f>
        <v>0</v>
      </c>
      <c r="K340" s="152" t="s">
        <v>142</v>
      </c>
      <c r="L340" s="31"/>
      <c r="M340" s="157" t="s">
        <v>1</v>
      </c>
      <c r="N340" s="158" t="s">
        <v>39</v>
      </c>
      <c r="O340" s="54"/>
      <c r="P340" s="159">
        <f>O340*H340</f>
        <v>0</v>
      </c>
      <c r="Q340" s="159">
        <v>0.0232</v>
      </c>
      <c r="R340" s="159">
        <f>Q340*H340</f>
        <v>0.0464</v>
      </c>
      <c r="S340" s="159">
        <v>0</v>
      </c>
      <c r="T340" s="160">
        <f>S340*H340</f>
        <v>0</v>
      </c>
      <c r="AR340" s="161" t="s">
        <v>535</v>
      </c>
      <c r="AT340" s="161" t="s">
        <v>138</v>
      </c>
      <c r="AU340" s="161" t="s">
        <v>136</v>
      </c>
      <c r="AY340" s="16" t="s">
        <v>135</v>
      </c>
      <c r="BE340" s="162">
        <f>IF(N340="základní",J340,0)</f>
        <v>0</v>
      </c>
      <c r="BF340" s="162">
        <f>IF(N340="snížená",J340,0)</f>
        <v>0</v>
      </c>
      <c r="BG340" s="162">
        <f>IF(N340="zákl. přenesená",J340,0)</f>
        <v>0</v>
      </c>
      <c r="BH340" s="162">
        <f>IF(N340="sníž. přenesená",J340,0)</f>
        <v>0</v>
      </c>
      <c r="BI340" s="162">
        <f>IF(N340="nulová",J340,0)</f>
        <v>0</v>
      </c>
      <c r="BJ340" s="16" t="s">
        <v>82</v>
      </c>
      <c r="BK340" s="162">
        <f>ROUND(I340*H340,2)</f>
        <v>0</v>
      </c>
      <c r="BL340" s="16" t="s">
        <v>535</v>
      </c>
      <c r="BM340" s="161" t="s">
        <v>920</v>
      </c>
    </row>
    <row r="341" spans="2:47" s="1" customFormat="1" ht="19.2">
      <c r="B341" s="31"/>
      <c r="D341" s="163" t="s">
        <v>145</v>
      </c>
      <c r="F341" s="164" t="s">
        <v>921</v>
      </c>
      <c r="I341" s="90"/>
      <c r="L341" s="31"/>
      <c r="M341" s="165"/>
      <c r="N341" s="54"/>
      <c r="O341" s="54"/>
      <c r="P341" s="54"/>
      <c r="Q341" s="54"/>
      <c r="R341" s="54"/>
      <c r="S341" s="54"/>
      <c r="T341" s="55"/>
      <c r="AT341" s="16" t="s">
        <v>145</v>
      </c>
      <c r="AU341" s="16" t="s">
        <v>136</v>
      </c>
    </row>
    <row r="342" spans="2:51" s="13" customFormat="1" ht="12">
      <c r="B342" s="173"/>
      <c r="D342" s="163" t="s">
        <v>147</v>
      </c>
      <c r="E342" s="174" t="s">
        <v>1</v>
      </c>
      <c r="F342" s="175" t="s">
        <v>84</v>
      </c>
      <c r="H342" s="176">
        <v>2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147</v>
      </c>
      <c r="AU342" s="174" t="s">
        <v>136</v>
      </c>
      <c r="AV342" s="13" t="s">
        <v>84</v>
      </c>
      <c r="AW342" s="13" t="s">
        <v>30</v>
      </c>
      <c r="AX342" s="13" t="s">
        <v>82</v>
      </c>
      <c r="AY342" s="174" t="s">
        <v>135</v>
      </c>
    </row>
    <row r="343" spans="2:65" s="1" customFormat="1" ht="14.4" customHeight="1">
      <c r="B343" s="149"/>
      <c r="C343" s="150" t="s">
        <v>418</v>
      </c>
      <c r="D343" s="150" t="s">
        <v>138</v>
      </c>
      <c r="E343" s="151" t="s">
        <v>922</v>
      </c>
      <c r="F343" s="152" t="s">
        <v>923</v>
      </c>
      <c r="G343" s="153" t="s">
        <v>806</v>
      </c>
      <c r="H343" s="154">
        <v>7</v>
      </c>
      <c r="I343" s="155"/>
      <c r="J343" s="156">
        <f>ROUND(I343*H343,2)</f>
        <v>0</v>
      </c>
      <c r="K343" s="152" t="s">
        <v>142</v>
      </c>
      <c r="L343" s="31"/>
      <c r="M343" s="157" t="s">
        <v>1</v>
      </c>
      <c r="N343" s="158" t="s">
        <v>39</v>
      </c>
      <c r="O343" s="54"/>
      <c r="P343" s="159">
        <f>O343*H343</f>
        <v>0</v>
      </c>
      <c r="Q343" s="159">
        <v>0</v>
      </c>
      <c r="R343" s="159">
        <f>Q343*H343</f>
        <v>0</v>
      </c>
      <c r="S343" s="159">
        <v>0.01946</v>
      </c>
      <c r="T343" s="160">
        <f>S343*H343</f>
        <v>0.13622</v>
      </c>
      <c r="AR343" s="161" t="s">
        <v>535</v>
      </c>
      <c r="AT343" s="161" t="s">
        <v>138</v>
      </c>
      <c r="AU343" s="161" t="s">
        <v>136</v>
      </c>
      <c r="AY343" s="16" t="s">
        <v>135</v>
      </c>
      <c r="BE343" s="162">
        <f>IF(N343="základní",J343,0)</f>
        <v>0</v>
      </c>
      <c r="BF343" s="162">
        <f>IF(N343="snížená",J343,0)</f>
        <v>0</v>
      </c>
      <c r="BG343" s="162">
        <f>IF(N343="zákl. přenesená",J343,0)</f>
        <v>0</v>
      </c>
      <c r="BH343" s="162">
        <f>IF(N343="sníž. přenesená",J343,0)</f>
        <v>0</v>
      </c>
      <c r="BI343" s="162">
        <f>IF(N343="nulová",J343,0)</f>
        <v>0</v>
      </c>
      <c r="BJ343" s="16" t="s">
        <v>82</v>
      </c>
      <c r="BK343" s="162">
        <f>ROUND(I343*H343,2)</f>
        <v>0</v>
      </c>
      <c r="BL343" s="16" t="s">
        <v>535</v>
      </c>
      <c r="BM343" s="161" t="s">
        <v>924</v>
      </c>
    </row>
    <row r="344" spans="2:47" s="1" customFormat="1" ht="19.2">
      <c r="B344" s="31"/>
      <c r="D344" s="163" t="s">
        <v>145</v>
      </c>
      <c r="F344" s="164" t="s">
        <v>925</v>
      </c>
      <c r="I344" s="90"/>
      <c r="L344" s="31"/>
      <c r="M344" s="165"/>
      <c r="N344" s="54"/>
      <c r="O344" s="54"/>
      <c r="P344" s="54"/>
      <c r="Q344" s="54"/>
      <c r="R344" s="54"/>
      <c r="S344" s="54"/>
      <c r="T344" s="55"/>
      <c r="AT344" s="16" t="s">
        <v>145</v>
      </c>
      <c r="AU344" s="16" t="s">
        <v>136</v>
      </c>
    </row>
    <row r="345" spans="2:51" s="13" customFormat="1" ht="12">
      <c r="B345" s="173"/>
      <c r="D345" s="163" t="s">
        <v>147</v>
      </c>
      <c r="E345" s="174" t="s">
        <v>1</v>
      </c>
      <c r="F345" s="175" t="s">
        <v>926</v>
      </c>
      <c r="H345" s="176">
        <v>7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147</v>
      </c>
      <c r="AU345" s="174" t="s">
        <v>136</v>
      </c>
      <c r="AV345" s="13" t="s">
        <v>84</v>
      </c>
      <c r="AW345" s="13" t="s">
        <v>30</v>
      </c>
      <c r="AX345" s="13" t="s">
        <v>82</v>
      </c>
      <c r="AY345" s="174" t="s">
        <v>135</v>
      </c>
    </row>
    <row r="346" spans="2:65" s="1" customFormat="1" ht="21.6" customHeight="1">
      <c r="B346" s="149"/>
      <c r="C346" s="150" t="s">
        <v>423</v>
      </c>
      <c r="D346" s="150" t="s">
        <v>138</v>
      </c>
      <c r="E346" s="151" t="s">
        <v>927</v>
      </c>
      <c r="F346" s="152" t="s">
        <v>928</v>
      </c>
      <c r="G346" s="153" t="s">
        <v>806</v>
      </c>
      <c r="H346" s="154">
        <v>8</v>
      </c>
      <c r="I346" s="155"/>
      <c r="J346" s="156">
        <f>ROUND(I346*H346,2)</f>
        <v>0</v>
      </c>
      <c r="K346" s="152" t="s">
        <v>142</v>
      </c>
      <c r="L346" s="31"/>
      <c r="M346" s="157" t="s">
        <v>1</v>
      </c>
      <c r="N346" s="158" t="s">
        <v>39</v>
      </c>
      <c r="O346" s="54"/>
      <c r="P346" s="159">
        <f>O346*H346</f>
        <v>0</v>
      </c>
      <c r="Q346" s="159">
        <v>0.01497</v>
      </c>
      <c r="R346" s="159">
        <f>Q346*H346</f>
        <v>0.11976</v>
      </c>
      <c r="S346" s="159">
        <v>0</v>
      </c>
      <c r="T346" s="160">
        <f>S346*H346</f>
        <v>0</v>
      </c>
      <c r="AR346" s="161" t="s">
        <v>535</v>
      </c>
      <c r="AT346" s="161" t="s">
        <v>138</v>
      </c>
      <c r="AU346" s="161" t="s">
        <v>136</v>
      </c>
      <c r="AY346" s="16" t="s">
        <v>135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6" t="s">
        <v>82</v>
      </c>
      <c r="BK346" s="162">
        <f>ROUND(I346*H346,2)</f>
        <v>0</v>
      </c>
      <c r="BL346" s="16" t="s">
        <v>535</v>
      </c>
      <c r="BM346" s="161" t="s">
        <v>929</v>
      </c>
    </row>
    <row r="347" spans="2:47" s="1" customFormat="1" ht="28.8">
      <c r="B347" s="31"/>
      <c r="D347" s="163" t="s">
        <v>145</v>
      </c>
      <c r="F347" s="164" t="s">
        <v>930</v>
      </c>
      <c r="I347" s="90"/>
      <c r="L347" s="31"/>
      <c r="M347" s="165"/>
      <c r="N347" s="54"/>
      <c r="O347" s="54"/>
      <c r="P347" s="54"/>
      <c r="Q347" s="54"/>
      <c r="R347" s="54"/>
      <c r="S347" s="54"/>
      <c r="T347" s="55"/>
      <c r="AT347" s="16" t="s">
        <v>145</v>
      </c>
      <c r="AU347" s="16" t="s">
        <v>136</v>
      </c>
    </row>
    <row r="348" spans="2:51" s="13" customFormat="1" ht="12">
      <c r="B348" s="173"/>
      <c r="D348" s="163" t="s">
        <v>147</v>
      </c>
      <c r="E348" s="174" t="s">
        <v>1</v>
      </c>
      <c r="F348" s="175" t="s">
        <v>931</v>
      </c>
      <c r="H348" s="176">
        <v>8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147</v>
      </c>
      <c r="AU348" s="174" t="s">
        <v>136</v>
      </c>
      <c r="AV348" s="13" t="s">
        <v>84</v>
      </c>
      <c r="AW348" s="13" t="s">
        <v>30</v>
      </c>
      <c r="AX348" s="13" t="s">
        <v>82</v>
      </c>
      <c r="AY348" s="174" t="s">
        <v>135</v>
      </c>
    </row>
    <row r="349" spans="2:65" s="1" customFormat="1" ht="21.6" customHeight="1">
      <c r="B349" s="149"/>
      <c r="C349" s="150" t="s">
        <v>430</v>
      </c>
      <c r="D349" s="150" t="s">
        <v>138</v>
      </c>
      <c r="E349" s="151" t="s">
        <v>932</v>
      </c>
      <c r="F349" s="152" t="s">
        <v>933</v>
      </c>
      <c r="G349" s="153" t="s">
        <v>806</v>
      </c>
      <c r="H349" s="154">
        <v>12</v>
      </c>
      <c r="I349" s="155"/>
      <c r="J349" s="156">
        <f>ROUND(I349*H349,2)</f>
        <v>0</v>
      </c>
      <c r="K349" s="152" t="s">
        <v>142</v>
      </c>
      <c r="L349" s="31"/>
      <c r="M349" s="157" t="s">
        <v>1</v>
      </c>
      <c r="N349" s="158" t="s">
        <v>39</v>
      </c>
      <c r="O349" s="54"/>
      <c r="P349" s="159">
        <f>O349*H349</f>
        <v>0</v>
      </c>
      <c r="Q349" s="159">
        <v>0.00052</v>
      </c>
      <c r="R349" s="159">
        <f>Q349*H349</f>
        <v>0.006239999999999999</v>
      </c>
      <c r="S349" s="159">
        <v>0</v>
      </c>
      <c r="T349" s="160">
        <f>S349*H349</f>
        <v>0</v>
      </c>
      <c r="AR349" s="161" t="s">
        <v>535</v>
      </c>
      <c r="AT349" s="161" t="s">
        <v>138</v>
      </c>
      <c r="AU349" s="161" t="s">
        <v>136</v>
      </c>
      <c r="AY349" s="16" t="s">
        <v>135</v>
      </c>
      <c r="BE349" s="162">
        <f>IF(N349="základní",J349,0)</f>
        <v>0</v>
      </c>
      <c r="BF349" s="162">
        <f>IF(N349="snížená",J349,0)</f>
        <v>0</v>
      </c>
      <c r="BG349" s="162">
        <f>IF(N349="zákl. přenesená",J349,0)</f>
        <v>0</v>
      </c>
      <c r="BH349" s="162">
        <f>IF(N349="sníž. přenesená",J349,0)</f>
        <v>0</v>
      </c>
      <c r="BI349" s="162">
        <f>IF(N349="nulová",J349,0)</f>
        <v>0</v>
      </c>
      <c r="BJ349" s="16" t="s">
        <v>82</v>
      </c>
      <c r="BK349" s="162">
        <f>ROUND(I349*H349,2)</f>
        <v>0</v>
      </c>
      <c r="BL349" s="16" t="s">
        <v>535</v>
      </c>
      <c r="BM349" s="161" t="s">
        <v>934</v>
      </c>
    </row>
    <row r="350" spans="2:47" s="1" customFormat="1" ht="19.2">
      <c r="B350" s="31"/>
      <c r="D350" s="163" t="s">
        <v>145</v>
      </c>
      <c r="F350" s="164" t="s">
        <v>935</v>
      </c>
      <c r="I350" s="90"/>
      <c r="L350" s="31"/>
      <c r="M350" s="165"/>
      <c r="N350" s="54"/>
      <c r="O350" s="54"/>
      <c r="P350" s="54"/>
      <c r="Q350" s="54"/>
      <c r="R350" s="54"/>
      <c r="S350" s="54"/>
      <c r="T350" s="55"/>
      <c r="AT350" s="16" t="s">
        <v>145</v>
      </c>
      <c r="AU350" s="16" t="s">
        <v>136</v>
      </c>
    </row>
    <row r="351" spans="2:65" s="1" customFormat="1" ht="21.6" customHeight="1">
      <c r="B351" s="149"/>
      <c r="C351" s="150" t="s">
        <v>438</v>
      </c>
      <c r="D351" s="150" t="s">
        <v>138</v>
      </c>
      <c r="E351" s="151" t="s">
        <v>936</v>
      </c>
      <c r="F351" s="152" t="s">
        <v>937</v>
      </c>
      <c r="G351" s="153" t="s">
        <v>806</v>
      </c>
      <c r="H351" s="154">
        <v>2</v>
      </c>
      <c r="I351" s="155"/>
      <c r="J351" s="156">
        <f>ROUND(I351*H351,2)</f>
        <v>0</v>
      </c>
      <c r="K351" s="152" t="s">
        <v>142</v>
      </c>
      <c r="L351" s="31"/>
      <c r="M351" s="157" t="s">
        <v>1</v>
      </c>
      <c r="N351" s="158" t="s">
        <v>39</v>
      </c>
      <c r="O351" s="54"/>
      <c r="P351" s="159">
        <f>O351*H351</f>
        <v>0</v>
      </c>
      <c r="Q351" s="159">
        <v>0.00052</v>
      </c>
      <c r="R351" s="159">
        <f>Q351*H351</f>
        <v>0.00104</v>
      </c>
      <c r="S351" s="159">
        <v>0</v>
      </c>
      <c r="T351" s="160">
        <f>S351*H351</f>
        <v>0</v>
      </c>
      <c r="AR351" s="161" t="s">
        <v>535</v>
      </c>
      <c r="AT351" s="161" t="s">
        <v>138</v>
      </c>
      <c r="AU351" s="161" t="s">
        <v>136</v>
      </c>
      <c r="AY351" s="16" t="s">
        <v>135</v>
      </c>
      <c r="BE351" s="162">
        <f>IF(N351="základní",J351,0)</f>
        <v>0</v>
      </c>
      <c r="BF351" s="162">
        <f>IF(N351="snížená",J351,0)</f>
        <v>0</v>
      </c>
      <c r="BG351" s="162">
        <f>IF(N351="zákl. přenesená",J351,0)</f>
        <v>0</v>
      </c>
      <c r="BH351" s="162">
        <f>IF(N351="sníž. přenesená",J351,0)</f>
        <v>0</v>
      </c>
      <c r="BI351" s="162">
        <f>IF(N351="nulová",J351,0)</f>
        <v>0</v>
      </c>
      <c r="BJ351" s="16" t="s">
        <v>82</v>
      </c>
      <c r="BK351" s="162">
        <f>ROUND(I351*H351,2)</f>
        <v>0</v>
      </c>
      <c r="BL351" s="16" t="s">
        <v>535</v>
      </c>
      <c r="BM351" s="161" t="s">
        <v>938</v>
      </c>
    </row>
    <row r="352" spans="2:47" s="1" customFormat="1" ht="19.2">
      <c r="B352" s="31"/>
      <c r="D352" s="163" t="s">
        <v>145</v>
      </c>
      <c r="F352" s="164" t="s">
        <v>939</v>
      </c>
      <c r="I352" s="90"/>
      <c r="L352" s="31"/>
      <c r="M352" s="165"/>
      <c r="N352" s="54"/>
      <c r="O352" s="54"/>
      <c r="P352" s="54"/>
      <c r="Q352" s="54"/>
      <c r="R352" s="54"/>
      <c r="S352" s="54"/>
      <c r="T352" s="55"/>
      <c r="AT352" s="16" t="s">
        <v>145</v>
      </c>
      <c r="AU352" s="16" t="s">
        <v>136</v>
      </c>
    </row>
    <row r="353" spans="2:65" s="1" customFormat="1" ht="21.6" customHeight="1">
      <c r="B353" s="149"/>
      <c r="C353" s="150" t="s">
        <v>443</v>
      </c>
      <c r="D353" s="150" t="s">
        <v>138</v>
      </c>
      <c r="E353" s="151" t="s">
        <v>940</v>
      </c>
      <c r="F353" s="152" t="s">
        <v>941</v>
      </c>
      <c r="G353" s="153" t="s">
        <v>806</v>
      </c>
      <c r="H353" s="154">
        <v>2</v>
      </c>
      <c r="I353" s="155"/>
      <c r="J353" s="156">
        <f>ROUND(I353*H353,2)</f>
        <v>0</v>
      </c>
      <c r="K353" s="152" t="s">
        <v>142</v>
      </c>
      <c r="L353" s="31"/>
      <c r="M353" s="157" t="s">
        <v>1</v>
      </c>
      <c r="N353" s="158" t="s">
        <v>39</v>
      </c>
      <c r="O353" s="54"/>
      <c r="P353" s="159">
        <f>O353*H353</f>
        <v>0</v>
      </c>
      <c r="Q353" s="159">
        <v>0.00052</v>
      </c>
      <c r="R353" s="159">
        <f>Q353*H353</f>
        <v>0.00104</v>
      </c>
      <c r="S353" s="159">
        <v>0</v>
      </c>
      <c r="T353" s="160">
        <f>S353*H353</f>
        <v>0</v>
      </c>
      <c r="AR353" s="161" t="s">
        <v>535</v>
      </c>
      <c r="AT353" s="161" t="s">
        <v>138</v>
      </c>
      <c r="AU353" s="161" t="s">
        <v>136</v>
      </c>
      <c r="AY353" s="16" t="s">
        <v>135</v>
      </c>
      <c r="BE353" s="162">
        <f>IF(N353="základní",J353,0)</f>
        <v>0</v>
      </c>
      <c r="BF353" s="162">
        <f>IF(N353="snížená",J353,0)</f>
        <v>0</v>
      </c>
      <c r="BG353" s="162">
        <f>IF(N353="zákl. přenesená",J353,0)</f>
        <v>0</v>
      </c>
      <c r="BH353" s="162">
        <f>IF(N353="sníž. přenesená",J353,0)</f>
        <v>0</v>
      </c>
      <c r="BI353" s="162">
        <f>IF(N353="nulová",J353,0)</f>
        <v>0</v>
      </c>
      <c r="BJ353" s="16" t="s">
        <v>82</v>
      </c>
      <c r="BK353" s="162">
        <f>ROUND(I353*H353,2)</f>
        <v>0</v>
      </c>
      <c r="BL353" s="16" t="s">
        <v>535</v>
      </c>
      <c r="BM353" s="161" t="s">
        <v>942</v>
      </c>
    </row>
    <row r="354" spans="2:47" s="1" customFormat="1" ht="19.2">
      <c r="B354" s="31"/>
      <c r="D354" s="163" t="s">
        <v>145</v>
      </c>
      <c r="F354" s="164" t="s">
        <v>943</v>
      </c>
      <c r="I354" s="90"/>
      <c r="L354" s="31"/>
      <c r="M354" s="165"/>
      <c r="N354" s="54"/>
      <c r="O354" s="54"/>
      <c r="P354" s="54"/>
      <c r="Q354" s="54"/>
      <c r="R354" s="54"/>
      <c r="S354" s="54"/>
      <c r="T354" s="55"/>
      <c r="AT354" s="16" t="s">
        <v>145</v>
      </c>
      <c r="AU354" s="16" t="s">
        <v>136</v>
      </c>
    </row>
    <row r="355" spans="2:65" s="1" customFormat="1" ht="14.4" customHeight="1">
      <c r="B355" s="149"/>
      <c r="C355" s="150" t="s">
        <v>448</v>
      </c>
      <c r="D355" s="150" t="s">
        <v>138</v>
      </c>
      <c r="E355" s="151" t="s">
        <v>944</v>
      </c>
      <c r="F355" s="152" t="s">
        <v>945</v>
      </c>
      <c r="G355" s="153" t="s">
        <v>806</v>
      </c>
      <c r="H355" s="154">
        <v>2</v>
      </c>
      <c r="I355" s="155"/>
      <c r="J355" s="156">
        <f>ROUND(I355*H355,2)</f>
        <v>0</v>
      </c>
      <c r="K355" s="152" t="s">
        <v>142</v>
      </c>
      <c r="L355" s="31"/>
      <c r="M355" s="157" t="s">
        <v>1</v>
      </c>
      <c r="N355" s="158" t="s">
        <v>39</v>
      </c>
      <c r="O355" s="54"/>
      <c r="P355" s="159">
        <f>O355*H355</f>
        <v>0</v>
      </c>
      <c r="Q355" s="159">
        <v>0</v>
      </c>
      <c r="R355" s="159">
        <f>Q355*H355</f>
        <v>0</v>
      </c>
      <c r="S355" s="159">
        <v>0.0188</v>
      </c>
      <c r="T355" s="160">
        <f>S355*H355</f>
        <v>0.0376</v>
      </c>
      <c r="AR355" s="161" t="s">
        <v>535</v>
      </c>
      <c r="AT355" s="161" t="s">
        <v>138</v>
      </c>
      <c r="AU355" s="161" t="s">
        <v>136</v>
      </c>
      <c r="AY355" s="16" t="s">
        <v>135</v>
      </c>
      <c r="BE355" s="162">
        <f>IF(N355="základní",J355,0)</f>
        <v>0</v>
      </c>
      <c r="BF355" s="162">
        <f>IF(N355="snížená",J355,0)</f>
        <v>0</v>
      </c>
      <c r="BG355" s="162">
        <f>IF(N355="zákl. přenesená",J355,0)</f>
        <v>0</v>
      </c>
      <c r="BH355" s="162">
        <f>IF(N355="sníž. přenesená",J355,0)</f>
        <v>0</v>
      </c>
      <c r="BI355" s="162">
        <f>IF(N355="nulová",J355,0)</f>
        <v>0</v>
      </c>
      <c r="BJ355" s="16" t="s">
        <v>82</v>
      </c>
      <c r="BK355" s="162">
        <f>ROUND(I355*H355,2)</f>
        <v>0</v>
      </c>
      <c r="BL355" s="16" t="s">
        <v>535</v>
      </c>
      <c r="BM355" s="161" t="s">
        <v>946</v>
      </c>
    </row>
    <row r="356" spans="2:47" s="1" customFormat="1" ht="28.8">
      <c r="B356" s="31"/>
      <c r="D356" s="163" t="s">
        <v>145</v>
      </c>
      <c r="F356" s="164" t="s">
        <v>947</v>
      </c>
      <c r="I356" s="90"/>
      <c r="L356" s="31"/>
      <c r="M356" s="165"/>
      <c r="N356" s="54"/>
      <c r="O356" s="54"/>
      <c r="P356" s="54"/>
      <c r="Q356" s="54"/>
      <c r="R356" s="54"/>
      <c r="S356" s="54"/>
      <c r="T356" s="55"/>
      <c r="AT356" s="16" t="s">
        <v>145</v>
      </c>
      <c r="AU356" s="16" t="s">
        <v>136</v>
      </c>
    </row>
    <row r="357" spans="2:51" s="13" customFormat="1" ht="12">
      <c r="B357" s="173"/>
      <c r="D357" s="163" t="s">
        <v>147</v>
      </c>
      <c r="E357" s="174" t="s">
        <v>1</v>
      </c>
      <c r="F357" s="175" t="s">
        <v>948</v>
      </c>
      <c r="H357" s="176">
        <v>2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4" t="s">
        <v>147</v>
      </c>
      <c r="AU357" s="174" t="s">
        <v>136</v>
      </c>
      <c r="AV357" s="13" t="s">
        <v>84</v>
      </c>
      <c r="AW357" s="13" t="s">
        <v>30</v>
      </c>
      <c r="AX357" s="13" t="s">
        <v>82</v>
      </c>
      <c r="AY357" s="174" t="s">
        <v>135</v>
      </c>
    </row>
    <row r="358" spans="2:65" s="1" customFormat="1" ht="21.6" customHeight="1">
      <c r="B358" s="149"/>
      <c r="C358" s="150" t="s">
        <v>455</v>
      </c>
      <c r="D358" s="150" t="s">
        <v>138</v>
      </c>
      <c r="E358" s="151" t="s">
        <v>949</v>
      </c>
      <c r="F358" s="152" t="s">
        <v>950</v>
      </c>
      <c r="G358" s="153" t="s">
        <v>806</v>
      </c>
      <c r="H358" s="154">
        <v>1</v>
      </c>
      <c r="I358" s="155"/>
      <c r="J358" s="156">
        <f>ROUND(I358*H358,2)</f>
        <v>0</v>
      </c>
      <c r="K358" s="152" t="s">
        <v>142</v>
      </c>
      <c r="L358" s="31"/>
      <c r="M358" s="157" t="s">
        <v>1</v>
      </c>
      <c r="N358" s="158" t="s">
        <v>39</v>
      </c>
      <c r="O358" s="54"/>
      <c r="P358" s="159">
        <f>O358*H358</f>
        <v>0</v>
      </c>
      <c r="Q358" s="159">
        <v>0.0147</v>
      </c>
      <c r="R358" s="159">
        <f>Q358*H358</f>
        <v>0.0147</v>
      </c>
      <c r="S358" s="159">
        <v>0</v>
      </c>
      <c r="T358" s="160">
        <f>S358*H358</f>
        <v>0</v>
      </c>
      <c r="AR358" s="161" t="s">
        <v>535</v>
      </c>
      <c r="AT358" s="161" t="s">
        <v>138</v>
      </c>
      <c r="AU358" s="161" t="s">
        <v>136</v>
      </c>
      <c r="AY358" s="16" t="s">
        <v>135</v>
      </c>
      <c r="BE358" s="162">
        <f>IF(N358="základní",J358,0)</f>
        <v>0</v>
      </c>
      <c r="BF358" s="162">
        <f>IF(N358="snížená",J358,0)</f>
        <v>0</v>
      </c>
      <c r="BG358" s="162">
        <f>IF(N358="zákl. přenesená",J358,0)</f>
        <v>0</v>
      </c>
      <c r="BH358" s="162">
        <f>IF(N358="sníž. přenesená",J358,0)</f>
        <v>0</v>
      </c>
      <c r="BI358" s="162">
        <f>IF(N358="nulová",J358,0)</f>
        <v>0</v>
      </c>
      <c r="BJ358" s="16" t="s">
        <v>82</v>
      </c>
      <c r="BK358" s="162">
        <f>ROUND(I358*H358,2)</f>
        <v>0</v>
      </c>
      <c r="BL358" s="16" t="s">
        <v>535</v>
      </c>
      <c r="BM358" s="161" t="s">
        <v>951</v>
      </c>
    </row>
    <row r="359" spans="2:47" s="1" customFormat="1" ht="19.2">
      <c r="B359" s="31"/>
      <c r="D359" s="163" t="s">
        <v>145</v>
      </c>
      <c r="F359" s="164" t="s">
        <v>952</v>
      </c>
      <c r="I359" s="90"/>
      <c r="L359" s="31"/>
      <c r="M359" s="165"/>
      <c r="N359" s="54"/>
      <c r="O359" s="54"/>
      <c r="P359" s="54"/>
      <c r="Q359" s="54"/>
      <c r="R359" s="54"/>
      <c r="S359" s="54"/>
      <c r="T359" s="55"/>
      <c r="AT359" s="16" t="s">
        <v>145</v>
      </c>
      <c r="AU359" s="16" t="s">
        <v>136</v>
      </c>
    </row>
    <row r="360" spans="2:51" s="13" customFormat="1" ht="12">
      <c r="B360" s="173"/>
      <c r="D360" s="163" t="s">
        <v>147</v>
      </c>
      <c r="E360" s="174" t="s">
        <v>1</v>
      </c>
      <c r="F360" s="175" t="s">
        <v>82</v>
      </c>
      <c r="H360" s="176">
        <v>1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147</v>
      </c>
      <c r="AU360" s="174" t="s">
        <v>136</v>
      </c>
      <c r="AV360" s="13" t="s">
        <v>84</v>
      </c>
      <c r="AW360" s="13" t="s">
        <v>30</v>
      </c>
      <c r="AX360" s="13" t="s">
        <v>82</v>
      </c>
      <c r="AY360" s="174" t="s">
        <v>135</v>
      </c>
    </row>
    <row r="361" spans="2:65" s="1" customFormat="1" ht="21.6" customHeight="1">
      <c r="B361" s="149"/>
      <c r="C361" s="150" t="s">
        <v>462</v>
      </c>
      <c r="D361" s="150" t="s">
        <v>138</v>
      </c>
      <c r="E361" s="151" t="s">
        <v>953</v>
      </c>
      <c r="F361" s="152" t="s">
        <v>954</v>
      </c>
      <c r="G361" s="153" t="s">
        <v>806</v>
      </c>
      <c r="H361" s="154">
        <v>1</v>
      </c>
      <c r="I361" s="155"/>
      <c r="J361" s="156">
        <f>ROUND(I361*H361,2)</f>
        <v>0</v>
      </c>
      <c r="K361" s="152" t="s">
        <v>142</v>
      </c>
      <c r="L361" s="31"/>
      <c r="M361" s="157" t="s">
        <v>1</v>
      </c>
      <c r="N361" s="158" t="s">
        <v>39</v>
      </c>
      <c r="O361" s="54"/>
      <c r="P361" s="159">
        <f>O361*H361</f>
        <v>0</v>
      </c>
      <c r="Q361" s="159">
        <v>0.0003</v>
      </c>
      <c r="R361" s="159">
        <f>Q361*H361</f>
        <v>0.0003</v>
      </c>
      <c r="S361" s="159">
        <v>0</v>
      </c>
      <c r="T361" s="160">
        <f>S361*H361</f>
        <v>0</v>
      </c>
      <c r="AR361" s="161" t="s">
        <v>535</v>
      </c>
      <c r="AT361" s="161" t="s">
        <v>138</v>
      </c>
      <c r="AU361" s="161" t="s">
        <v>136</v>
      </c>
      <c r="AY361" s="16" t="s">
        <v>135</v>
      </c>
      <c r="BE361" s="162">
        <f>IF(N361="základní",J361,0)</f>
        <v>0</v>
      </c>
      <c r="BF361" s="162">
        <f>IF(N361="snížená",J361,0)</f>
        <v>0</v>
      </c>
      <c r="BG361" s="162">
        <f>IF(N361="zákl. přenesená",J361,0)</f>
        <v>0</v>
      </c>
      <c r="BH361" s="162">
        <f>IF(N361="sníž. přenesená",J361,0)</f>
        <v>0</v>
      </c>
      <c r="BI361" s="162">
        <f>IF(N361="nulová",J361,0)</f>
        <v>0</v>
      </c>
      <c r="BJ361" s="16" t="s">
        <v>82</v>
      </c>
      <c r="BK361" s="162">
        <f>ROUND(I361*H361,2)</f>
        <v>0</v>
      </c>
      <c r="BL361" s="16" t="s">
        <v>535</v>
      </c>
      <c r="BM361" s="161" t="s">
        <v>955</v>
      </c>
    </row>
    <row r="362" spans="2:47" s="1" customFormat="1" ht="19.2">
      <c r="B362" s="31"/>
      <c r="D362" s="163" t="s">
        <v>145</v>
      </c>
      <c r="F362" s="164" t="s">
        <v>956</v>
      </c>
      <c r="I362" s="90"/>
      <c r="L362" s="31"/>
      <c r="M362" s="165"/>
      <c r="N362" s="54"/>
      <c r="O362" s="54"/>
      <c r="P362" s="54"/>
      <c r="Q362" s="54"/>
      <c r="R362" s="54"/>
      <c r="S362" s="54"/>
      <c r="T362" s="55"/>
      <c r="AT362" s="16" t="s">
        <v>145</v>
      </c>
      <c r="AU362" s="16" t="s">
        <v>136</v>
      </c>
    </row>
    <row r="363" spans="2:51" s="13" customFormat="1" ht="12">
      <c r="B363" s="173"/>
      <c r="D363" s="163" t="s">
        <v>147</v>
      </c>
      <c r="E363" s="174" t="s">
        <v>1</v>
      </c>
      <c r="F363" s="175" t="s">
        <v>82</v>
      </c>
      <c r="H363" s="176">
        <v>1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147</v>
      </c>
      <c r="AU363" s="174" t="s">
        <v>136</v>
      </c>
      <c r="AV363" s="13" t="s">
        <v>84</v>
      </c>
      <c r="AW363" s="13" t="s">
        <v>30</v>
      </c>
      <c r="AX363" s="13" t="s">
        <v>74</v>
      </c>
      <c r="AY363" s="174" t="s">
        <v>135</v>
      </c>
    </row>
    <row r="364" spans="2:51" s="14" customFormat="1" ht="12">
      <c r="B364" s="195"/>
      <c r="D364" s="163" t="s">
        <v>147</v>
      </c>
      <c r="E364" s="196" t="s">
        <v>1</v>
      </c>
      <c r="F364" s="197" t="s">
        <v>765</v>
      </c>
      <c r="H364" s="198">
        <v>1</v>
      </c>
      <c r="I364" s="199"/>
      <c r="L364" s="195"/>
      <c r="M364" s="200"/>
      <c r="N364" s="201"/>
      <c r="O364" s="201"/>
      <c r="P364" s="201"/>
      <c r="Q364" s="201"/>
      <c r="R364" s="201"/>
      <c r="S364" s="201"/>
      <c r="T364" s="202"/>
      <c r="AT364" s="196" t="s">
        <v>147</v>
      </c>
      <c r="AU364" s="196" t="s">
        <v>136</v>
      </c>
      <c r="AV364" s="14" t="s">
        <v>143</v>
      </c>
      <c r="AW364" s="14" t="s">
        <v>30</v>
      </c>
      <c r="AX364" s="14" t="s">
        <v>82</v>
      </c>
      <c r="AY364" s="196" t="s">
        <v>135</v>
      </c>
    </row>
    <row r="365" spans="2:65" s="1" customFormat="1" ht="14.4" customHeight="1">
      <c r="B365" s="149"/>
      <c r="C365" s="150" t="s">
        <v>469</v>
      </c>
      <c r="D365" s="150" t="s">
        <v>138</v>
      </c>
      <c r="E365" s="151" t="s">
        <v>957</v>
      </c>
      <c r="F365" s="152" t="s">
        <v>958</v>
      </c>
      <c r="G365" s="153" t="s">
        <v>806</v>
      </c>
      <c r="H365" s="154">
        <v>7</v>
      </c>
      <c r="I365" s="155"/>
      <c r="J365" s="156">
        <f>ROUND(I365*H365,2)</f>
        <v>0</v>
      </c>
      <c r="K365" s="152" t="s">
        <v>142</v>
      </c>
      <c r="L365" s="31"/>
      <c r="M365" s="157" t="s">
        <v>1</v>
      </c>
      <c r="N365" s="158" t="s">
        <v>39</v>
      </c>
      <c r="O365" s="54"/>
      <c r="P365" s="159">
        <f>O365*H365</f>
        <v>0</v>
      </c>
      <c r="Q365" s="159">
        <v>0</v>
      </c>
      <c r="R365" s="159">
        <f>Q365*H365</f>
        <v>0</v>
      </c>
      <c r="S365" s="159">
        <v>0.00156</v>
      </c>
      <c r="T365" s="160">
        <f>S365*H365</f>
        <v>0.01092</v>
      </c>
      <c r="AR365" s="161" t="s">
        <v>535</v>
      </c>
      <c r="AT365" s="161" t="s">
        <v>138</v>
      </c>
      <c r="AU365" s="161" t="s">
        <v>136</v>
      </c>
      <c r="AY365" s="16" t="s">
        <v>135</v>
      </c>
      <c r="BE365" s="162">
        <f>IF(N365="základní",J365,0)</f>
        <v>0</v>
      </c>
      <c r="BF365" s="162">
        <f>IF(N365="snížená",J365,0)</f>
        <v>0</v>
      </c>
      <c r="BG365" s="162">
        <f>IF(N365="zákl. přenesená",J365,0)</f>
        <v>0</v>
      </c>
      <c r="BH365" s="162">
        <f>IF(N365="sníž. přenesená",J365,0)</f>
        <v>0</v>
      </c>
      <c r="BI365" s="162">
        <f>IF(N365="nulová",J365,0)</f>
        <v>0</v>
      </c>
      <c r="BJ365" s="16" t="s">
        <v>82</v>
      </c>
      <c r="BK365" s="162">
        <f>ROUND(I365*H365,2)</f>
        <v>0</v>
      </c>
      <c r="BL365" s="16" t="s">
        <v>535</v>
      </c>
      <c r="BM365" s="161" t="s">
        <v>959</v>
      </c>
    </row>
    <row r="366" spans="2:47" s="1" customFormat="1" ht="12">
      <c r="B366" s="31"/>
      <c r="D366" s="163" t="s">
        <v>145</v>
      </c>
      <c r="F366" s="164" t="s">
        <v>960</v>
      </c>
      <c r="I366" s="90"/>
      <c r="L366" s="31"/>
      <c r="M366" s="165"/>
      <c r="N366" s="54"/>
      <c r="O366" s="54"/>
      <c r="P366" s="54"/>
      <c r="Q366" s="54"/>
      <c r="R366" s="54"/>
      <c r="S366" s="54"/>
      <c r="T366" s="55"/>
      <c r="AT366" s="16" t="s">
        <v>145</v>
      </c>
      <c r="AU366" s="16" t="s">
        <v>136</v>
      </c>
    </row>
    <row r="367" spans="2:51" s="13" customFormat="1" ht="12">
      <c r="B367" s="173"/>
      <c r="D367" s="163" t="s">
        <v>147</v>
      </c>
      <c r="E367" s="174" t="s">
        <v>1</v>
      </c>
      <c r="F367" s="175" t="s">
        <v>926</v>
      </c>
      <c r="H367" s="176">
        <v>7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147</v>
      </c>
      <c r="AU367" s="174" t="s">
        <v>136</v>
      </c>
      <c r="AV367" s="13" t="s">
        <v>84</v>
      </c>
      <c r="AW367" s="13" t="s">
        <v>30</v>
      </c>
      <c r="AX367" s="13" t="s">
        <v>82</v>
      </c>
      <c r="AY367" s="174" t="s">
        <v>135</v>
      </c>
    </row>
    <row r="368" spans="2:65" s="1" customFormat="1" ht="21.6" customHeight="1">
      <c r="B368" s="149"/>
      <c r="C368" s="150" t="s">
        <v>475</v>
      </c>
      <c r="D368" s="150" t="s">
        <v>138</v>
      </c>
      <c r="E368" s="151" t="s">
        <v>961</v>
      </c>
      <c r="F368" s="152" t="s">
        <v>962</v>
      </c>
      <c r="G368" s="153" t="s">
        <v>806</v>
      </c>
      <c r="H368" s="154">
        <v>8</v>
      </c>
      <c r="I368" s="155"/>
      <c r="J368" s="156">
        <f>ROUND(I368*H368,2)</f>
        <v>0</v>
      </c>
      <c r="K368" s="152" t="s">
        <v>142</v>
      </c>
      <c r="L368" s="31"/>
      <c r="M368" s="157" t="s">
        <v>1</v>
      </c>
      <c r="N368" s="158" t="s">
        <v>39</v>
      </c>
      <c r="O368" s="54"/>
      <c r="P368" s="159">
        <f>O368*H368</f>
        <v>0</v>
      </c>
      <c r="Q368" s="159">
        <v>0.0018</v>
      </c>
      <c r="R368" s="159">
        <f>Q368*H368</f>
        <v>0.0144</v>
      </c>
      <c r="S368" s="159">
        <v>0</v>
      </c>
      <c r="T368" s="160">
        <f>S368*H368</f>
        <v>0</v>
      </c>
      <c r="AR368" s="161" t="s">
        <v>535</v>
      </c>
      <c r="AT368" s="161" t="s">
        <v>138</v>
      </c>
      <c r="AU368" s="161" t="s">
        <v>136</v>
      </c>
      <c r="AY368" s="16" t="s">
        <v>135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16" t="s">
        <v>82</v>
      </c>
      <c r="BK368" s="162">
        <f>ROUND(I368*H368,2)</f>
        <v>0</v>
      </c>
      <c r="BL368" s="16" t="s">
        <v>535</v>
      </c>
      <c r="BM368" s="161" t="s">
        <v>963</v>
      </c>
    </row>
    <row r="369" spans="2:47" s="1" customFormat="1" ht="12">
      <c r="B369" s="31"/>
      <c r="D369" s="163" t="s">
        <v>145</v>
      </c>
      <c r="F369" s="164" t="s">
        <v>964</v>
      </c>
      <c r="I369" s="90"/>
      <c r="L369" s="31"/>
      <c r="M369" s="165"/>
      <c r="N369" s="54"/>
      <c r="O369" s="54"/>
      <c r="P369" s="54"/>
      <c r="Q369" s="54"/>
      <c r="R369" s="54"/>
      <c r="S369" s="54"/>
      <c r="T369" s="55"/>
      <c r="AT369" s="16" t="s">
        <v>145</v>
      </c>
      <c r="AU369" s="16" t="s">
        <v>136</v>
      </c>
    </row>
    <row r="370" spans="2:51" s="13" customFormat="1" ht="12">
      <c r="B370" s="173"/>
      <c r="D370" s="163" t="s">
        <v>147</v>
      </c>
      <c r="E370" s="174" t="s">
        <v>1</v>
      </c>
      <c r="F370" s="175" t="s">
        <v>931</v>
      </c>
      <c r="H370" s="176">
        <v>8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147</v>
      </c>
      <c r="AU370" s="174" t="s">
        <v>136</v>
      </c>
      <c r="AV370" s="13" t="s">
        <v>84</v>
      </c>
      <c r="AW370" s="13" t="s">
        <v>30</v>
      </c>
      <c r="AX370" s="13" t="s">
        <v>82</v>
      </c>
      <c r="AY370" s="174" t="s">
        <v>135</v>
      </c>
    </row>
    <row r="371" spans="2:65" s="1" customFormat="1" ht="21.6" customHeight="1">
      <c r="B371" s="149"/>
      <c r="C371" s="150" t="s">
        <v>480</v>
      </c>
      <c r="D371" s="150" t="s">
        <v>138</v>
      </c>
      <c r="E371" s="151" t="s">
        <v>965</v>
      </c>
      <c r="F371" s="152" t="s">
        <v>966</v>
      </c>
      <c r="G371" s="153" t="s">
        <v>189</v>
      </c>
      <c r="H371" s="154">
        <v>8</v>
      </c>
      <c r="I371" s="155"/>
      <c r="J371" s="156">
        <f>ROUND(I371*H371,2)</f>
        <v>0</v>
      </c>
      <c r="K371" s="152" t="s">
        <v>142</v>
      </c>
      <c r="L371" s="31"/>
      <c r="M371" s="157" t="s">
        <v>1</v>
      </c>
      <c r="N371" s="158" t="s">
        <v>39</v>
      </c>
      <c r="O371" s="54"/>
      <c r="P371" s="159">
        <f>O371*H371</f>
        <v>0</v>
      </c>
      <c r="Q371" s="159">
        <v>0.00013</v>
      </c>
      <c r="R371" s="159">
        <f>Q371*H371</f>
        <v>0.00104</v>
      </c>
      <c r="S371" s="159">
        <v>0</v>
      </c>
      <c r="T371" s="160">
        <f>S371*H371</f>
        <v>0</v>
      </c>
      <c r="AR371" s="161" t="s">
        <v>535</v>
      </c>
      <c r="AT371" s="161" t="s">
        <v>138</v>
      </c>
      <c r="AU371" s="161" t="s">
        <v>136</v>
      </c>
      <c r="AY371" s="16" t="s">
        <v>135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82</v>
      </c>
      <c r="BK371" s="162">
        <f>ROUND(I371*H371,2)</f>
        <v>0</v>
      </c>
      <c r="BL371" s="16" t="s">
        <v>535</v>
      </c>
      <c r="BM371" s="161" t="s">
        <v>967</v>
      </c>
    </row>
    <row r="372" spans="2:47" s="1" customFormat="1" ht="19.2">
      <c r="B372" s="31"/>
      <c r="D372" s="163" t="s">
        <v>145</v>
      </c>
      <c r="F372" s="164" t="s">
        <v>968</v>
      </c>
      <c r="I372" s="90"/>
      <c r="L372" s="31"/>
      <c r="M372" s="165"/>
      <c r="N372" s="54"/>
      <c r="O372" s="54"/>
      <c r="P372" s="54"/>
      <c r="Q372" s="54"/>
      <c r="R372" s="54"/>
      <c r="S372" s="54"/>
      <c r="T372" s="55"/>
      <c r="AT372" s="16" t="s">
        <v>145</v>
      </c>
      <c r="AU372" s="16" t="s">
        <v>136</v>
      </c>
    </row>
    <row r="373" spans="2:51" s="13" customFormat="1" ht="12">
      <c r="B373" s="173"/>
      <c r="D373" s="163" t="s">
        <v>147</v>
      </c>
      <c r="E373" s="174" t="s">
        <v>1</v>
      </c>
      <c r="F373" s="175" t="s">
        <v>969</v>
      </c>
      <c r="H373" s="176">
        <v>8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147</v>
      </c>
      <c r="AU373" s="174" t="s">
        <v>136</v>
      </c>
      <c r="AV373" s="13" t="s">
        <v>84</v>
      </c>
      <c r="AW373" s="13" t="s">
        <v>30</v>
      </c>
      <c r="AX373" s="13" t="s">
        <v>82</v>
      </c>
      <c r="AY373" s="174" t="s">
        <v>135</v>
      </c>
    </row>
    <row r="374" spans="2:65" s="1" customFormat="1" ht="21.6" customHeight="1">
      <c r="B374" s="149"/>
      <c r="C374" s="181" t="s">
        <v>486</v>
      </c>
      <c r="D374" s="181" t="s">
        <v>194</v>
      </c>
      <c r="E374" s="182" t="s">
        <v>970</v>
      </c>
      <c r="F374" s="183" t="s">
        <v>971</v>
      </c>
      <c r="G374" s="184" t="s">
        <v>189</v>
      </c>
      <c r="H374" s="185">
        <v>8</v>
      </c>
      <c r="I374" s="186"/>
      <c r="J374" s="187">
        <f>ROUND(I374*H374,2)</f>
        <v>0</v>
      </c>
      <c r="K374" s="183" t="s">
        <v>1</v>
      </c>
      <c r="L374" s="188"/>
      <c r="M374" s="189" t="s">
        <v>1</v>
      </c>
      <c r="N374" s="190" t="s">
        <v>39</v>
      </c>
      <c r="O374" s="54"/>
      <c r="P374" s="159">
        <f>O374*H374</f>
        <v>0</v>
      </c>
      <c r="Q374" s="159">
        <v>0.00102</v>
      </c>
      <c r="R374" s="159">
        <f>Q374*H374</f>
        <v>0.00816</v>
      </c>
      <c r="S374" s="159">
        <v>0</v>
      </c>
      <c r="T374" s="160">
        <f>S374*H374</f>
        <v>0</v>
      </c>
      <c r="AR374" s="161" t="s">
        <v>735</v>
      </c>
      <c r="AT374" s="161" t="s">
        <v>194</v>
      </c>
      <c r="AU374" s="161" t="s">
        <v>136</v>
      </c>
      <c r="AY374" s="16" t="s">
        <v>135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6" t="s">
        <v>82</v>
      </c>
      <c r="BK374" s="162">
        <f>ROUND(I374*H374,2)</f>
        <v>0</v>
      </c>
      <c r="BL374" s="16" t="s">
        <v>535</v>
      </c>
      <c r="BM374" s="161" t="s">
        <v>972</v>
      </c>
    </row>
    <row r="375" spans="2:47" s="1" customFormat="1" ht="12">
      <c r="B375" s="31"/>
      <c r="D375" s="163" t="s">
        <v>145</v>
      </c>
      <c r="F375" s="164" t="s">
        <v>973</v>
      </c>
      <c r="I375" s="90"/>
      <c r="L375" s="31"/>
      <c r="M375" s="165"/>
      <c r="N375" s="54"/>
      <c r="O375" s="54"/>
      <c r="P375" s="54"/>
      <c r="Q375" s="54"/>
      <c r="R375" s="54"/>
      <c r="S375" s="54"/>
      <c r="T375" s="55"/>
      <c r="AT375" s="16" t="s">
        <v>145</v>
      </c>
      <c r="AU375" s="16" t="s">
        <v>136</v>
      </c>
    </row>
    <row r="376" spans="2:51" s="13" customFormat="1" ht="12">
      <c r="B376" s="173"/>
      <c r="D376" s="163" t="s">
        <v>147</v>
      </c>
      <c r="E376" s="174" t="s">
        <v>1</v>
      </c>
      <c r="F376" s="175" t="s">
        <v>969</v>
      </c>
      <c r="H376" s="176">
        <v>8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147</v>
      </c>
      <c r="AU376" s="174" t="s">
        <v>136</v>
      </c>
      <c r="AV376" s="13" t="s">
        <v>84</v>
      </c>
      <c r="AW376" s="13" t="s">
        <v>30</v>
      </c>
      <c r="AX376" s="13" t="s">
        <v>82</v>
      </c>
      <c r="AY376" s="174" t="s">
        <v>135</v>
      </c>
    </row>
    <row r="377" spans="2:65" s="1" customFormat="1" ht="21.6" customHeight="1">
      <c r="B377" s="149"/>
      <c r="C377" s="150" t="s">
        <v>492</v>
      </c>
      <c r="D377" s="150" t="s">
        <v>138</v>
      </c>
      <c r="E377" s="151" t="s">
        <v>974</v>
      </c>
      <c r="F377" s="152" t="s">
        <v>975</v>
      </c>
      <c r="G377" s="153" t="s">
        <v>189</v>
      </c>
      <c r="H377" s="154">
        <v>4</v>
      </c>
      <c r="I377" s="155"/>
      <c r="J377" s="156">
        <f>ROUND(I377*H377,2)</f>
        <v>0</v>
      </c>
      <c r="K377" s="152" t="s">
        <v>1</v>
      </c>
      <c r="L377" s="31"/>
      <c r="M377" s="157" t="s">
        <v>1</v>
      </c>
      <c r="N377" s="158" t="s">
        <v>39</v>
      </c>
      <c r="O377" s="54"/>
      <c r="P377" s="159">
        <f>O377*H377</f>
        <v>0</v>
      </c>
      <c r="Q377" s="159">
        <v>0.00112</v>
      </c>
      <c r="R377" s="159">
        <f>Q377*H377</f>
        <v>0.00448</v>
      </c>
      <c r="S377" s="159">
        <v>0</v>
      </c>
      <c r="T377" s="160">
        <f>S377*H377</f>
        <v>0</v>
      </c>
      <c r="AR377" s="161" t="s">
        <v>535</v>
      </c>
      <c r="AT377" s="161" t="s">
        <v>138</v>
      </c>
      <c r="AU377" s="161" t="s">
        <v>136</v>
      </c>
      <c r="AY377" s="16" t="s">
        <v>135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6" t="s">
        <v>82</v>
      </c>
      <c r="BK377" s="162">
        <f>ROUND(I377*H377,2)</f>
        <v>0</v>
      </c>
      <c r="BL377" s="16" t="s">
        <v>535</v>
      </c>
      <c r="BM377" s="161" t="s">
        <v>976</v>
      </c>
    </row>
    <row r="378" spans="2:47" s="1" customFormat="1" ht="19.2">
      <c r="B378" s="31"/>
      <c r="D378" s="163" t="s">
        <v>145</v>
      </c>
      <c r="F378" s="164" t="s">
        <v>977</v>
      </c>
      <c r="I378" s="90"/>
      <c r="L378" s="31"/>
      <c r="M378" s="165"/>
      <c r="N378" s="54"/>
      <c r="O378" s="54"/>
      <c r="P378" s="54"/>
      <c r="Q378" s="54"/>
      <c r="R378" s="54"/>
      <c r="S378" s="54"/>
      <c r="T378" s="55"/>
      <c r="AT378" s="16" t="s">
        <v>145</v>
      </c>
      <c r="AU378" s="16" t="s">
        <v>136</v>
      </c>
    </row>
    <row r="379" spans="2:51" s="13" customFormat="1" ht="12">
      <c r="B379" s="173"/>
      <c r="D379" s="163" t="s">
        <v>147</v>
      </c>
      <c r="E379" s="174" t="s">
        <v>1</v>
      </c>
      <c r="F379" s="175" t="s">
        <v>885</v>
      </c>
      <c r="H379" s="176">
        <v>4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147</v>
      </c>
      <c r="AU379" s="174" t="s">
        <v>136</v>
      </c>
      <c r="AV379" s="13" t="s">
        <v>84</v>
      </c>
      <c r="AW379" s="13" t="s">
        <v>30</v>
      </c>
      <c r="AX379" s="13" t="s">
        <v>82</v>
      </c>
      <c r="AY379" s="174" t="s">
        <v>135</v>
      </c>
    </row>
    <row r="380" spans="2:65" s="1" customFormat="1" ht="32.4" customHeight="1">
      <c r="B380" s="149"/>
      <c r="C380" s="150" t="s">
        <v>497</v>
      </c>
      <c r="D380" s="150" t="s">
        <v>138</v>
      </c>
      <c r="E380" s="151" t="s">
        <v>978</v>
      </c>
      <c r="F380" s="152" t="s">
        <v>979</v>
      </c>
      <c r="G380" s="153" t="s">
        <v>806</v>
      </c>
      <c r="H380" s="154">
        <v>1</v>
      </c>
      <c r="I380" s="155"/>
      <c r="J380" s="156">
        <f>ROUND(I380*H380,2)</f>
        <v>0</v>
      </c>
      <c r="K380" s="152" t="s">
        <v>1</v>
      </c>
      <c r="L380" s="31"/>
      <c r="M380" s="157" t="s">
        <v>1</v>
      </c>
      <c r="N380" s="158" t="s">
        <v>39</v>
      </c>
      <c r="O380" s="54"/>
      <c r="P380" s="159">
        <f>O380*H380</f>
        <v>0</v>
      </c>
      <c r="Q380" s="159">
        <v>0.00196</v>
      </c>
      <c r="R380" s="159">
        <f>Q380*H380</f>
        <v>0.00196</v>
      </c>
      <c r="S380" s="159">
        <v>0</v>
      </c>
      <c r="T380" s="160">
        <f>S380*H380</f>
        <v>0</v>
      </c>
      <c r="AR380" s="161" t="s">
        <v>535</v>
      </c>
      <c r="AT380" s="161" t="s">
        <v>138</v>
      </c>
      <c r="AU380" s="161" t="s">
        <v>136</v>
      </c>
      <c r="AY380" s="16" t="s">
        <v>135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6" t="s">
        <v>82</v>
      </c>
      <c r="BK380" s="162">
        <f>ROUND(I380*H380,2)</f>
        <v>0</v>
      </c>
      <c r="BL380" s="16" t="s">
        <v>535</v>
      </c>
      <c r="BM380" s="161" t="s">
        <v>980</v>
      </c>
    </row>
    <row r="381" spans="2:47" s="1" customFormat="1" ht="19.2">
      <c r="B381" s="31"/>
      <c r="D381" s="163" t="s">
        <v>145</v>
      </c>
      <c r="F381" s="164" t="s">
        <v>981</v>
      </c>
      <c r="I381" s="90"/>
      <c r="L381" s="31"/>
      <c r="M381" s="165"/>
      <c r="N381" s="54"/>
      <c r="O381" s="54"/>
      <c r="P381" s="54"/>
      <c r="Q381" s="54"/>
      <c r="R381" s="54"/>
      <c r="S381" s="54"/>
      <c r="T381" s="55"/>
      <c r="AT381" s="16" t="s">
        <v>145</v>
      </c>
      <c r="AU381" s="16" t="s">
        <v>136</v>
      </c>
    </row>
    <row r="382" spans="2:51" s="13" customFormat="1" ht="12">
      <c r="B382" s="173"/>
      <c r="D382" s="163" t="s">
        <v>147</v>
      </c>
      <c r="E382" s="174" t="s">
        <v>1</v>
      </c>
      <c r="F382" s="175" t="s">
        <v>82</v>
      </c>
      <c r="H382" s="176">
        <v>1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147</v>
      </c>
      <c r="AU382" s="174" t="s">
        <v>136</v>
      </c>
      <c r="AV382" s="13" t="s">
        <v>84</v>
      </c>
      <c r="AW382" s="13" t="s">
        <v>30</v>
      </c>
      <c r="AX382" s="13" t="s">
        <v>82</v>
      </c>
      <c r="AY382" s="174" t="s">
        <v>135</v>
      </c>
    </row>
    <row r="383" spans="2:65" s="1" customFormat="1" ht="21.6" customHeight="1">
      <c r="B383" s="149"/>
      <c r="C383" s="150" t="s">
        <v>504</v>
      </c>
      <c r="D383" s="150" t="s">
        <v>138</v>
      </c>
      <c r="E383" s="151" t="s">
        <v>982</v>
      </c>
      <c r="F383" s="152" t="s">
        <v>983</v>
      </c>
      <c r="G383" s="153" t="s">
        <v>189</v>
      </c>
      <c r="H383" s="154">
        <v>6</v>
      </c>
      <c r="I383" s="155"/>
      <c r="J383" s="156">
        <f>ROUND(I383*H383,2)</f>
        <v>0</v>
      </c>
      <c r="K383" s="152" t="s">
        <v>142</v>
      </c>
      <c r="L383" s="31"/>
      <c r="M383" s="157" t="s">
        <v>1</v>
      </c>
      <c r="N383" s="158" t="s">
        <v>39</v>
      </c>
      <c r="O383" s="54"/>
      <c r="P383" s="159">
        <f>O383*H383</f>
        <v>0</v>
      </c>
      <c r="Q383" s="159">
        <v>0</v>
      </c>
      <c r="R383" s="159">
        <f>Q383*H383</f>
        <v>0</v>
      </c>
      <c r="S383" s="159">
        <v>0.00762</v>
      </c>
      <c r="T383" s="160">
        <f>S383*H383</f>
        <v>0.04572</v>
      </c>
      <c r="AR383" s="161" t="s">
        <v>535</v>
      </c>
      <c r="AT383" s="161" t="s">
        <v>138</v>
      </c>
      <c r="AU383" s="161" t="s">
        <v>136</v>
      </c>
      <c r="AY383" s="16" t="s">
        <v>135</v>
      </c>
      <c r="BE383" s="162">
        <f>IF(N383="základní",J383,0)</f>
        <v>0</v>
      </c>
      <c r="BF383" s="162">
        <f>IF(N383="snížená",J383,0)</f>
        <v>0</v>
      </c>
      <c r="BG383" s="162">
        <f>IF(N383="zákl. přenesená",J383,0)</f>
        <v>0</v>
      </c>
      <c r="BH383" s="162">
        <f>IF(N383="sníž. přenesená",J383,0)</f>
        <v>0</v>
      </c>
      <c r="BI383" s="162">
        <f>IF(N383="nulová",J383,0)</f>
        <v>0</v>
      </c>
      <c r="BJ383" s="16" t="s">
        <v>82</v>
      </c>
      <c r="BK383" s="162">
        <f>ROUND(I383*H383,2)</f>
        <v>0</v>
      </c>
      <c r="BL383" s="16" t="s">
        <v>535</v>
      </c>
      <c r="BM383" s="161" t="s">
        <v>984</v>
      </c>
    </row>
    <row r="384" spans="2:47" s="1" customFormat="1" ht="19.2">
      <c r="B384" s="31"/>
      <c r="D384" s="163" t="s">
        <v>145</v>
      </c>
      <c r="F384" s="164" t="s">
        <v>985</v>
      </c>
      <c r="I384" s="90"/>
      <c r="L384" s="31"/>
      <c r="M384" s="165"/>
      <c r="N384" s="54"/>
      <c r="O384" s="54"/>
      <c r="P384" s="54"/>
      <c r="Q384" s="54"/>
      <c r="R384" s="54"/>
      <c r="S384" s="54"/>
      <c r="T384" s="55"/>
      <c r="AT384" s="16" t="s">
        <v>145</v>
      </c>
      <c r="AU384" s="16" t="s">
        <v>136</v>
      </c>
    </row>
    <row r="385" spans="2:51" s="13" customFormat="1" ht="12">
      <c r="B385" s="173"/>
      <c r="D385" s="163" t="s">
        <v>147</v>
      </c>
      <c r="E385" s="174" t="s">
        <v>1</v>
      </c>
      <c r="F385" s="175" t="s">
        <v>986</v>
      </c>
      <c r="H385" s="176">
        <v>6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147</v>
      </c>
      <c r="AU385" s="174" t="s">
        <v>136</v>
      </c>
      <c r="AV385" s="13" t="s">
        <v>84</v>
      </c>
      <c r="AW385" s="13" t="s">
        <v>30</v>
      </c>
      <c r="AX385" s="13" t="s">
        <v>82</v>
      </c>
      <c r="AY385" s="174" t="s">
        <v>135</v>
      </c>
    </row>
    <row r="386" spans="2:65" s="1" customFormat="1" ht="21.6" customHeight="1">
      <c r="B386" s="149"/>
      <c r="C386" s="150" t="s">
        <v>514</v>
      </c>
      <c r="D386" s="150" t="s">
        <v>138</v>
      </c>
      <c r="E386" s="151" t="s">
        <v>987</v>
      </c>
      <c r="F386" s="152" t="s">
        <v>988</v>
      </c>
      <c r="G386" s="153" t="s">
        <v>189</v>
      </c>
      <c r="H386" s="154">
        <v>6</v>
      </c>
      <c r="I386" s="155"/>
      <c r="J386" s="156">
        <f>ROUND(I386*H386,2)</f>
        <v>0</v>
      </c>
      <c r="K386" s="152" t="s">
        <v>142</v>
      </c>
      <c r="L386" s="31"/>
      <c r="M386" s="157" t="s">
        <v>1</v>
      </c>
      <c r="N386" s="158" t="s">
        <v>39</v>
      </c>
      <c r="O386" s="54"/>
      <c r="P386" s="159">
        <f>O386*H386</f>
        <v>0</v>
      </c>
      <c r="Q386" s="159">
        <v>0</v>
      </c>
      <c r="R386" s="159">
        <f>Q386*H386</f>
        <v>0</v>
      </c>
      <c r="S386" s="159">
        <v>0.00052</v>
      </c>
      <c r="T386" s="160">
        <f>S386*H386</f>
        <v>0.0031199999999999995</v>
      </c>
      <c r="AR386" s="161" t="s">
        <v>535</v>
      </c>
      <c r="AT386" s="161" t="s">
        <v>138</v>
      </c>
      <c r="AU386" s="161" t="s">
        <v>136</v>
      </c>
      <c r="AY386" s="16" t="s">
        <v>135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6" t="s">
        <v>82</v>
      </c>
      <c r="BK386" s="162">
        <f>ROUND(I386*H386,2)</f>
        <v>0</v>
      </c>
      <c r="BL386" s="16" t="s">
        <v>535</v>
      </c>
      <c r="BM386" s="161" t="s">
        <v>989</v>
      </c>
    </row>
    <row r="387" spans="2:47" s="1" customFormat="1" ht="19.2">
      <c r="B387" s="31"/>
      <c r="D387" s="163" t="s">
        <v>145</v>
      </c>
      <c r="F387" s="164" t="s">
        <v>990</v>
      </c>
      <c r="I387" s="90"/>
      <c r="L387" s="31"/>
      <c r="M387" s="165"/>
      <c r="N387" s="54"/>
      <c r="O387" s="54"/>
      <c r="P387" s="54"/>
      <c r="Q387" s="54"/>
      <c r="R387" s="54"/>
      <c r="S387" s="54"/>
      <c r="T387" s="55"/>
      <c r="AT387" s="16" t="s">
        <v>145</v>
      </c>
      <c r="AU387" s="16" t="s">
        <v>136</v>
      </c>
    </row>
    <row r="388" spans="2:51" s="13" customFormat="1" ht="12">
      <c r="B388" s="173"/>
      <c r="D388" s="163" t="s">
        <v>147</v>
      </c>
      <c r="E388" s="174" t="s">
        <v>1</v>
      </c>
      <c r="F388" s="175" t="s">
        <v>986</v>
      </c>
      <c r="H388" s="176">
        <v>6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4" t="s">
        <v>147</v>
      </c>
      <c r="AU388" s="174" t="s">
        <v>136</v>
      </c>
      <c r="AV388" s="13" t="s">
        <v>84</v>
      </c>
      <c r="AW388" s="13" t="s">
        <v>30</v>
      </c>
      <c r="AX388" s="13" t="s">
        <v>82</v>
      </c>
      <c r="AY388" s="174" t="s">
        <v>135</v>
      </c>
    </row>
    <row r="389" spans="2:65" s="1" customFormat="1" ht="14.4" customHeight="1">
      <c r="B389" s="149"/>
      <c r="C389" s="150" t="s">
        <v>520</v>
      </c>
      <c r="D389" s="150" t="s">
        <v>138</v>
      </c>
      <c r="E389" s="151" t="s">
        <v>991</v>
      </c>
      <c r="F389" s="152" t="s">
        <v>992</v>
      </c>
      <c r="G389" s="153" t="s">
        <v>189</v>
      </c>
      <c r="H389" s="154">
        <v>7</v>
      </c>
      <c r="I389" s="155"/>
      <c r="J389" s="156">
        <f>ROUND(I389*H389,2)</f>
        <v>0</v>
      </c>
      <c r="K389" s="152" t="s">
        <v>142</v>
      </c>
      <c r="L389" s="31"/>
      <c r="M389" s="157" t="s">
        <v>1</v>
      </c>
      <c r="N389" s="158" t="s">
        <v>39</v>
      </c>
      <c r="O389" s="54"/>
      <c r="P389" s="159">
        <f>O389*H389</f>
        <v>0</v>
      </c>
      <c r="Q389" s="159">
        <v>0</v>
      </c>
      <c r="R389" s="159">
        <f>Q389*H389</f>
        <v>0</v>
      </c>
      <c r="S389" s="159">
        <v>0.00085</v>
      </c>
      <c r="T389" s="160">
        <f>S389*H389</f>
        <v>0.0059499999999999996</v>
      </c>
      <c r="AR389" s="161" t="s">
        <v>535</v>
      </c>
      <c r="AT389" s="161" t="s">
        <v>138</v>
      </c>
      <c r="AU389" s="161" t="s">
        <v>136</v>
      </c>
      <c r="AY389" s="16" t="s">
        <v>135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6" t="s">
        <v>82</v>
      </c>
      <c r="BK389" s="162">
        <f>ROUND(I389*H389,2)</f>
        <v>0</v>
      </c>
      <c r="BL389" s="16" t="s">
        <v>535</v>
      </c>
      <c r="BM389" s="161" t="s">
        <v>993</v>
      </c>
    </row>
    <row r="390" spans="2:47" s="1" customFormat="1" ht="19.2">
      <c r="B390" s="31"/>
      <c r="D390" s="163" t="s">
        <v>145</v>
      </c>
      <c r="F390" s="164" t="s">
        <v>994</v>
      </c>
      <c r="I390" s="90"/>
      <c r="L390" s="31"/>
      <c r="M390" s="165"/>
      <c r="N390" s="54"/>
      <c r="O390" s="54"/>
      <c r="P390" s="54"/>
      <c r="Q390" s="54"/>
      <c r="R390" s="54"/>
      <c r="S390" s="54"/>
      <c r="T390" s="55"/>
      <c r="AT390" s="16" t="s">
        <v>145</v>
      </c>
      <c r="AU390" s="16" t="s">
        <v>136</v>
      </c>
    </row>
    <row r="391" spans="2:51" s="13" customFormat="1" ht="12">
      <c r="B391" s="173"/>
      <c r="D391" s="163" t="s">
        <v>147</v>
      </c>
      <c r="E391" s="174" t="s">
        <v>1</v>
      </c>
      <c r="F391" s="175" t="s">
        <v>926</v>
      </c>
      <c r="H391" s="176">
        <v>7</v>
      </c>
      <c r="I391" s="177"/>
      <c r="L391" s="173"/>
      <c r="M391" s="178"/>
      <c r="N391" s="179"/>
      <c r="O391" s="179"/>
      <c r="P391" s="179"/>
      <c r="Q391" s="179"/>
      <c r="R391" s="179"/>
      <c r="S391" s="179"/>
      <c r="T391" s="180"/>
      <c r="AT391" s="174" t="s">
        <v>147</v>
      </c>
      <c r="AU391" s="174" t="s">
        <v>136</v>
      </c>
      <c r="AV391" s="13" t="s">
        <v>84</v>
      </c>
      <c r="AW391" s="13" t="s">
        <v>30</v>
      </c>
      <c r="AX391" s="13" t="s">
        <v>82</v>
      </c>
      <c r="AY391" s="174" t="s">
        <v>135</v>
      </c>
    </row>
    <row r="392" spans="2:65" s="1" customFormat="1" ht="14.4" customHeight="1">
      <c r="B392" s="149"/>
      <c r="C392" s="150" t="s">
        <v>524</v>
      </c>
      <c r="D392" s="150" t="s">
        <v>138</v>
      </c>
      <c r="E392" s="151" t="s">
        <v>995</v>
      </c>
      <c r="F392" s="152" t="s">
        <v>996</v>
      </c>
      <c r="G392" s="153" t="s">
        <v>806</v>
      </c>
      <c r="H392" s="154">
        <v>2</v>
      </c>
      <c r="I392" s="155"/>
      <c r="J392" s="156">
        <f>ROUND(I392*H392,2)</f>
        <v>0</v>
      </c>
      <c r="K392" s="152" t="s">
        <v>1</v>
      </c>
      <c r="L392" s="31"/>
      <c r="M392" s="157" t="s">
        <v>1</v>
      </c>
      <c r="N392" s="158" t="s">
        <v>39</v>
      </c>
      <c r="O392" s="54"/>
      <c r="P392" s="159">
        <f>O392*H392</f>
        <v>0</v>
      </c>
      <c r="Q392" s="159">
        <v>0</v>
      </c>
      <c r="R392" s="159">
        <f>Q392*H392</f>
        <v>0</v>
      </c>
      <c r="S392" s="159">
        <v>0.01707</v>
      </c>
      <c r="T392" s="160">
        <f>S392*H392</f>
        <v>0.03414</v>
      </c>
      <c r="AR392" s="161" t="s">
        <v>535</v>
      </c>
      <c r="AT392" s="161" t="s">
        <v>138</v>
      </c>
      <c r="AU392" s="161" t="s">
        <v>136</v>
      </c>
      <c r="AY392" s="16" t="s">
        <v>135</v>
      </c>
      <c r="BE392" s="162">
        <f>IF(N392="základní",J392,0)</f>
        <v>0</v>
      </c>
      <c r="BF392" s="162">
        <f>IF(N392="snížená",J392,0)</f>
        <v>0</v>
      </c>
      <c r="BG392" s="162">
        <f>IF(N392="zákl. přenesená",J392,0)</f>
        <v>0</v>
      </c>
      <c r="BH392" s="162">
        <f>IF(N392="sníž. přenesená",J392,0)</f>
        <v>0</v>
      </c>
      <c r="BI392" s="162">
        <f>IF(N392="nulová",J392,0)</f>
        <v>0</v>
      </c>
      <c r="BJ392" s="16" t="s">
        <v>82</v>
      </c>
      <c r="BK392" s="162">
        <f>ROUND(I392*H392,2)</f>
        <v>0</v>
      </c>
      <c r="BL392" s="16" t="s">
        <v>535</v>
      </c>
      <c r="BM392" s="161" t="s">
        <v>997</v>
      </c>
    </row>
    <row r="393" spans="2:47" s="1" customFormat="1" ht="19.2">
      <c r="B393" s="31"/>
      <c r="D393" s="163" t="s">
        <v>145</v>
      </c>
      <c r="F393" s="164" t="s">
        <v>998</v>
      </c>
      <c r="I393" s="90"/>
      <c r="L393" s="31"/>
      <c r="M393" s="165"/>
      <c r="N393" s="54"/>
      <c r="O393" s="54"/>
      <c r="P393" s="54"/>
      <c r="Q393" s="54"/>
      <c r="R393" s="54"/>
      <c r="S393" s="54"/>
      <c r="T393" s="55"/>
      <c r="AT393" s="16" t="s">
        <v>145</v>
      </c>
      <c r="AU393" s="16" t="s">
        <v>136</v>
      </c>
    </row>
    <row r="394" spans="2:51" s="13" customFormat="1" ht="12">
      <c r="B394" s="173"/>
      <c r="D394" s="163" t="s">
        <v>147</v>
      </c>
      <c r="E394" s="174" t="s">
        <v>1</v>
      </c>
      <c r="F394" s="175" t="s">
        <v>948</v>
      </c>
      <c r="H394" s="176">
        <v>2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147</v>
      </c>
      <c r="AU394" s="174" t="s">
        <v>136</v>
      </c>
      <c r="AV394" s="13" t="s">
        <v>84</v>
      </c>
      <c r="AW394" s="13" t="s">
        <v>30</v>
      </c>
      <c r="AX394" s="13" t="s">
        <v>82</v>
      </c>
      <c r="AY394" s="174" t="s">
        <v>135</v>
      </c>
    </row>
    <row r="395" spans="2:65" s="1" customFormat="1" ht="21.6" customHeight="1">
      <c r="B395" s="149"/>
      <c r="C395" s="150" t="s">
        <v>530</v>
      </c>
      <c r="D395" s="150" t="s">
        <v>138</v>
      </c>
      <c r="E395" s="151" t="s">
        <v>999</v>
      </c>
      <c r="F395" s="152" t="s">
        <v>1000</v>
      </c>
      <c r="G395" s="153" t="s">
        <v>806</v>
      </c>
      <c r="H395" s="154">
        <v>8</v>
      </c>
      <c r="I395" s="155"/>
      <c r="J395" s="156">
        <f>ROUND(I395*H395,2)</f>
        <v>0</v>
      </c>
      <c r="K395" s="152" t="s">
        <v>1</v>
      </c>
      <c r="L395" s="31"/>
      <c r="M395" s="157" t="s">
        <v>1</v>
      </c>
      <c r="N395" s="158" t="s">
        <v>39</v>
      </c>
      <c r="O395" s="54"/>
      <c r="P395" s="159">
        <f>O395*H395</f>
        <v>0</v>
      </c>
      <c r="Q395" s="159">
        <v>0.00185</v>
      </c>
      <c r="R395" s="159">
        <f>Q395*H395</f>
        <v>0.0148</v>
      </c>
      <c r="S395" s="159">
        <v>0</v>
      </c>
      <c r="T395" s="160">
        <f>S395*H395</f>
        <v>0</v>
      </c>
      <c r="AR395" s="161" t="s">
        <v>535</v>
      </c>
      <c r="AT395" s="161" t="s">
        <v>138</v>
      </c>
      <c r="AU395" s="161" t="s">
        <v>136</v>
      </c>
      <c r="AY395" s="16" t="s">
        <v>135</v>
      </c>
      <c r="BE395" s="162">
        <f>IF(N395="základní",J395,0)</f>
        <v>0</v>
      </c>
      <c r="BF395" s="162">
        <f>IF(N395="snížená",J395,0)</f>
        <v>0</v>
      </c>
      <c r="BG395" s="162">
        <f>IF(N395="zákl. přenesená",J395,0)</f>
        <v>0</v>
      </c>
      <c r="BH395" s="162">
        <f>IF(N395="sníž. přenesená",J395,0)</f>
        <v>0</v>
      </c>
      <c r="BI395" s="162">
        <f>IF(N395="nulová",J395,0)</f>
        <v>0</v>
      </c>
      <c r="BJ395" s="16" t="s">
        <v>82</v>
      </c>
      <c r="BK395" s="162">
        <f>ROUND(I395*H395,2)</f>
        <v>0</v>
      </c>
      <c r="BL395" s="16" t="s">
        <v>535</v>
      </c>
      <c r="BM395" s="161" t="s">
        <v>1001</v>
      </c>
    </row>
    <row r="396" spans="2:47" s="1" customFormat="1" ht="12">
      <c r="B396" s="31"/>
      <c r="D396" s="163" t="s">
        <v>145</v>
      </c>
      <c r="F396" s="164" t="s">
        <v>1002</v>
      </c>
      <c r="I396" s="90"/>
      <c r="L396" s="31"/>
      <c r="M396" s="165"/>
      <c r="N396" s="54"/>
      <c r="O396" s="54"/>
      <c r="P396" s="54"/>
      <c r="Q396" s="54"/>
      <c r="R396" s="54"/>
      <c r="S396" s="54"/>
      <c r="T396" s="55"/>
      <c r="AT396" s="16" t="s">
        <v>145</v>
      </c>
      <c r="AU396" s="16" t="s">
        <v>136</v>
      </c>
    </row>
    <row r="397" spans="2:51" s="13" customFormat="1" ht="12">
      <c r="B397" s="173"/>
      <c r="D397" s="163" t="s">
        <v>147</v>
      </c>
      <c r="E397" s="174" t="s">
        <v>1</v>
      </c>
      <c r="F397" s="175" t="s">
        <v>969</v>
      </c>
      <c r="H397" s="176">
        <v>8</v>
      </c>
      <c r="I397" s="177"/>
      <c r="L397" s="173"/>
      <c r="M397" s="178"/>
      <c r="N397" s="179"/>
      <c r="O397" s="179"/>
      <c r="P397" s="179"/>
      <c r="Q397" s="179"/>
      <c r="R397" s="179"/>
      <c r="S397" s="179"/>
      <c r="T397" s="180"/>
      <c r="AT397" s="174" t="s">
        <v>147</v>
      </c>
      <c r="AU397" s="174" t="s">
        <v>136</v>
      </c>
      <c r="AV397" s="13" t="s">
        <v>84</v>
      </c>
      <c r="AW397" s="13" t="s">
        <v>30</v>
      </c>
      <c r="AX397" s="13" t="s">
        <v>82</v>
      </c>
      <c r="AY397" s="174" t="s">
        <v>135</v>
      </c>
    </row>
    <row r="398" spans="2:65" s="1" customFormat="1" ht="14.4" customHeight="1">
      <c r="B398" s="149"/>
      <c r="C398" s="150" t="s">
        <v>535</v>
      </c>
      <c r="D398" s="150" t="s">
        <v>138</v>
      </c>
      <c r="E398" s="151" t="s">
        <v>1003</v>
      </c>
      <c r="F398" s="152" t="s">
        <v>1004</v>
      </c>
      <c r="G398" s="153" t="s">
        <v>189</v>
      </c>
      <c r="H398" s="154">
        <v>2</v>
      </c>
      <c r="I398" s="155"/>
      <c r="J398" s="156">
        <f>ROUND(I398*H398,2)</f>
        <v>0</v>
      </c>
      <c r="K398" s="152" t="s">
        <v>142</v>
      </c>
      <c r="L398" s="31"/>
      <c r="M398" s="157" t="s">
        <v>1</v>
      </c>
      <c r="N398" s="158" t="s">
        <v>39</v>
      </c>
      <c r="O398" s="54"/>
      <c r="P398" s="159">
        <f>O398*H398</f>
        <v>0</v>
      </c>
      <c r="Q398" s="159">
        <v>7E-05</v>
      </c>
      <c r="R398" s="159">
        <f>Q398*H398</f>
        <v>0.00014</v>
      </c>
      <c r="S398" s="159">
        <v>0</v>
      </c>
      <c r="T398" s="160">
        <f>S398*H398</f>
        <v>0</v>
      </c>
      <c r="AR398" s="161" t="s">
        <v>535</v>
      </c>
      <c r="AT398" s="161" t="s">
        <v>138</v>
      </c>
      <c r="AU398" s="161" t="s">
        <v>136</v>
      </c>
      <c r="AY398" s="16" t="s">
        <v>135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16" t="s">
        <v>82</v>
      </c>
      <c r="BK398" s="162">
        <f>ROUND(I398*H398,2)</f>
        <v>0</v>
      </c>
      <c r="BL398" s="16" t="s">
        <v>535</v>
      </c>
      <c r="BM398" s="161" t="s">
        <v>1005</v>
      </c>
    </row>
    <row r="399" spans="2:47" s="1" customFormat="1" ht="12">
      <c r="B399" s="31"/>
      <c r="D399" s="163" t="s">
        <v>145</v>
      </c>
      <c r="F399" s="164" t="s">
        <v>1006</v>
      </c>
      <c r="I399" s="90"/>
      <c r="L399" s="31"/>
      <c r="M399" s="165"/>
      <c r="N399" s="54"/>
      <c r="O399" s="54"/>
      <c r="P399" s="54"/>
      <c r="Q399" s="54"/>
      <c r="R399" s="54"/>
      <c r="S399" s="54"/>
      <c r="T399" s="55"/>
      <c r="AT399" s="16" t="s">
        <v>145</v>
      </c>
      <c r="AU399" s="16" t="s">
        <v>136</v>
      </c>
    </row>
    <row r="400" spans="2:51" s="13" customFormat="1" ht="12">
      <c r="B400" s="173"/>
      <c r="D400" s="163" t="s">
        <v>147</v>
      </c>
      <c r="E400" s="174" t="s">
        <v>1</v>
      </c>
      <c r="F400" s="175" t="s">
        <v>84</v>
      </c>
      <c r="H400" s="176">
        <v>2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147</v>
      </c>
      <c r="AU400" s="174" t="s">
        <v>136</v>
      </c>
      <c r="AV400" s="13" t="s">
        <v>84</v>
      </c>
      <c r="AW400" s="13" t="s">
        <v>30</v>
      </c>
      <c r="AX400" s="13" t="s">
        <v>82</v>
      </c>
      <c r="AY400" s="174" t="s">
        <v>135</v>
      </c>
    </row>
    <row r="401" spans="2:65" s="1" customFormat="1" ht="21.6" customHeight="1">
      <c r="B401" s="149"/>
      <c r="C401" s="150" t="s">
        <v>540</v>
      </c>
      <c r="D401" s="150" t="s">
        <v>138</v>
      </c>
      <c r="E401" s="151" t="s">
        <v>1007</v>
      </c>
      <c r="F401" s="152" t="s">
        <v>1008</v>
      </c>
      <c r="G401" s="153" t="s">
        <v>293</v>
      </c>
      <c r="H401" s="154">
        <v>0.476</v>
      </c>
      <c r="I401" s="155"/>
      <c r="J401" s="156">
        <f>ROUND(I401*H401,2)</f>
        <v>0</v>
      </c>
      <c r="K401" s="152" t="s">
        <v>142</v>
      </c>
      <c r="L401" s="31"/>
      <c r="M401" s="157" t="s">
        <v>1</v>
      </c>
      <c r="N401" s="158" t="s">
        <v>39</v>
      </c>
      <c r="O401" s="54"/>
      <c r="P401" s="159">
        <f>O401*H401</f>
        <v>0</v>
      </c>
      <c r="Q401" s="159">
        <v>0</v>
      </c>
      <c r="R401" s="159">
        <f>Q401*H401</f>
        <v>0</v>
      </c>
      <c r="S401" s="159">
        <v>0</v>
      </c>
      <c r="T401" s="160">
        <f>S401*H401</f>
        <v>0</v>
      </c>
      <c r="AR401" s="161" t="s">
        <v>535</v>
      </c>
      <c r="AT401" s="161" t="s">
        <v>138</v>
      </c>
      <c r="AU401" s="161" t="s">
        <v>136</v>
      </c>
      <c r="AY401" s="16" t="s">
        <v>135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6" t="s">
        <v>82</v>
      </c>
      <c r="BK401" s="162">
        <f>ROUND(I401*H401,2)</f>
        <v>0</v>
      </c>
      <c r="BL401" s="16" t="s">
        <v>535</v>
      </c>
      <c r="BM401" s="161" t="s">
        <v>1009</v>
      </c>
    </row>
    <row r="402" spans="2:47" s="1" customFormat="1" ht="38.4">
      <c r="B402" s="31"/>
      <c r="D402" s="163" t="s">
        <v>145</v>
      </c>
      <c r="F402" s="164" t="s">
        <v>1010</v>
      </c>
      <c r="I402" s="90"/>
      <c r="L402" s="31"/>
      <c r="M402" s="192"/>
      <c r="N402" s="193"/>
      <c r="O402" s="193"/>
      <c r="P402" s="193"/>
      <c r="Q402" s="193"/>
      <c r="R402" s="193"/>
      <c r="S402" s="193"/>
      <c r="T402" s="194"/>
      <c r="AT402" s="16" t="s">
        <v>145</v>
      </c>
      <c r="AU402" s="16" t="s">
        <v>136</v>
      </c>
    </row>
    <row r="403" spans="2:12" s="1" customFormat="1" ht="6.9" customHeight="1">
      <c r="B403" s="43"/>
      <c r="C403" s="44"/>
      <c r="D403" s="44"/>
      <c r="E403" s="44"/>
      <c r="F403" s="44"/>
      <c r="G403" s="44"/>
      <c r="H403" s="44"/>
      <c r="I403" s="111"/>
      <c r="J403" s="44"/>
      <c r="K403" s="44"/>
      <c r="L403" s="31"/>
    </row>
  </sheetData>
  <autoFilter ref="C127:K40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 - část dívky</v>
      </c>
      <c r="F7" s="244"/>
      <c r="G7" s="244"/>
      <c r="H7" s="244"/>
      <c r="L7" s="19"/>
    </row>
    <row r="8" spans="2:12" s="1" customFormat="1" ht="12" customHeight="1">
      <c r="B8" s="31"/>
      <c r="D8" s="26" t="s">
        <v>98</v>
      </c>
      <c r="I8" s="90"/>
      <c r="L8" s="31"/>
    </row>
    <row r="9" spans="2:12" s="1" customFormat="1" ht="36.9" customHeight="1">
      <c r="B9" s="31"/>
      <c r="E9" s="215" t="s">
        <v>1011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672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ROUND(J124,2)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ROUND((SUM(BE124:BE202)),2)</f>
        <v>0</v>
      </c>
      <c r="I33" s="99">
        <v>0.21</v>
      </c>
      <c r="J33" s="98">
        <f>ROUND(((SUM(BE124:BE202))*I33),2)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ROUND((SUM(BF124:BF202)),2)</f>
        <v>0</v>
      </c>
      <c r="I34" s="99">
        <v>0.15</v>
      </c>
      <c r="J34" s="98">
        <f>ROUND(((SUM(BF124:BF202))*I34),2)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ROUND((SUM(BG124:BG202)),2)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ROUND((SUM(BH124:BH202)),2)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ROUND((SUM(BI124:BI202)),2)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100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 - část dívky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98</v>
      </c>
      <c r="I86" s="90"/>
      <c r="L86" s="31"/>
    </row>
    <row r="87" spans="2:12" s="1" customFormat="1" ht="14.4" customHeight="1">
      <c r="B87" s="31"/>
      <c r="E87" s="215" t="str">
        <f>E9</f>
        <v xml:space="preserve">SO 01.1c - Zdravotně technické instalace - dešťové svody 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město 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103</v>
      </c>
      <c r="I96" s="90"/>
      <c r="J96" s="65">
        <f>J124</f>
        <v>0</v>
      </c>
      <c r="L96" s="31"/>
      <c r="AU96" s="16" t="s">
        <v>104</v>
      </c>
    </row>
    <row r="97" spans="2:12" s="8" customFormat="1" ht="24.9" customHeight="1">
      <c r="B97" s="117"/>
      <c r="D97" s="118" t="s">
        <v>105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95" customHeight="1">
      <c r="B98" s="122"/>
      <c r="D98" s="123" t="s">
        <v>1012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95" customHeight="1">
      <c r="B99" s="122"/>
      <c r="D99" s="123" t="s">
        <v>1013</v>
      </c>
      <c r="E99" s="124"/>
      <c r="F99" s="124"/>
      <c r="G99" s="124"/>
      <c r="H99" s="124"/>
      <c r="I99" s="125"/>
      <c r="J99" s="126">
        <f>J164</f>
        <v>0</v>
      </c>
      <c r="L99" s="122"/>
    </row>
    <row r="100" spans="2:12" s="9" customFormat="1" ht="19.95" customHeight="1">
      <c r="B100" s="122"/>
      <c r="D100" s="123" t="s">
        <v>112</v>
      </c>
      <c r="E100" s="124"/>
      <c r="F100" s="124"/>
      <c r="G100" s="124"/>
      <c r="H100" s="124"/>
      <c r="I100" s="125"/>
      <c r="J100" s="126">
        <f>J168</f>
        <v>0</v>
      </c>
      <c r="L100" s="122"/>
    </row>
    <row r="101" spans="2:12" s="9" customFormat="1" ht="19.95" customHeight="1">
      <c r="B101" s="122"/>
      <c r="D101" s="123" t="s">
        <v>113</v>
      </c>
      <c r="E101" s="124"/>
      <c r="F101" s="124"/>
      <c r="G101" s="124"/>
      <c r="H101" s="124"/>
      <c r="I101" s="125"/>
      <c r="J101" s="126">
        <f>J180</f>
        <v>0</v>
      </c>
      <c r="L101" s="122"/>
    </row>
    <row r="102" spans="2:12" s="8" customFormat="1" ht="24.9" customHeight="1">
      <c r="B102" s="117"/>
      <c r="D102" s="118" t="s">
        <v>674</v>
      </c>
      <c r="E102" s="119"/>
      <c r="F102" s="119"/>
      <c r="G102" s="119"/>
      <c r="H102" s="119"/>
      <c r="I102" s="120"/>
      <c r="J102" s="121">
        <f>J183</f>
        <v>0</v>
      </c>
      <c r="L102" s="117"/>
    </row>
    <row r="103" spans="2:12" s="9" customFormat="1" ht="19.95" customHeight="1">
      <c r="B103" s="122"/>
      <c r="D103" s="123" t="s">
        <v>675</v>
      </c>
      <c r="E103" s="124"/>
      <c r="F103" s="124"/>
      <c r="G103" s="124"/>
      <c r="H103" s="124"/>
      <c r="I103" s="125"/>
      <c r="J103" s="126">
        <f>J184</f>
        <v>0</v>
      </c>
      <c r="L103" s="122"/>
    </row>
    <row r="104" spans="2:12" s="9" customFormat="1" ht="14.85" customHeight="1">
      <c r="B104" s="122"/>
      <c r="D104" s="123" t="s">
        <v>677</v>
      </c>
      <c r="E104" s="124"/>
      <c r="F104" s="124"/>
      <c r="G104" s="124"/>
      <c r="H104" s="124"/>
      <c r="I104" s="125"/>
      <c r="J104" s="126">
        <f>J185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" customHeight="1">
      <c r="B111" s="31"/>
      <c r="C111" s="20" t="s">
        <v>120</v>
      </c>
      <c r="I111" s="90"/>
      <c r="L111" s="31"/>
    </row>
    <row r="112" spans="2:12" s="1" customFormat="1" ht="6.9" customHeight="1">
      <c r="B112" s="31"/>
      <c r="I112" s="90"/>
      <c r="L112" s="31"/>
    </row>
    <row r="113" spans="2:12" s="1" customFormat="1" ht="12" customHeight="1">
      <c r="B113" s="31"/>
      <c r="C113" s="26" t="s">
        <v>16</v>
      </c>
      <c r="I113" s="90"/>
      <c r="L113" s="31"/>
    </row>
    <row r="114" spans="2:12" s="1" customFormat="1" ht="14.4" customHeight="1">
      <c r="B114" s="31"/>
      <c r="E114" s="243" t="str">
        <f>E7</f>
        <v>Rekonstrukce sociálního zařízení pavilonu tělocvičen SPgŠ,G a VOŠ Lidická 455/49 K.Vary  - část dívky</v>
      </c>
      <c r="F114" s="244"/>
      <c r="G114" s="244"/>
      <c r="H114" s="244"/>
      <c r="I114" s="90"/>
      <c r="L114" s="31"/>
    </row>
    <row r="115" spans="2:12" s="1" customFormat="1" ht="12" customHeight="1">
      <c r="B115" s="31"/>
      <c r="C115" s="26" t="s">
        <v>98</v>
      </c>
      <c r="I115" s="90"/>
      <c r="L115" s="31"/>
    </row>
    <row r="116" spans="2:12" s="1" customFormat="1" ht="14.4" customHeight="1">
      <c r="B116" s="31"/>
      <c r="E116" s="215" t="str">
        <f>E9</f>
        <v xml:space="preserve">SO 01.1c - Zdravotně technické instalace - dešťové svody </v>
      </c>
      <c r="F116" s="242"/>
      <c r="G116" s="242"/>
      <c r="H116" s="242"/>
      <c r="I116" s="90"/>
      <c r="L116" s="31"/>
    </row>
    <row r="117" spans="2:12" s="1" customFormat="1" ht="6.9" customHeight="1">
      <c r="B117" s="31"/>
      <c r="I117" s="90"/>
      <c r="L117" s="31"/>
    </row>
    <row r="118" spans="2:12" s="1" customFormat="1" ht="12" customHeight="1">
      <c r="B118" s="31"/>
      <c r="C118" s="26" t="s">
        <v>19</v>
      </c>
      <c r="F118" s="24" t="str">
        <f>F12</f>
        <v>město Karlovy Vary</v>
      </c>
      <c r="I118" s="91" t="s">
        <v>21</v>
      </c>
      <c r="J118" s="51" t="str">
        <f>IF(J12="","",J12)</f>
        <v>30. 5. 2019</v>
      </c>
      <c r="L118" s="31"/>
    </row>
    <row r="119" spans="2:12" s="1" customFormat="1" ht="6.9" customHeight="1">
      <c r="B119" s="31"/>
      <c r="I119" s="90"/>
      <c r="L119" s="31"/>
    </row>
    <row r="120" spans="2:12" s="1" customFormat="1" ht="15.6" customHeight="1">
      <c r="B120" s="31"/>
      <c r="C120" s="26" t="s">
        <v>23</v>
      </c>
      <c r="F120" s="24" t="str">
        <f>E15</f>
        <v xml:space="preserve"> </v>
      </c>
      <c r="I120" s="91" t="s">
        <v>29</v>
      </c>
      <c r="J120" s="29" t="str">
        <f>E21</f>
        <v xml:space="preserve"> </v>
      </c>
      <c r="L120" s="31"/>
    </row>
    <row r="121" spans="2:12" s="1" customFormat="1" ht="15.6" customHeight="1">
      <c r="B121" s="31"/>
      <c r="C121" s="26" t="s">
        <v>27</v>
      </c>
      <c r="F121" s="24" t="str">
        <f>IF(E18="","",E18)</f>
        <v>Vyplň údaj</v>
      </c>
      <c r="I121" s="91" t="s">
        <v>31</v>
      </c>
      <c r="J121" s="29" t="str">
        <f>E24</f>
        <v xml:space="preserve"> </v>
      </c>
      <c r="L121" s="31"/>
    </row>
    <row r="122" spans="2:12" s="1" customFormat="1" ht="10.35" customHeight="1">
      <c r="B122" s="31"/>
      <c r="I122" s="90"/>
      <c r="L122" s="31"/>
    </row>
    <row r="123" spans="2:20" s="10" customFormat="1" ht="29.25" customHeight="1">
      <c r="B123" s="127"/>
      <c r="C123" s="128" t="s">
        <v>121</v>
      </c>
      <c r="D123" s="129" t="s">
        <v>59</v>
      </c>
      <c r="E123" s="129" t="s">
        <v>55</v>
      </c>
      <c r="F123" s="129" t="s">
        <v>56</v>
      </c>
      <c r="G123" s="129" t="s">
        <v>122</v>
      </c>
      <c r="H123" s="129" t="s">
        <v>123</v>
      </c>
      <c r="I123" s="130" t="s">
        <v>124</v>
      </c>
      <c r="J123" s="129" t="s">
        <v>102</v>
      </c>
      <c r="K123" s="131" t="s">
        <v>125</v>
      </c>
      <c r="L123" s="127"/>
      <c r="M123" s="58" t="s">
        <v>1</v>
      </c>
      <c r="N123" s="59" t="s">
        <v>38</v>
      </c>
      <c r="O123" s="59" t="s">
        <v>126</v>
      </c>
      <c r="P123" s="59" t="s">
        <v>127</v>
      </c>
      <c r="Q123" s="59" t="s">
        <v>128</v>
      </c>
      <c r="R123" s="59" t="s">
        <v>129</v>
      </c>
      <c r="S123" s="59" t="s">
        <v>130</v>
      </c>
      <c r="T123" s="60" t="s">
        <v>131</v>
      </c>
    </row>
    <row r="124" spans="2:63" s="1" customFormat="1" ht="22.8" customHeight="1">
      <c r="B124" s="31"/>
      <c r="C124" s="63" t="s">
        <v>132</v>
      </c>
      <c r="I124" s="90"/>
      <c r="J124" s="132">
        <f>BK124</f>
        <v>0</v>
      </c>
      <c r="L124" s="31"/>
      <c r="M124" s="61"/>
      <c r="N124" s="52"/>
      <c r="O124" s="52"/>
      <c r="P124" s="133">
        <f>P125+P183</f>
        <v>0</v>
      </c>
      <c r="Q124" s="52"/>
      <c r="R124" s="133">
        <f>R125+R183</f>
        <v>1.2319820000000001</v>
      </c>
      <c r="S124" s="52"/>
      <c r="T124" s="134">
        <f>T125+T183</f>
        <v>0.26088</v>
      </c>
      <c r="AT124" s="16" t="s">
        <v>73</v>
      </c>
      <c r="AU124" s="16" t="s">
        <v>104</v>
      </c>
      <c r="BK124" s="135">
        <f>BK125+BK183</f>
        <v>0</v>
      </c>
    </row>
    <row r="125" spans="2:63" s="11" customFormat="1" ht="25.95" customHeight="1">
      <c r="B125" s="136"/>
      <c r="D125" s="137" t="s">
        <v>73</v>
      </c>
      <c r="E125" s="138" t="s">
        <v>133</v>
      </c>
      <c r="F125" s="138" t="s">
        <v>134</v>
      </c>
      <c r="I125" s="139"/>
      <c r="J125" s="140">
        <f>BK125</f>
        <v>0</v>
      </c>
      <c r="L125" s="136"/>
      <c r="M125" s="141"/>
      <c r="N125" s="142"/>
      <c r="O125" s="142"/>
      <c r="P125" s="143">
        <f>P126+P164+P168+P180</f>
        <v>0</v>
      </c>
      <c r="Q125" s="142"/>
      <c r="R125" s="143">
        <f>R126+R164+R168+R180</f>
        <v>1.1445420000000002</v>
      </c>
      <c r="S125" s="142"/>
      <c r="T125" s="144">
        <f>T126+T164+T168+T180</f>
        <v>0</v>
      </c>
      <c r="AR125" s="137" t="s">
        <v>82</v>
      </c>
      <c r="AT125" s="145" t="s">
        <v>73</v>
      </c>
      <c r="AU125" s="145" t="s">
        <v>74</v>
      </c>
      <c r="AY125" s="137" t="s">
        <v>135</v>
      </c>
      <c r="BK125" s="146">
        <f>BK126+BK164+BK168+BK180</f>
        <v>0</v>
      </c>
    </row>
    <row r="126" spans="2:63" s="11" customFormat="1" ht="22.8" customHeight="1">
      <c r="B126" s="136"/>
      <c r="D126" s="137" t="s">
        <v>73</v>
      </c>
      <c r="E126" s="147" t="s">
        <v>82</v>
      </c>
      <c r="F126" s="147" t="s">
        <v>1014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SUM(P127:P163)</f>
        <v>0</v>
      </c>
      <c r="Q126" s="142"/>
      <c r="R126" s="143">
        <f>SUM(R127:R163)</f>
        <v>0.01008</v>
      </c>
      <c r="S126" s="142"/>
      <c r="T126" s="144">
        <f>SUM(T127:T163)</f>
        <v>0</v>
      </c>
      <c r="AR126" s="137" t="s">
        <v>82</v>
      </c>
      <c r="AT126" s="145" t="s">
        <v>73</v>
      </c>
      <c r="AU126" s="145" t="s">
        <v>82</v>
      </c>
      <c r="AY126" s="137" t="s">
        <v>135</v>
      </c>
      <c r="BK126" s="146">
        <f>SUM(BK127:BK163)</f>
        <v>0</v>
      </c>
    </row>
    <row r="127" spans="2:65" s="1" customFormat="1" ht="32.4" customHeight="1">
      <c r="B127" s="149"/>
      <c r="C127" s="150" t="s">
        <v>82</v>
      </c>
      <c r="D127" s="150" t="s">
        <v>138</v>
      </c>
      <c r="E127" s="151" t="s">
        <v>1015</v>
      </c>
      <c r="F127" s="152" t="s">
        <v>1016</v>
      </c>
      <c r="G127" s="153" t="s">
        <v>168</v>
      </c>
      <c r="H127" s="154">
        <v>6</v>
      </c>
      <c r="I127" s="155"/>
      <c r="J127" s="156">
        <f>ROUND(I127*H127,2)</f>
        <v>0</v>
      </c>
      <c r="K127" s="152" t="s">
        <v>142</v>
      </c>
      <c r="L127" s="31"/>
      <c r="M127" s="157" t="s">
        <v>1</v>
      </c>
      <c r="N127" s="158" t="s">
        <v>39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143</v>
      </c>
      <c r="AT127" s="161" t="s">
        <v>138</v>
      </c>
      <c r="AU127" s="161" t="s">
        <v>84</v>
      </c>
      <c r="AY127" s="16" t="s">
        <v>135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82</v>
      </c>
      <c r="BK127" s="162">
        <f>ROUND(I127*H127,2)</f>
        <v>0</v>
      </c>
      <c r="BL127" s="16" t="s">
        <v>143</v>
      </c>
      <c r="BM127" s="161" t="s">
        <v>1017</v>
      </c>
    </row>
    <row r="128" spans="2:47" s="1" customFormat="1" ht="38.4">
      <c r="B128" s="31"/>
      <c r="D128" s="163" t="s">
        <v>145</v>
      </c>
      <c r="F128" s="164" t="s">
        <v>1018</v>
      </c>
      <c r="I128" s="90"/>
      <c r="L128" s="31"/>
      <c r="M128" s="165"/>
      <c r="N128" s="54"/>
      <c r="O128" s="54"/>
      <c r="P128" s="54"/>
      <c r="Q128" s="54"/>
      <c r="R128" s="54"/>
      <c r="S128" s="54"/>
      <c r="T128" s="55"/>
      <c r="AT128" s="16" t="s">
        <v>145</v>
      </c>
      <c r="AU128" s="16" t="s">
        <v>84</v>
      </c>
    </row>
    <row r="129" spans="2:51" s="12" customFormat="1" ht="12">
      <c r="B129" s="166"/>
      <c r="D129" s="163" t="s">
        <v>147</v>
      </c>
      <c r="E129" s="167" t="s">
        <v>1</v>
      </c>
      <c r="F129" s="168" t="s">
        <v>1019</v>
      </c>
      <c r="H129" s="167" t="s">
        <v>1</v>
      </c>
      <c r="I129" s="169"/>
      <c r="L129" s="166"/>
      <c r="M129" s="170"/>
      <c r="N129" s="171"/>
      <c r="O129" s="171"/>
      <c r="P129" s="171"/>
      <c r="Q129" s="171"/>
      <c r="R129" s="171"/>
      <c r="S129" s="171"/>
      <c r="T129" s="172"/>
      <c r="AT129" s="167" t="s">
        <v>147</v>
      </c>
      <c r="AU129" s="167" t="s">
        <v>84</v>
      </c>
      <c r="AV129" s="12" t="s">
        <v>82</v>
      </c>
      <c r="AW129" s="12" t="s">
        <v>30</v>
      </c>
      <c r="AX129" s="12" t="s">
        <v>74</v>
      </c>
      <c r="AY129" s="167" t="s">
        <v>135</v>
      </c>
    </row>
    <row r="130" spans="2:51" s="13" customFormat="1" ht="12">
      <c r="B130" s="173"/>
      <c r="D130" s="163" t="s">
        <v>147</v>
      </c>
      <c r="E130" s="174" t="s">
        <v>1</v>
      </c>
      <c r="F130" s="175" t="s">
        <v>1020</v>
      </c>
      <c r="H130" s="176">
        <v>6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147</v>
      </c>
      <c r="AU130" s="174" t="s">
        <v>84</v>
      </c>
      <c r="AV130" s="13" t="s">
        <v>84</v>
      </c>
      <c r="AW130" s="13" t="s">
        <v>30</v>
      </c>
      <c r="AX130" s="13" t="s">
        <v>82</v>
      </c>
      <c r="AY130" s="174" t="s">
        <v>135</v>
      </c>
    </row>
    <row r="131" spans="2:65" s="1" customFormat="1" ht="21.6" customHeight="1">
      <c r="B131" s="149"/>
      <c r="C131" s="150" t="s">
        <v>84</v>
      </c>
      <c r="D131" s="150" t="s">
        <v>138</v>
      </c>
      <c r="E131" s="151" t="s">
        <v>1021</v>
      </c>
      <c r="F131" s="152" t="s">
        <v>1022</v>
      </c>
      <c r="G131" s="153" t="s">
        <v>141</v>
      </c>
      <c r="H131" s="154">
        <v>12</v>
      </c>
      <c r="I131" s="155"/>
      <c r="J131" s="156">
        <f>ROUND(I131*H131,2)</f>
        <v>0</v>
      </c>
      <c r="K131" s="152" t="s">
        <v>142</v>
      </c>
      <c r="L131" s="31"/>
      <c r="M131" s="157" t="s">
        <v>1</v>
      </c>
      <c r="N131" s="158" t="s">
        <v>39</v>
      </c>
      <c r="O131" s="54"/>
      <c r="P131" s="159">
        <f>O131*H131</f>
        <v>0</v>
      </c>
      <c r="Q131" s="159">
        <v>0.00084</v>
      </c>
      <c r="R131" s="159">
        <f>Q131*H131</f>
        <v>0.01008</v>
      </c>
      <c r="S131" s="159">
        <v>0</v>
      </c>
      <c r="T131" s="160">
        <f>S131*H131</f>
        <v>0</v>
      </c>
      <c r="AR131" s="161" t="s">
        <v>143</v>
      </c>
      <c r="AT131" s="161" t="s">
        <v>138</v>
      </c>
      <c r="AU131" s="161" t="s">
        <v>84</v>
      </c>
      <c r="AY131" s="16" t="s">
        <v>135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82</v>
      </c>
      <c r="BK131" s="162">
        <f>ROUND(I131*H131,2)</f>
        <v>0</v>
      </c>
      <c r="BL131" s="16" t="s">
        <v>143</v>
      </c>
      <c r="BM131" s="161" t="s">
        <v>1023</v>
      </c>
    </row>
    <row r="132" spans="2:47" s="1" customFormat="1" ht="28.8">
      <c r="B132" s="31"/>
      <c r="D132" s="163" t="s">
        <v>145</v>
      </c>
      <c r="F132" s="164" t="s">
        <v>1024</v>
      </c>
      <c r="I132" s="90"/>
      <c r="L132" s="31"/>
      <c r="M132" s="165"/>
      <c r="N132" s="54"/>
      <c r="O132" s="54"/>
      <c r="P132" s="54"/>
      <c r="Q132" s="54"/>
      <c r="R132" s="54"/>
      <c r="S132" s="54"/>
      <c r="T132" s="55"/>
      <c r="AT132" s="16" t="s">
        <v>145</v>
      </c>
      <c r="AU132" s="16" t="s">
        <v>84</v>
      </c>
    </row>
    <row r="133" spans="2:51" s="13" customFormat="1" ht="12">
      <c r="B133" s="173"/>
      <c r="D133" s="163" t="s">
        <v>147</v>
      </c>
      <c r="E133" s="174" t="s">
        <v>1</v>
      </c>
      <c r="F133" s="175" t="s">
        <v>1025</v>
      </c>
      <c r="H133" s="176">
        <v>12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147</v>
      </c>
      <c r="AU133" s="174" t="s">
        <v>84</v>
      </c>
      <c r="AV133" s="13" t="s">
        <v>84</v>
      </c>
      <c r="AW133" s="13" t="s">
        <v>30</v>
      </c>
      <c r="AX133" s="13" t="s">
        <v>82</v>
      </c>
      <c r="AY133" s="174" t="s">
        <v>135</v>
      </c>
    </row>
    <row r="134" spans="2:65" s="1" customFormat="1" ht="21.6" customHeight="1">
      <c r="B134" s="149"/>
      <c r="C134" s="150" t="s">
        <v>136</v>
      </c>
      <c r="D134" s="150" t="s">
        <v>138</v>
      </c>
      <c r="E134" s="151" t="s">
        <v>1026</v>
      </c>
      <c r="F134" s="152" t="s">
        <v>1027</v>
      </c>
      <c r="G134" s="153" t="s">
        <v>141</v>
      </c>
      <c r="H134" s="154">
        <v>12</v>
      </c>
      <c r="I134" s="155"/>
      <c r="J134" s="156">
        <f>ROUND(I134*H134,2)</f>
        <v>0</v>
      </c>
      <c r="K134" s="152" t="s">
        <v>142</v>
      </c>
      <c r="L134" s="31"/>
      <c r="M134" s="157" t="s">
        <v>1</v>
      </c>
      <c r="N134" s="158" t="s">
        <v>39</v>
      </c>
      <c r="O134" s="54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143</v>
      </c>
      <c r="AT134" s="161" t="s">
        <v>138</v>
      </c>
      <c r="AU134" s="161" t="s">
        <v>84</v>
      </c>
      <c r="AY134" s="16" t="s">
        <v>135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6" t="s">
        <v>82</v>
      </c>
      <c r="BK134" s="162">
        <f>ROUND(I134*H134,2)</f>
        <v>0</v>
      </c>
      <c r="BL134" s="16" t="s">
        <v>143</v>
      </c>
      <c r="BM134" s="161" t="s">
        <v>1028</v>
      </c>
    </row>
    <row r="135" spans="2:47" s="1" customFormat="1" ht="28.8">
      <c r="B135" s="31"/>
      <c r="D135" s="163" t="s">
        <v>145</v>
      </c>
      <c r="F135" s="164" t="s">
        <v>1029</v>
      </c>
      <c r="I135" s="90"/>
      <c r="L135" s="31"/>
      <c r="M135" s="165"/>
      <c r="N135" s="54"/>
      <c r="O135" s="54"/>
      <c r="P135" s="54"/>
      <c r="Q135" s="54"/>
      <c r="R135" s="54"/>
      <c r="S135" s="54"/>
      <c r="T135" s="55"/>
      <c r="AT135" s="16" t="s">
        <v>145</v>
      </c>
      <c r="AU135" s="16" t="s">
        <v>84</v>
      </c>
    </row>
    <row r="136" spans="2:51" s="13" customFormat="1" ht="12">
      <c r="B136" s="173"/>
      <c r="D136" s="163" t="s">
        <v>147</v>
      </c>
      <c r="E136" s="174" t="s">
        <v>1</v>
      </c>
      <c r="F136" s="175" t="s">
        <v>1025</v>
      </c>
      <c r="H136" s="176">
        <v>12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147</v>
      </c>
      <c r="AU136" s="174" t="s">
        <v>84</v>
      </c>
      <c r="AV136" s="13" t="s">
        <v>84</v>
      </c>
      <c r="AW136" s="13" t="s">
        <v>30</v>
      </c>
      <c r="AX136" s="13" t="s">
        <v>82</v>
      </c>
      <c r="AY136" s="174" t="s">
        <v>135</v>
      </c>
    </row>
    <row r="137" spans="2:65" s="1" customFormat="1" ht="21.6" customHeight="1">
      <c r="B137" s="149"/>
      <c r="C137" s="150" t="s">
        <v>143</v>
      </c>
      <c r="D137" s="150" t="s">
        <v>138</v>
      </c>
      <c r="E137" s="151" t="s">
        <v>1030</v>
      </c>
      <c r="F137" s="152" t="s">
        <v>1031</v>
      </c>
      <c r="G137" s="153" t="s">
        <v>168</v>
      </c>
      <c r="H137" s="154">
        <v>6</v>
      </c>
      <c r="I137" s="155"/>
      <c r="J137" s="156">
        <f>ROUND(I137*H137,2)</f>
        <v>0</v>
      </c>
      <c r="K137" s="152" t="s">
        <v>142</v>
      </c>
      <c r="L137" s="31"/>
      <c r="M137" s="157" t="s">
        <v>1</v>
      </c>
      <c r="N137" s="158" t="s">
        <v>39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143</v>
      </c>
      <c r="AT137" s="161" t="s">
        <v>138</v>
      </c>
      <c r="AU137" s="161" t="s">
        <v>84</v>
      </c>
      <c r="AY137" s="16" t="s">
        <v>135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82</v>
      </c>
      <c r="BK137" s="162">
        <f>ROUND(I137*H137,2)</f>
        <v>0</v>
      </c>
      <c r="BL137" s="16" t="s">
        <v>143</v>
      </c>
      <c r="BM137" s="161" t="s">
        <v>1032</v>
      </c>
    </row>
    <row r="138" spans="2:47" s="1" customFormat="1" ht="38.4">
      <c r="B138" s="31"/>
      <c r="D138" s="163" t="s">
        <v>145</v>
      </c>
      <c r="F138" s="164" t="s">
        <v>1033</v>
      </c>
      <c r="I138" s="90"/>
      <c r="L138" s="31"/>
      <c r="M138" s="165"/>
      <c r="N138" s="54"/>
      <c r="O138" s="54"/>
      <c r="P138" s="54"/>
      <c r="Q138" s="54"/>
      <c r="R138" s="54"/>
      <c r="S138" s="54"/>
      <c r="T138" s="55"/>
      <c r="AT138" s="16" t="s">
        <v>145</v>
      </c>
      <c r="AU138" s="16" t="s">
        <v>84</v>
      </c>
    </row>
    <row r="139" spans="2:51" s="13" customFormat="1" ht="12">
      <c r="B139" s="173"/>
      <c r="D139" s="163" t="s">
        <v>147</v>
      </c>
      <c r="E139" s="174" t="s">
        <v>1</v>
      </c>
      <c r="F139" s="175" t="s">
        <v>154</v>
      </c>
      <c r="H139" s="176">
        <v>6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147</v>
      </c>
      <c r="AU139" s="174" t="s">
        <v>84</v>
      </c>
      <c r="AV139" s="13" t="s">
        <v>84</v>
      </c>
      <c r="AW139" s="13" t="s">
        <v>30</v>
      </c>
      <c r="AX139" s="13" t="s">
        <v>82</v>
      </c>
      <c r="AY139" s="174" t="s">
        <v>135</v>
      </c>
    </row>
    <row r="140" spans="2:65" s="1" customFormat="1" ht="21.6" customHeight="1">
      <c r="B140" s="149"/>
      <c r="C140" s="150" t="s">
        <v>176</v>
      </c>
      <c r="D140" s="150" t="s">
        <v>138</v>
      </c>
      <c r="E140" s="151" t="s">
        <v>1034</v>
      </c>
      <c r="F140" s="152" t="s">
        <v>1035</v>
      </c>
      <c r="G140" s="153" t="s">
        <v>168</v>
      </c>
      <c r="H140" s="154">
        <v>3</v>
      </c>
      <c r="I140" s="155"/>
      <c r="J140" s="156">
        <f>ROUND(I140*H140,2)</f>
        <v>0</v>
      </c>
      <c r="K140" s="152" t="s">
        <v>142</v>
      </c>
      <c r="L140" s="31"/>
      <c r="M140" s="157" t="s">
        <v>1</v>
      </c>
      <c r="N140" s="158" t="s">
        <v>39</v>
      </c>
      <c r="O140" s="54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143</v>
      </c>
      <c r="AT140" s="161" t="s">
        <v>138</v>
      </c>
      <c r="AU140" s="161" t="s">
        <v>84</v>
      </c>
      <c r="AY140" s="16" t="s">
        <v>135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6" t="s">
        <v>82</v>
      </c>
      <c r="BK140" s="162">
        <f>ROUND(I140*H140,2)</f>
        <v>0</v>
      </c>
      <c r="BL140" s="16" t="s">
        <v>143</v>
      </c>
      <c r="BM140" s="161" t="s">
        <v>1036</v>
      </c>
    </row>
    <row r="141" spans="2:47" s="1" customFormat="1" ht="48">
      <c r="B141" s="31"/>
      <c r="D141" s="163" t="s">
        <v>145</v>
      </c>
      <c r="F141" s="164" t="s">
        <v>1037</v>
      </c>
      <c r="I141" s="90"/>
      <c r="L141" s="31"/>
      <c r="M141" s="165"/>
      <c r="N141" s="54"/>
      <c r="O141" s="54"/>
      <c r="P141" s="54"/>
      <c r="Q141" s="54"/>
      <c r="R141" s="54"/>
      <c r="S141" s="54"/>
      <c r="T141" s="55"/>
      <c r="AT141" s="16" t="s">
        <v>145</v>
      </c>
      <c r="AU141" s="16" t="s">
        <v>84</v>
      </c>
    </row>
    <row r="142" spans="2:51" s="13" customFormat="1" ht="12">
      <c r="B142" s="173"/>
      <c r="D142" s="163" t="s">
        <v>147</v>
      </c>
      <c r="E142" s="174" t="s">
        <v>1</v>
      </c>
      <c r="F142" s="175" t="s">
        <v>1038</v>
      </c>
      <c r="H142" s="176">
        <v>3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147</v>
      </c>
      <c r="AU142" s="174" t="s">
        <v>84</v>
      </c>
      <c r="AV142" s="13" t="s">
        <v>84</v>
      </c>
      <c r="AW142" s="13" t="s">
        <v>30</v>
      </c>
      <c r="AX142" s="13" t="s">
        <v>82</v>
      </c>
      <c r="AY142" s="174" t="s">
        <v>135</v>
      </c>
    </row>
    <row r="143" spans="2:65" s="1" customFormat="1" ht="21.6" customHeight="1">
      <c r="B143" s="149"/>
      <c r="C143" s="150" t="s">
        <v>154</v>
      </c>
      <c r="D143" s="150" t="s">
        <v>138</v>
      </c>
      <c r="E143" s="151" t="s">
        <v>1039</v>
      </c>
      <c r="F143" s="152" t="s">
        <v>1040</v>
      </c>
      <c r="G143" s="153" t="s">
        <v>168</v>
      </c>
      <c r="H143" s="154">
        <v>3</v>
      </c>
      <c r="I143" s="155"/>
      <c r="J143" s="156">
        <f>ROUND(I143*H143,2)</f>
        <v>0</v>
      </c>
      <c r="K143" s="152" t="s">
        <v>142</v>
      </c>
      <c r="L143" s="31"/>
      <c r="M143" s="157" t="s">
        <v>1</v>
      </c>
      <c r="N143" s="158" t="s">
        <v>39</v>
      </c>
      <c r="O143" s="54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143</v>
      </c>
      <c r="AT143" s="161" t="s">
        <v>138</v>
      </c>
      <c r="AU143" s="161" t="s">
        <v>84</v>
      </c>
      <c r="AY143" s="16" t="s">
        <v>135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82</v>
      </c>
      <c r="BK143" s="162">
        <f>ROUND(I143*H143,2)</f>
        <v>0</v>
      </c>
      <c r="BL143" s="16" t="s">
        <v>143</v>
      </c>
      <c r="BM143" s="161" t="s">
        <v>1041</v>
      </c>
    </row>
    <row r="144" spans="2:47" s="1" customFormat="1" ht="28.8">
      <c r="B144" s="31"/>
      <c r="D144" s="163" t="s">
        <v>145</v>
      </c>
      <c r="F144" s="164" t="s">
        <v>1042</v>
      </c>
      <c r="I144" s="90"/>
      <c r="L144" s="31"/>
      <c r="M144" s="165"/>
      <c r="N144" s="54"/>
      <c r="O144" s="54"/>
      <c r="P144" s="54"/>
      <c r="Q144" s="54"/>
      <c r="R144" s="54"/>
      <c r="S144" s="54"/>
      <c r="T144" s="55"/>
      <c r="AT144" s="16" t="s">
        <v>145</v>
      </c>
      <c r="AU144" s="16" t="s">
        <v>84</v>
      </c>
    </row>
    <row r="145" spans="2:51" s="13" customFormat="1" ht="12">
      <c r="B145" s="173"/>
      <c r="D145" s="163" t="s">
        <v>147</v>
      </c>
      <c r="E145" s="174" t="s">
        <v>1</v>
      </c>
      <c r="F145" s="175" t="s">
        <v>136</v>
      </c>
      <c r="H145" s="176">
        <v>3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147</v>
      </c>
      <c r="AU145" s="174" t="s">
        <v>84</v>
      </c>
      <c r="AV145" s="13" t="s">
        <v>84</v>
      </c>
      <c r="AW145" s="13" t="s">
        <v>30</v>
      </c>
      <c r="AX145" s="13" t="s">
        <v>82</v>
      </c>
      <c r="AY145" s="174" t="s">
        <v>135</v>
      </c>
    </row>
    <row r="146" spans="2:65" s="1" customFormat="1" ht="14.4" customHeight="1">
      <c r="B146" s="149"/>
      <c r="C146" s="150" t="s">
        <v>193</v>
      </c>
      <c r="D146" s="150" t="s">
        <v>138</v>
      </c>
      <c r="E146" s="151" t="s">
        <v>1043</v>
      </c>
      <c r="F146" s="152" t="s">
        <v>1044</v>
      </c>
      <c r="G146" s="153" t="s">
        <v>168</v>
      </c>
      <c r="H146" s="154">
        <v>3</v>
      </c>
      <c r="I146" s="155"/>
      <c r="J146" s="156">
        <f>ROUND(I146*H146,2)</f>
        <v>0</v>
      </c>
      <c r="K146" s="152" t="s">
        <v>142</v>
      </c>
      <c r="L146" s="31"/>
      <c r="M146" s="157" t="s">
        <v>1</v>
      </c>
      <c r="N146" s="158" t="s">
        <v>39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143</v>
      </c>
      <c r="AT146" s="161" t="s">
        <v>138</v>
      </c>
      <c r="AU146" s="161" t="s">
        <v>84</v>
      </c>
      <c r="AY146" s="16" t="s">
        <v>135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82</v>
      </c>
      <c r="BK146" s="162">
        <f>ROUND(I146*H146,2)</f>
        <v>0</v>
      </c>
      <c r="BL146" s="16" t="s">
        <v>143</v>
      </c>
      <c r="BM146" s="161" t="s">
        <v>1045</v>
      </c>
    </row>
    <row r="147" spans="2:47" s="1" customFormat="1" ht="12">
      <c r="B147" s="31"/>
      <c r="D147" s="163" t="s">
        <v>145</v>
      </c>
      <c r="F147" s="164" t="s">
        <v>1046</v>
      </c>
      <c r="I147" s="90"/>
      <c r="L147" s="31"/>
      <c r="M147" s="165"/>
      <c r="N147" s="54"/>
      <c r="O147" s="54"/>
      <c r="P147" s="54"/>
      <c r="Q147" s="54"/>
      <c r="R147" s="54"/>
      <c r="S147" s="54"/>
      <c r="T147" s="55"/>
      <c r="AT147" s="16" t="s">
        <v>145</v>
      </c>
      <c r="AU147" s="16" t="s">
        <v>84</v>
      </c>
    </row>
    <row r="148" spans="2:51" s="13" customFormat="1" ht="12">
      <c r="B148" s="173"/>
      <c r="D148" s="163" t="s">
        <v>147</v>
      </c>
      <c r="E148" s="174" t="s">
        <v>1</v>
      </c>
      <c r="F148" s="175" t="s">
        <v>136</v>
      </c>
      <c r="H148" s="176">
        <v>3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147</v>
      </c>
      <c r="AU148" s="174" t="s">
        <v>84</v>
      </c>
      <c r="AV148" s="13" t="s">
        <v>84</v>
      </c>
      <c r="AW148" s="13" t="s">
        <v>30</v>
      </c>
      <c r="AX148" s="13" t="s">
        <v>82</v>
      </c>
      <c r="AY148" s="174" t="s">
        <v>135</v>
      </c>
    </row>
    <row r="149" spans="2:65" s="1" customFormat="1" ht="21.6" customHeight="1">
      <c r="B149" s="149"/>
      <c r="C149" s="150" t="s">
        <v>198</v>
      </c>
      <c r="D149" s="150" t="s">
        <v>138</v>
      </c>
      <c r="E149" s="151" t="s">
        <v>1047</v>
      </c>
      <c r="F149" s="152" t="s">
        <v>1048</v>
      </c>
      <c r="G149" s="153" t="s">
        <v>293</v>
      </c>
      <c r="H149" s="154">
        <v>5.544</v>
      </c>
      <c r="I149" s="155"/>
      <c r="J149" s="156">
        <f>ROUND(I149*H149,2)</f>
        <v>0</v>
      </c>
      <c r="K149" s="152" t="s">
        <v>142</v>
      </c>
      <c r="L149" s="31"/>
      <c r="M149" s="157" t="s">
        <v>1</v>
      </c>
      <c r="N149" s="158" t="s">
        <v>39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143</v>
      </c>
      <c r="AT149" s="161" t="s">
        <v>138</v>
      </c>
      <c r="AU149" s="161" t="s">
        <v>84</v>
      </c>
      <c r="AY149" s="16" t="s">
        <v>135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82</v>
      </c>
      <c r="BK149" s="162">
        <f>ROUND(I149*H149,2)</f>
        <v>0</v>
      </c>
      <c r="BL149" s="16" t="s">
        <v>143</v>
      </c>
      <c r="BM149" s="161" t="s">
        <v>1049</v>
      </c>
    </row>
    <row r="150" spans="2:47" s="1" customFormat="1" ht="28.8">
      <c r="B150" s="31"/>
      <c r="D150" s="163" t="s">
        <v>145</v>
      </c>
      <c r="F150" s="164" t="s">
        <v>1050</v>
      </c>
      <c r="I150" s="90"/>
      <c r="L150" s="31"/>
      <c r="M150" s="165"/>
      <c r="N150" s="54"/>
      <c r="O150" s="54"/>
      <c r="P150" s="54"/>
      <c r="Q150" s="54"/>
      <c r="R150" s="54"/>
      <c r="S150" s="54"/>
      <c r="T150" s="55"/>
      <c r="AT150" s="16" t="s">
        <v>145</v>
      </c>
      <c r="AU150" s="16" t="s">
        <v>84</v>
      </c>
    </row>
    <row r="151" spans="2:51" s="13" customFormat="1" ht="12">
      <c r="B151" s="173"/>
      <c r="D151" s="163" t="s">
        <v>147</v>
      </c>
      <c r="E151" s="174" t="s">
        <v>1</v>
      </c>
      <c r="F151" s="175" t="s">
        <v>1051</v>
      </c>
      <c r="H151" s="176">
        <v>5.544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147</v>
      </c>
      <c r="AU151" s="174" t="s">
        <v>84</v>
      </c>
      <c r="AV151" s="13" t="s">
        <v>84</v>
      </c>
      <c r="AW151" s="13" t="s">
        <v>30</v>
      </c>
      <c r="AX151" s="13" t="s">
        <v>82</v>
      </c>
      <c r="AY151" s="174" t="s">
        <v>135</v>
      </c>
    </row>
    <row r="152" spans="2:65" s="1" customFormat="1" ht="21.6" customHeight="1">
      <c r="B152" s="149"/>
      <c r="C152" s="150" t="s">
        <v>172</v>
      </c>
      <c r="D152" s="150" t="s">
        <v>138</v>
      </c>
      <c r="E152" s="151" t="s">
        <v>1052</v>
      </c>
      <c r="F152" s="152" t="s">
        <v>1053</v>
      </c>
      <c r="G152" s="153" t="s">
        <v>168</v>
      </c>
      <c r="H152" s="154">
        <v>3</v>
      </c>
      <c r="I152" s="155"/>
      <c r="J152" s="156">
        <f>ROUND(I152*H152,2)</f>
        <v>0</v>
      </c>
      <c r="K152" s="152" t="s">
        <v>142</v>
      </c>
      <c r="L152" s="31"/>
      <c r="M152" s="157" t="s">
        <v>1</v>
      </c>
      <c r="N152" s="158" t="s">
        <v>39</v>
      </c>
      <c r="O152" s="54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143</v>
      </c>
      <c r="AT152" s="161" t="s">
        <v>138</v>
      </c>
      <c r="AU152" s="161" t="s">
        <v>84</v>
      </c>
      <c r="AY152" s="16" t="s">
        <v>135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6" t="s">
        <v>82</v>
      </c>
      <c r="BK152" s="162">
        <f>ROUND(I152*H152,2)</f>
        <v>0</v>
      </c>
      <c r="BL152" s="16" t="s">
        <v>143</v>
      </c>
      <c r="BM152" s="161" t="s">
        <v>1054</v>
      </c>
    </row>
    <row r="153" spans="2:47" s="1" customFormat="1" ht="28.8">
      <c r="B153" s="31"/>
      <c r="D153" s="163" t="s">
        <v>145</v>
      </c>
      <c r="F153" s="164" t="s">
        <v>1055</v>
      </c>
      <c r="I153" s="90"/>
      <c r="L153" s="31"/>
      <c r="M153" s="165"/>
      <c r="N153" s="54"/>
      <c r="O153" s="54"/>
      <c r="P153" s="54"/>
      <c r="Q153" s="54"/>
      <c r="R153" s="54"/>
      <c r="S153" s="54"/>
      <c r="T153" s="55"/>
      <c r="AT153" s="16" t="s">
        <v>145</v>
      </c>
      <c r="AU153" s="16" t="s">
        <v>84</v>
      </c>
    </row>
    <row r="154" spans="2:51" s="13" customFormat="1" ht="12">
      <c r="B154" s="173"/>
      <c r="D154" s="163" t="s">
        <v>147</v>
      </c>
      <c r="E154" s="174" t="s">
        <v>1</v>
      </c>
      <c r="F154" s="175" t="s">
        <v>1056</v>
      </c>
      <c r="H154" s="176">
        <v>3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147</v>
      </c>
      <c r="AU154" s="174" t="s">
        <v>84</v>
      </c>
      <c r="AV154" s="13" t="s">
        <v>84</v>
      </c>
      <c r="AW154" s="13" t="s">
        <v>30</v>
      </c>
      <c r="AX154" s="13" t="s">
        <v>82</v>
      </c>
      <c r="AY154" s="174" t="s">
        <v>135</v>
      </c>
    </row>
    <row r="155" spans="2:65" s="1" customFormat="1" ht="21.6" customHeight="1">
      <c r="B155" s="149"/>
      <c r="C155" s="150" t="s">
        <v>212</v>
      </c>
      <c r="D155" s="150" t="s">
        <v>138</v>
      </c>
      <c r="E155" s="151" t="s">
        <v>1057</v>
      </c>
      <c r="F155" s="152" t="s">
        <v>1058</v>
      </c>
      <c r="G155" s="153" t="s">
        <v>168</v>
      </c>
      <c r="H155" s="154">
        <v>2.4</v>
      </c>
      <c r="I155" s="155"/>
      <c r="J155" s="156">
        <f>ROUND(I155*H155,2)</f>
        <v>0</v>
      </c>
      <c r="K155" s="152" t="s">
        <v>142</v>
      </c>
      <c r="L155" s="31"/>
      <c r="M155" s="157" t="s">
        <v>1</v>
      </c>
      <c r="N155" s="158" t="s">
        <v>39</v>
      </c>
      <c r="O155" s="54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AR155" s="161" t="s">
        <v>143</v>
      </c>
      <c r="AT155" s="161" t="s">
        <v>138</v>
      </c>
      <c r="AU155" s="161" t="s">
        <v>84</v>
      </c>
      <c r="AY155" s="16" t="s">
        <v>135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6" t="s">
        <v>82</v>
      </c>
      <c r="BK155" s="162">
        <f>ROUND(I155*H155,2)</f>
        <v>0</v>
      </c>
      <c r="BL155" s="16" t="s">
        <v>143</v>
      </c>
      <c r="BM155" s="161" t="s">
        <v>1059</v>
      </c>
    </row>
    <row r="156" spans="2:47" s="1" customFormat="1" ht="48">
      <c r="B156" s="31"/>
      <c r="D156" s="163" t="s">
        <v>145</v>
      </c>
      <c r="F156" s="164" t="s">
        <v>1060</v>
      </c>
      <c r="I156" s="90"/>
      <c r="L156" s="31"/>
      <c r="M156" s="165"/>
      <c r="N156" s="54"/>
      <c r="O156" s="54"/>
      <c r="P156" s="54"/>
      <c r="Q156" s="54"/>
      <c r="R156" s="54"/>
      <c r="S156" s="54"/>
      <c r="T156" s="55"/>
      <c r="AT156" s="16" t="s">
        <v>145</v>
      </c>
      <c r="AU156" s="16" t="s">
        <v>84</v>
      </c>
    </row>
    <row r="157" spans="2:51" s="13" customFormat="1" ht="12">
      <c r="B157" s="173"/>
      <c r="D157" s="163" t="s">
        <v>147</v>
      </c>
      <c r="E157" s="174" t="s">
        <v>1</v>
      </c>
      <c r="F157" s="175" t="s">
        <v>1061</v>
      </c>
      <c r="H157" s="176">
        <v>2.4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147</v>
      </c>
      <c r="AU157" s="174" t="s">
        <v>84</v>
      </c>
      <c r="AV157" s="13" t="s">
        <v>84</v>
      </c>
      <c r="AW157" s="13" t="s">
        <v>30</v>
      </c>
      <c r="AX157" s="13" t="s">
        <v>82</v>
      </c>
      <c r="AY157" s="174" t="s">
        <v>135</v>
      </c>
    </row>
    <row r="158" spans="2:65" s="1" customFormat="1" ht="14.4" customHeight="1">
      <c r="B158" s="149"/>
      <c r="C158" s="181" t="s">
        <v>220</v>
      </c>
      <c r="D158" s="181" t="s">
        <v>194</v>
      </c>
      <c r="E158" s="182" t="s">
        <v>1062</v>
      </c>
      <c r="F158" s="183" t="s">
        <v>1063</v>
      </c>
      <c r="G158" s="184" t="s">
        <v>293</v>
      </c>
      <c r="H158" s="185">
        <v>4.763</v>
      </c>
      <c r="I158" s="186"/>
      <c r="J158" s="187">
        <f>ROUND(I158*H158,2)</f>
        <v>0</v>
      </c>
      <c r="K158" s="183" t="s">
        <v>142</v>
      </c>
      <c r="L158" s="188"/>
      <c r="M158" s="189" t="s">
        <v>1</v>
      </c>
      <c r="N158" s="190" t="s">
        <v>39</v>
      </c>
      <c r="O158" s="54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198</v>
      </c>
      <c r="AT158" s="161" t="s">
        <v>194</v>
      </c>
      <c r="AU158" s="161" t="s">
        <v>84</v>
      </c>
      <c r="AY158" s="16" t="s">
        <v>135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6" t="s">
        <v>82</v>
      </c>
      <c r="BK158" s="162">
        <f>ROUND(I158*H158,2)</f>
        <v>0</v>
      </c>
      <c r="BL158" s="16" t="s">
        <v>143</v>
      </c>
      <c r="BM158" s="161" t="s">
        <v>1064</v>
      </c>
    </row>
    <row r="159" spans="2:47" s="1" customFormat="1" ht="12">
      <c r="B159" s="31"/>
      <c r="D159" s="163" t="s">
        <v>145</v>
      </c>
      <c r="F159" s="164" t="s">
        <v>1063</v>
      </c>
      <c r="I159" s="90"/>
      <c r="L159" s="31"/>
      <c r="M159" s="165"/>
      <c r="N159" s="54"/>
      <c r="O159" s="54"/>
      <c r="P159" s="54"/>
      <c r="Q159" s="54"/>
      <c r="R159" s="54"/>
      <c r="S159" s="54"/>
      <c r="T159" s="55"/>
      <c r="AT159" s="16" t="s">
        <v>145</v>
      </c>
      <c r="AU159" s="16" t="s">
        <v>84</v>
      </c>
    </row>
    <row r="160" spans="2:51" s="13" customFormat="1" ht="12">
      <c r="B160" s="173"/>
      <c r="D160" s="163" t="s">
        <v>147</v>
      </c>
      <c r="E160" s="174" t="s">
        <v>1</v>
      </c>
      <c r="F160" s="175" t="s">
        <v>1065</v>
      </c>
      <c r="H160" s="176">
        <v>4.763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147</v>
      </c>
      <c r="AU160" s="174" t="s">
        <v>84</v>
      </c>
      <c r="AV160" s="13" t="s">
        <v>84</v>
      </c>
      <c r="AW160" s="13" t="s">
        <v>30</v>
      </c>
      <c r="AX160" s="13" t="s">
        <v>82</v>
      </c>
      <c r="AY160" s="174" t="s">
        <v>135</v>
      </c>
    </row>
    <row r="161" spans="2:65" s="1" customFormat="1" ht="21.6" customHeight="1">
      <c r="B161" s="149"/>
      <c r="C161" s="150" t="s">
        <v>230</v>
      </c>
      <c r="D161" s="150" t="s">
        <v>138</v>
      </c>
      <c r="E161" s="151" t="s">
        <v>1066</v>
      </c>
      <c r="F161" s="152" t="s">
        <v>1067</v>
      </c>
      <c r="G161" s="153" t="s">
        <v>141</v>
      </c>
      <c r="H161" s="154">
        <v>6</v>
      </c>
      <c r="I161" s="155"/>
      <c r="J161" s="156">
        <f>ROUND(I161*H161,2)</f>
        <v>0</v>
      </c>
      <c r="K161" s="152" t="s">
        <v>142</v>
      </c>
      <c r="L161" s="31"/>
      <c r="M161" s="157" t="s">
        <v>1</v>
      </c>
      <c r="N161" s="158" t="s">
        <v>39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143</v>
      </c>
      <c r="AT161" s="161" t="s">
        <v>138</v>
      </c>
      <c r="AU161" s="161" t="s">
        <v>84</v>
      </c>
      <c r="AY161" s="16" t="s">
        <v>135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82</v>
      </c>
      <c r="BK161" s="162">
        <f>ROUND(I161*H161,2)</f>
        <v>0</v>
      </c>
      <c r="BL161" s="16" t="s">
        <v>143</v>
      </c>
      <c r="BM161" s="161" t="s">
        <v>1068</v>
      </c>
    </row>
    <row r="162" spans="2:47" s="1" customFormat="1" ht="19.2">
      <c r="B162" s="31"/>
      <c r="D162" s="163" t="s">
        <v>145</v>
      </c>
      <c r="F162" s="164" t="s">
        <v>1069</v>
      </c>
      <c r="I162" s="90"/>
      <c r="L162" s="31"/>
      <c r="M162" s="165"/>
      <c r="N162" s="54"/>
      <c r="O162" s="54"/>
      <c r="P162" s="54"/>
      <c r="Q162" s="54"/>
      <c r="R162" s="54"/>
      <c r="S162" s="54"/>
      <c r="T162" s="55"/>
      <c r="AT162" s="16" t="s">
        <v>145</v>
      </c>
      <c r="AU162" s="16" t="s">
        <v>84</v>
      </c>
    </row>
    <row r="163" spans="2:51" s="13" customFormat="1" ht="12">
      <c r="B163" s="173"/>
      <c r="D163" s="163" t="s">
        <v>147</v>
      </c>
      <c r="E163" s="174" t="s">
        <v>1</v>
      </c>
      <c r="F163" s="175" t="s">
        <v>1070</v>
      </c>
      <c r="H163" s="176">
        <v>6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147</v>
      </c>
      <c r="AU163" s="174" t="s">
        <v>84</v>
      </c>
      <c r="AV163" s="13" t="s">
        <v>84</v>
      </c>
      <c r="AW163" s="13" t="s">
        <v>30</v>
      </c>
      <c r="AX163" s="13" t="s">
        <v>82</v>
      </c>
      <c r="AY163" s="174" t="s">
        <v>135</v>
      </c>
    </row>
    <row r="164" spans="2:63" s="11" customFormat="1" ht="22.8" customHeight="1">
      <c r="B164" s="136"/>
      <c r="D164" s="137" t="s">
        <v>73</v>
      </c>
      <c r="E164" s="147" t="s">
        <v>143</v>
      </c>
      <c r="F164" s="147" t="s">
        <v>1071</v>
      </c>
      <c r="I164" s="139"/>
      <c r="J164" s="148">
        <f>BK164</f>
        <v>0</v>
      </c>
      <c r="L164" s="136"/>
      <c r="M164" s="141"/>
      <c r="N164" s="142"/>
      <c r="O164" s="142"/>
      <c r="P164" s="143">
        <f>SUM(P165:P167)</f>
        <v>0</v>
      </c>
      <c r="Q164" s="142"/>
      <c r="R164" s="143">
        <f>SUM(R165:R167)</f>
        <v>1.134462</v>
      </c>
      <c r="S164" s="142"/>
      <c r="T164" s="144">
        <f>SUM(T165:T167)</f>
        <v>0</v>
      </c>
      <c r="AR164" s="137" t="s">
        <v>82</v>
      </c>
      <c r="AT164" s="145" t="s">
        <v>73</v>
      </c>
      <c r="AU164" s="145" t="s">
        <v>82</v>
      </c>
      <c r="AY164" s="137" t="s">
        <v>135</v>
      </c>
      <c r="BK164" s="146">
        <f>SUM(BK165:BK167)</f>
        <v>0</v>
      </c>
    </row>
    <row r="165" spans="2:65" s="1" customFormat="1" ht="21.6" customHeight="1">
      <c r="B165" s="149"/>
      <c r="C165" s="150" t="s">
        <v>237</v>
      </c>
      <c r="D165" s="150" t="s">
        <v>138</v>
      </c>
      <c r="E165" s="151" t="s">
        <v>1072</v>
      </c>
      <c r="F165" s="152" t="s">
        <v>1073</v>
      </c>
      <c r="G165" s="153" t="s">
        <v>168</v>
      </c>
      <c r="H165" s="154">
        <v>0.6</v>
      </c>
      <c r="I165" s="155"/>
      <c r="J165" s="156">
        <f>ROUND(I165*H165,2)</f>
        <v>0</v>
      </c>
      <c r="K165" s="152" t="s">
        <v>142</v>
      </c>
      <c r="L165" s="31"/>
      <c r="M165" s="157" t="s">
        <v>1</v>
      </c>
      <c r="N165" s="158" t="s">
        <v>39</v>
      </c>
      <c r="O165" s="54"/>
      <c r="P165" s="159">
        <f>O165*H165</f>
        <v>0</v>
      </c>
      <c r="Q165" s="159">
        <v>1.89077</v>
      </c>
      <c r="R165" s="159">
        <f>Q165*H165</f>
        <v>1.134462</v>
      </c>
      <c r="S165" s="159">
        <v>0</v>
      </c>
      <c r="T165" s="160">
        <f>S165*H165</f>
        <v>0</v>
      </c>
      <c r="AR165" s="161" t="s">
        <v>143</v>
      </c>
      <c r="AT165" s="161" t="s">
        <v>138</v>
      </c>
      <c r="AU165" s="161" t="s">
        <v>84</v>
      </c>
      <c r="AY165" s="16" t="s">
        <v>135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82</v>
      </c>
      <c r="BK165" s="162">
        <f>ROUND(I165*H165,2)</f>
        <v>0</v>
      </c>
      <c r="BL165" s="16" t="s">
        <v>143</v>
      </c>
      <c r="BM165" s="161" t="s">
        <v>1074</v>
      </c>
    </row>
    <row r="166" spans="2:47" s="1" customFormat="1" ht="19.2">
      <c r="B166" s="31"/>
      <c r="D166" s="163" t="s">
        <v>145</v>
      </c>
      <c r="F166" s="164" t="s">
        <v>1075</v>
      </c>
      <c r="I166" s="90"/>
      <c r="L166" s="31"/>
      <c r="M166" s="165"/>
      <c r="N166" s="54"/>
      <c r="O166" s="54"/>
      <c r="P166" s="54"/>
      <c r="Q166" s="54"/>
      <c r="R166" s="54"/>
      <c r="S166" s="54"/>
      <c r="T166" s="55"/>
      <c r="AT166" s="16" t="s">
        <v>145</v>
      </c>
      <c r="AU166" s="16" t="s">
        <v>84</v>
      </c>
    </row>
    <row r="167" spans="2:51" s="13" customFormat="1" ht="12">
      <c r="B167" s="173"/>
      <c r="D167" s="163" t="s">
        <v>147</v>
      </c>
      <c r="E167" s="174" t="s">
        <v>1</v>
      </c>
      <c r="F167" s="175" t="s">
        <v>1076</v>
      </c>
      <c r="H167" s="176">
        <v>0.6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147</v>
      </c>
      <c r="AU167" s="174" t="s">
        <v>84</v>
      </c>
      <c r="AV167" s="13" t="s">
        <v>84</v>
      </c>
      <c r="AW167" s="13" t="s">
        <v>30</v>
      </c>
      <c r="AX167" s="13" t="s">
        <v>82</v>
      </c>
      <c r="AY167" s="174" t="s">
        <v>135</v>
      </c>
    </row>
    <row r="168" spans="2:63" s="11" customFormat="1" ht="22.8" customHeight="1">
      <c r="B168" s="136"/>
      <c r="D168" s="137" t="s">
        <v>73</v>
      </c>
      <c r="E168" s="147" t="s">
        <v>288</v>
      </c>
      <c r="F168" s="147" t="s">
        <v>289</v>
      </c>
      <c r="I168" s="139"/>
      <c r="J168" s="148">
        <f>BK168</f>
        <v>0</v>
      </c>
      <c r="L168" s="136"/>
      <c r="M168" s="141"/>
      <c r="N168" s="142"/>
      <c r="O168" s="142"/>
      <c r="P168" s="143">
        <f>SUM(P169:P179)</f>
        <v>0</v>
      </c>
      <c r="Q168" s="142"/>
      <c r="R168" s="143">
        <f>SUM(R169:R179)</f>
        <v>0</v>
      </c>
      <c r="S168" s="142"/>
      <c r="T168" s="144">
        <f>SUM(T169:T179)</f>
        <v>0</v>
      </c>
      <c r="AR168" s="137" t="s">
        <v>82</v>
      </c>
      <c r="AT168" s="145" t="s">
        <v>73</v>
      </c>
      <c r="AU168" s="145" t="s">
        <v>82</v>
      </c>
      <c r="AY168" s="137" t="s">
        <v>135</v>
      </c>
      <c r="BK168" s="146">
        <f>SUM(BK169:BK179)</f>
        <v>0</v>
      </c>
    </row>
    <row r="169" spans="2:65" s="1" customFormat="1" ht="14.4" customHeight="1">
      <c r="B169" s="149"/>
      <c r="C169" s="150" t="s">
        <v>242</v>
      </c>
      <c r="D169" s="150" t="s">
        <v>138</v>
      </c>
      <c r="E169" s="151" t="s">
        <v>703</v>
      </c>
      <c r="F169" s="152" t="s">
        <v>704</v>
      </c>
      <c r="G169" s="153" t="s">
        <v>293</v>
      </c>
      <c r="H169" s="154">
        <v>0.261</v>
      </c>
      <c r="I169" s="155"/>
      <c r="J169" s="156">
        <f>ROUND(I169*H169,2)</f>
        <v>0</v>
      </c>
      <c r="K169" s="152" t="s">
        <v>142</v>
      </c>
      <c r="L169" s="31"/>
      <c r="M169" s="157" t="s">
        <v>1</v>
      </c>
      <c r="N169" s="158" t="s">
        <v>39</v>
      </c>
      <c r="O169" s="54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143</v>
      </c>
      <c r="AT169" s="161" t="s">
        <v>138</v>
      </c>
      <c r="AU169" s="161" t="s">
        <v>84</v>
      </c>
      <c r="AY169" s="16" t="s">
        <v>135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82</v>
      </c>
      <c r="BK169" s="162">
        <f>ROUND(I169*H169,2)</f>
        <v>0</v>
      </c>
      <c r="BL169" s="16" t="s">
        <v>143</v>
      </c>
      <c r="BM169" s="161" t="s">
        <v>1077</v>
      </c>
    </row>
    <row r="170" spans="2:47" s="1" customFormat="1" ht="19.2">
      <c r="B170" s="31"/>
      <c r="D170" s="163" t="s">
        <v>145</v>
      </c>
      <c r="F170" s="164" t="s">
        <v>706</v>
      </c>
      <c r="I170" s="90"/>
      <c r="L170" s="31"/>
      <c r="M170" s="165"/>
      <c r="N170" s="54"/>
      <c r="O170" s="54"/>
      <c r="P170" s="54"/>
      <c r="Q170" s="54"/>
      <c r="R170" s="54"/>
      <c r="S170" s="54"/>
      <c r="T170" s="55"/>
      <c r="AT170" s="16" t="s">
        <v>145</v>
      </c>
      <c r="AU170" s="16" t="s">
        <v>84</v>
      </c>
    </row>
    <row r="171" spans="2:65" s="1" customFormat="1" ht="21.6" customHeight="1">
      <c r="B171" s="149"/>
      <c r="C171" s="150" t="s">
        <v>8</v>
      </c>
      <c r="D171" s="150" t="s">
        <v>138</v>
      </c>
      <c r="E171" s="151" t="s">
        <v>707</v>
      </c>
      <c r="F171" s="152" t="s">
        <v>708</v>
      </c>
      <c r="G171" s="153" t="s">
        <v>293</v>
      </c>
      <c r="H171" s="154">
        <v>0.261</v>
      </c>
      <c r="I171" s="155"/>
      <c r="J171" s="156">
        <f>ROUND(I171*H171,2)</f>
        <v>0</v>
      </c>
      <c r="K171" s="152" t="s">
        <v>142</v>
      </c>
      <c r="L171" s="31"/>
      <c r="M171" s="157" t="s">
        <v>1</v>
      </c>
      <c r="N171" s="158" t="s">
        <v>39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143</v>
      </c>
      <c r="AT171" s="161" t="s">
        <v>138</v>
      </c>
      <c r="AU171" s="161" t="s">
        <v>84</v>
      </c>
      <c r="AY171" s="16" t="s">
        <v>135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82</v>
      </c>
      <c r="BK171" s="162">
        <f>ROUND(I171*H171,2)</f>
        <v>0</v>
      </c>
      <c r="BL171" s="16" t="s">
        <v>143</v>
      </c>
      <c r="BM171" s="161" t="s">
        <v>1078</v>
      </c>
    </row>
    <row r="172" spans="2:47" s="1" customFormat="1" ht="19.2">
      <c r="B172" s="31"/>
      <c r="D172" s="163" t="s">
        <v>145</v>
      </c>
      <c r="F172" s="164" t="s">
        <v>710</v>
      </c>
      <c r="I172" s="90"/>
      <c r="L172" s="31"/>
      <c r="M172" s="165"/>
      <c r="N172" s="54"/>
      <c r="O172" s="54"/>
      <c r="P172" s="54"/>
      <c r="Q172" s="54"/>
      <c r="R172" s="54"/>
      <c r="S172" s="54"/>
      <c r="T172" s="55"/>
      <c r="AT172" s="16" t="s">
        <v>145</v>
      </c>
      <c r="AU172" s="16" t="s">
        <v>84</v>
      </c>
    </row>
    <row r="173" spans="2:65" s="1" customFormat="1" ht="21.6" customHeight="1">
      <c r="B173" s="149"/>
      <c r="C173" s="150" t="s">
        <v>252</v>
      </c>
      <c r="D173" s="150" t="s">
        <v>138</v>
      </c>
      <c r="E173" s="151" t="s">
        <v>711</v>
      </c>
      <c r="F173" s="152" t="s">
        <v>712</v>
      </c>
      <c r="G173" s="153" t="s">
        <v>293</v>
      </c>
      <c r="H173" s="154">
        <v>2.088</v>
      </c>
      <c r="I173" s="155"/>
      <c r="J173" s="156">
        <f>ROUND(I173*H173,2)</f>
        <v>0</v>
      </c>
      <c r="K173" s="152" t="s">
        <v>142</v>
      </c>
      <c r="L173" s="31"/>
      <c r="M173" s="157" t="s">
        <v>1</v>
      </c>
      <c r="N173" s="158" t="s">
        <v>39</v>
      </c>
      <c r="O173" s="54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143</v>
      </c>
      <c r="AT173" s="161" t="s">
        <v>138</v>
      </c>
      <c r="AU173" s="161" t="s">
        <v>84</v>
      </c>
      <c r="AY173" s="16" t="s">
        <v>135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0</v>
      </c>
      <c r="BL173" s="16" t="s">
        <v>143</v>
      </c>
      <c r="BM173" s="161" t="s">
        <v>1079</v>
      </c>
    </row>
    <row r="174" spans="2:47" s="1" customFormat="1" ht="28.8">
      <c r="B174" s="31"/>
      <c r="D174" s="163" t="s">
        <v>145</v>
      </c>
      <c r="F174" s="164" t="s">
        <v>714</v>
      </c>
      <c r="I174" s="90"/>
      <c r="L174" s="31"/>
      <c r="M174" s="165"/>
      <c r="N174" s="54"/>
      <c r="O174" s="54"/>
      <c r="P174" s="54"/>
      <c r="Q174" s="54"/>
      <c r="R174" s="54"/>
      <c r="S174" s="54"/>
      <c r="T174" s="55"/>
      <c r="AT174" s="16" t="s">
        <v>145</v>
      </c>
      <c r="AU174" s="16" t="s">
        <v>84</v>
      </c>
    </row>
    <row r="175" spans="2:51" s="13" customFormat="1" ht="12">
      <c r="B175" s="173"/>
      <c r="D175" s="163" t="s">
        <v>147</v>
      </c>
      <c r="F175" s="175" t="s">
        <v>1080</v>
      </c>
      <c r="H175" s="176">
        <v>2.088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147</v>
      </c>
      <c r="AU175" s="174" t="s">
        <v>84</v>
      </c>
      <c r="AV175" s="13" t="s">
        <v>84</v>
      </c>
      <c r="AW175" s="13" t="s">
        <v>3</v>
      </c>
      <c r="AX175" s="13" t="s">
        <v>82</v>
      </c>
      <c r="AY175" s="174" t="s">
        <v>135</v>
      </c>
    </row>
    <row r="176" spans="2:65" s="1" customFormat="1" ht="21.6" customHeight="1">
      <c r="B176" s="149"/>
      <c r="C176" s="150" t="s">
        <v>258</v>
      </c>
      <c r="D176" s="150" t="s">
        <v>138</v>
      </c>
      <c r="E176" s="151" t="s">
        <v>716</v>
      </c>
      <c r="F176" s="152" t="s">
        <v>717</v>
      </c>
      <c r="G176" s="153" t="s">
        <v>293</v>
      </c>
      <c r="H176" s="154">
        <v>0.261</v>
      </c>
      <c r="I176" s="155"/>
      <c r="J176" s="156">
        <f>ROUND(I176*H176,2)</f>
        <v>0</v>
      </c>
      <c r="K176" s="152" t="s">
        <v>142</v>
      </c>
      <c r="L176" s="31"/>
      <c r="M176" s="157" t="s">
        <v>1</v>
      </c>
      <c r="N176" s="158" t="s">
        <v>39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143</v>
      </c>
      <c r="AT176" s="161" t="s">
        <v>138</v>
      </c>
      <c r="AU176" s="161" t="s">
        <v>84</v>
      </c>
      <c r="AY176" s="16" t="s">
        <v>135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82</v>
      </c>
      <c r="BK176" s="162">
        <f>ROUND(I176*H176,2)</f>
        <v>0</v>
      </c>
      <c r="BL176" s="16" t="s">
        <v>143</v>
      </c>
      <c r="BM176" s="161" t="s">
        <v>1081</v>
      </c>
    </row>
    <row r="177" spans="2:47" s="1" customFormat="1" ht="28.8">
      <c r="B177" s="31"/>
      <c r="D177" s="163" t="s">
        <v>145</v>
      </c>
      <c r="F177" s="164" t="s">
        <v>719</v>
      </c>
      <c r="I177" s="90"/>
      <c r="L177" s="31"/>
      <c r="M177" s="165"/>
      <c r="N177" s="54"/>
      <c r="O177" s="54"/>
      <c r="P177" s="54"/>
      <c r="Q177" s="54"/>
      <c r="R177" s="54"/>
      <c r="S177" s="54"/>
      <c r="T177" s="55"/>
      <c r="AT177" s="16" t="s">
        <v>145</v>
      </c>
      <c r="AU177" s="16" t="s">
        <v>84</v>
      </c>
    </row>
    <row r="178" spans="2:65" s="1" customFormat="1" ht="32.4" customHeight="1">
      <c r="B178" s="149"/>
      <c r="C178" s="150" t="s">
        <v>264</v>
      </c>
      <c r="D178" s="150" t="s">
        <v>138</v>
      </c>
      <c r="E178" s="151" t="s">
        <v>314</v>
      </c>
      <c r="F178" s="152" t="s">
        <v>315</v>
      </c>
      <c r="G178" s="153" t="s">
        <v>293</v>
      </c>
      <c r="H178" s="154">
        <v>0.261</v>
      </c>
      <c r="I178" s="155"/>
      <c r="J178" s="156">
        <f>ROUND(I178*H178,2)</f>
        <v>0</v>
      </c>
      <c r="K178" s="152" t="s">
        <v>142</v>
      </c>
      <c r="L178" s="31"/>
      <c r="M178" s="157" t="s">
        <v>1</v>
      </c>
      <c r="N178" s="158" t="s">
        <v>39</v>
      </c>
      <c r="O178" s="54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61" t="s">
        <v>143</v>
      </c>
      <c r="AT178" s="161" t="s">
        <v>138</v>
      </c>
      <c r="AU178" s="161" t="s">
        <v>84</v>
      </c>
      <c r="AY178" s="16" t="s">
        <v>135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6" t="s">
        <v>82</v>
      </c>
      <c r="BK178" s="162">
        <f>ROUND(I178*H178,2)</f>
        <v>0</v>
      </c>
      <c r="BL178" s="16" t="s">
        <v>143</v>
      </c>
      <c r="BM178" s="161" t="s">
        <v>1082</v>
      </c>
    </row>
    <row r="179" spans="2:47" s="1" customFormat="1" ht="38.4">
      <c r="B179" s="31"/>
      <c r="D179" s="163" t="s">
        <v>145</v>
      </c>
      <c r="F179" s="164" t="s">
        <v>317</v>
      </c>
      <c r="I179" s="90"/>
      <c r="L179" s="31"/>
      <c r="M179" s="165"/>
      <c r="N179" s="54"/>
      <c r="O179" s="54"/>
      <c r="P179" s="54"/>
      <c r="Q179" s="54"/>
      <c r="R179" s="54"/>
      <c r="S179" s="54"/>
      <c r="T179" s="55"/>
      <c r="AT179" s="16" t="s">
        <v>145</v>
      </c>
      <c r="AU179" s="16" t="s">
        <v>84</v>
      </c>
    </row>
    <row r="180" spans="2:63" s="11" customFormat="1" ht="22.8" customHeight="1">
      <c r="B180" s="136"/>
      <c r="D180" s="137" t="s">
        <v>73</v>
      </c>
      <c r="E180" s="147" t="s">
        <v>318</v>
      </c>
      <c r="F180" s="147" t="s">
        <v>319</v>
      </c>
      <c r="I180" s="139"/>
      <c r="J180" s="148">
        <f>BK180</f>
        <v>0</v>
      </c>
      <c r="L180" s="136"/>
      <c r="M180" s="141"/>
      <c r="N180" s="142"/>
      <c r="O180" s="142"/>
      <c r="P180" s="143">
        <f>SUM(P181:P182)</f>
        <v>0</v>
      </c>
      <c r="Q180" s="142"/>
      <c r="R180" s="143">
        <f>SUM(R181:R182)</f>
        <v>0</v>
      </c>
      <c r="S180" s="142"/>
      <c r="T180" s="144">
        <f>SUM(T181:T182)</f>
        <v>0</v>
      </c>
      <c r="AR180" s="137" t="s">
        <v>82</v>
      </c>
      <c r="AT180" s="145" t="s">
        <v>73</v>
      </c>
      <c r="AU180" s="145" t="s">
        <v>82</v>
      </c>
      <c r="AY180" s="137" t="s">
        <v>135</v>
      </c>
      <c r="BK180" s="146">
        <f>SUM(BK181:BK182)</f>
        <v>0</v>
      </c>
    </row>
    <row r="181" spans="2:65" s="1" customFormat="1" ht="21.6" customHeight="1">
      <c r="B181" s="149"/>
      <c r="C181" s="150" t="s">
        <v>270</v>
      </c>
      <c r="D181" s="150" t="s">
        <v>138</v>
      </c>
      <c r="E181" s="151" t="s">
        <v>721</v>
      </c>
      <c r="F181" s="152" t="s">
        <v>722</v>
      </c>
      <c r="G181" s="153" t="s">
        <v>293</v>
      </c>
      <c r="H181" s="154">
        <v>1.145</v>
      </c>
      <c r="I181" s="155"/>
      <c r="J181" s="156">
        <f>ROUND(I181*H181,2)</f>
        <v>0</v>
      </c>
      <c r="K181" s="152" t="s">
        <v>142</v>
      </c>
      <c r="L181" s="31"/>
      <c r="M181" s="157" t="s">
        <v>1</v>
      </c>
      <c r="N181" s="158" t="s">
        <v>39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143</v>
      </c>
      <c r="AT181" s="161" t="s">
        <v>138</v>
      </c>
      <c r="AU181" s="161" t="s">
        <v>84</v>
      </c>
      <c r="AY181" s="16" t="s">
        <v>135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82</v>
      </c>
      <c r="BK181" s="162">
        <f>ROUND(I181*H181,2)</f>
        <v>0</v>
      </c>
      <c r="BL181" s="16" t="s">
        <v>143</v>
      </c>
      <c r="BM181" s="161" t="s">
        <v>1083</v>
      </c>
    </row>
    <row r="182" spans="2:47" s="1" customFormat="1" ht="38.4">
      <c r="B182" s="31"/>
      <c r="D182" s="163" t="s">
        <v>145</v>
      </c>
      <c r="F182" s="164" t="s">
        <v>724</v>
      </c>
      <c r="I182" s="90"/>
      <c r="L182" s="31"/>
      <c r="M182" s="165"/>
      <c r="N182" s="54"/>
      <c r="O182" s="54"/>
      <c r="P182" s="54"/>
      <c r="Q182" s="54"/>
      <c r="R182" s="54"/>
      <c r="S182" s="54"/>
      <c r="T182" s="55"/>
      <c r="AT182" s="16" t="s">
        <v>145</v>
      </c>
      <c r="AU182" s="16" t="s">
        <v>84</v>
      </c>
    </row>
    <row r="183" spans="2:63" s="11" customFormat="1" ht="25.95" customHeight="1">
      <c r="B183" s="136"/>
      <c r="D183" s="137" t="s">
        <v>73</v>
      </c>
      <c r="E183" s="138" t="s">
        <v>194</v>
      </c>
      <c r="F183" s="138" t="s">
        <v>725</v>
      </c>
      <c r="I183" s="139"/>
      <c r="J183" s="140">
        <f>BK183</f>
        <v>0</v>
      </c>
      <c r="L183" s="136"/>
      <c r="M183" s="141"/>
      <c r="N183" s="142"/>
      <c r="O183" s="142"/>
      <c r="P183" s="143">
        <f>P184</f>
        <v>0</v>
      </c>
      <c r="Q183" s="142"/>
      <c r="R183" s="143">
        <f>R184</f>
        <v>0.08744</v>
      </c>
      <c r="S183" s="142"/>
      <c r="T183" s="144">
        <f>T184</f>
        <v>0.26088</v>
      </c>
      <c r="AR183" s="137" t="s">
        <v>136</v>
      </c>
      <c r="AT183" s="145" t="s">
        <v>73</v>
      </c>
      <c r="AU183" s="145" t="s">
        <v>74</v>
      </c>
      <c r="AY183" s="137" t="s">
        <v>135</v>
      </c>
      <c r="BK183" s="146">
        <f>BK184</f>
        <v>0</v>
      </c>
    </row>
    <row r="184" spans="2:63" s="11" customFormat="1" ht="22.8" customHeight="1">
      <c r="B184" s="136"/>
      <c r="D184" s="137" t="s">
        <v>73</v>
      </c>
      <c r="E184" s="147" t="s">
        <v>330</v>
      </c>
      <c r="F184" s="147" t="s">
        <v>331</v>
      </c>
      <c r="I184" s="139"/>
      <c r="J184" s="148">
        <f>BK184</f>
        <v>0</v>
      </c>
      <c r="L184" s="136"/>
      <c r="M184" s="141"/>
      <c r="N184" s="142"/>
      <c r="O184" s="142"/>
      <c r="P184" s="143">
        <f>P185</f>
        <v>0</v>
      </c>
      <c r="Q184" s="142"/>
      <c r="R184" s="143">
        <f>R185</f>
        <v>0.08744</v>
      </c>
      <c r="S184" s="142"/>
      <c r="T184" s="144">
        <f>T185</f>
        <v>0.26088</v>
      </c>
      <c r="AR184" s="137" t="s">
        <v>136</v>
      </c>
      <c r="AT184" s="145" t="s">
        <v>73</v>
      </c>
      <c r="AU184" s="145" t="s">
        <v>82</v>
      </c>
      <c r="AY184" s="137" t="s">
        <v>135</v>
      </c>
      <c r="BK184" s="146">
        <f>BK185</f>
        <v>0</v>
      </c>
    </row>
    <row r="185" spans="2:63" s="11" customFormat="1" ht="20.85" customHeight="1">
      <c r="B185" s="136"/>
      <c r="D185" s="137" t="s">
        <v>73</v>
      </c>
      <c r="E185" s="147" t="s">
        <v>757</v>
      </c>
      <c r="F185" s="147" t="s">
        <v>758</v>
      </c>
      <c r="I185" s="139"/>
      <c r="J185" s="148">
        <f>BK185</f>
        <v>0</v>
      </c>
      <c r="L185" s="136"/>
      <c r="M185" s="141"/>
      <c r="N185" s="142"/>
      <c r="O185" s="142"/>
      <c r="P185" s="143">
        <f>SUM(P186:P202)</f>
        <v>0</v>
      </c>
      <c r="Q185" s="142"/>
      <c r="R185" s="143">
        <f>SUM(R186:R202)</f>
        <v>0.08744</v>
      </c>
      <c r="S185" s="142"/>
      <c r="T185" s="144">
        <f>SUM(T186:T202)</f>
        <v>0.26088</v>
      </c>
      <c r="AR185" s="137" t="s">
        <v>136</v>
      </c>
      <c r="AT185" s="145" t="s">
        <v>73</v>
      </c>
      <c r="AU185" s="145" t="s">
        <v>84</v>
      </c>
      <c r="AY185" s="137" t="s">
        <v>135</v>
      </c>
      <c r="BK185" s="146">
        <f>SUM(BK186:BK202)</f>
        <v>0</v>
      </c>
    </row>
    <row r="186" spans="2:65" s="1" customFormat="1" ht="14.4" customHeight="1">
      <c r="B186" s="149"/>
      <c r="C186" s="150" t="s">
        <v>275</v>
      </c>
      <c r="D186" s="150" t="s">
        <v>138</v>
      </c>
      <c r="E186" s="151" t="s">
        <v>759</v>
      </c>
      <c r="F186" s="152" t="s">
        <v>760</v>
      </c>
      <c r="G186" s="153" t="s">
        <v>215</v>
      </c>
      <c r="H186" s="154">
        <v>6</v>
      </c>
      <c r="I186" s="155"/>
      <c r="J186" s="156">
        <f>ROUND(I186*H186,2)</f>
        <v>0</v>
      </c>
      <c r="K186" s="152" t="s">
        <v>142</v>
      </c>
      <c r="L186" s="31"/>
      <c r="M186" s="157" t="s">
        <v>1</v>
      </c>
      <c r="N186" s="158" t="s">
        <v>39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0.0267</v>
      </c>
      <c r="T186" s="160">
        <f>S186*H186</f>
        <v>0.1602</v>
      </c>
      <c r="AR186" s="161" t="s">
        <v>535</v>
      </c>
      <c r="AT186" s="161" t="s">
        <v>138</v>
      </c>
      <c r="AU186" s="161" t="s">
        <v>136</v>
      </c>
      <c r="AY186" s="16" t="s">
        <v>135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82</v>
      </c>
      <c r="BK186" s="162">
        <f>ROUND(I186*H186,2)</f>
        <v>0</v>
      </c>
      <c r="BL186" s="16" t="s">
        <v>535</v>
      </c>
      <c r="BM186" s="161" t="s">
        <v>1084</v>
      </c>
    </row>
    <row r="187" spans="2:47" s="1" customFormat="1" ht="19.2">
      <c r="B187" s="31"/>
      <c r="D187" s="163" t="s">
        <v>145</v>
      </c>
      <c r="F187" s="164" t="s">
        <v>762</v>
      </c>
      <c r="I187" s="90"/>
      <c r="L187" s="31"/>
      <c r="M187" s="165"/>
      <c r="N187" s="54"/>
      <c r="O187" s="54"/>
      <c r="P187" s="54"/>
      <c r="Q187" s="54"/>
      <c r="R187" s="54"/>
      <c r="S187" s="54"/>
      <c r="T187" s="55"/>
      <c r="AT187" s="16" t="s">
        <v>145</v>
      </c>
      <c r="AU187" s="16" t="s">
        <v>136</v>
      </c>
    </row>
    <row r="188" spans="2:51" s="12" customFormat="1" ht="12">
      <c r="B188" s="166"/>
      <c r="D188" s="163" t="s">
        <v>147</v>
      </c>
      <c r="E188" s="167" t="s">
        <v>1</v>
      </c>
      <c r="F188" s="168" t="s">
        <v>1019</v>
      </c>
      <c r="H188" s="167" t="s">
        <v>1</v>
      </c>
      <c r="I188" s="169"/>
      <c r="L188" s="166"/>
      <c r="M188" s="170"/>
      <c r="N188" s="171"/>
      <c r="O188" s="171"/>
      <c r="P188" s="171"/>
      <c r="Q188" s="171"/>
      <c r="R188" s="171"/>
      <c r="S188" s="171"/>
      <c r="T188" s="172"/>
      <c r="AT188" s="167" t="s">
        <v>147</v>
      </c>
      <c r="AU188" s="167" t="s">
        <v>136</v>
      </c>
      <c r="AV188" s="12" t="s">
        <v>82</v>
      </c>
      <c r="AW188" s="12" t="s">
        <v>30</v>
      </c>
      <c r="AX188" s="12" t="s">
        <v>74</v>
      </c>
      <c r="AY188" s="167" t="s">
        <v>135</v>
      </c>
    </row>
    <row r="189" spans="2:51" s="13" customFormat="1" ht="12">
      <c r="B189" s="173"/>
      <c r="D189" s="163" t="s">
        <v>147</v>
      </c>
      <c r="E189" s="174" t="s">
        <v>1</v>
      </c>
      <c r="F189" s="175" t="s">
        <v>1070</v>
      </c>
      <c r="H189" s="176">
        <v>6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147</v>
      </c>
      <c r="AU189" s="174" t="s">
        <v>136</v>
      </c>
      <c r="AV189" s="13" t="s">
        <v>84</v>
      </c>
      <c r="AW189" s="13" t="s">
        <v>30</v>
      </c>
      <c r="AX189" s="13" t="s">
        <v>74</v>
      </c>
      <c r="AY189" s="174" t="s">
        <v>135</v>
      </c>
    </row>
    <row r="190" spans="2:65" s="1" customFormat="1" ht="32.4" customHeight="1">
      <c r="B190" s="149"/>
      <c r="C190" s="150" t="s">
        <v>7</v>
      </c>
      <c r="D190" s="150" t="s">
        <v>138</v>
      </c>
      <c r="E190" s="151" t="s">
        <v>1085</v>
      </c>
      <c r="F190" s="152" t="s">
        <v>1086</v>
      </c>
      <c r="G190" s="153" t="s">
        <v>215</v>
      </c>
      <c r="H190" s="154">
        <v>6</v>
      </c>
      <c r="I190" s="155"/>
      <c r="J190" s="156">
        <f>ROUND(I190*H190,2)</f>
        <v>0</v>
      </c>
      <c r="K190" s="152" t="s">
        <v>142</v>
      </c>
      <c r="L190" s="31"/>
      <c r="M190" s="157" t="s">
        <v>1</v>
      </c>
      <c r="N190" s="158" t="s">
        <v>39</v>
      </c>
      <c r="O190" s="54"/>
      <c r="P190" s="159">
        <f>O190*H190</f>
        <v>0</v>
      </c>
      <c r="Q190" s="159">
        <v>0.01384</v>
      </c>
      <c r="R190" s="159">
        <f>Q190*H190</f>
        <v>0.08304</v>
      </c>
      <c r="S190" s="159">
        <v>0</v>
      </c>
      <c r="T190" s="160">
        <f>S190*H190</f>
        <v>0</v>
      </c>
      <c r="AR190" s="161" t="s">
        <v>535</v>
      </c>
      <c r="AT190" s="161" t="s">
        <v>138</v>
      </c>
      <c r="AU190" s="161" t="s">
        <v>136</v>
      </c>
      <c r="AY190" s="16" t="s">
        <v>135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6" t="s">
        <v>82</v>
      </c>
      <c r="BK190" s="162">
        <f>ROUND(I190*H190,2)</f>
        <v>0</v>
      </c>
      <c r="BL190" s="16" t="s">
        <v>535</v>
      </c>
      <c r="BM190" s="161" t="s">
        <v>1087</v>
      </c>
    </row>
    <row r="191" spans="2:47" s="1" customFormat="1" ht="28.8">
      <c r="B191" s="31"/>
      <c r="D191" s="163" t="s">
        <v>145</v>
      </c>
      <c r="F191" s="164" t="s">
        <v>1088</v>
      </c>
      <c r="I191" s="90"/>
      <c r="L191" s="31"/>
      <c r="M191" s="165"/>
      <c r="N191" s="54"/>
      <c r="O191" s="54"/>
      <c r="P191" s="54"/>
      <c r="Q191" s="54"/>
      <c r="R191" s="54"/>
      <c r="S191" s="54"/>
      <c r="T191" s="55"/>
      <c r="AT191" s="16" t="s">
        <v>145</v>
      </c>
      <c r="AU191" s="16" t="s">
        <v>136</v>
      </c>
    </row>
    <row r="192" spans="2:51" s="13" customFormat="1" ht="12">
      <c r="B192" s="173"/>
      <c r="D192" s="163" t="s">
        <v>147</v>
      </c>
      <c r="E192" s="174" t="s">
        <v>1</v>
      </c>
      <c r="F192" s="175" t="s">
        <v>1070</v>
      </c>
      <c r="H192" s="176">
        <v>6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147</v>
      </c>
      <c r="AU192" s="174" t="s">
        <v>136</v>
      </c>
      <c r="AV192" s="13" t="s">
        <v>84</v>
      </c>
      <c r="AW192" s="13" t="s">
        <v>30</v>
      </c>
      <c r="AX192" s="13" t="s">
        <v>82</v>
      </c>
      <c r="AY192" s="174" t="s">
        <v>135</v>
      </c>
    </row>
    <row r="193" spans="2:65" s="1" customFormat="1" ht="32.4" customHeight="1">
      <c r="B193" s="149"/>
      <c r="C193" s="150" t="s">
        <v>290</v>
      </c>
      <c r="D193" s="150" t="s">
        <v>138</v>
      </c>
      <c r="E193" s="151" t="s">
        <v>1089</v>
      </c>
      <c r="F193" s="152" t="s">
        <v>1090</v>
      </c>
      <c r="G193" s="153" t="s">
        <v>189</v>
      </c>
      <c r="H193" s="154">
        <v>4</v>
      </c>
      <c r="I193" s="155"/>
      <c r="J193" s="156">
        <f>ROUND(I193*H193,2)</f>
        <v>0</v>
      </c>
      <c r="K193" s="152" t="s">
        <v>142</v>
      </c>
      <c r="L193" s="31"/>
      <c r="M193" s="157" t="s">
        <v>1</v>
      </c>
      <c r="N193" s="158" t="s">
        <v>39</v>
      </c>
      <c r="O193" s="54"/>
      <c r="P193" s="159">
        <f>O193*H193</f>
        <v>0</v>
      </c>
      <c r="Q193" s="159">
        <v>0.0011</v>
      </c>
      <c r="R193" s="159">
        <f>Q193*H193</f>
        <v>0.0044</v>
      </c>
      <c r="S193" s="159">
        <v>0</v>
      </c>
      <c r="T193" s="160">
        <f>S193*H193</f>
        <v>0</v>
      </c>
      <c r="AR193" s="161" t="s">
        <v>535</v>
      </c>
      <c r="AT193" s="161" t="s">
        <v>138</v>
      </c>
      <c r="AU193" s="161" t="s">
        <v>136</v>
      </c>
      <c r="AY193" s="16" t="s">
        <v>135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6" t="s">
        <v>82</v>
      </c>
      <c r="BK193" s="162">
        <f>ROUND(I193*H193,2)</f>
        <v>0</v>
      </c>
      <c r="BL193" s="16" t="s">
        <v>535</v>
      </c>
      <c r="BM193" s="161" t="s">
        <v>1091</v>
      </c>
    </row>
    <row r="194" spans="2:47" s="1" customFormat="1" ht="19.2">
      <c r="B194" s="31"/>
      <c r="D194" s="163" t="s">
        <v>145</v>
      </c>
      <c r="F194" s="164" t="s">
        <v>1092</v>
      </c>
      <c r="I194" s="90"/>
      <c r="L194" s="31"/>
      <c r="M194" s="165"/>
      <c r="N194" s="54"/>
      <c r="O194" s="54"/>
      <c r="P194" s="54"/>
      <c r="Q194" s="54"/>
      <c r="R194" s="54"/>
      <c r="S194" s="54"/>
      <c r="T194" s="55"/>
      <c r="AT194" s="16" t="s">
        <v>145</v>
      </c>
      <c r="AU194" s="16" t="s">
        <v>136</v>
      </c>
    </row>
    <row r="195" spans="2:51" s="13" customFormat="1" ht="12">
      <c r="B195" s="173"/>
      <c r="D195" s="163" t="s">
        <v>147</v>
      </c>
      <c r="E195" s="174" t="s">
        <v>1</v>
      </c>
      <c r="F195" s="175" t="s">
        <v>1093</v>
      </c>
      <c r="H195" s="176">
        <v>4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147</v>
      </c>
      <c r="AU195" s="174" t="s">
        <v>136</v>
      </c>
      <c r="AV195" s="13" t="s">
        <v>84</v>
      </c>
      <c r="AW195" s="13" t="s">
        <v>30</v>
      </c>
      <c r="AX195" s="13" t="s">
        <v>82</v>
      </c>
      <c r="AY195" s="174" t="s">
        <v>135</v>
      </c>
    </row>
    <row r="196" spans="2:65" s="1" customFormat="1" ht="14.4" customHeight="1">
      <c r="B196" s="149"/>
      <c r="C196" s="150" t="s">
        <v>296</v>
      </c>
      <c r="D196" s="150" t="s">
        <v>138</v>
      </c>
      <c r="E196" s="151" t="s">
        <v>1094</v>
      </c>
      <c r="F196" s="152" t="s">
        <v>1095</v>
      </c>
      <c r="G196" s="153" t="s">
        <v>189</v>
      </c>
      <c r="H196" s="154">
        <v>4</v>
      </c>
      <c r="I196" s="155"/>
      <c r="J196" s="156">
        <f>ROUND(I196*H196,2)</f>
        <v>0</v>
      </c>
      <c r="K196" s="152" t="s">
        <v>142</v>
      </c>
      <c r="L196" s="31"/>
      <c r="M196" s="157" t="s">
        <v>1</v>
      </c>
      <c r="N196" s="158" t="s">
        <v>39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0.02517</v>
      </c>
      <c r="T196" s="160">
        <f>S196*H196</f>
        <v>0.10068</v>
      </c>
      <c r="AR196" s="161" t="s">
        <v>535</v>
      </c>
      <c r="AT196" s="161" t="s">
        <v>138</v>
      </c>
      <c r="AU196" s="161" t="s">
        <v>136</v>
      </c>
      <c r="AY196" s="16" t="s">
        <v>135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82</v>
      </c>
      <c r="BK196" s="162">
        <f>ROUND(I196*H196,2)</f>
        <v>0</v>
      </c>
      <c r="BL196" s="16" t="s">
        <v>535</v>
      </c>
      <c r="BM196" s="161" t="s">
        <v>1096</v>
      </c>
    </row>
    <row r="197" spans="2:47" s="1" customFormat="1" ht="12">
      <c r="B197" s="31"/>
      <c r="D197" s="163" t="s">
        <v>145</v>
      </c>
      <c r="F197" s="164" t="s">
        <v>1097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145</v>
      </c>
      <c r="AU197" s="16" t="s">
        <v>136</v>
      </c>
    </row>
    <row r="198" spans="2:51" s="13" customFormat="1" ht="12">
      <c r="B198" s="173"/>
      <c r="D198" s="163" t="s">
        <v>147</v>
      </c>
      <c r="E198" s="174" t="s">
        <v>1</v>
      </c>
      <c r="F198" s="175" t="s">
        <v>1093</v>
      </c>
      <c r="H198" s="176">
        <v>4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147</v>
      </c>
      <c r="AU198" s="174" t="s">
        <v>136</v>
      </c>
      <c r="AV198" s="13" t="s">
        <v>84</v>
      </c>
      <c r="AW198" s="13" t="s">
        <v>30</v>
      </c>
      <c r="AX198" s="13" t="s">
        <v>82</v>
      </c>
      <c r="AY198" s="174" t="s">
        <v>135</v>
      </c>
    </row>
    <row r="199" spans="2:65" s="1" customFormat="1" ht="21.6" customHeight="1">
      <c r="B199" s="149"/>
      <c r="C199" s="150" t="s">
        <v>302</v>
      </c>
      <c r="D199" s="150" t="s">
        <v>138</v>
      </c>
      <c r="E199" s="151" t="s">
        <v>794</v>
      </c>
      <c r="F199" s="152" t="s">
        <v>795</v>
      </c>
      <c r="G199" s="153" t="s">
        <v>215</v>
      </c>
      <c r="H199" s="154">
        <v>6</v>
      </c>
      <c r="I199" s="155"/>
      <c r="J199" s="156">
        <f>ROUND(I199*H199,2)</f>
        <v>0</v>
      </c>
      <c r="K199" s="152" t="s">
        <v>142</v>
      </c>
      <c r="L199" s="31"/>
      <c r="M199" s="157" t="s">
        <v>1</v>
      </c>
      <c r="N199" s="158" t="s">
        <v>39</v>
      </c>
      <c r="O199" s="54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61" t="s">
        <v>535</v>
      </c>
      <c r="AT199" s="161" t="s">
        <v>138</v>
      </c>
      <c r="AU199" s="161" t="s">
        <v>136</v>
      </c>
      <c r="AY199" s="16" t="s">
        <v>135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6" t="s">
        <v>82</v>
      </c>
      <c r="BK199" s="162">
        <f>ROUND(I199*H199,2)</f>
        <v>0</v>
      </c>
      <c r="BL199" s="16" t="s">
        <v>535</v>
      </c>
      <c r="BM199" s="161" t="s">
        <v>1098</v>
      </c>
    </row>
    <row r="200" spans="2:47" s="1" customFormat="1" ht="19.2">
      <c r="B200" s="31"/>
      <c r="D200" s="163" t="s">
        <v>145</v>
      </c>
      <c r="F200" s="164" t="s">
        <v>797</v>
      </c>
      <c r="I200" s="90"/>
      <c r="L200" s="31"/>
      <c r="M200" s="165"/>
      <c r="N200" s="54"/>
      <c r="O200" s="54"/>
      <c r="P200" s="54"/>
      <c r="Q200" s="54"/>
      <c r="R200" s="54"/>
      <c r="S200" s="54"/>
      <c r="T200" s="55"/>
      <c r="AT200" s="16" t="s">
        <v>145</v>
      </c>
      <c r="AU200" s="16" t="s">
        <v>136</v>
      </c>
    </row>
    <row r="201" spans="2:65" s="1" customFormat="1" ht="21.6" customHeight="1">
      <c r="B201" s="149"/>
      <c r="C201" s="150" t="s">
        <v>307</v>
      </c>
      <c r="D201" s="150" t="s">
        <v>138</v>
      </c>
      <c r="E201" s="151" t="s">
        <v>810</v>
      </c>
      <c r="F201" s="152" t="s">
        <v>811</v>
      </c>
      <c r="G201" s="153" t="s">
        <v>293</v>
      </c>
      <c r="H201" s="154">
        <v>0.354</v>
      </c>
      <c r="I201" s="155"/>
      <c r="J201" s="156">
        <f>ROUND(I201*H201,2)</f>
        <v>0</v>
      </c>
      <c r="K201" s="152" t="s">
        <v>142</v>
      </c>
      <c r="L201" s="31"/>
      <c r="M201" s="157" t="s">
        <v>1</v>
      </c>
      <c r="N201" s="158" t="s">
        <v>39</v>
      </c>
      <c r="O201" s="54"/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AR201" s="161" t="s">
        <v>535</v>
      </c>
      <c r="AT201" s="161" t="s">
        <v>138</v>
      </c>
      <c r="AU201" s="161" t="s">
        <v>136</v>
      </c>
      <c r="AY201" s="16" t="s">
        <v>135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6" t="s">
        <v>82</v>
      </c>
      <c r="BK201" s="162">
        <f>ROUND(I201*H201,2)</f>
        <v>0</v>
      </c>
      <c r="BL201" s="16" t="s">
        <v>535</v>
      </c>
      <c r="BM201" s="161" t="s">
        <v>1099</v>
      </c>
    </row>
    <row r="202" spans="2:47" s="1" customFormat="1" ht="38.4">
      <c r="B202" s="31"/>
      <c r="D202" s="163" t="s">
        <v>145</v>
      </c>
      <c r="F202" s="164" t="s">
        <v>813</v>
      </c>
      <c r="I202" s="90"/>
      <c r="L202" s="31"/>
      <c r="M202" s="192"/>
      <c r="N202" s="193"/>
      <c r="O202" s="193"/>
      <c r="P202" s="193"/>
      <c r="Q202" s="193"/>
      <c r="R202" s="193"/>
      <c r="S202" s="193"/>
      <c r="T202" s="194"/>
      <c r="AT202" s="16" t="s">
        <v>145</v>
      </c>
      <c r="AU202" s="16" t="s">
        <v>136</v>
      </c>
    </row>
    <row r="203" spans="2:12" s="1" customFormat="1" ht="6.9" customHeight="1">
      <c r="B203" s="43"/>
      <c r="C203" s="44"/>
      <c r="D203" s="44"/>
      <c r="E203" s="44"/>
      <c r="F203" s="44"/>
      <c r="G203" s="44"/>
      <c r="H203" s="44"/>
      <c r="I203" s="111"/>
      <c r="J203" s="44"/>
      <c r="K203" s="44"/>
      <c r="L203" s="31"/>
    </row>
  </sheetData>
  <autoFilter ref="C123:K20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5"/>
  <sheetViews>
    <sheetView showGridLines="0" tabSelected="1" workbookViewId="0" topLeftCell="A125">
      <selection activeCell="F138" sqref="F138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 - část dívky</v>
      </c>
      <c r="F7" s="244"/>
      <c r="G7" s="244"/>
      <c r="H7" s="244"/>
      <c r="L7" s="19"/>
    </row>
    <row r="8" spans="2:12" s="1" customFormat="1" ht="12" customHeight="1">
      <c r="B8" s="31"/>
      <c r="D8" s="26" t="s">
        <v>98</v>
      </c>
      <c r="I8" s="90"/>
      <c r="L8" s="31"/>
    </row>
    <row r="9" spans="2:12" s="1" customFormat="1" ht="36.9" customHeight="1">
      <c r="B9" s="31"/>
      <c r="E9" s="215" t="s">
        <v>1100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25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ROUND(J129,2)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ROUND((SUM(BE129:BE204)),2)</f>
        <v>0</v>
      </c>
      <c r="I33" s="99">
        <v>0.21</v>
      </c>
      <c r="J33" s="98">
        <f>ROUND(((SUM(BE129:BE204))*I33),2)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ROUND((SUM(BF129:BF204)),2)</f>
        <v>0</v>
      </c>
      <c r="I34" s="99">
        <v>0.15</v>
      </c>
      <c r="J34" s="98">
        <f>ROUND(((SUM(BF129:BF204))*I34),2)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ROUND((SUM(BG129:BG204)),2)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ROUND((SUM(BH129:BH204)),2)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ROUND((SUM(BI129:BI204)),2)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100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 - část dívky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98</v>
      </c>
      <c r="I86" s="90"/>
      <c r="L86" s="31"/>
    </row>
    <row r="87" spans="2:12" s="1" customFormat="1" ht="14.4" customHeight="1">
      <c r="B87" s="31"/>
      <c r="E87" s="215" t="str">
        <f>E9</f>
        <v>SO 01.2a - Silnoproud - dívky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103</v>
      </c>
      <c r="I96" s="90"/>
      <c r="J96" s="65">
        <f>J129</f>
        <v>0</v>
      </c>
      <c r="L96" s="31"/>
      <c r="AU96" s="16" t="s">
        <v>104</v>
      </c>
    </row>
    <row r="97" spans="2:12" s="8" customFormat="1" ht="24.9" customHeight="1">
      <c r="B97" s="117"/>
      <c r="D97" s="118" t="s">
        <v>1101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8" customFormat="1" ht="24.9" customHeight="1">
      <c r="B98" s="117"/>
      <c r="D98" s="118" t="s">
        <v>1102</v>
      </c>
      <c r="E98" s="119"/>
      <c r="F98" s="119"/>
      <c r="G98" s="119"/>
      <c r="H98" s="119"/>
      <c r="I98" s="120"/>
      <c r="J98" s="121">
        <f>J133</f>
        <v>0</v>
      </c>
      <c r="L98" s="117"/>
    </row>
    <row r="99" spans="2:12" s="9" customFormat="1" ht="19.95" customHeight="1">
      <c r="B99" s="122"/>
      <c r="D99" s="123" t="s">
        <v>1103</v>
      </c>
      <c r="E99" s="124"/>
      <c r="F99" s="124"/>
      <c r="G99" s="124"/>
      <c r="H99" s="124"/>
      <c r="I99" s="125"/>
      <c r="J99" s="126">
        <f>J134</f>
        <v>0</v>
      </c>
      <c r="L99" s="122"/>
    </row>
    <row r="100" spans="2:12" s="9" customFormat="1" ht="14.85" customHeight="1">
      <c r="B100" s="122"/>
      <c r="D100" s="123" t="s">
        <v>1104</v>
      </c>
      <c r="E100" s="124"/>
      <c r="F100" s="124"/>
      <c r="G100" s="124"/>
      <c r="H100" s="124"/>
      <c r="I100" s="125"/>
      <c r="J100" s="126">
        <f>J135</f>
        <v>0</v>
      </c>
      <c r="L100" s="122"/>
    </row>
    <row r="101" spans="2:12" s="9" customFormat="1" ht="14.85" customHeight="1">
      <c r="B101" s="122"/>
      <c r="D101" s="123" t="s">
        <v>1105</v>
      </c>
      <c r="E101" s="124"/>
      <c r="F101" s="124"/>
      <c r="G101" s="124"/>
      <c r="H101" s="124"/>
      <c r="I101" s="125"/>
      <c r="J101" s="126">
        <f>J141</f>
        <v>0</v>
      </c>
      <c r="L101" s="122"/>
    </row>
    <row r="102" spans="2:12" s="9" customFormat="1" ht="14.85" customHeight="1">
      <c r="B102" s="122"/>
      <c r="D102" s="123" t="s">
        <v>1106</v>
      </c>
      <c r="E102" s="124"/>
      <c r="F102" s="124"/>
      <c r="G102" s="124"/>
      <c r="H102" s="124"/>
      <c r="I102" s="125"/>
      <c r="J102" s="126">
        <f>J146</f>
        <v>0</v>
      </c>
      <c r="L102" s="122"/>
    </row>
    <row r="103" spans="2:12" s="9" customFormat="1" ht="14.85" customHeight="1">
      <c r="B103" s="122"/>
      <c r="D103" s="123" t="s">
        <v>1107</v>
      </c>
      <c r="E103" s="124"/>
      <c r="F103" s="124"/>
      <c r="G103" s="124"/>
      <c r="H103" s="124"/>
      <c r="I103" s="125"/>
      <c r="J103" s="126">
        <f>J153</f>
        <v>0</v>
      </c>
      <c r="L103" s="122"/>
    </row>
    <row r="104" spans="2:12" s="9" customFormat="1" ht="14.85" customHeight="1">
      <c r="B104" s="122"/>
      <c r="D104" s="123" t="s">
        <v>1108</v>
      </c>
      <c r="E104" s="124"/>
      <c r="F104" s="124"/>
      <c r="G104" s="124"/>
      <c r="H104" s="124"/>
      <c r="I104" s="125"/>
      <c r="J104" s="126">
        <f>J156</f>
        <v>0</v>
      </c>
      <c r="L104" s="122"/>
    </row>
    <row r="105" spans="2:12" s="9" customFormat="1" ht="14.85" customHeight="1">
      <c r="B105" s="122"/>
      <c r="D105" s="123" t="s">
        <v>1109</v>
      </c>
      <c r="E105" s="124"/>
      <c r="F105" s="124"/>
      <c r="G105" s="124"/>
      <c r="H105" s="124"/>
      <c r="I105" s="125"/>
      <c r="J105" s="126">
        <f>J165</f>
        <v>0</v>
      </c>
      <c r="L105" s="122"/>
    </row>
    <row r="106" spans="2:12" s="9" customFormat="1" ht="14.85" customHeight="1">
      <c r="B106" s="122"/>
      <c r="D106" s="123" t="s">
        <v>1110</v>
      </c>
      <c r="E106" s="124"/>
      <c r="F106" s="124"/>
      <c r="G106" s="124"/>
      <c r="H106" s="124"/>
      <c r="I106" s="125"/>
      <c r="J106" s="126">
        <f>J170</f>
        <v>0</v>
      </c>
      <c r="L106" s="122"/>
    </row>
    <row r="107" spans="2:12" s="9" customFormat="1" ht="14.85" customHeight="1">
      <c r="B107" s="122"/>
      <c r="D107" s="123" t="s">
        <v>1111</v>
      </c>
      <c r="E107" s="124"/>
      <c r="F107" s="124"/>
      <c r="G107" s="124"/>
      <c r="H107" s="124"/>
      <c r="I107" s="125"/>
      <c r="J107" s="126">
        <f>J187</f>
        <v>0</v>
      </c>
      <c r="L107" s="122"/>
    </row>
    <row r="108" spans="2:12" s="9" customFormat="1" ht="14.85" customHeight="1">
      <c r="B108" s="122"/>
      <c r="D108" s="123" t="s">
        <v>1112</v>
      </c>
      <c r="E108" s="124"/>
      <c r="F108" s="124"/>
      <c r="G108" s="124"/>
      <c r="H108" s="124"/>
      <c r="I108" s="125"/>
      <c r="J108" s="126">
        <f>J193</f>
        <v>0</v>
      </c>
      <c r="L108" s="122"/>
    </row>
    <row r="109" spans="2:12" s="9" customFormat="1" ht="14.85" customHeight="1">
      <c r="B109" s="122"/>
      <c r="D109" s="123" t="s">
        <v>1113</v>
      </c>
      <c r="E109" s="124"/>
      <c r="F109" s="124"/>
      <c r="G109" s="124"/>
      <c r="H109" s="124"/>
      <c r="I109" s="125"/>
      <c r="J109" s="126">
        <f>J200</f>
        <v>0</v>
      </c>
      <c r="L109" s="122"/>
    </row>
    <row r="110" spans="2:12" s="1" customFormat="1" ht="21.75" customHeight="1">
      <c r="B110" s="31"/>
      <c r="I110" s="90"/>
      <c r="L110" s="31"/>
    </row>
    <row r="111" spans="2:12" s="1" customFormat="1" ht="6.9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12" s="1" customFormat="1" ht="6.9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12" s="1" customFormat="1" ht="24.9" customHeight="1">
      <c r="B116" s="31"/>
      <c r="C116" s="20" t="s">
        <v>120</v>
      </c>
      <c r="I116" s="90"/>
      <c r="L116" s="31"/>
    </row>
    <row r="117" spans="2:12" s="1" customFormat="1" ht="6.9" customHeight="1">
      <c r="B117" s="31"/>
      <c r="I117" s="90"/>
      <c r="L117" s="31"/>
    </row>
    <row r="118" spans="2:12" s="1" customFormat="1" ht="12" customHeight="1">
      <c r="B118" s="31"/>
      <c r="C118" s="26" t="s">
        <v>16</v>
      </c>
      <c r="I118" s="90"/>
      <c r="L118" s="31"/>
    </row>
    <row r="119" spans="2:12" s="1" customFormat="1" ht="14.4" customHeight="1">
      <c r="B119" s="31"/>
      <c r="E119" s="243" t="str">
        <f>E7</f>
        <v>Rekonstrukce sociálního zařízení pavilonu tělocvičen SPgŠ,G a VOŠ Lidická 455/49 K.Vary  - část dívky</v>
      </c>
      <c r="F119" s="244"/>
      <c r="G119" s="244"/>
      <c r="H119" s="244"/>
      <c r="I119" s="90"/>
      <c r="L119" s="31"/>
    </row>
    <row r="120" spans="2:12" s="1" customFormat="1" ht="12" customHeight="1">
      <c r="B120" s="31"/>
      <c r="C120" s="26" t="s">
        <v>98</v>
      </c>
      <c r="I120" s="90"/>
      <c r="L120" s="31"/>
    </row>
    <row r="121" spans="2:12" s="1" customFormat="1" ht="14.4" customHeight="1">
      <c r="B121" s="31"/>
      <c r="E121" s="215" t="str">
        <f>E9</f>
        <v>SO 01.2a - Silnoproud - dívky</v>
      </c>
      <c r="F121" s="242"/>
      <c r="G121" s="242"/>
      <c r="H121" s="242"/>
      <c r="I121" s="90"/>
      <c r="L121" s="31"/>
    </row>
    <row r="122" spans="2:12" s="1" customFormat="1" ht="6.9" customHeight="1">
      <c r="B122" s="31"/>
      <c r="I122" s="90"/>
      <c r="L122" s="31"/>
    </row>
    <row r="123" spans="2:12" s="1" customFormat="1" ht="12" customHeight="1">
      <c r="B123" s="31"/>
      <c r="C123" s="26" t="s">
        <v>19</v>
      </c>
      <c r="F123" s="24" t="str">
        <f>F12</f>
        <v xml:space="preserve"> </v>
      </c>
      <c r="I123" s="91" t="s">
        <v>21</v>
      </c>
      <c r="J123" s="51" t="str">
        <f>IF(J12="","",J12)</f>
        <v>30. 5. 2019</v>
      </c>
      <c r="L123" s="31"/>
    </row>
    <row r="124" spans="2:12" s="1" customFormat="1" ht="6.9" customHeight="1">
      <c r="B124" s="31"/>
      <c r="I124" s="90"/>
      <c r="L124" s="31"/>
    </row>
    <row r="125" spans="2:12" s="1" customFormat="1" ht="15.6" customHeight="1">
      <c r="B125" s="31"/>
      <c r="C125" s="26" t="s">
        <v>23</v>
      </c>
      <c r="F125" s="24" t="str">
        <f>E15</f>
        <v xml:space="preserve"> </v>
      </c>
      <c r="I125" s="91" t="s">
        <v>29</v>
      </c>
      <c r="J125" s="29" t="str">
        <f>E21</f>
        <v xml:space="preserve"> </v>
      </c>
      <c r="L125" s="31"/>
    </row>
    <row r="126" spans="2:12" s="1" customFormat="1" ht="15.6" customHeight="1">
      <c r="B126" s="31"/>
      <c r="C126" s="26" t="s">
        <v>27</v>
      </c>
      <c r="F126" s="24" t="str">
        <f>IF(E18="","",E18)</f>
        <v>Vyplň údaj</v>
      </c>
      <c r="I126" s="91" t="s">
        <v>31</v>
      </c>
      <c r="J126" s="29" t="str">
        <f>E24</f>
        <v xml:space="preserve"> </v>
      </c>
      <c r="L126" s="31"/>
    </row>
    <row r="127" spans="2:12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121</v>
      </c>
      <c r="D128" s="129" t="s">
        <v>59</v>
      </c>
      <c r="E128" s="129" t="s">
        <v>55</v>
      </c>
      <c r="F128" s="129" t="s">
        <v>56</v>
      </c>
      <c r="G128" s="129" t="s">
        <v>122</v>
      </c>
      <c r="H128" s="129" t="s">
        <v>123</v>
      </c>
      <c r="I128" s="130" t="s">
        <v>124</v>
      </c>
      <c r="J128" s="129" t="s">
        <v>102</v>
      </c>
      <c r="K128" s="131" t="s">
        <v>125</v>
      </c>
      <c r="L128" s="127"/>
      <c r="M128" s="58" t="s">
        <v>1</v>
      </c>
      <c r="N128" s="59" t="s">
        <v>38</v>
      </c>
      <c r="O128" s="59" t="s">
        <v>126</v>
      </c>
      <c r="P128" s="59" t="s">
        <v>127</v>
      </c>
      <c r="Q128" s="59" t="s">
        <v>128</v>
      </c>
      <c r="R128" s="59" t="s">
        <v>129</v>
      </c>
      <c r="S128" s="59" t="s">
        <v>130</v>
      </c>
      <c r="T128" s="60" t="s">
        <v>131</v>
      </c>
    </row>
    <row r="129" spans="2:63" s="1" customFormat="1" ht="22.8" customHeight="1">
      <c r="B129" s="31"/>
      <c r="C129" s="63" t="s">
        <v>132</v>
      </c>
      <c r="I129" s="90"/>
      <c r="J129" s="132">
        <f>BK129</f>
        <v>0</v>
      </c>
      <c r="L129" s="31"/>
      <c r="M129" s="61"/>
      <c r="N129" s="52"/>
      <c r="O129" s="52"/>
      <c r="P129" s="133">
        <f>P130+P133</f>
        <v>0</v>
      </c>
      <c r="Q129" s="52"/>
      <c r="R129" s="133">
        <f>R130+R133</f>
        <v>0</v>
      </c>
      <c r="S129" s="52"/>
      <c r="T129" s="134">
        <f>T130+T133</f>
        <v>0</v>
      </c>
      <c r="AT129" s="16" t="s">
        <v>73</v>
      </c>
      <c r="AU129" s="16" t="s">
        <v>104</v>
      </c>
      <c r="BK129" s="135">
        <f>BK130+BK133</f>
        <v>0</v>
      </c>
    </row>
    <row r="130" spans="2:63" s="11" customFormat="1" ht="25.95" customHeight="1">
      <c r="B130" s="136"/>
      <c r="D130" s="137" t="s">
        <v>73</v>
      </c>
      <c r="E130" s="138" t="s">
        <v>1114</v>
      </c>
      <c r="F130" s="138" t="s">
        <v>1115</v>
      </c>
      <c r="I130" s="139"/>
      <c r="J130" s="140">
        <f>BK130</f>
        <v>0</v>
      </c>
      <c r="L130" s="136"/>
      <c r="M130" s="141"/>
      <c r="N130" s="142"/>
      <c r="O130" s="142"/>
      <c r="P130" s="143">
        <f>SUM(P131:P132)</f>
        <v>0</v>
      </c>
      <c r="Q130" s="142"/>
      <c r="R130" s="143">
        <f>SUM(R131:R132)</f>
        <v>0</v>
      </c>
      <c r="S130" s="142"/>
      <c r="T130" s="144">
        <f>SUM(T131:T132)</f>
        <v>0</v>
      </c>
      <c r="AR130" s="137" t="s">
        <v>82</v>
      </c>
      <c r="AT130" s="145" t="s">
        <v>73</v>
      </c>
      <c r="AU130" s="145" t="s">
        <v>74</v>
      </c>
      <c r="AY130" s="137" t="s">
        <v>135</v>
      </c>
      <c r="BK130" s="146">
        <f>SUM(BK131:BK132)</f>
        <v>0</v>
      </c>
    </row>
    <row r="131" spans="2:65" s="1" customFormat="1" ht="14.4" customHeight="1">
      <c r="B131" s="149"/>
      <c r="C131" s="150" t="s">
        <v>82</v>
      </c>
      <c r="D131" s="150" t="s">
        <v>138</v>
      </c>
      <c r="E131" s="151" t="s">
        <v>1116</v>
      </c>
      <c r="F131" s="152" t="s">
        <v>1117</v>
      </c>
      <c r="G131" s="153" t="s">
        <v>1118</v>
      </c>
      <c r="H131" s="154">
        <v>9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39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143</v>
      </c>
      <c r="AT131" s="161" t="s">
        <v>138</v>
      </c>
      <c r="AU131" s="161" t="s">
        <v>82</v>
      </c>
      <c r="AY131" s="16" t="s">
        <v>135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82</v>
      </c>
      <c r="BK131" s="162">
        <f>ROUND(I131*H131,2)</f>
        <v>0</v>
      </c>
      <c r="BL131" s="16" t="s">
        <v>143</v>
      </c>
      <c r="BM131" s="161" t="s">
        <v>252</v>
      </c>
    </row>
    <row r="132" spans="2:47" s="1" customFormat="1" ht="12">
      <c r="B132" s="31"/>
      <c r="D132" s="163" t="s">
        <v>145</v>
      </c>
      <c r="F132" s="164" t="s">
        <v>1117</v>
      </c>
      <c r="I132" s="90"/>
      <c r="L132" s="31"/>
      <c r="M132" s="165"/>
      <c r="N132" s="54"/>
      <c r="O132" s="54"/>
      <c r="P132" s="54"/>
      <c r="Q132" s="54"/>
      <c r="R132" s="54"/>
      <c r="S132" s="54"/>
      <c r="T132" s="55"/>
      <c r="AT132" s="16" t="s">
        <v>145</v>
      </c>
      <c r="AU132" s="16" t="s">
        <v>82</v>
      </c>
    </row>
    <row r="133" spans="2:63" s="11" customFormat="1" ht="25.95" customHeight="1">
      <c r="B133" s="136"/>
      <c r="D133" s="137" t="s">
        <v>73</v>
      </c>
      <c r="E133" s="138" t="s">
        <v>1119</v>
      </c>
      <c r="F133" s="138" t="s">
        <v>114</v>
      </c>
      <c r="I133" s="139"/>
      <c r="J133" s="140">
        <f>BK133</f>
        <v>0</v>
      </c>
      <c r="L133" s="136"/>
      <c r="M133" s="141"/>
      <c r="N133" s="142"/>
      <c r="O133" s="142"/>
      <c r="P133" s="143">
        <f>P134</f>
        <v>0</v>
      </c>
      <c r="Q133" s="142"/>
      <c r="R133" s="143">
        <f>R134</f>
        <v>0</v>
      </c>
      <c r="S133" s="142"/>
      <c r="T133" s="144">
        <f>T134</f>
        <v>0</v>
      </c>
      <c r="AR133" s="137" t="s">
        <v>84</v>
      </c>
      <c r="AT133" s="145" t="s">
        <v>73</v>
      </c>
      <c r="AU133" s="145" t="s">
        <v>74</v>
      </c>
      <c r="AY133" s="137" t="s">
        <v>135</v>
      </c>
      <c r="BK133" s="146">
        <f>BK134</f>
        <v>0</v>
      </c>
    </row>
    <row r="134" spans="2:63" s="11" customFormat="1" ht="22.8" customHeight="1">
      <c r="B134" s="136"/>
      <c r="D134" s="137" t="s">
        <v>73</v>
      </c>
      <c r="E134" s="147" t="s">
        <v>1120</v>
      </c>
      <c r="F134" s="147" t="s">
        <v>1121</v>
      </c>
      <c r="I134" s="139"/>
      <c r="J134" s="148">
        <f>BK134</f>
        <v>0</v>
      </c>
      <c r="L134" s="136"/>
      <c r="M134" s="141"/>
      <c r="N134" s="142"/>
      <c r="O134" s="142"/>
      <c r="P134" s="143">
        <f>P135+P141+P146+P153+P156+P165+P170+P187+P193+P200</f>
        <v>0</v>
      </c>
      <c r="Q134" s="142"/>
      <c r="R134" s="143">
        <f>R135+R141+R146+R153+R156+R165+R170+R187+R193+R200</f>
        <v>0</v>
      </c>
      <c r="S134" s="142"/>
      <c r="T134" s="144">
        <f>T135+T141+T146+T153+T156+T165+T170+T187+T193+T200</f>
        <v>0</v>
      </c>
      <c r="AR134" s="137" t="s">
        <v>84</v>
      </c>
      <c r="AT134" s="145" t="s">
        <v>73</v>
      </c>
      <c r="AU134" s="145" t="s">
        <v>82</v>
      </c>
      <c r="AY134" s="137" t="s">
        <v>135</v>
      </c>
      <c r="BK134" s="146">
        <f>BK135+BK141+BK146+BK153+BK156+BK165+BK170+BK187+BK193+BK200</f>
        <v>0</v>
      </c>
    </row>
    <row r="135" spans="2:63" s="11" customFormat="1" ht="20.85" customHeight="1">
      <c r="B135" s="136"/>
      <c r="D135" s="137" t="s">
        <v>73</v>
      </c>
      <c r="E135" s="147" t="s">
        <v>1122</v>
      </c>
      <c r="F135" s="147" t="s">
        <v>56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SUM(P136:P140)</f>
        <v>0</v>
      </c>
      <c r="Q135" s="142"/>
      <c r="R135" s="143">
        <f>SUM(R136:R140)</f>
        <v>0</v>
      </c>
      <c r="S135" s="142"/>
      <c r="T135" s="144">
        <f>SUM(T136:T140)</f>
        <v>0</v>
      </c>
      <c r="AR135" s="137" t="s">
        <v>84</v>
      </c>
      <c r="AT135" s="145" t="s">
        <v>73</v>
      </c>
      <c r="AU135" s="145" t="s">
        <v>84</v>
      </c>
      <c r="AY135" s="137" t="s">
        <v>135</v>
      </c>
      <c r="BK135" s="146">
        <f>SUM(BK136:BK140)</f>
        <v>0</v>
      </c>
    </row>
    <row r="136" spans="2:65" s="1" customFormat="1" ht="14.4" customHeight="1">
      <c r="B136" s="149"/>
      <c r="C136" s="181" t="s">
        <v>84</v>
      </c>
      <c r="D136" s="181" t="s">
        <v>194</v>
      </c>
      <c r="E136" s="182" t="s">
        <v>1123</v>
      </c>
      <c r="F136" s="183" t="s">
        <v>1124</v>
      </c>
      <c r="G136" s="184" t="s">
        <v>197</v>
      </c>
      <c r="H136" s="185">
        <v>1</v>
      </c>
      <c r="I136" s="186"/>
      <c r="J136" s="187">
        <f>ROUND(I136*H136,2)</f>
        <v>0</v>
      </c>
      <c r="K136" s="183" t="s">
        <v>1</v>
      </c>
      <c r="L136" s="188"/>
      <c r="M136" s="189" t="s">
        <v>1</v>
      </c>
      <c r="N136" s="190" t="s">
        <v>39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344</v>
      </c>
      <c r="AT136" s="161" t="s">
        <v>194</v>
      </c>
      <c r="AU136" s="161" t="s">
        <v>136</v>
      </c>
      <c r="AY136" s="16" t="s">
        <v>135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82</v>
      </c>
      <c r="BK136" s="162">
        <f>ROUND(I136*H136,2)</f>
        <v>0</v>
      </c>
      <c r="BL136" s="16" t="s">
        <v>252</v>
      </c>
      <c r="BM136" s="161" t="s">
        <v>264</v>
      </c>
    </row>
    <row r="137" spans="2:47" s="1" customFormat="1" ht="12">
      <c r="B137" s="31"/>
      <c r="D137" s="163" t="s">
        <v>145</v>
      </c>
      <c r="F137" s="164" t="s">
        <v>1124</v>
      </c>
      <c r="I137" s="90"/>
      <c r="L137" s="31"/>
      <c r="M137" s="165"/>
      <c r="N137" s="54"/>
      <c r="O137" s="54"/>
      <c r="P137" s="54"/>
      <c r="Q137" s="54"/>
      <c r="R137" s="54"/>
      <c r="S137" s="54"/>
      <c r="T137" s="55"/>
      <c r="AT137" s="16" t="s">
        <v>145</v>
      </c>
      <c r="AU137" s="16" t="s">
        <v>136</v>
      </c>
    </row>
    <row r="138" spans="2:47" s="1" customFormat="1" ht="28.8">
      <c r="B138" s="31"/>
      <c r="D138" s="163" t="s">
        <v>201</v>
      </c>
      <c r="F138" s="191" t="s">
        <v>1236</v>
      </c>
      <c r="I138" s="90"/>
      <c r="L138" s="31"/>
      <c r="M138" s="165"/>
      <c r="N138" s="54"/>
      <c r="O138" s="54"/>
      <c r="P138" s="54"/>
      <c r="Q138" s="54"/>
      <c r="R138" s="54"/>
      <c r="S138" s="54"/>
      <c r="T138" s="55"/>
      <c r="AT138" s="16" t="s">
        <v>201</v>
      </c>
      <c r="AU138" s="16" t="s">
        <v>136</v>
      </c>
    </row>
    <row r="139" spans="2:65" s="1" customFormat="1" ht="14.4" customHeight="1">
      <c r="B139" s="149"/>
      <c r="C139" s="181" t="s">
        <v>136</v>
      </c>
      <c r="D139" s="181" t="s">
        <v>194</v>
      </c>
      <c r="E139" s="182" t="s">
        <v>1125</v>
      </c>
      <c r="F139" s="183" t="s">
        <v>1126</v>
      </c>
      <c r="G139" s="184" t="s">
        <v>197</v>
      </c>
      <c r="H139" s="185">
        <v>4</v>
      </c>
      <c r="I139" s="186"/>
      <c r="J139" s="187">
        <f>ROUND(I139*H139,2)</f>
        <v>0</v>
      </c>
      <c r="K139" s="183" t="s">
        <v>1</v>
      </c>
      <c r="L139" s="188"/>
      <c r="M139" s="189" t="s">
        <v>1</v>
      </c>
      <c r="N139" s="190" t="s">
        <v>39</v>
      </c>
      <c r="O139" s="54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344</v>
      </c>
      <c r="AT139" s="161" t="s">
        <v>194</v>
      </c>
      <c r="AU139" s="161" t="s">
        <v>136</v>
      </c>
      <c r="AY139" s="16" t="s">
        <v>135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6" t="s">
        <v>82</v>
      </c>
      <c r="BK139" s="162">
        <f>ROUND(I139*H139,2)</f>
        <v>0</v>
      </c>
      <c r="BL139" s="16" t="s">
        <v>252</v>
      </c>
      <c r="BM139" s="161" t="s">
        <v>302</v>
      </c>
    </row>
    <row r="140" spans="2:47" s="1" customFormat="1" ht="12">
      <c r="B140" s="31"/>
      <c r="D140" s="163" t="s">
        <v>145</v>
      </c>
      <c r="F140" s="164" t="s">
        <v>1126</v>
      </c>
      <c r="I140" s="90"/>
      <c r="L140" s="31"/>
      <c r="M140" s="165"/>
      <c r="N140" s="54"/>
      <c r="O140" s="54"/>
      <c r="P140" s="54"/>
      <c r="Q140" s="54"/>
      <c r="R140" s="54"/>
      <c r="S140" s="54"/>
      <c r="T140" s="55"/>
      <c r="AT140" s="16" t="s">
        <v>145</v>
      </c>
      <c r="AU140" s="16" t="s">
        <v>136</v>
      </c>
    </row>
    <row r="141" spans="2:63" s="11" customFormat="1" ht="20.85" customHeight="1">
      <c r="B141" s="136"/>
      <c r="D141" s="137" t="s">
        <v>73</v>
      </c>
      <c r="E141" s="147" t="s">
        <v>1127</v>
      </c>
      <c r="F141" s="147" t="s">
        <v>1128</v>
      </c>
      <c r="I141" s="139"/>
      <c r="J141" s="148">
        <f>BK141</f>
        <v>0</v>
      </c>
      <c r="L141" s="136"/>
      <c r="M141" s="141"/>
      <c r="N141" s="142"/>
      <c r="O141" s="142"/>
      <c r="P141" s="143">
        <f>SUM(P142:P145)</f>
        <v>0</v>
      </c>
      <c r="Q141" s="142"/>
      <c r="R141" s="143">
        <f>SUM(R142:R145)</f>
        <v>0</v>
      </c>
      <c r="S141" s="142"/>
      <c r="T141" s="144">
        <f>SUM(T142:T145)</f>
        <v>0</v>
      </c>
      <c r="AR141" s="137" t="s">
        <v>84</v>
      </c>
      <c r="AT141" s="145" t="s">
        <v>73</v>
      </c>
      <c r="AU141" s="145" t="s">
        <v>84</v>
      </c>
      <c r="AY141" s="137" t="s">
        <v>135</v>
      </c>
      <c r="BK141" s="146">
        <f>SUM(BK142:BK145)</f>
        <v>0</v>
      </c>
    </row>
    <row r="142" spans="2:65" s="1" customFormat="1" ht="21.6" customHeight="1">
      <c r="B142" s="149"/>
      <c r="C142" s="150" t="s">
        <v>143</v>
      </c>
      <c r="D142" s="150" t="s">
        <v>138</v>
      </c>
      <c r="E142" s="151" t="s">
        <v>1129</v>
      </c>
      <c r="F142" s="152" t="s">
        <v>1130</v>
      </c>
      <c r="G142" s="153" t="s">
        <v>197</v>
      </c>
      <c r="H142" s="154">
        <v>1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39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61" t="s">
        <v>252</v>
      </c>
      <c r="AT142" s="161" t="s">
        <v>138</v>
      </c>
      <c r="AU142" s="161" t="s">
        <v>136</v>
      </c>
      <c r="AY142" s="16" t="s">
        <v>135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82</v>
      </c>
      <c r="BK142" s="162">
        <f>ROUND(I142*H142,2)</f>
        <v>0</v>
      </c>
      <c r="BL142" s="16" t="s">
        <v>252</v>
      </c>
      <c r="BM142" s="161" t="s">
        <v>313</v>
      </c>
    </row>
    <row r="143" spans="2:47" s="1" customFormat="1" ht="19.2">
      <c r="B143" s="31"/>
      <c r="D143" s="163" t="s">
        <v>145</v>
      </c>
      <c r="F143" s="164" t="s">
        <v>1130</v>
      </c>
      <c r="I143" s="90"/>
      <c r="L143" s="31"/>
      <c r="M143" s="165"/>
      <c r="N143" s="54"/>
      <c r="O143" s="54"/>
      <c r="P143" s="54"/>
      <c r="Q143" s="54"/>
      <c r="R143" s="54"/>
      <c r="S143" s="54"/>
      <c r="T143" s="55"/>
      <c r="AT143" s="16" t="s">
        <v>145</v>
      </c>
      <c r="AU143" s="16" t="s">
        <v>136</v>
      </c>
    </row>
    <row r="144" spans="2:65" s="1" customFormat="1" ht="14.4" customHeight="1">
      <c r="B144" s="149"/>
      <c r="C144" s="150" t="s">
        <v>176</v>
      </c>
      <c r="D144" s="150" t="s">
        <v>138</v>
      </c>
      <c r="E144" s="151" t="s">
        <v>1131</v>
      </c>
      <c r="F144" s="152" t="s">
        <v>1132</v>
      </c>
      <c r="G144" s="153" t="s">
        <v>197</v>
      </c>
      <c r="H144" s="154">
        <v>4</v>
      </c>
      <c r="I144" s="155"/>
      <c r="J144" s="156">
        <f>ROUND(I144*H144,2)</f>
        <v>0</v>
      </c>
      <c r="K144" s="152" t="s">
        <v>1</v>
      </c>
      <c r="L144" s="31"/>
      <c r="M144" s="157" t="s">
        <v>1</v>
      </c>
      <c r="N144" s="158" t="s">
        <v>39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252</v>
      </c>
      <c r="AT144" s="161" t="s">
        <v>138</v>
      </c>
      <c r="AU144" s="161" t="s">
        <v>136</v>
      </c>
      <c r="AY144" s="16" t="s">
        <v>135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82</v>
      </c>
      <c r="BK144" s="162">
        <f>ROUND(I144*H144,2)</f>
        <v>0</v>
      </c>
      <c r="BL144" s="16" t="s">
        <v>252</v>
      </c>
      <c r="BM144" s="161" t="s">
        <v>325</v>
      </c>
    </row>
    <row r="145" spans="2:47" s="1" customFormat="1" ht="12">
      <c r="B145" s="31"/>
      <c r="D145" s="163" t="s">
        <v>145</v>
      </c>
      <c r="F145" s="164" t="s">
        <v>1132</v>
      </c>
      <c r="I145" s="90"/>
      <c r="L145" s="31"/>
      <c r="M145" s="165"/>
      <c r="N145" s="54"/>
      <c r="O145" s="54"/>
      <c r="P145" s="54"/>
      <c r="Q145" s="54"/>
      <c r="R145" s="54"/>
      <c r="S145" s="54"/>
      <c r="T145" s="55"/>
      <c r="AT145" s="16" t="s">
        <v>145</v>
      </c>
      <c r="AU145" s="16" t="s">
        <v>136</v>
      </c>
    </row>
    <row r="146" spans="2:63" s="11" customFormat="1" ht="20.85" customHeight="1">
      <c r="B146" s="136"/>
      <c r="D146" s="137" t="s">
        <v>73</v>
      </c>
      <c r="E146" s="147" t="s">
        <v>1133</v>
      </c>
      <c r="F146" s="147" t="s">
        <v>1134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SUM(P147:P152)</f>
        <v>0</v>
      </c>
      <c r="Q146" s="142"/>
      <c r="R146" s="143">
        <f>SUM(R147:R152)</f>
        <v>0</v>
      </c>
      <c r="S146" s="142"/>
      <c r="T146" s="144">
        <f>SUM(T147:T152)</f>
        <v>0</v>
      </c>
      <c r="AR146" s="137" t="s">
        <v>84</v>
      </c>
      <c r="AT146" s="145" t="s">
        <v>73</v>
      </c>
      <c r="AU146" s="145" t="s">
        <v>84</v>
      </c>
      <c r="AY146" s="137" t="s">
        <v>135</v>
      </c>
      <c r="BK146" s="146">
        <f>SUM(BK147:BK152)</f>
        <v>0</v>
      </c>
    </row>
    <row r="147" spans="2:65" s="1" customFormat="1" ht="21.6" customHeight="1">
      <c r="B147" s="149"/>
      <c r="C147" s="181" t="s">
        <v>154</v>
      </c>
      <c r="D147" s="181" t="s">
        <v>194</v>
      </c>
      <c r="E147" s="182" t="s">
        <v>1135</v>
      </c>
      <c r="F147" s="183" t="s">
        <v>1136</v>
      </c>
      <c r="G147" s="184" t="s">
        <v>197</v>
      </c>
      <c r="H147" s="185">
        <v>2</v>
      </c>
      <c r="I147" s="186"/>
      <c r="J147" s="187">
        <f>ROUND(I147*H147,2)</f>
        <v>0</v>
      </c>
      <c r="K147" s="183" t="s">
        <v>1</v>
      </c>
      <c r="L147" s="188"/>
      <c r="M147" s="189" t="s">
        <v>1</v>
      </c>
      <c r="N147" s="190" t="s">
        <v>39</v>
      </c>
      <c r="O147" s="54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344</v>
      </c>
      <c r="AT147" s="161" t="s">
        <v>194</v>
      </c>
      <c r="AU147" s="161" t="s">
        <v>136</v>
      </c>
      <c r="AY147" s="16" t="s">
        <v>135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82</v>
      </c>
      <c r="BK147" s="162">
        <f>ROUND(I147*H147,2)</f>
        <v>0</v>
      </c>
      <c r="BL147" s="16" t="s">
        <v>252</v>
      </c>
      <c r="BM147" s="161" t="s">
        <v>344</v>
      </c>
    </row>
    <row r="148" spans="2:47" s="1" customFormat="1" ht="12">
      <c r="B148" s="31"/>
      <c r="D148" s="163" t="s">
        <v>145</v>
      </c>
      <c r="F148" s="164" t="s">
        <v>1136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145</v>
      </c>
      <c r="AU148" s="16" t="s">
        <v>136</v>
      </c>
    </row>
    <row r="149" spans="2:65" s="1" customFormat="1" ht="21.6" customHeight="1">
      <c r="B149" s="149"/>
      <c r="C149" s="181" t="s">
        <v>193</v>
      </c>
      <c r="D149" s="181" t="s">
        <v>194</v>
      </c>
      <c r="E149" s="182" t="s">
        <v>1137</v>
      </c>
      <c r="F149" s="183" t="s">
        <v>1138</v>
      </c>
      <c r="G149" s="184" t="s">
        <v>197</v>
      </c>
      <c r="H149" s="185">
        <v>4</v>
      </c>
      <c r="I149" s="186"/>
      <c r="J149" s="187">
        <f>ROUND(I149*H149,2)</f>
        <v>0</v>
      </c>
      <c r="K149" s="183" t="s">
        <v>1</v>
      </c>
      <c r="L149" s="188"/>
      <c r="M149" s="189" t="s">
        <v>1</v>
      </c>
      <c r="N149" s="190" t="s">
        <v>39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344</v>
      </c>
      <c r="AT149" s="161" t="s">
        <v>194</v>
      </c>
      <c r="AU149" s="161" t="s">
        <v>136</v>
      </c>
      <c r="AY149" s="16" t="s">
        <v>135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82</v>
      </c>
      <c r="BK149" s="162">
        <f>ROUND(I149*H149,2)</f>
        <v>0</v>
      </c>
      <c r="BL149" s="16" t="s">
        <v>252</v>
      </c>
      <c r="BM149" s="161" t="s">
        <v>358</v>
      </c>
    </row>
    <row r="150" spans="2:47" s="1" customFormat="1" ht="12">
      <c r="B150" s="31"/>
      <c r="D150" s="163" t="s">
        <v>145</v>
      </c>
      <c r="F150" s="164" t="s">
        <v>1138</v>
      </c>
      <c r="I150" s="90"/>
      <c r="L150" s="31"/>
      <c r="M150" s="165"/>
      <c r="N150" s="54"/>
      <c r="O150" s="54"/>
      <c r="P150" s="54"/>
      <c r="Q150" s="54"/>
      <c r="R150" s="54"/>
      <c r="S150" s="54"/>
      <c r="T150" s="55"/>
      <c r="AT150" s="16" t="s">
        <v>145</v>
      </c>
      <c r="AU150" s="16" t="s">
        <v>136</v>
      </c>
    </row>
    <row r="151" spans="2:65" s="1" customFormat="1" ht="14.4" customHeight="1">
      <c r="B151" s="149"/>
      <c r="C151" s="181" t="s">
        <v>198</v>
      </c>
      <c r="D151" s="181" t="s">
        <v>194</v>
      </c>
      <c r="E151" s="182" t="s">
        <v>1139</v>
      </c>
      <c r="F151" s="183" t="s">
        <v>1140</v>
      </c>
      <c r="G151" s="184" t="s">
        <v>197</v>
      </c>
      <c r="H151" s="185">
        <v>1</v>
      </c>
      <c r="I151" s="186"/>
      <c r="J151" s="187">
        <f>ROUND(I151*H151,2)</f>
        <v>0</v>
      </c>
      <c r="K151" s="183" t="s">
        <v>1</v>
      </c>
      <c r="L151" s="188"/>
      <c r="M151" s="189" t="s">
        <v>1</v>
      </c>
      <c r="N151" s="190" t="s">
        <v>39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344</v>
      </c>
      <c r="AT151" s="161" t="s">
        <v>194</v>
      </c>
      <c r="AU151" s="161" t="s">
        <v>136</v>
      </c>
      <c r="AY151" s="16" t="s">
        <v>135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82</v>
      </c>
      <c r="BK151" s="162">
        <f>ROUND(I151*H151,2)</f>
        <v>0</v>
      </c>
      <c r="BL151" s="16" t="s">
        <v>252</v>
      </c>
      <c r="BM151" s="161" t="s">
        <v>367</v>
      </c>
    </row>
    <row r="152" spans="2:47" s="1" customFormat="1" ht="12">
      <c r="B152" s="31"/>
      <c r="D152" s="163" t="s">
        <v>145</v>
      </c>
      <c r="F152" s="164" t="s">
        <v>1140</v>
      </c>
      <c r="I152" s="90"/>
      <c r="L152" s="31"/>
      <c r="M152" s="165"/>
      <c r="N152" s="54"/>
      <c r="O152" s="54"/>
      <c r="P152" s="54"/>
      <c r="Q152" s="54"/>
      <c r="R152" s="54"/>
      <c r="S152" s="54"/>
      <c r="T152" s="55"/>
      <c r="AT152" s="16" t="s">
        <v>145</v>
      </c>
      <c r="AU152" s="16" t="s">
        <v>136</v>
      </c>
    </row>
    <row r="153" spans="2:63" s="11" customFormat="1" ht="20.85" customHeight="1">
      <c r="B153" s="136"/>
      <c r="D153" s="137" t="s">
        <v>73</v>
      </c>
      <c r="E153" s="147" t="s">
        <v>1141</v>
      </c>
      <c r="F153" s="147" t="s">
        <v>1142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SUM(P154:P155)</f>
        <v>0</v>
      </c>
      <c r="Q153" s="142"/>
      <c r="R153" s="143">
        <f>SUM(R154:R155)</f>
        <v>0</v>
      </c>
      <c r="S153" s="142"/>
      <c r="T153" s="144">
        <f>SUM(T154:T155)</f>
        <v>0</v>
      </c>
      <c r="AR153" s="137" t="s">
        <v>84</v>
      </c>
      <c r="AT153" s="145" t="s">
        <v>73</v>
      </c>
      <c r="AU153" s="145" t="s">
        <v>84</v>
      </c>
      <c r="AY153" s="137" t="s">
        <v>135</v>
      </c>
      <c r="BK153" s="146">
        <f>SUM(BK154:BK155)</f>
        <v>0</v>
      </c>
    </row>
    <row r="154" spans="2:65" s="1" customFormat="1" ht="14.4" customHeight="1">
      <c r="B154" s="149"/>
      <c r="C154" s="150" t="s">
        <v>172</v>
      </c>
      <c r="D154" s="150" t="s">
        <v>138</v>
      </c>
      <c r="E154" s="151" t="s">
        <v>1143</v>
      </c>
      <c r="F154" s="152" t="s">
        <v>1144</v>
      </c>
      <c r="G154" s="153" t="s">
        <v>197</v>
      </c>
      <c r="H154" s="154">
        <v>7</v>
      </c>
      <c r="I154" s="155"/>
      <c r="J154" s="156">
        <f>ROUND(I154*H154,2)</f>
        <v>0</v>
      </c>
      <c r="K154" s="152" t="s">
        <v>1</v>
      </c>
      <c r="L154" s="31"/>
      <c r="M154" s="157" t="s">
        <v>1</v>
      </c>
      <c r="N154" s="158" t="s">
        <v>39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252</v>
      </c>
      <c r="AT154" s="161" t="s">
        <v>138</v>
      </c>
      <c r="AU154" s="161" t="s">
        <v>136</v>
      </c>
      <c r="AY154" s="16" t="s">
        <v>135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82</v>
      </c>
      <c r="BK154" s="162">
        <f>ROUND(I154*H154,2)</f>
        <v>0</v>
      </c>
      <c r="BL154" s="16" t="s">
        <v>252</v>
      </c>
      <c r="BM154" s="161" t="s">
        <v>390</v>
      </c>
    </row>
    <row r="155" spans="2:47" s="1" customFormat="1" ht="12">
      <c r="B155" s="31"/>
      <c r="D155" s="163" t="s">
        <v>145</v>
      </c>
      <c r="F155" s="164" t="s">
        <v>1144</v>
      </c>
      <c r="I155" s="90"/>
      <c r="L155" s="31"/>
      <c r="M155" s="165"/>
      <c r="N155" s="54"/>
      <c r="O155" s="54"/>
      <c r="P155" s="54"/>
      <c r="Q155" s="54"/>
      <c r="R155" s="54"/>
      <c r="S155" s="54"/>
      <c r="T155" s="55"/>
      <c r="AT155" s="16" t="s">
        <v>145</v>
      </c>
      <c r="AU155" s="16" t="s">
        <v>136</v>
      </c>
    </row>
    <row r="156" spans="2:63" s="11" customFormat="1" ht="20.85" customHeight="1">
      <c r="B156" s="136"/>
      <c r="D156" s="137" t="s">
        <v>73</v>
      </c>
      <c r="E156" s="147" t="s">
        <v>1145</v>
      </c>
      <c r="F156" s="147" t="s">
        <v>1146</v>
      </c>
      <c r="I156" s="139"/>
      <c r="J156" s="148">
        <f>BK156</f>
        <v>0</v>
      </c>
      <c r="L156" s="136"/>
      <c r="M156" s="141"/>
      <c r="N156" s="142"/>
      <c r="O156" s="142"/>
      <c r="P156" s="143">
        <f>SUM(P157:P164)</f>
        <v>0</v>
      </c>
      <c r="Q156" s="142"/>
      <c r="R156" s="143">
        <f>SUM(R157:R164)</f>
        <v>0</v>
      </c>
      <c r="S156" s="142"/>
      <c r="T156" s="144">
        <f>SUM(T157:T164)</f>
        <v>0</v>
      </c>
      <c r="AR156" s="137" t="s">
        <v>84</v>
      </c>
      <c r="AT156" s="145" t="s">
        <v>73</v>
      </c>
      <c r="AU156" s="145" t="s">
        <v>84</v>
      </c>
      <c r="AY156" s="137" t="s">
        <v>135</v>
      </c>
      <c r="BK156" s="146">
        <f>SUM(BK157:BK164)</f>
        <v>0</v>
      </c>
    </row>
    <row r="157" spans="2:65" s="1" customFormat="1" ht="14.4" customHeight="1">
      <c r="B157" s="149"/>
      <c r="C157" s="181" t="s">
        <v>212</v>
      </c>
      <c r="D157" s="181" t="s">
        <v>194</v>
      </c>
      <c r="E157" s="182" t="s">
        <v>1147</v>
      </c>
      <c r="F157" s="183" t="s">
        <v>1148</v>
      </c>
      <c r="G157" s="184" t="s">
        <v>197</v>
      </c>
      <c r="H157" s="185">
        <v>3</v>
      </c>
      <c r="I157" s="186"/>
      <c r="J157" s="187">
        <f>ROUND(I157*H157,2)</f>
        <v>0</v>
      </c>
      <c r="K157" s="183" t="s">
        <v>1</v>
      </c>
      <c r="L157" s="188"/>
      <c r="M157" s="189" t="s">
        <v>1</v>
      </c>
      <c r="N157" s="190" t="s">
        <v>39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344</v>
      </c>
      <c r="AT157" s="161" t="s">
        <v>194</v>
      </c>
      <c r="AU157" s="161" t="s">
        <v>136</v>
      </c>
      <c r="AY157" s="16" t="s">
        <v>135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82</v>
      </c>
      <c r="BK157" s="162">
        <f>ROUND(I157*H157,2)</f>
        <v>0</v>
      </c>
      <c r="BL157" s="16" t="s">
        <v>252</v>
      </c>
      <c r="BM157" s="161" t="s">
        <v>401</v>
      </c>
    </row>
    <row r="158" spans="2:47" s="1" customFormat="1" ht="12">
      <c r="B158" s="31"/>
      <c r="D158" s="163" t="s">
        <v>145</v>
      </c>
      <c r="F158" s="164" t="s">
        <v>1148</v>
      </c>
      <c r="I158" s="90"/>
      <c r="L158" s="31"/>
      <c r="M158" s="165"/>
      <c r="N158" s="54"/>
      <c r="O158" s="54"/>
      <c r="P158" s="54"/>
      <c r="Q158" s="54"/>
      <c r="R158" s="54"/>
      <c r="S158" s="54"/>
      <c r="T158" s="55"/>
      <c r="AT158" s="16" t="s">
        <v>145</v>
      </c>
      <c r="AU158" s="16" t="s">
        <v>136</v>
      </c>
    </row>
    <row r="159" spans="2:65" s="1" customFormat="1" ht="14.4" customHeight="1">
      <c r="B159" s="149"/>
      <c r="C159" s="181" t="s">
        <v>220</v>
      </c>
      <c r="D159" s="181" t="s">
        <v>194</v>
      </c>
      <c r="E159" s="182" t="s">
        <v>1149</v>
      </c>
      <c r="F159" s="183" t="s">
        <v>1150</v>
      </c>
      <c r="G159" s="184" t="s">
        <v>197</v>
      </c>
      <c r="H159" s="185">
        <v>1</v>
      </c>
      <c r="I159" s="186"/>
      <c r="J159" s="187">
        <f>ROUND(I159*H159,2)</f>
        <v>0</v>
      </c>
      <c r="K159" s="183" t="s">
        <v>1</v>
      </c>
      <c r="L159" s="188"/>
      <c r="M159" s="189" t="s">
        <v>1</v>
      </c>
      <c r="N159" s="190" t="s">
        <v>39</v>
      </c>
      <c r="O159" s="54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61" t="s">
        <v>344</v>
      </c>
      <c r="AT159" s="161" t="s">
        <v>194</v>
      </c>
      <c r="AU159" s="161" t="s">
        <v>136</v>
      </c>
      <c r="AY159" s="16" t="s">
        <v>135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6" t="s">
        <v>82</v>
      </c>
      <c r="BK159" s="162">
        <f>ROUND(I159*H159,2)</f>
        <v>0</v>
      </c>
      <c r="BL159" s="16" t="s">
        <v>252</v>
      </c>
      <c r="BM159" s="161" t="s">
        <v>412</v>
      </c>
    </row>
    <row r="160" spans="2:47" s="1" customFormat="1" ht="12">
      <c r="B160" s="31"/>
      <c r="D160" s="163" t="s">
        <v>145</v>
      </c>
      <c r="F160" s="164" t="s">
        <v>1150</v>
      </c>
      <c r="I160" s="90"/>
      <c r="L160" s="31"/>
      <c r="M160" s="165"/>
      <c r="N160" s="54"/>
      <c r="O160" s="54"/>
      <c r="P160" s="54"/>
      <c r="Q160" s="54"/>
      <c r="R160" s="54"/>
      <c r="S160" s="54"/>
      <c r="T160" s="55"/>
      <c r="AT160" s="16" t="s">
        <v>145</v>
      </c>
      <c r="AU160" s="16" t="s">
        <v>136</v>
      </c>
    </row>
    <row r="161" spans="2:65" s="1" customFormat="1" ht="14.4" customHeight="1">
      <c r="B161" s="149"/>
      <c r="C161" s="181" t="s">
        <v>230</v>
      </c>
      <c r="D161" s="181" t="s">
        <v>194</v>
      </c>
      <c r="E161" s="182" t="s">
        <v>1151</v>
      </c>
      <c r="F161" s="183" t="s">
        <v>1152</v>
      </c>
      <c r="G161" s="184" t="s">
        <v>197</v>
      </c>
      <c r="H161" s="185">
        <v>2</v>
      </c>
      <c r="I161" s="186"/>
      <c r="J161" s="187">
        <f>ROUND(I161*H161,2)</f>
        <v>0</v>
      </c>
      <c r="K161" s="183" t="s">
        <v>1</v>
      </c>
      <c r="L161" s="188"/>
      <c r="M161" s="189" t="s">
        <v>1</v>
      </c>
      <c r="N161" s="190" t="s">
        <v>39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344</v>
      </c>
      <c r="AT161" s="161" t="s">
        <v>194</v>
      </c>
      <c r="AU161" s="161" t="s">
        <v>136</v>
      </c>
      <c r="AY161" s="16" t="s">
        <v>135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82</v>
      </c>
      <c r="BK161" s="162">
        <f>ROUND(I161*H161,2)</f>
        <v>0</v>
      </c>
      <c r="BL161" s="16" t="s">
        <v>252</v>
      </c>
      <c r="BM161" s="161" t="s">
        <v>423</v>
      </c>
    </row>
    <row r="162" spans="2:47" s="1" customFormat="1" ht="12">
      <c r="B162" s="31"/>
      <c r="D162" s="163" t="s">
        <v>145</v>
      </c>
      <c r="F162" s="164" t="s">
        <v>1152</v>
      </c>
      <c r="I162" s="90"/>
      <c r="L162" s="31"/>
      <c r="M162" s="165"/>
      <c r="N162" s="54"/>
      <c r="O162" s="54"/>
      <c r="P162" s="54"/>
      <c r="Q162" s="54"/>
      <c r="R162" s="54"/>
      <c r="S162" s="54"/>
      <c r="T162" s="55"/>
      <c r="AT162" s="16" t="s">
        <v>145</v>
      </c>
      <c r="AU162" s="16" t="s">
        <v>136</v>
      </c>
    </row>
    <row r="163" spans="2:65" s="1" customFormat="1" ht="14.4" customHeight="1">
      <c r="B163" s="149"/>
      <c r="C163" s="181" t="s">
        <v>237</v>
      </c>
      <c r="D163" s="181" t="s">
        <v>194</v>
      </c>
      <c r="E163" s="182" t="s">
        <v>1153</v>
      </c>
      <c r="F163" s="183" t="s">
        <v>1154</v>
      </c>
      <c r="G163" s="184" t="s">
        <v>197</v>
      </c>
      <c r="H163" s="185">
        <v>1</v>
      </c>
      <c r="I163" s="186"/>
      <c r="J163" s="187">
        <f>ROUND(I163*H163,2)</f>
        <v>0</v>
      </c>
      <c r="K163" s="183" t="s">
        <v>1</v>
      </c>
      <c r="L163" s="188"/>
      <c r="M163" s="189" t="s">
        <v>1</v>
      </c>
      <c r="N163" s="190" t="s">
        <v>39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344</v>
      </c>
      <c r="AT163" s="161" t="s">
        <v>194</v>
      </c>
      <c r="AU163" s="161" t="s">
        <v>136</v>
      </c>
      <c r="AY163" s="16" t="s">
        <v>135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82</v>
      </c>
      <c r="BK163" s="162">
        <f>ROUND(I163*H163,2)</f>
        <v>0</v>
      </c>
      <c r="BL163" s="16" t="s">
        <v>252</v>
      </c>
      <c r="BM163" s="161" t="s">
        <v>438</v>
      </c>
    </row>
    <row r="164" spans="2:47" s="1" customFormat="1" ht="12">
      <c r="B164" s="31"/>
      <c r="D164" s="163" t="s">
        <v>145</v>
      </c>
      <c r="F164" s="164" t="s">
        <v>1154</v>
      </c>
      <c r="I164" s="90"/>
      <c r="L164" s="31"/>
      <c r="M164" s="165"/>
      <c r="N164" s="54"/>
      <c r="O164" s="54"/>
      <c r="P164" s="54"/>
      <c r="Q164" s="54"/>
      <c r="R164" s="54"/>
      <c r="S164" s="54"/>
      <c r="T164" s="55"/>
      <c r="AT164" s="16" t="s">
        <v>145</v>
      </c>
      <c r="AU164" s="16" t="s">
        <v>136</v>
      </c>
    </row>
    <row r="165" spans="2:63" s="11" customFormat="1" ht="20.85" customHeight="1">
      <c r="B165" s="136"/>
      <c r="D165" s="137" t="s">
        <v>73</v>
      </c>
      <c r="E165" s="147" t="s">
        <v>1155</v>
      </c>
      <c r="F165" s="147" t="s">
        <v>1156</v>
      </c>
      <c r="I165" s="139"/>
      <c r="J165" s="148">
        <f>BK165</f>
        <v>0</v>
      </c>
      <c r="L165" s="136"/>
      <c r="M165" s="141"/>
      <c r="N165" s="142"/>
      <c r="O165" s="142"/>
      <c r="P165" s="143">
        <f>SUM(P166:P169)</f>
        <v>0</v>
      </c>
      <c r="Q165" s="142"/>
      <c r="R165" s="143">
        <f>SUM(R166:R169)</f>
        <v>0</v>
      </c>
      <c r="S165" s="142"/>
      <c r="T165" s="144">
        <f>SUM(T166:T169)</f>
        <v>0</v>
      </c>
      <c r="AR165" s="137" t="s">
        <v>84</v>
      </c>
      <c r="AT165" s="145" t="s">
        <v>73</v>
      </c>
      <c r="AU165" s="145" t="s">
        <v>84</v>
      </c>
      <c r="AY165" s="137" t="s">
        <v>135</v>
      </c>
      <c r="BK165" s="146">
        <f>SUM(BK166:BK169)</f>
        <v>0</v>
      </c>
    </row>
    <row r="166" spans="2:65" s="1" customFormat="1" ht="14.4" customHeight="1">
      <c r="B166" s="149"/>
      <c r="C166" s="150" t="s">
        <v>242</v>
      </c>
      <c r="D166" s="150" t="s">
        <v>138</v>
      </c>
      <c r="E166" s="151" t="s">
        <v>1157</v>
      </c>
      <c r="F166" s="152" t="s">
        <v>1158</v>
      </c>
      <c r="G166" s="153" t="s">
        <v>197</v>
      </c>
      <c r="H166" s="154">
        <v>6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39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252</v>
      </c>
      <c r="AT166" s="161" t="s">
        <v>138</v>
      </c>
      <c r="AU166" s="161" t="s">
        <v>136</v>
      </c>
      <c r="AY166" s="16" t="s">
        <v>135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82</v>
      </c>
      <c r="BK166" s="162">
        <f>ROUND(I166*H166,2)</f>
        <v>0</v>
      </c>
      <c r="BL166" s="16" t="s">
        <v>252</v>
      </c>
      <c r="BM166" s="161" t="s">
        <v>475</v>
      </c>
    </row>
    <row r="167" spans="2:47" s="1" customFormat="1" ht="12">
      <c r="B167" s="31"/>
      <c r="D167" s="163" t="s">
        <v>145</v>
      </c>
      <c r="F167" s="164" t="s">
        <v>1158</v>
      </c>
      <c r="I167" s="90"/>
      <c r="L167" s="31"/>
      <c r="M167" s="165"/>
      <c r="N167" s="54"/>
      <c r="O167" s="54"/>
      <c r="P167" s="54"/>
      <c r="Q167" s="54"/>
      <c r="R167" s="54"/>
      <c r="S167" s="54"/>
      <c r="T167" s="55"/>
      <c r="AT167" s="16" t="s">
        <v>145</v>
      </c>
      <c r="AU167" s="16" t="s">
        <v>136</v>
      </c>
    </row>
    <row r="168" spans="2:65" s="1" customFormat="1" ht="14.4" customHeight="1">
      <c r="B168" s="149"/>
      <c r="C168" s="150" t="s">
        <v>8</v>
      </c>
      <c r="D168" s="150" t="s">
        <v>138</v>
      </c>
      <c r="E168" s="151" t="s">
        <v>1159</v>
      </c>
      <c r="F168" s="152" t="s">
        <v>1160</v>
      </c>
      <c r="G168" s="153" t="s">
        <v>197</v>
      </c>
      <c r="H168" s="154">
        <v>1</v>
      </c>
      <c r="I168" s="155"/>
      <c r="J168" s="156">
        <f>ROUND(I168*H168,2)</f>
        <v>0</v>
      </c>
      <c r="K168" s="152" t="s">
        <v>1</v>
      </c>
      <c r="L168" s="31"/>
      <c r="M168" s="157" t="s">
        <v>1</v>
      </c>
      <c r="N168" s="158" t="s">
        <v>39</v>
      </c>
      <c r="O168" s="54"/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252</v>
      </c>
      <c r="AT168" s="161" t="s">
        <v>138</v>
      </c>
      <c r="AU168" s="161" t="s">
        <v>136</v>
      </c>
      <c r="AY168" s="16" t="s">
        <v>135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6" t="s">
        <v>82</v>
      </c>
      <c r="BK168" s="162">
        <f>ROUND(I168*H168,2)</f>
        <v>0</v>
      </c>
      <c r="BL168" s="16" t="s">
        <v>252</v>
      </c>
      <c r="BM168" s="161" t="s">
        <v>486</v>
      </c>
    </row>
    <row r="169" spans="2:47" s="1" customFormat="1" ht="12">
      <c r="B169" s="31"/>
      <c r="D169" s="163" t="s">
        <v>145</v>
      </c>
      <c r="F169" s="164" t="s">
        <v>1160</v>
      </c>
      <c r="I169" s="90"/>
      <c r="L169" s="31"/>
      <c r="M169" s="165"/>
      <c r="N169" s="54"/>
      <c r="O169" s="54"/>
      <c r="P169" s="54"/>
      <c r="Q169" s="54"/>
      <c r="R169" s="54"/>
      <c r="S169" s="54"/>
      <c r="T169" s="55"/>
      <c r="AT169" s="16" t="s">
        <v>145</v>
      </c>
      <c r="AU169" s="16" t="s">
        <v>136</v>
      </c>
    </row>
    <row r="170" spans="2:63" s="11" customFormat="1" ht="20.85" customHeight="1">
      <c r="B170" s="136"/>
      <c r="D170" s="137" t="s">
        <v>73</v>
      </c>
      <c r="E170" s="147" t="s">
        <v>1161</v>
      </c>
      <c r="F170" s="147" t="s">
        <v>1162</v>
      </c>
      <c r="I170" s="139"/>
      <c r="J170" s="148">
        <f>BK170</f>
        <v>0</v>
      </c>
      <c r="L170" s="136"/>
      <c r="M170" s="141"/>
      <c r="N170" s="142"/>
      <c r="O170" s="142"/>
      <c r="P170" s="143">
        <f>SUM(P171:P186)</f>
        <v>0</v>
      </c>
      <c r="Q170" s="142"/>
      <c r="R170" s="143">
        <f>SUM(R171:R186)</f>
        <v>0</v>
      </c>
      <c r="S170" s="142"/>
      <c r="T170" s="144">
        <f>SUM(T171:T186)</f>
        <v>0</v>
      </c>
      <c r="AR170" s="137" t="s">
        <v>84</v>
      </c>
      <c r="AT170" s="145" t="s">
        <v>73</v>
      </c>
      <c r="AU170" s="145" t="s">
        <v>84</v>
      </c>
      <c r="AY170" s="137" t="s">
        <v>135</v>
      </c>
      <c r="BK170" s="146">
        <f>SUM(BK171:BK186)</f>
        <v>0</v>
      </c>
    </row>
    <row r="171" spans="2:65" s="1" customFormat="1" ht="14.4" customHeight="1">
      <c r="B171" s="149"/>
      <c r="C171" s="181" t="s">
        <v>252</v>
      </c>
      <c r="D171" s="181" t="s">
        <v>194</v>
      </c>
      <c r="E171" s="182" t="s">
        <v>1163</v>
      </c>
      <c r="F171" s="183" t="s">
        <v>1164</v>
      </c>
      <c r="G171" s="184" t="s">
        <v>215</v>
      </c>
      <c r="H171" s="185">
        <v>1</v>
      </c>
      <c r="I171" s="186"/>
      <c r="J171" s="187">
        <f>ROUND(I171*H171,2)</f>
        <v>0</v>
      </c>
      <c r="K171" s="183" t="s">
        <v>1</v>
      </c>
      <c r="L171" s="188"/>
      <c r="M171" s="189" t="s">
        <v>1</v>
      </c>
      <c r="N171" s="190" t="s">
        <v>39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344</v>
      </c>
      <c r="AT171" s="161" t="s">
        <v>194</v>
      </c>
      <c r="AU171" s="161" t="s">
        <v>136</v>
      </c>
      <c r="AY171" s="16" t="s">
        <v>135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82</v>
      </c>
      <c r="BK171" s="162">
        <f>ROUND(I171*H171,2)</f>
        <v>0</v>
      </c>
      <c r="BL171" s="16" t="s">
        <v>252</v>
      </c>
      <c r="BM171" s="161" t="s">
        <v>514</v>
      </c>
    </row>
    <row r="172" spans="2:47" s="1" customFormat="1" ht="12">
      <c r="B172" s="31"/>
      <c r="D172" s="163" t="s">
        <v>145</v>
      </c>
      <c r="F172" s="164" t="s">
        <v>1164</v>
      </c>
      <c r="I172" s="90"/>
      <c r="L172" s="31"/>
      <c r="M172" s="165"/>
      <c r="N172" s="54"/>
      <c r="O172" s="54"/>
      <c r="P172" s="54"/>
      <c r="Q172" s="54"/>
      <c r="R172" s="54"/>
      <c r="S172" s="54"/>
      <c r="T172" s="55"/>
      <c r="AT172" s="16" t="s">
        <v>145</v>
      </c>
      <c r="AU172" s="16" t="s">
        <v>136</v>
      </c>
    </row>
    <row r="173" spans="2:65" s="1" customFormat="1" ht="14.4" customHeight="1">
      <c r="B173" s="149"/>
      <c r="C173" s="181" t="s">
        <v>258</v>
      </c>
      <c r="D173" s="181" t="s">
        <v>194</v>
      </c>
      <c r="E173" s="182" t="s">
        <v>1165</v>
      </c>
      <c r="F173" s="183" t="s">
        <v>1166</v>
      </c>
      <c r="G173" s="184" t="s">
        <v>215</v>
      </c>
      <c r="H173" s="185">
        <v>78</v>
      </c>
      <c r="I173" s="186"/>
      <c r="J173" s="187">
        <f>ROUND(I173*H173,2)</f>
        <v>0</v>
      </c>
      <c r="K173" s="183" t="s">
        <v>1</v>
      </c>
      <c r="L173" s="188"/>
      <c r="M173" s="189" t="s">
        <v>1</v>
      </c>
      <c r="N173" s="190" t="s">
        <v>39</v>
      </c>
      <c r="O173" s="54"/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344</v>
      </c>
      <c r="AT173" s="161" t="s">
        <v>194</v>
      </c>
      <c r="AU173" s="161" t="s">
        <v>136</v>
      </c>
      <c r="AY173" s="16" t="s">
        <v>135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82</v>
      </c>
      <c r="BK173" s="162">
        <f>ROUND(I173*H173,2)</f>
        <v>0</v>
      </c>
      <c r="BL173" s="16" t="s">
        <v>252</v>
      </c>
      <c r="BM173" s="161" t="s">
        <v>524</v>
      </c>
    </row>
    <row r="174" spans="2:47" s="1" customFormat="1" ht="12">
      <c r="B174" s="31"/>
      <c r="D174" s="163" t="s">
        <v>145</v>
      </c>
      <c r="F174" s="164" t="s">
        <v>1166</v>
      </c>
      <c r="I174" s="90"/>
      <c r="L174" s="31"/>
      <c r="M174" s="165"/>
      <c r="N174" s="54"/>
      <c r="O174" s="54"/>
      <c r="P174" s="54"/>
      <c r="Q174" s="54"/>
      <c r="R174" s="54"/>
      <c r="S174" s="54"/>
      <c r="T174" s="55"/>
      <c r="AT174" s="16" t="s">
        <v>145</v>
      </c>
      <c r="AU174" s="16" t="s">
        <v>136</v>
      </c>
    </row>
    <row r="175" spans="2:51" s="13" customFormat="1" ht="12">
      <c r="B175" s="173"/>
      <c r="D175" s="163" t="s">
        <v>147</v>
      </c>
      <c r="F175" s="175" t="s">
        <v>1167</v>
      </c>
      <c r="H175" s="176">
        <v>78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147</v>
      </c>
      <c r="AU175" s="174" t="s">
        <v>136</v>
      </c>
      <c r="AV175" s="13" t="s">
        <v>84</v>
      </c>
      <c r="AW175" s="13" t="s">
        <v>3</v>
      </c>
      <c r="AX175" s="13" t="s">
        <v>82</v>
      </c>
      <c r="AY175" s="174" t="s">
        <v>135</v>
      </c>
    </row>
    <row r="176" spans="2:65" s="1" customFormat="1" ht="14.4" customHeight="1">
      <c r="B176" s="149"/>
      <c r="C176" s="181" t="s">
        <v>264</v>
      </c>
      <c r="D176" s="181" t="s">
        <v>194</v>
      </c>
      <c r="E176" s="182" t="s">
        <v>1168</v>
      </c>
      <c r="F176" s="183" t="s">
        <v>1169</v>
      </c>
      <c r="G176" s="184" t="s">
        <v>215</v>
      </c>
      <c r="H176" s="185">
        <v>75</v>
      </c>
      <c r="I176" s="186"/>
      <c r="J176" s="187">
        <f>ROUND(I176*H176,2)</f>
        <v>0</v>
      </c>
      <c r="K176" s="183" t="s">
        <v>1</v>
      </c>
      <c r="L176" s="188"/>
      <c r="M176" s="189" t="s">
        <v>1</v>
      </c>
      <c r="N176" s="190" t="s">
        <v>39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344</v>
      </c>
      <c r="AT176" s="161" t="s">
        <v>194</v>
      </c>
      <c r="AU176" s="161" t="s">
        <v>136</v>
      </c>
      <c r="AY176" s="16" t="s">
        <v>135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82</v>
      </c>
      <c r="BK176" s="162">
        <f>ROUND(I176*H176,2)</f>
        <v>0</v>
      </c>
      <c r="BL176" s="16" t="s">
        <v>252</v>
      </c>
      <c r="BM176" s="161" t="s">
        <v>535</v>
      </c>
    </row>
    <row r="177" spans="2:47" s="1" customFormat="1" ht="12">
      <c r="B177" s="31"/>
      <c r="D177" s="163" t="s">
        <v>145</v>
      </c>
      <c r="F177" s="164" t="s">
        <v>1169</v>
      </c>
      <c r="I177" s="90"/>
      <c r="L177" s="31"/>
      <c r="M177" s="165"/>
      <c r="N177" s="54"/>
      <c r="O177" s="54"/>
      <c r="P177" s="54"/>
      <c r="Q177" s="54"/>
      <c r="R177" s="54"/>
      <c r="S177" s="54"/>
      <c r="T177" s="55"/>
      <c r="AT177" s="16" t="s">
        <v>145</v>
      </c>
      <c r="AU177" s="16" t="s">
        <v>136</v>
      </c>
    </row>
    <row r="178" spans="2:51" s="13" customFormat="1" ht="12">
      <c r="B178" s="173"/>
      <c r="D178" s="163" t="s">
        <v>147</v>
      </c>
      <c r="F178" s="175" t="s">
        <v>1170</v>
      </c>
      <c r="H178" s="176">
        <v>75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147</v>
      </c>
      <c r="AU178" s="174" t="s">
        <v>136</v>
      </c>
      <c r="AV178" s="13" t="s">
        <v>84</v>
      </c>
      <c r="AW178" s="13" t="s">
        <v>3</v>
      </c>
      <c r="AX178" s="13" t="s">
        <v>82</v>
      </c>
      <c r="AY178" s="174" t="s">
        <v>135</v>
      </c>
    </row>
    <row r="179" spans="2:65" s="1" customFormat="1" ht="14.4" customHeight="1">
      <c r="B179" s="149"/>
      <c r="C179" s="181" t="s">
        <v>270</v>
      </c>
      <c r="D179" s="181" t="s">
        <v>194</v>
      </c>
      <c r="E179" s="182" t="s">
        <v>1171</v>
      </c>
      <c r="F179" s="183" t="s">
        <v>1172</v>
      </c>
      <c r="G179" s="184" t="s">
        <v>215</v>
      </c>
      <c r="H179" s="185">
        <v>30</v>
      </c>
      <c r="I179" s="186"/>
      <c r="J179" s="187">
        <f>ROUND(I179*H179,2)</f>
        <v>0</v>
      </c>
      <c r="K179" s="183" t="s">
        <v>1</v>
      </c>
      <c r="L179" s="188"/>
      <c r="M179" s="189" t="s">
        <v>1</v>
      </c>
      <c r="N179" s="190" t="s">
        <v>39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AR179" s="161" t="s">
        <v>344</v>
      </c>
      <c r="AT179" s="161" t="s">
        <v>194</v>
      </c>
      <c r="AU179" s="161" t="s">
        <v>136</v>
      </c>
      <c r="AY179" s="16" t="s">
        <v>135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82</v>
      </c>
      <c r="BK179" s="162">
        <f>ROUND(I179*H179,2)</f>
        <v>0</v>
      </c>
      <c r="BL179" s="16" t="s">
        <v>252</v>
      </c>
      <c r="BM179" s="161" t="s">
        <v>547</v>
      </c>
    </row>
    <row r="180" spans="2:47" s="1" customFormat="1" ht="12">
      <c r="B180" s="31"/>
      <c r="D180" s="163" t="s">
        <v>145</v>
      </c>
      <c r="F180" s="164" t="s">
        <v>1172</v>
      </c>
      <c r="I180" s="90"/>
      <c r="L180" s="31"/>
      <c r="M180" s="165"/>
      <c r="N180" s="54"/>
      <c r="O180" s="54"/>
      <c r="P180" s="54"/>
      <c r="Q180" s="54"/>
      <c r="R180" s="54"/>
      <c r="S180" s="54"/>
      <c r="T180" s="55"/>
      <c r="AT180" s="16" t="s">
        <v>145</v>
      </c>
      <c r="AU180" s="16" t="s">
        <v>136</v>
      </c>
    </row>
    <row r="181" spans="2:51" s="13" customFormat="1" ht="12">
      <c r="B181" s="173"/>
      <c r="D181" s="163" t="s">
        <v>147</v>
      </c>
      <c r="F181" s="175" t="s">
        <v>1173</v>
      </c>
      <c r="H181" s="176">
        <v>30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147</v>
      </c>
      <c r="AU181" s="174" t="s">
        <v>136</v>
      </c>
      <c r="AV181" s="13" t="s">
        <v>84</v>
      </c>
      <c r="AW181" s="13" t="s">
        <v>3</v>
      </c>
      <c r="AX181" s="13" t="s">
        <v>82</v>
      </c>
      <c r="AY181" s="174" t="s">
        <v>135</v>
      </c>
    </row>
    <row r="182" spans="2:65" s="1" customFormat="1" ht="14.4" customHeight="1">
      <c r="B182" s="149"/>
      <c r="C182" s="181" t="s">
        <v>275</v>
      </c>
      <c r="D182" s="181" t="s">
        <v>194</v>
      </c>
      <c r="E182" s="182" t="s">
        <v>1174</v>
      </c>
      <c r="F182" s="183" t="s">
        <v>1175</v>
      </c>
      <c r="G182" s="184" t="s">
        <v>215</v>
      </c>
      <c r="H182" s="185">
        <v>27.5</v>
      </c>
      <c r="I182" s="186"/>
      <c r="J182" s="187">
        <f>ROUND(I182*H182,2)</f>
        <v>0</v>
      </c>
      <c r="K182" s="183" t="s">
        <v>1</v>
      </c>
      <c r="L182" s="188"/>
      <c r="M182" s="189" t="s">
        <v>1</v>
      </c>
      <c r="N182" s="190" t="s">
        <v>39</v>
      </c>
      <c r="O182" s="54"/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61" t="s">
        <v>344</v>
      </c>
      <c r="AT182" s="161" t="s">
        <v>194</v>
      </c>
      <c r="AU182" s="161" t="s">
        <v>136</v>
      </c>
      <c r="AY182" s="16" t="s">
        <v>135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6" t="s">
        <v>82</v>
      </c>
      <c r="BK182" s="162">
        <f>ROUND(I182*H182,2)</f>
        <v>0</v>
      </c>
      <c r="BL182" s="16" t="s">
        <v>252</v>
      </c>
      <c r="BM182" s="161" t="s">
        <v>561</v>
      </c>
    </row>
    <row r="183" spans="2:47" s="1" customFormat="1" ht="12">
      <c r="B183" s="31"/>
      <c r="D183" s="163" t="s">
        <v>145</v>
      </c>
      <c r="F183" s="164" t="s">
        <v>1175</v>
      </c>
      <c r="I183" s="90"/>
      <c r="L183" s="31"/>
      <c r="M183" s="165"/>
      <c r="N183" s="54"/>
      <c r="O183" s="54"/>
      <c r="P183" s="54"/>
      <c r="Q183" s="54"/>
      <c r="R183" s="54"/>
      <c r="S183" s="54"/>
      <c r="T183" s="55"/>
      <c r="AT183" s="16" t="s">
        <v>145</v>
      </c>
      <c r="AU183" s="16" t="s">
        <v>136</v>
      </c>
    </row>
    <row r="184" spans="2:51" s="13" customFormat="1" ht="12">
      <c r="B184" s="173"/>
      <c r="D184" s="163" t="s">
        <v>147</v>
      </c>
      <c r="F184" s="175" t="s">
        <v>1176</v>
      </c>
      <c r="H184" s="176">
        <v>27.5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147</v>
      </c>
      <c r="AU184" s="174" t="s">
        <v>136</v>
      </c>
      <c r="AV184" s="13" t="s">
        <v>84</v>
      </c>
      <c r="AW184" s="13" t="s">
        <v>3</v>
      </c>
      <c r="AX184" s="13" t="s">
        <v>82</v>
      </c>
      <c r="AY184" s="174" t="s">
        <v>135</v>
      </c>
    </row>
    <row r="185" spans="2:65" s="1" customFormat="1" ht="21.6" customHeight="1">
      <c r="B185" s="149"/>
      <c r="C185" s="181" t="s">
        <v>7</v>
      </c>
      <c r="D185" s="181" t="s">
        <v>194</v>
      </c>
      <c r="E185" s="182" t="s">
        <v>1177</v>
      </c>
      <c r="F185" s="183" t="s">
        <v>1178</v>
      </c>
      <c r="G185" s="184" t="s">
        <v>197</v>
      </c>
      <c r="H185" s="185">
        <v>3</v>
      </c>
      <c r="I185" s="186"/>
      <c r="J185" s="187">
        <f>ROUND(I185*H185,2)</f>
        <v>0</v>
      </c>
      <c r="K185" s="183" t="s">
        <v>1</v>
      </c>
      <c r="L185" s="188"/>
      <c r="M185" s="189" t="s">
        <v>1</v>
      </c>
      <c r="N185" s="190" t="s">
        <v>39</v>
      </c>
      <c r="O185" s="54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61" t="s">
        <v>344</v>
      </c>
      <c r="AT185" s="161" t="s">
        <v>194</v>
      </c>
      <c r="AU185" s="161" t="s">
        <v>136</v>
      </c>
      <c r="AY185" s="16" t="s">
        <v>135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82</v>
      </c>
      <c r="BK185" s="162">
        <f>ROUND(I185*H185,2)</f>
        <v>0</v>
      </c>
      <c r="BL185" s="16" t="s">
        <v>252</v>
      </c>
      <c r="BM185" s="161" t="s">
        <v>571</v>
      </c>
    </row>
    <row r="186" spans="2:47" s="1" customFormat="1" ht="12">
      <c r="B186" s="31"/>
      <c r="D186" s="163" t="s">
        <v>145</v>
      </c>
      <c r="F186" s="164" t="s">
        <v>1178</v>
      </c>
      <c r="I186" s="90"/>
      <c r="L186" s="31"/>
      <c r="M186" s="165"/>
      <c r="N186" s="54"/>
      <c r="O186" s="54"/>
      <c r="P186" s="54"/>
      <c r="Q186" s="54"/>
      <c r="R186" s="54"/>
      <c r="S186" s="54"/>
      <c r="T186" s="55"/>
      <c r="AT186" s="16" t="s">
        <v>145</v>
      </c>
      <c r="AU186" s="16" t="s">
        <v>136</v>
      </c>
    </row>
    <row r="187" spans="2:63" s="11" customFormat="1" ht="20.85" customHeight="1">
      <c r="B187" s="136"/>
      <c r="D187" s="137" t="s">
        <v>73</v>
      </c>
      <c r="E187" s="147" t="s">
        <v>1179</v>
      </c>
      <c r="F187" s="147" t="s">
        <v>1180</v>
      </c>
      <c r="I187" s="139"/>
      <c r="J187" s="148">
        <f>BK187</f>
        <v>0</v>
      </c>
      <c r="L187" s="136"/>
      <c r="M187" s="141"/>
      <c r="N187" s="142"/>
      <c r="O187" s="142"/>
      <c r="P187" s="143">
        <f>SUM(P188:P192)</f>
        <v>0</v>
      </c>
      <c r="Q187" s="142"/>
      <c r="R187" s="143">
        <f>SUM(R188:R192)</f>
        <v>0</v>
      </c>
      <c r="S187" s="142"/>
      <c r="T187" s="144">
        <f>SUM(T188:T192)</f>
        <v>0</v>
      </c>
      <c r="AR187" s="137" t="s">
        <v>84</v>
      </c>
      <c r="AT187" s="145" t="s">
        <v>73</v>
      </c>
      <c r="AU187" s="145" t="s">
        <v>84</v>
      </c>
      <c r="AY187" s="137" t="s">
        <v>135</v>
      </c>
      <c r="BK187" s="146">
        <f>SUM(BK188:BK192)</f>
        <v>0</v>
      </c>
    </row>
    <row r="188" spans="2:65" s="1" customFormat="1" ht="14.4" customHeight="1">
      <c r="B188" s="149"/>
      <c r="C188" s="150" t="s">
        <v>290</v>
      </c>
      <c r="D188" s="150" t="s">
        <v>138</v>
      </c>
      <c r="E188" s="151" t="s">
        <v>1181</v>
      </c>
      <c r="F188" s="152" t="s">
        <v>1182</v>
      </c>
      <c r="G188" s="153" t="s">
        <v>215</v>
      </c>
      <c r="H188" s="154">
        <v>210.5</v>
      </c>
      <c r="I188" s="155"/>
      <c r="J188" s="156">
        <f>ROUND(I188*H188,2)</f>
        <v>0</v>
      </c>
      <c r="K188" s="152" t="s">
        <v>1</v>
      </c>
      <c r="L188" s="31"/>
      <c r="M188" s="157" t="s">
        <v>1</v>
      </c>
      <c r="N188" s="158" t="s">
        <v>39</v>
      </c>
      <c r="O188" s="54"/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AR188" s="161" t="s">
        <v>252</v>
      </c>
      <c r="AT188" s="161" t="s">
        <v>138</v>
      </c>
      <c r="AU188" s="161" t="s">
        <v>136</v>
      </c>
      <c r="AY188" s="16" t="s">
        <v>135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6" t="s">
        <v>82</v>
      </c>
      <c r="BK188" s="162">
        <f>ROUND(I188*H188,2)</f>
        <v>0</v>
      </c>
      <c r="BL188" s="16" t="s">
        <v>252</v>
      </c>
      <c r="BM188" s="161" t="s">
        <v>583</v>
      </c>
    </row>
    <row r="189" spans="2:47" s="1" customFormat="1" ht="12">
      <c r="B189" s="31"/>
      <c r="D189" s="163" t="s">
        <v>145</v>
      </c>
      <c r="F189" s="164" t="s">
        <v>1182</v>
      </c>
      <c r="I189" s="90"/>
      <c r="L189" s="31"/>
      <c r="M189" s="165"/>
      <c r="N189" s="54"/>
      <c r="O189" s="54"/>
      <c r="P189" s="54"/>
      <c r="Q189" s="54"/>
      <c r="R189" s="54"/>
      <c r="S189" s="54"/>
      <c r="T189" s="55"/>
      <c r="AT189" s="16" t="s">
        <v>145</v>
      </c>
      <c r="AU189" s="16" t="s">
        <v>136</v>
      </c>
    </row>
    <row r="190" spans="2:51" s="13" customFormat="1" ht="12">
      <c r="B190" s="173"/>
      <c r="D190" s="163" t="s">
        <v>147</v>
      </c>
      <c r="F190" s="175" t="s">
        <v>1183</v>
      </c>
      <c r="H190" s="176">
        <v>210.5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147</v>
      </c>
      <c r="AU190" s="174" t="s">
        <v>136</v>
      </c>
      <c r="AV190" s="13" t="s">
        <v>84</v>
      </c>
      <c r="AW190" s="13" t="s">
        <v>3</v>
      </c>
      <c r="AX190" s="13" t="s">
        <v>82</v>
      </c>
      <c r="AY190" s="174" t="s">
        <v>135</v>
      </c>
    </row>
    <row r="191" spans="2:65" s="1" customFormat="1" ht="14.4" customHeight="1">
      <c r="B191" s="149"/>
      <c r="C191" s="150" t="s">
        <v>296</v>
      </c>
      <c r="D191" s="150" t="s">
        <v>138</v>
      </c>
      <c r="E191" s="151" t="s">
        <v>1184</v>
      </c>
      <c r="F191" s="152" t="s">
        <v>1185</v>
      </c>
      <c r="G191" s="153" t="s">
        <v>215</v>
      </c>
      <c r="H191" s="154">
        <v>1</v>
      </c>
      <c r="I191" s="155"/>
      <c r="J191" s="156">
        <f>ROUND(I191*H191,2)</f>
        <v>0</v>
      </c>
      <c r="K191" s="152" t="s">
        <v>1</v>
      </c>
      <c r="L191" s="31"/>
      <c r="M191" s="157" t="s">
        <v>1</v>
      </c>
      <c r="N191" s="158" t="s">
        <v>39</v>
      </c>
      <c r="O191" s="54"/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AR191" s="161" t="s">
        <v>252</v>
      </c>
      <c r="AT191" s="161" t="s">
        <v>138</v>
      </c>
      <c r="AU191" s="161" t="s">
        <v>136</v>
      </c>
      <c r="AY191" s="16" t="s">
        <v>135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82</v>
      </c>
      <c r="BK191" s="162">
        <f>ROUND(I191*H191,2)</f>
        <v>0</v>
      </c>
      <c r="BL191" s="16" t="s">
        <v>252</v>
      </c>
      <c r="BM191" s="161" t="s">
        <v>594</v>
      </c>
    </row>
    <row r="192" spans="2:47" s="1" customFormat="1" ht="12">
      <c r="B192" s="31"/>
      <c r="D192" s="163" t="s">
        <v>145</v>
      </c>
      <c r="F192" s="164" t="s">
        <v>1185</v>
      </c>
      <c r="I192" s="90"/>
      <c r="L192" s="31"/>
      <c r="M192" s="165"/>
      <c r="N192" s="54"/>
      <c r="O192" s="54"/>
      <c r="P192" s="54"/>
      <c r="Q192" s="54"/>
      <c r="R192" s="54"/>
      <c r="S192" s="54"/>
      <c r="T192" s="55"/>
      <c r="AT192" s="16" t="s">
        <v>145</v>
      </c>
      <c r="AU192" s="16" t="s">
        <v>136</v>
      </c>
    </row>
    <row r="193" spans="2:63" s="11" customFormat="1" ht="20.85" customHeight="1">
      <c r="B193" s="136"/>
      <c r="D193" s="137" t="s">
        <v>73</v>
      </c>
      <c r="E193" s="147" t="s">
        <v>1186</v>
      </c>
      <c r="F193" s="147" t="s">
        <v>1187</v>
      </c>
      <c r="I193" s="139"/>
      <c r="J193" s="148">
        <f>BK193</f>
        <v>0</v>
      </c>
      <c r="L193" s="136"/>
      <c r="M193" s="141"/>
      <c r="N193" s="142"/>
      <c r="O193" s="142"/>
      <c r="P193" s="143">
        <f>SUM(P194:P199)</f>
        <v>0</v>
      </c>
      <c r="Q193" s="142"/>
      <c r="R193" s="143">
        <f>SUM(R194:R199)</f>
        <v>0</v>
      </c>
      <c r="S193" s="142"/>
      <c r="T193" s="144">
        <f>SUM(T194:T199)</f>
        <v>0</v>
      </c>
      <c r="AR193" s="137" t="s">
        <v>84</v>
      </c>
      <c r="AT193" s="145" t="s">
        <v>73</v>
      </c>
      <c r="AU193" s="145" t="s">
        <v>84</v>
      </c>
      <c r="AY193" s="137" t="s">
        <v>135</v>
      </c>
      <c r="BK193" s="146">
        <f>SUM(BK194:BK199)</f>
        <v>0</v>
      </c>
    </row>
    <row r="194" spans="2:65" s="1" customFormat="1" ht="14.4" customHeight="1">
      <c r="B194" s="149"/>
      <c r="C194" s="181" t="s">
        <v>302</v>
      </c>
      <c r="D194" s="181" t="s">
        <v>194</v>
      </c>
      <c r="E194" s="182" t="s">
        <v>1188</v>
      </c>
      <c r="F194" s="183" t="s">
        <v>1189</v>
      </c>
      <c r="G194" s="184" t="s">
        <v>197</v>
      </c>
      <c r="H194" s="185">
        <v>9</v>
      </c>
      <c r="I194" s="186"/>
      <c r="J194" s="187">
        <f>ROUND(I194*H194,2)</f>
        <v>0</v>
      </c>
      <c r="K194" s="183" t="s">
        <v>1</v>
      </c>
      <c r="L194" s="188"/>
      <c r="M194" s="189" t="s">
        <v>1</v>
      </c>
      <c r="N194" s="190" t="s">
        <v>39</v>
      </c>
      <c r="O194" s="54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AR194" s="161" t="s">
        <v>344</v>
      </c>
      <c r="AT194" s="161" t="s">
        <v>194</v>
      </c>
      <c r="AU194" s="161" t="s">
        <v>136</v>
      </c>
      <c r="AY194" s="16" t="s">
        <v>135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6" t="s">
        <v>82</v>
      </c>
      <c r="BK194" s="162">
        <f>ROUND(I194*H194,2)</f>
        <v>0</v>
      </c>
      <c r="BL194" s="16" t="s">
        <v>252</v>
      </c>
      <c r="BM194" s="161" t="s">
        <v>604</v>
      </c>
    </row>
    <row r="195" spans="2:47" s="1" customFormat="1" ht="12">
      <c r="B195" s="31"/>
      <c r="D195" s="163" t="s">
        <v>145</v>
      </c>
      <c r="F195" s="164" t="s">
        <v>1189</v>
      </c>
      <c r="I195" s="90"/>
      <c r="L195" s="31"/>
      <c r="M195" s="165"/>
      <c r="N195" s="54"/>
      <c r="O195" s="54"/>
      <c r="P195" s="54"/>
      <c r="Q195" s="54"/>
      <c r="R195" s="54"/>
      <c r="S195" s="54"/>
      <c r="T195" s="55"/>
      <c r="AT195" s="16" t="s">
        <v>145</v>
      </c>
      <c r="AU195" s="16" t="s">
        <v>136</v>
      </c>
    </row>
    <row r="196" spans="2:65" s="1" customFormat="1" ht="14.4" customHeight="1">
      <c r="B196" s="149"/>
      <c r="C196" s="181" t="s">
        <v>307</v>
      </c>
      <c r="D196" s="181" t="s">
        <v>194</v>
      </c>
      <c r="E196" s="182" t="s">
        <v>1190</v>
      </c>
      <c r="F196" s="183" t="s">
        <v>1191</v>
      </c>
      <c r="G196" s="184" t="s">
        <v>197</v>
      </c>
      <c r="H196" s="185">
        <v>8</v>
      </c>
      <c r="I196" s="186"/>
      <c r="J196" s="187">
        <f>ROUND(I196*H196,2)</f>
        <v>0</v>
      </c>
      <c r="K196" s="183" t="s">
        <v>1</v>
      </c>
      <c r="L196" s="188"/>
      <c r="M196" s="189" t="s">
        <v>1</v>
      </c>
      <c r="N196" s="190" t="s">
        <v>39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344</v>
      </c>
      <c r="AT196" s="161" t="s">
        <v>194</v>
      </c>
      <c r="AU196" s="161" t="s">
        <v>136</v>
      </c>
      <c r="AY196" s="16" t="s">
        <v>135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82</v>
      </c>
      <c r="BK196" s="162">
        <f>ROUND(I196*H196,2)</f>
        <v>0</v>
      </c>
      <c r="BL196" s="16" t="s">
        <v>252</v>
      </c>
      <c r="BM196" s="161" t="s">
        <v>618</v>
      </c>
    </row>
    <row r="197" spans="2:47" s="1" customFormat="1" ht="12">
      <c r="B197" s="31"/>
      <c r="D197" s="163" t="s">
        <v>145</v>
      </c>
      <c r="F197" s="164" t="s">
        <v>1191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145</v>
      </c>
      <c r="AU197" s="16" t="s">
        <v>136</v>
      </c>
    </row>
    <row r="198" spans="2:65" s="1" customFormat="1" ht="21.6" customHeight="1">
      <c r="B198" s="149"/>
      <c r="C198" s="181" t="s">
        <v>313</v>
      </c>
      <c r="D198" s="181" t="s">
        <v>194</v>
      </c>
      <c r="E198" s="182" t="s">
        <v>1192</v>
      </c>
      <c r="F198" s="183" t="s">
        <v>1193</v>
      </c>
      <c r="G198" s="184" t="s">
        <v>215</v>
      </c>
      <c r="H198" s="185">
        <v>2</v>
      </c>
      <c r="I198" s="186"/>
      <c r="J198" s="187">
        <f>ROUND(I198*H198,2)</f>
        <v>0</v>
      </c>
      <c r="K198" s="183" t="s">
        <v>1</v>
      </c>
      <c r="L198" s="188"/>
      <c r="M198" s="189" t="s">
        <v>1</v>
      </c>
      <c r="N198" s="190" t="s">
        <v>39</v>
      </c>
      <c r="O198" s="54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AR198" s="161" t="s">
        <v>344</v>
      </c>
      <c r="AT198" s="161" t="s">
        <v>194</v>
      </c>
      <c r="AU198" s="161" t="s">
        <v>136</v>
      </c>
      <c r="AY198" s="16" t="s">
        <v>135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6" t="s">
        <v>82</v>
      </c>
      <c r="BK198" s="162">
        <f>ROUND(I198*H198,2)</f>
        <v>0</v>
      </c>
      <c r="BL198" s="16" t="s">
        <v>252</v>
      </c>
      <c r="BM198" s="161" t="s">
        <v>630</v>
      </c>
    </row>
    <row r="199" spans="2:47" s="1" customFormat="1" ht="19.2">
      <c r="B199" s="31"/>
      <c r="D199" s="163" t="s">
        <v>145</v>
      </c>
      <c r="F199" s="164" t="s">
        <v>1193</v>
      </c>
      <c r="I199" s="90"/>
      <c r="L199" s="31"/>
      <c r="M199" s="165"/>
      <c r="N199" s="54"/>
      <c r="O199" s="54"/>
      <c r="P199" s="54"/>
      <c r="Q199" s="54"/>
      <c r="R199" s="54"/>
      <c r="S199" s="54"/>
      <c r="T199" s="55"/>
      <c r="AT199" s="16" t="s">
        <v>145</v>
      </c>
      <c r="AU199" s="16" t="s">
        <v>136</v>
      </c>
    </row>
    <row r="200" spans="2:63" s="11" customFormat="1" ht="20.85" customHeight="1">
      <c r="B200" s="136"/>
      <c r="D200" s="137" t="s">
        <v>73</v>
      </c>
      <c r="E200" s="147" t="s">
        <v>1194</v>
      </c>
      <c r="F200" s="147" t="s">
        <v>1195</v>
      </c>
      <c r="I200" s="139"/>
      <c r="J200" s="148">
        <f>BK200</f>
        <v>0</v>
      </c>
      <c r="L200" s="136"/>
      <c r="M200" s="141"/>
      <c r="N200" s="142"/>
      <c r="O200" s="142"/>
      <c r="P200" s="143">
        <f>SUM(P201:P204)</f>
        <v>0</v>
      </c>
      <c r="Q200" s="142"/>
      <c r="R200" s="143">
        <f>SUM(R201:R204)</f>
        <v>0</v>
      </c>
      <c r="S200" s="142"/>
      <c r="T200" s="144">
        <f>SUM(T201:T204)</f>
        <v>0</v>
      </c>
      <c r="AR200" s="137" t="s">
        <v>84</v>
      </c>
      <c r="AT200" s="145" t="s">
        <v>73</v>
      </c>
      <c r="AU200" s="145" t="s">
        <v>84</v>
      </c>
      <c r="AY200" s="137" t="s">
        <v>135</v>
      </c>
      <c r="BK200" s="146">
        <f>SUM(BK201:BK204)</f>
        <v>0</v>
      </c>
    </row>
    <row r="201" spans="2:65" s="1" customFormat="1" ht="14.4" customHeight="1">
      <c r="B201" s="149"/>
      <c r="C201" s="150" t="s">
        <v>320</v>
      </c>
      <c r="D201" s="150" t="s">
        <v>138</v>
      </c>
      <c r="E201" s="151" t="s">
        <v>1196</v>
      </c>
      <c r="F201" s="152" t="s">
        <v>1197</v>
      </c>
      <c r="G201" s="153" t="s">
        <v>197</v>
      </c>
      <c r="H201" s="154">
        <v>17</v>
      </c>
      <c r="I201" s="155"/>
      <c r="J201" s="156">
        <f>ROUND(I201*H201,2)</f>
        <v>0</v>
      </c>
      <c r="K201" s="152" t="s">
        <v>1</v>
      </c>
      <c r="L201" s="31"/>
      <c r="M201" s="157" t="s">
        <v>1</v>
      </c>
      <c r="N201" s="158" t="s">
        <v>39</v>
      </c>
      <c r="O201" s="54"/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AR201" s="161" t="s">
        <v>252</v>
      </c>
      <c r="AT201" s="161" t="s">
        <v>138</v>
      </c>
      <c r="AU201" s="161" t="s">
        <v>136</v>
      </c>
      <c r="AY201" s="16" t="s">
        <v>135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6" t="s">
        <v>82</v>
      </c>
      <c r="BK201" s="162">
        <f>ROUND(I201*H201,2)</f>
        <v>0</v>
      </c>
      <c r="BL201" s="16" t="s">
        <v>252</v>
      </c>
      <c r="BM201" s="161" t="s">
        <v>652</v>
      </c>
    </row>
    <row r="202" spans="2:47" s="1" customFormat="1" ht="12">
      <c r="B202" s="31"/>
      <c r="D202" s="163" t="s">
        <v>145</v>
      </c>
      <c r="F202" s="164" t="s">
        <v>1197</v>
      </c>
      <c r="I202" s="90"/>
      <c r="L202" s="31"/>
      <c r="M202" s="165"/>
      <c r="N202" s="54"/>
      <c r="O202" s="54"/>
      <c r="P202" s="54"/>
      <c r="Q202" s="54"/>
      <c r="R202" s="54"/>
      <c r="S202" s="54"/>
      <c r="T202" s="55"/>
      <c r="AT202" s="16" t="s">
        <v>145</v>
      </c>
      <c r="AU202" s="16" t="s">
        <v>136</v>
      </c>
    </row>
    <row r="203" spans="2:65" s="1" customFormat="1" ht="14.4" customHeight="1">
      <c r="B203" s="149"/>
      <c r="C203" s="150" t="s">
        <v>325</v>
      </c>
      <c r="D203" s="150" t="s">
        <v>138</v>
      </c>
      <c r="E203" s="151" t="s">
        <v>1198</v>
      </c>
      <c r="F203" s="152" t="s">
        <v>1199</v>
      </c>
      <c r="G203" s="153" t="s">
        <v>215</v>
      </c>
      <c r="H203" s="154">
        <v>2</v>
      </c>
      <c r="I203" s="155"/>
      <c r="J203" s="156">
        <f>ROUND(I203*H203,2)</f>
        <v>0</v>
      </c>
      <c r="K203" s="152" t="s">
        <v>1</v>
      </c>
      <c r="L203" s="31"/>
      <c r="M203" s="157" t="s">
        <v>1</v>
      </c>
      <c r="N203" s="158" t="s">
        <v>39</v>
      </c>
      <c r="O203" s="54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AR203" s="161" t="s">
        <v>252</v>
      </c>
      <c r="AT203" s="161" t="s">
        <v>138</v>
      </c>
      <c r="AU203" s="161" t="s">
        <v>136</v>
      </c>
      <c r="AY203" s="16" t="s">
        <v>135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6" t="s">
        <v>82</v>
      </c>
      <c r="BK203" s="162">
        <f>ROUND(I203*H203,2)</f>
        <v>0</v>
      </c>
      <c r="BL203" s="16" t="s">
        <v>252</v>
      </c>
      <c r="BM203" s="161" t="s">
        <v>666</v>
      </c>
    </row>
    <row r="204" spans="2:47" s="1" customFormat="1" ht="12">
      <c r="B204" s="31"/>
      <c r="D204" s="163" t="s">
        <v>145</v>
      </c>
      <c r="F204" s="164" t="s">
        <v>1199</v>
      </c>
      <c r="I204" s="90"/>
      <c r="L204" s="31"/>
      <c r="M204" s="192"/>
      <c r="N204" s="193"/>
      <c r="O204" s="193"/>
      <c r="P204" s="193"/>
      <c r="Q204" s="193"/>
      <c r="R204" s="193"/>
      <c r="S204" s="193"/>
      <c r="T204" s="194"/>
      <c r="AT204" s="16" t="s">
        <v>145</v>
      </c>
      <c r="AU204" s="16" t="s">
        <v>136</v>
      </c>
    </row>
    <row r="205" spans="2:12" s="1" customFormat="1" ht="6.9" customHeight="1">
      <c r="B205" s="43"/>
      <c r="C205" s="44"/>
      <c r="D205" s="44"/>
      <c r="E205" s="44"/>
      <c r="F205" s="44"/>
      <c r="G205" s="44"/>
      <c r="H205" s="44"/>
      <c r="I205" s="111"/>
      <c r="J205" s="44"/>
      <c r="K205" s="44"/>
      <c r="L205" s="31"/>
    </row>
  </sheetData>
  <autoFilter ref="C128:K20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6" t="s">
        <v>96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43" t="str">
        <f>'Rekapitulace stavby'!K6</f>
        <v>Rekonstrukce sociálního zařízení pavilonu tělocvičen SPgŠ,G a VOŠ Lidická 455/49 K.Vary  - část dívky</v>
      </c>
      <c r="F7" s="244"/>
      <c r="G7" s="244"/>
      <c r="H7" s="244"/>
      <c r="L7" s="19"/>
    </row>
    <row r="8" spans="2:12" s="1" customFormat="1" ht="12" customHeight="1">
      <c r="B8" s="31"/>
      <c r="D8" s="26" t="s">
        <v>98</v>
      </c>
      <c r="I8" s="90"/>
      <c r="L8" s="31"/>
    </row>
    <row r="9" spans="2:12" s="1" customFormat="1" ht="36.9" customHeight="1">
      <c r="B9" s="31"/>
      <c r="E9" s="215" t="s">
        <v>1200</v>
      </c>
      <c r="F9" s="242"/>
      <c r="G9" s="242"/>
      <c r="H9" s="242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91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91" t="s">
        <v>21</v>
      </c>
      <c r="J12" s="51" t="str">
        <f>'Rekapitulace stavby'!AN8</f>
        <v>30. 5. 2019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23</v>
      </c>
      <c r="I14" s="91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27</v>
      </c>
      <c r="I17" s="91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5" t="str">
        <f>'Rekapitulace stavby'!E14</f>
        <v>Vyplň údaj</v>
      </c>
      <c r="F18" s="218"/>
      <c r="G18" s="218"/>
      <c r="H18" s="218"/>
      <c r="I18" s="91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29</v>
      </c>
      <c r="I20" s="91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91" t="s">
        <v>26</v>
      </c>
      <c r="J21" s="24" t="str">
        <f>IF('Rekapitulace stavby'!AN17="","",'Rekapitulace stavby'!AN17)</f>
        <v/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4.4" customHeight="1">
      <c r="B27" s="92"/>
      <c r="E27" s="222" t="s">
        <v>1</v>
      </c>
      <c r="F27" s="222"/>
      <c r="G27" s="222"/>
      <c r="H27" s="222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34</v>
      </c>
      <c r="I30" s="90"/>
      <c r="J30" s="65">
        <f>ROUND(J121,2)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36</v>
      </c>
      <c r="I32" s="96" t="s">
        <v>35</v>
      </c>
      <c r="J32" s="34" t="s">
        <v>37</v>
      </c>
      <c r="L32" s="31"/>
    </row>
    <row r="33" spans="2:12" s="1" customFormat="1" ht="14.4" customHeight="1">
      <c r="B33" s="31"/>
      <c r="D33" s="97" t="s">
        <v>38</v>
      </c>
      <c r="E33" s="26" t="s">
        <v>39</v>
      </c>
      <c r="F33" s="98">
        <f>ROUND((SUM(BE121:BE140)),2)</f>
        <v>0</v>
      </c>
      <c r="I33" s="99">
        <v>0.21</v>
      </c>
      <c r="J33" s="98">
        <f>ROUND(((SUM(BE121:BE140))*I33),2)</f>
        <v>0</v>
      </c>
      <c r="L33" s="31"/>
    </row>
    <row r="34" spans="2:12" s="1" customFormat="1" ht="14.4" customHeight="1">
      <c r="B34" s="31"/>
      <c r="E34" s="26" t="s">
        <v>40</v>
      </c>
      <c r="F34" s="98">
        <f>ROUND((SUM(BF121:BF140)),2)</f>
        <v>0</v>
      </c>
      <c r="I34" s="99">
        <v>0.15</v>
      </c>
      <c r="J34" s="98">
        <f>ROUND(((SUM(BF121:BF140))*I34),2)</f>
        <v>0</v>
      </c>
      <c r="L34" s="31"/>
    </row>
    <row r="35" spans="2:12" s="1" customFormat="1" ht="14.4" customHeight="1" hidden="1">
      <c r="B35" s="31"/>
      <c r="E35" s="26" t="s">
        <v>41</v>
      </c>
      <c r="F35" s="98">
        <f>ROUND((SUM(BG121:BG140)),2)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8">
        <f>ROUND((SUM(BH121:BH140)),2)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8">
        <f>ROUND((SUM(BI121:BI140)),2)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44</v>
      </c>
      <c r="E39" s="56"/>
      <c r="F39" s="56"/>
      <c r="G39" s="102" t="s">
        <v>45</v>
      </c>
      <c r="H39" s="103" t="s">
        <v>46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108" t="s">
        <v>50</v>
      </c>
      <c r="G61" s="42" t="s">
        <v>49</v>
      </c>
      <c r="H61" s="33"/>
      <c r="I61" s="109"/>
      <c r="J61" s="110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108" t="s">
        <v>50</v>
      </c>
      <c r="G76" s="42" t="s">
        <v>49</v>
      </c>
      <c r="H76" s="33"/>
      <c r="I76" s="109"/>
      <c r="J76" s="110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100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14.4" customHeight="1">
      <c r="B85" s="31"/>
      <c r="E85" s="243" t="str">
        <f>E7</f>
        <v>Rekonstrukce sociálního zařízení pavilonu tělocvičen SPgŠ,G a VOŠ Lidická 455/49 K.Vary  - část dívky</v>
      </c>
      <c r="F85" s="244"/>
      <c r="G85" s="244"/>
      <c r="H85" s="244"/>
      <c r="I85" s="90"/>
      <c r="L85" s="31"/>
    </row>
    <row r="86" spans="2:12" s="1" customFormat="1" ht="12" customHeight="1">
      <c r="B86" s="31"/>
      <c r="C86" s="26" t="s">
        <v>98</v>
      </c>
      <c r="I86" s="90"/>
      <c r="L86" s="31"/>
    </row>
    <row r="87" spans="2:12" s="1" customFormat="1" ht="14.4" customHeight="1">
      <c r="B87" s="31"/>
      <c r="E87" s="215" t="str">
        <f>E9</f>
        <v xml:space="preserve">VONa - Vedlejší a ostatní náklady - rekonstrukce část dívky </v>
      </c>
      <c r="F87" s="242"/>
      <c r="G87" s="242"/>
      <c r="H87" s="242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19</v>
      </c>
      <c r="F89" s="24" t="str">
        <f>F12</f>
        <v>Karlovy Vary</v>
      </c>
      <c r="I89" s="91" t="s">
        <v>21</v>
      </c>
      <c r="J89" s="51" t="str">
        <f>IF(J12="","",J12)</f>
        <v>30. 5. 2019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6" customHeight="1">
      <c r="B91" s="31"/>
      <c r="C91" s="26" t="s">
        <v>23</v>
      </c>
      <c r="F91" s="24" t="str">
        <f>E15</f>
        <v xml:space="preserve"> </v>
      </c>
      <c r="I91" s="91" t="s">
        <v>29</v>
      </c>
      <c r="J91" s="29" t="str">
        <f>E21</f>
        <v xml:space="preserve"> </v>
      </c>
      <c r="L91" s="31"/>
    </row>
    <row r="92" spans="2:12" s="1" customFormat="1" ht="15.6" customHeight="1">
      <c r="B92" s="31"/>
      <c r="C92" s="26" t="s">
        <v>27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103</v>
      </c>
      <c r="I96" s="90"/>
      <c r="J96" s="65">
        <f>J121</f>
        <v>0</v>
      </c>
      <c r="L96" s="31"/>
      <c r="AU96" s="16" t="s">
        <v>104</v>
      </c>
    </row>
    <row r="97" spans="2:12" s="8" customFormat="1" ht="24.9" customHeight="1">
      <c r="B97" s="117"/>
      <c r="D97" s="118" t="s">
        <v>1201</v>
      </c>
      <c r="E97" s="119"/>
      <c r="F97" s="119"/>
      <c r="G97" s="119"/>
      <c r="H97" s="119"/>
      <c r="I97" s="120"/>
      <c r="J97" s="121">
        <f>J122</f>
        <v>0</v>
      </c>
      <c r="L97" s="117"/>
    </row>
    <row r="98" spans="2:12" s="9" customFormat="1" ht="19.95" customHeight="1">
      <c r="B98" s="122"/>
      <c r="D98" s="123" t="s">
        <v>1202</v>
      </c>
      <c r="E98" s="124"/>
      <c r="F98" s="124"/>
      <c r="G98" s="124"/>
      <c r="H98" s="124"/>
      <c r="I98" s="125"/>
      <c r="J98" s="126">
        <f>J123</f>
        <v>0</v>
      </c>
      <c r="L98" s="122"/>
    </row>
    <row r="99" spans="2:12" s="9" customFormat="1" ht="19.95" customHeight="1">
      <c r="B99" s="122"/>
      <c r="D99" s="123" t="s">
        <v>1203</v>
      </c>
      <c r="E99" s="124"/>
      <c r="F99" s="124"/>
      <c r="G99" s="124"/>
      <c r="H99" s="124"/>
      <c r="I99" s="125"/>
      <c r="J99" s="126">
        <f>J126</f>
        <v>0</v>
      </c>
      <c r="L99" s="122"/>
    </row>
    <row r="100" spans="2:12" s="9" customFormat="1" ht="19.95" customHeight="1">
      <c r="B100" s="122"/>
      <c r="D100" s="123" t="s">
        <v>1204</v>
      </c>
      <c r="E100" s="124"/>
      <c r="F100" s="124"/>
      <c r="G100" s="124"/>
      <c r="H100" s="124"/>
      <c r="I100" s="125"/>
      <c r="J100" s="126">
        <f>J130</f>
        <v>0</v>
      </c>
      <c r="L100" s="122"/>
    </row>
    <row r="101" spans="2:12" s="9" customFormat="1" ht="19.95" customHeight="1">
      <c r="B101" s="122"/>
      <c r="D101" s="123" t="s">
        <v>1205</v>
      </c>
      <c r="E101" s="124"/>
      <c r="F101" s="124"/>
      <c r="G101" s="124"/>
      <c r="H101" s="124"/>
      <c r="I101" s="125"/>
      <c r="J101" s="126">
        <f>J137</f>
        <v>0</v>
      </c>
      <c r="L101" s="122"/>
    </row>
    <row r="102" spans="2:12" s="1" customFormat="1" ht="21.75" customHeight="1">
      <c r="B102" s="31"/>
      <c r="I102" s="90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111"/>
      <c r="J103" s="44"/>
      <c r="K103" s="44"/>
      <c r="L103" s="31"/>
    </row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112"/>
      <c r="J107" s="46"/>
      <c r="K107" s="46"/>
      <c r="L107" s="31"/>
    </row>
    <row r="108" spans="2:12" s="1" customFormat="1" ht="24.9" customHeight="1">
      <c r="B108" s="31"/>
      <c r="C108" s="20" t="s">
        <v>120</v>
      </c>
      <c r="I108" s="90"/>
      <c r="L108" s="31"/>
    </row>
    <row r="109" spans="2:12" s="1" customFormat="1" ht="6.9" customHeight="1">
      <c r="B109" s="31"/>
      <c r="I109" s="90"/>
      <c r="L109" s="31"/>
    </row>
    <row r="110" spans="2:12" s="1" customFormat="1" ht="12" customHeight="1">
      <c r="B110" s="31"/>
      <c r="C110" s="26" t="s">
        <v>16</v>
      </c>
      <c r="I110" s="90"/>
      <c r="L110" s="31"/>
    </row>
    <row r="111" spans="2:12" s="1" customFormat="1" ht="14.4" customHeight="1">
      <c r="B111" s="31"/>
      <c r="E111" s="243" t="str">
        <f>E7</f>
        <v>Rekonstrukce sociálního zařízení pavilonu tělocvičen SPgŠ,G a VOŠ Lidická 455/49 K.Vary  - část dívky</v>
      </c>
      <c r="F111" s="244"/>
      <c r="G111" s="244"/>
      <c r="H111" s="244"/>
      <c r="I111" s="90"/>
      <c r="L111" s="31"/>
    </row>
    <row r="112" spans="2:12" s="1" customFormat="1" ht="12" customHeight="1">
      <c r="B112" s="31"/>
      <c r="C112" s="26" t="s">
        <v>98</v>
      </c>
      <c r="I112" s="90"/>
      <c r="L112" s="31"/>
    </row>
    <row r="113" spans="2:12" s="1" customFormat="1" ht="14.4" customHeight="1">
      <c r="B113" s="31"/>
      <c r="E113" s="215" t="str">
        <f>E9</f>
        <v xml:space="preserve">VONa - Vedlejší a ostatní náklady - rekonstrukce část dívky </v>
      </c>
      <c r="F113" s="242"/>
      <c r="G113" s="242"/>
      <c r="H113" s="242"/>
      <c r="I113" s="90"/>
      <c r="L113" s="31"/>
    </row>
    <row r="114" spans="2:12" s="1" customFormat="1" ht="6.9" customHeight="1">
      <c r="B114" s="31"/>
      <c r="I114" s="90"/>
      <c r="L114" s="31"/>
    </row>
    <row r="115" spans="2:12" s="1" customFormat="1" ht="12" customHeight="1">
      <c r="B115" s="31"/>
      <c r="C115" s="26" t="s">
        <v>19</v>
      </c>
      <c r="F115" s="24" t="str">
        <f>F12</f>
        <v>Karlovy Vary</v>
      </c>
      <c r="I115" s="91" t="s">
        <v>21</v>
      </c>
      <c r="J115" s="51" t="str">
        <f>IF(J12="","",J12)</f>
        <v>30. 5. 2019</v>
      </c>
      <c r="L115" s="31"/>
    </row>
    <row r="116" spans="2:12" s="1" customFormat="1" ht="6.9" customHeight="1">
      <c r="B116" s="31"/>
      <c r="I116" s="90"/>
      <c r="L116" s="31"/>
    </row>
    <row r="117" spans="2:12" s="1" customFormat="1" ht="15.6" customHeight="1">
      <c r="B117" s="31"/>
      <c r="C117" s="26" t="s">
        <v>23</v>
      </c>
      <c r="F117" s="24" t="str">
        <f>E15</f>
        <v xml:space="preserve"> </v>
      </c>
      <c r="I117" s="91" t="s">
        <v>29</v>
      </c>
      <c r="J117" s="29" t="str">
        <f>E21</f>
        <v xml:space="preserve"> </v>
      </c>
      <c r="L117" s="31"/>
    </row>
    <row r="118" spans="2:12" s="1" customFormat="1" ht="15.6" customHeight="1">
      <c r="B118" s="31"/>
      <c r="C118" s="26" t="s">
        <v>27</v>
      </c>
      <c r="F118" s="24" t="str">
        <f>IF(E18="","",E18)</f>
        <v>Vyplň údaj</v>
      </c>
      <c r="I118" s="91" t="s">
        <v>31</v>
      </c>
      <c r="J118" s="29" t="str">
        <f>E24</f>
        <v xml:space="preserve"> </v>
      </c>
      <c r="L118" s="31"/>
    </row>
    <row r="119" spans="2:12" s="1" customFormat="1" ht="10.35" customHeight="1">
      <c r="B119" s="31"/>
      <c r="I119" s="90"/>
      <c r="L119" s="31"/>
    </row>
    <row r="120" spans="2:20" s="10" customFormat="1" ht="29.25" customHeight="1">
      <c r="B120" s="127"/>
      <c r="C120" s="128" t="s">
        <v>121</v>
      </c>
      <c r="D120" s="129" t="s">
        <v>59</v>
      </c>
      <c r="E120" s="129" t="s">
        <v>55</v>
      </c>
      <c r="F120" s="129" t="s">
        <v>56</v>
      </c>
      <c r="G120" s="129" t="s">
        <v>122</v>
      </c>
      <c r="H120" s="129" t="s">
        <v>123</v>
      </c>
      <c r="I120" s="130" t="s">
        <v>124</v>
      </c>
      <c r="J120" s="129" t="s">
        <v>102</v>
      </c>
      <c r="K120" s="131" t="s">
        <v>125</v>
      </c>
      <c r="L120" s="127"/>
      <c r="M120" s="58" t="s">
        <v>1</v>
      </c>
      <c r="N120" s="59" t="s">
        <v>38</v>
      </c>
      <c r="O120" s="59" t="s">
        <v>126</v>
      </c>
      <c r="P120" s="59" t="s">
        <v>127</v>
      </c>
      <c r="Q120" s="59" t="s">
        <v>128</v>
      </c>
      <c r="R120" s="59" t="s">
        <v>129</v>
      </c>
      <c r="S120" s="59" t="s">
        <v>130</v>
      </c>
      <c r="T120" s="60" t="s">
        <v>131</v>
      </c>
    </row>
    <row r="121" spans="2:63" s="1" customFormat="1" ht="22.8" customHeight="1">
      <c r="B121" s="31"/>
      <c r="C121" s="63" t="s">
        <v>132</v>
      </c>
      <c r="I121" s="90"/>
      <c r="J121" s="132">
        <f>BK121</f>
        <v>0</v>
      </c>
      <c r="L121" s="31"/>
      <c r="M121" s="61"/>
      <c r="N121" s="52"/>
      <c r="O121" s="52"/>
      <c r="P121" s="133">
        <f>P122</f>
        <v>0</v>
      </c>
      <c r="Q121" s="52"/>
      <c r="R121" s="133">
        <f>R122</f>
        <v>0</v>
      </c>
      <c r="S121" s="52"/>
      <c r="T121" s="134">
        <f>T122</f>
        <v>0</v>
      </c>
      <c r="AT121" s="16" t="s">
        <v>73</v>
      </c>
      <c r="AU121" s="16" t="s">
        <v>104</v>
      </c>
      <c r="BK121" s="135">
        <f>BK122</f>
        <v>0</v>
      </c>
    </row>
    <row r="122" spans="2:63" s="11" customFormat="1" ht="25.95" customHeight="1">
      <c r="B122" s="136"/>
      <c r="D122" s="137" t="s">
        <v>73</v>
      </c>
      <c r="E122" s="138" t="s">
        <v>1206</v>
      </c>
      <c r="F122" s="138" t="s">
        <v>1207</v>
      </c>
      <c r="I122" s="139"/>
      <c r="J122" s="140">
        <f>BK122</f>
        <v>0</v>
      </c>
      <c r="L122" s="136"/>
      <c r="M122" s="141"/>
      <c r="N122" s="142"/>
      <c r="O122" s="142"/>
      <c r="P122" s="143">
        <f>P123+P126+P130+P137</f>
        <v>0</v>
      </c>
      <c r="Q122" s="142"/>
      <c r="R122" s="143">
        <f>R123+R126+R130+R137</f>
        <v>0</v>
      </c>
      <c r="S122" s="142"/>
      <c r="T122" s="144">
        <f>T123+T126+T130+T137</f>
        <v>0</v>
      </c>
      <c r="AR122" s="137" t="s">
        <v>176</v>
      </c>
      <c r="AT122" s="145" t="s">
        <v>73</v>
      </c>
      <c r="AU122" s="145" t="s">
        <v>74</v>
      </c>
      <c r="AY122" s="137" t="s">
        <v>135</v>
      </c>
      <c r="BK122" s="146">
        <f>BK123+BK126+BK130+BK137</f>
        <v>0</v>
      </c>
    </row>
    <row r="123" spans="2:63" s="11" customFormat="1" ht="22.8" customHeight="1">
      <c r="B123" s="136"/>
      <c r="D123" s="137" t="s">
        <v>73</v>
      </c>
      <c r="E123" s="147" t="s">
        <v>1208</v>
      </c>
      <c r="F123" s="147" t="s">
        <v>1209</v>
      </c>
      <c r="I123" s="139"/>
      <c r="J123" s="148">
        <f>BK123</f>
        <v>0</v>
      </c>
      <c r="L123" s="136"/>
      <c r="M123" s="141"/>
      <c r="N123" s="142"/>
      <c r="O123" s="142"/>
      <c r="P123" s="143">
        <f>SUM(P124:P125)</f>
        <v>0</v>
      </c>
      <c r="Q123" s="142"/>
      <c r="R123" s="143">
        <f>SUM(R124:R125)</f>
        <v>0</v>
      </c>
      <c r="S123" s="142"/>
      <c r="T123" s="144">
        <f>SUM(T124:T125)</f>
        <v>0</v>
      </c>
      <c r="AR123" s="137" t="s">
        <v>176</v>
      </c>
      <c r="AT123" s="145" t="s">
        <v>73</v>
      </c>
      <c r="AU123" s="145" t="s">
        <v>82</v>
      </c>
      <c r="AY123" s="137" t="s">
        <v>135</v>
      </c>
      <c r="BK123" s="146">
        <f>SUM(BK124:BK125)</f>
        <v>0</v>
      </c>
    </row>
    <row r="124" spans="2:65" s="1" customFormat="1" ht="14.4" customHeight="1">
      <c r="B124" s="149"/>
      <c r="C124" s="150" t="s">
        <v>82</v>
      </c>
      <c r="D124" s="150" t="s">
        <v>138</v>
      </c>
      <c r="E124" s="151" t="s">
        <v>1210</v>
      </c>
      <c r="F124" s="152" t="s">
        <v>1211</v>
      </c>
      <c r="G124" s="153" t="s">
        <v>806</v>
      </c>
      <c r="H124" s="154">
        <v>1</v>
      </c>
      <c r="I124" s="155"/>
      <c r="J124" s="156">
        <f>ROUND(I124*H124,2)</f>
        <v>0</v>
      </c>
      <c r="K124" s="152" t="s">
        <v>142</v>
      </c>
      <c r="L124" s="31"/>
      <c r="M124" s="157" t="s">
        <v>1</v>
      </c>
      <c r="N124" s="158" t="s">
        <v>39</v>
      </c>
      <c r="O124" s="54"/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61" t="s">
        <v>1212</v>
      </c>
      <c r="AT124" s="161" t="s">
        <v>138</v>
      </c>
      <c r="AU124" s="161" t="s">
        <v>84</v>
      </c>
      <c r="AY124" s="16" t="s">
        <v>135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16" t="s">
        <v>82</v>
      </c>
      <c r="BK124" s="162">
        <f>ROUND(I124*H124,2)</f>
        <v>0</v>
      </c>
      <c r="BL124" s="16" t="s">
        <v>1212</v>
      </c>
      <c r="BM124" s="161" t="s">
        <v>1213</v>
      </c>
    </row>
    <row r="125" spans="2:47" s="1" customFormat="1" ht="12">
      <c r="B125" s="31"/>
      <c r="D125" s="163" t="s">
        <v>145</v>
      </c>
      <c r="F125" s="164" t="s">
        <v>1211</v>
      </c>
      <c r="I125" s="90"/>
      <c r="L125" s="31"/>
      <c r="M125" s="165"/>
      <c r="N125" s="54"/>
      <c r="O125" s="54"/>
      <c r="P125" s="54"/>
      <c r="Q125" s="54"/>
      <c r="R125" s="54"/>
      <c r="S125" s="54"/>
      <c r="T125" s="55"/>
      <c r="AT125" s="16" t="s">
        <v>145</v>
      </c>
      <c r="AU125" s="16" t="s">
        <v>84</v>
      </c>
    </row>
    <row r="126" spans="2:63" s="11" customFormat="1" ht="22.8" customHeight="1">
      <c r="B126" s="136"/>
      <c r="D126" s="137" t="s">
        <v>73</v>
      </c>
      <c r="E126" s="147" t="s">
        <v>1214</v>
      </c>
      <c r="F126" s="147" t="s">
        <v>1215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SUM(P127:P129)</f>
        <v>0</v>
      </c>
      <c r="Q126" s="142"/>
      <c r="R126" s="143">
        <f>SUM(R127:R129)</f>
        <v>0</v>
      </c>
      <c r="S126" s="142"/>
      <c r="T126" s="144">
        <f>SUM(T127:T129)</f>
        <v>0</v>
      </c>
      <c r="AR126" s="137" t="s">
        <v>176</v>
      </c>
      <c r="AT126" s="145" t="s">
        <v>73</v>
      </c>
      <c r="AU126" s="145" t="s">
        <v>82</v>
      </c>
      <c r="AY126" s="137" t="s">
        <v>135</v>
      </c>
      <c r="BK126" s="146">
        <f>SUM(BK127:BK129)</f>
        <v>0</v>
      </c>
    </row>
    <row r="127" spans="2:65" s="1" customFormat="1" ht="14.4" customHeight="1">
      <c r="B127" s="149"/>
      <c r="C127" s="150" t="s">
        <v>84</v>
      </c>
      <c r="D127" s="150" t="s">
        <v>138</v>
      </c>
      <c r="E127" s="151" t="s">
        <v>1216</v>
      </c>
      <c r="F127" s="152" t="s">
        <v>1215</v>
      </c>
      <c r="G127" s="153" t="s">
        <v>806</v>
      </c>
      <c r="H127" s="154">
        <v>1</v>
      </c>
      <c r="I127" s="155"/>
      <c r="J127" s="156">
        <f>ROUND(I127*H127,2)</f>
        <v>0</v>
      </c>
      <c r="K127" s="152" t="s">
        <v>142</v>
      </c>
      <c r="L127" s="31"/>
      <c r="M127" s="157" t="s">
        <v>1</v>
      </c>
      <c r="N127" s="158" t="s">
        <v>39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1212</v>
      </c>
      <c r="AT127" s="161" t="s">
        <v>138</v>
      </c>
      <c r="AU127" s="161" t="s">
        <v>84</v>
      </c>
      <c r="AY127" s="16" t="s">
        <v>135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82</v>
      </c>
      <c r="BK127" s="162">
        <f>ROUND(I127*H127,2)</f>
        <v>0</v>
      </c>
      <c r="BL127" s="16" t="s">
        <v>1212</v>
      </c>
      <c r="BM127" s="161" t="s">
        <v>1217</v>
      </c>
    </row>
    <row r="128" spans="2:47" s="1" customFormat="1" ht="12">
      <c r="B128" s="31"/>
      <c r="D128" s="163" t="s">
        <v>145</v>
      </c>
      <c r="F128" s="164" t="s">
        <v>1215</v>
      </c>
      <c r="I128" s="90"/>
      <c r="L128" s="31"/>
      <c r="M128" s="165"/>
      <c r="N128" s="54"/>
      <c r="O128" s="54"/>
      <c r="P128" s="54"/>
      <c r="Q128" s="54"/>
      <c r="R128" s="54"/>
      <c r="S128" s="54"/>
      <c r="T128" s="55"/>
      <c r="AT128" s="16" t="s">
        <v>145</v>
      </c>
      <c r="AU128" s="16" t="s">
        <v>84</v>
      </c>
    </row>
    <row r="129" spans="2:47" s="1" customFormat="1" ht="76.8">
      <c r="B129" s="31"/>
      <c r="D129" s="163" t="s">
        <v>201</v>
      </c>
      <c r="F129" s="191" t="s">
        <v>1218</v>
      </c>
      <c r="I129" s="90"/>
      <c r="L129" s="31"/>
      <c r="M129" s="165"/>
      <c r="N129" s="54"/>
      <c r="O129" s="54"/>
      <c r="P129" s="54"/>
      <c r="Q129" s="54"/>
      <c r="R129" s="54"/>
      <c r="S129" s="54"/>
      <c r="T129" s="55"/>
      <c r="AT129" s="16" t="s">
        <v>201</v>
      </c>
      <c r="AU129" s="16" t="s">
        <v>84</v>
      </c>
    </row>
    <row r="130" spans="2:63" s="11" customFormat="1" ht="22.8" customHeight="1">
      <c r="B130" s="136"/>
      <c r="D130" s="137" t="s">
        <v>73</v>
      </c>
      <c r="E130" s="147" t="s">
        <v>1219</v>
      </c>
      <c r="F130" s="147" t="s">
        <v>1220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SUM(P131:P136)</f>
        <v>0</v>
      </c>
      <c r="Q130" s="142"/>
      <c r="R130" s="143">
        <f>SUM(R131:R136)</f>
        <v>0</v>
      </c>
      <c r="S130" s="142"/>
      <c r="T130" s="144">
        <f>SUM(T131:T136)</f>
        <v>0</v>
      </c>
      <c r="AR130" s="137" t="s">
        <v>176</v>
      </c>
      <c r="AT130" s="145" t="s">
        <v>73</v>
      </c>
      <c r="AU130" s="145" t="s">
        <v>82</v>
      </c>
      <c r="AY130" s="137" t="s">
        <v>135</v>
      </c>
      <c r="BK130" s="146">
        <f>SUM(BK131:BK136)</f>
        <v>0</v>
      </c>
    </row>
    <row r="131" spans="2:65" s="1" customFormat="1" ht="14.4" customHeight="1">
      <c r="B131" s="149"/>
      <c r="C131" s="150" t="s">
        <v>136</v>
      </c>
      <c r="D131" s="150" t="s">
        <v>138</v>
      </c>
      <c r="E131" s="151" t="s">
        <v>1221</v>
      </c>
      <c r="F131" s="152" t="s">
        <v>1222</v>
      </c>
      <c r="G131" s="153" t="s">
        <v>806</v>
      </c>
      <c r="H131" s="154">
        <v>1</v>
      </c>
      <c r="I131" s="155"/>
      <c r="J131" s="156">
        <f>ROUND(I131*H131,2)</f>
        <v>0</v>
      </c>
      <c r="K131" s="152" t="s">
        <v>142</v>
      </c>
      <c r="L131" s="31"/>
      <c r="M131" s="157" t="s">
        <v>1</v>
      </c>
      <c r="N131" s="158" t="s">
        <v>39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1212</v>
      </c>
      <c r="AT131" s="161" t="s">
        <v>138</v>
      </c>
      <c r="AU131" s="161" t="s">
        <v>84</v>
      </c>
      <c r="AY131" s="16" t="s">
        <v>135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82</v>
      </c>
      <c r="BK131" s="162">
        <f>ROUND(I131*H131,2)</f>
        <v>0</v>
      </c>
      <c r="BL131" s="16" t="s">
        <v>1212</v>
      </c>
      <c r="BM131" s="161" t="s">
        <v>1223</v>
      </c>
    </row>
    <row r="132" spans="2:47" s="1" customFormat="1" ht="12">
      <c r="B132" s="31"/>
      <c r="D132" s="163" t="s">
        <v>145</v>
      </c>
      <c r="F132" s="164" t="s">
        <v>1224</v>
      </c>
      <c r="I132" s="90"/>
      <c r="L132" s="31"/>
      <c r="M132" s="165"/>
      <c r="N132" s="54"/>
      <c r="O132" s="54"/>
      <c r="P132" s="54"/>
      <c r="Q132" s="54"/>
      <c r="R132" s="54"/>
      <c r="S132" s="54"/>
      <c r="T132" s="55"/>
      <c r="AT132" s="16" t="s">
        <v>145</v>
      </c>
      <c r="AU132" s="16" t="s">
        <v>84</v>
      </c>
    </row>
    <row r="133" spans="2:47" s="1" customFormat="1" ht="19.2">
      <c r="B133" s="31"/>
      <c r="D133" s="163" t="s">
        <v>201</v>
      </c>
      <c r="F133" s="191" t="s">
        <v>1225</v>
      </c>
      <c r="I133" s="90"/>
      <c r="L133" s="31"/>
      <c r="M133" s="165"/>
      <c r="N133" s="54"/>
      <c r="O133" s="54"/>
      <c r="P133" s="54"/>
      <c r="Q133" s="54"/>
      <c r="R133" s="54"/>
      <c r="S133" s="54"/>
      <c r="T133" s="55"/>
      <c r="AT133" s="16" t="s">
        <v>201</v>
      </c>
      <c r="AU133" s="16" t="s">
        <v>84</v>
      </c>
    </row>
    <row r="134" spans="2:65" s="1" customFormat="1" ht="14.4" customHeight="1">
      <c r="B134" s="149"/>
      <c r="C134" s="150" t="s">
        <v>143</v>
      </c>
      <c r="D134" s="150" t="s">
        <v>138</v>
      </c>
      <c r="E134" s="151" t="s">
        <v>1226</v>
      </c>
      <c r="F134" s="152" t="s">
        <v>1227</v>
      </c>
      <c r="G134" s="153" t="s">
        <v>806</v>
      </c>
      <c r="H134" s="154">
        <v>1</v>
      </c>
      <c r="I134" s="155"/>
      <c r="J134" s="156">
        <f>ROUND(I134*H134,2)</f>
        <v>0</v>
      </c>
      <c r="K134" s="152" t="s">
        <v>142</v>
      </c>
      <c r="L134" s="31"/>
      <c r="M134" s="157" t="s">
        <v>1</v>
      </c>
      <c r="N134" s="158" t="s">
        <v>39</v>
      </c>
      <c r="O134" s="54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1212</v>
      </c>
      <c r="AT134" s="161" t="s">
        <v>138</v>
      </c>
      <c r="AU134" s="161" t="s">
        <v>84</v>
      </c>
      <c r="AY134" s="16" t="s">
        <v>135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6" t="s">
        <v>82</v>
      </c>
      <c r="BK134" s="162">
        <f>ROUND(I134*H134,2)</f>
        <v>0</v>
      </c>
      <c r="BL134" s="16" t="s">
        <v>1212</v>
      </c>
      <c r="BM134" s="161" t="s">
        <v>1228</v>
      </c>
    </row>
    <row r="135" spans="2:47" s="1" customFormat="1" ht="12">
      <c r="B135" s="31"/>
      <c r="D135" s="163" t="s">
        <v>145</v>
      </c>
      <c r="F135" s="164" t="s">
        <v>1227</v>
      </c>
      <c r="I135" s="90"/>
      <c r="L135" s="31"/>
      <c r="M135" s="165"/>
      <c r="N135" s="54"/>
      <c r="O135" s="54"/>
      <c r="P135" s="54"/>
      <c r="Q135" s="54"/>
      <c r="R135" s="54"/>
      <c r="S135" s="54"/>
      <c r="T135" s="55"/>
      <c r="AT135" s="16" t="s">
        <v>145</v>
      </c>
      <c r="AU135" s="16" t="s">
        <v>84</v>
      </c>
    </row>
    <row r="136" spans="2:47" s="1" customFormat="1" ht="28.8">
      <c r="B136" s="31"/>
      <c r="D136" s="163" t="s">
        <v>201</v>
      </c>
      <c r="F136" s="191" t="s">
        <v>1229</v>
      </c>
      <c r="I136" s="90"/>
      <c r="L136" s="31"/>
      <c r="M136" s="165"/>
      <c r="N136" s="54"/>
      <c r="O136" s="54"/>
      <c r="P136" s="54"/>
      <c r="Q136" s="54"/>
      <c r="R136" s="54"/>
      <c r="S136" s="54"/>
      <c r="T136" s="55"/>
      <c r="AT136" s="16" t="s">
        <v>201</v>
      </c>
      <c r="AU136" s="16" t="s">
        <v>84</v>
      </c>
    </row>
    <row r="137" spans="2:63" s="11" customFormat="1" ht="22.8" customHeight="1">
      <c r="B137" s="136"/>
      <c r="D137" s="137" t="s">
        <v>73</v>
      </c>
      <c r="E137" s="147" t="s">
        <v>1230</v>
      </c>
      <c r="F137" s="147" t="s">
        <v>1231</v>
      </c>
      <c r="I137" s="139"/>
      <c r="J137" s="148">
        <f>BK137</f>
        <v>0</v>
      </c>
      <c r="L137" s="136"/>
      <c r="M137" s="141"/>
      <c r="N137" s="142"/>
      <c r="O137" s="142"/>
      <c r="P137" s="143">
        <f>SUM(P138:P140)</f>
        <v>0</v>
      </c>
      <c r="Q137" s="142"/>
      <c r="R137" s="143">
        <f>SUM(R138:R140)</f>
        <v>0</v>
      </c>
      <c r="S137" s="142"/>
      <c r="T137" s="144">
        <f>SUM(T138:T140)</f>
        <v>0</v>
      </c>
      <c r="AR137" s="137" t="s">
        <v>176</v>
      </c>
      <c r="AT137" s="145" t="s">
        <v>73</v>
      </c>
      <c r="AU137" s="145" t="s">
        <v>82</v>
      </c>
      <c r="AY137" s="137" t="s">
        <v>135</v>
      </c>
      <c r="BK137" s="146">
        <f>SUM(BK138:BK140)</f>
        <v>0</v>
      </c>
    </row>
    <row r="138" spans="2:65" s="1" customFormat="1" ht="14.4" customHeight="1">
      <c r="B138" s="149"/>
      <c r="C138" s="150" t="s">
        <v>176</v>
      </c>
      <c r="D138" s="150" t="s">
        <v>138</v>
      </c>
      <c r="E138" s="151" t="s">
        <v>1232</v>
      </c>
      <c r="F138" s="152" t="s">
        <v>1231</v>
      </c>
      <c r="G138" s="153" t="s">
        <v>806</v>
      </c>
      <c r="H138" s="154">
        <v>1</v>
      </c>
      <c r="I138" s="155"/>
      <c r="J138" s="156">
        <f>ROUND(I138*H138,2)</f>
        <v>0</v>
      </c>
      <c r="K138" s="152" t="s">
        <v>142</v>
      </c>
      <c r="L138" s="31"/>
      <c r="M138" s="157" t="s">
        <v>1</v>
      </c>
      <c r="N138" s="158" t="s">
        <v>39</v>
      </c>
      <c r="O138" s="54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1212</v>
      </c>
      <c r="AT138" s="161" t="s">
        <v>138</v>
      </c>
      <c r="AU138" s="161" t="s">
        <v>84</v>
      </c>
      <c r="AY138" s="16" t="s">
        <v>135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6" t="s">
        <v>82</v>
      </c>
      <c r="BK138" s="162">
        <f>ROUND(I138*H138,2)</f>
        <v>0</v>
      </c>
      <c r="BL138" s="16" t="s">
        <v>1212</v>
      </c>
      <c r="BM138" s="161" t="s">
        <v>1233</v>
      </c>
    </row>
    <row r="139" spans="2:47" s="1" customFormat="1" ht="12">
      <c r="B139" s="31"/>
      <c r="D139" s="163" t="s">
        <v>145</v>
      </c>
      <c r="F139" s="164" t="s">
        <v>1231</v>
      </c>
      <c r="I139" s="90"/>
      <c r="L139" s="31"/>
      <c r="M139" s="165"/>
      <c r="N139" s="54"/>
      <c r="O139" s="54"/>
      <c r="P139" s="54"/>
      <c r="Q139" s="54"/>
      <c r="R139" s="54"/>
      <c r="S139" s="54"/>
      <c r="T139" s="55"/>
      <c r="AT139" s="16" t="s">
        <v>145</v>
      </c>
      <c r="AU139" s="16" t="s">
        <v>84</v>
      </c>
    </row>
    <row r="140" spans="2:47" s="1" customFormat="1" ht="38.4">
      <c r="B140" s="31"/>
      <c r="D140" s="163" t="s">
        <v>201</v>
      </c>
      <c r="F140" s="191" t="s">
        <v>1234</v>
      </c>
      <c r="I140" s="90"/>
      <c r="L140" s="31"/>
      <c r="M140" s="192"/>
      <c r="N140" s="193"/>
      <c r="O140" s="193"/>
      <c r="P140" s="193"/>
      <c r="Q140" s="193"/>
      <c r="R140" s="193"/>
      <c r="S140" s="193"/>
      <c r="T140" s="194"/>
      <c r="AT140" s="16" t="s">
        <v>201</v>
      </c>
      <c r="AU140" s="16" t="s">
        <v>84</v>
      </c>
    </row>
    <row r="141" spans="2:12" s="1" customFormat="1" ht="6.9" customHeight="1">
      <c r="B141" s="43"/>
      <c r="C141" s="44"/>
      <c r="D141" s="44"/>
      <c r="E141" s="44"/>
      <c r="F141" s="44"/>
      <c r="G141" s="44"/>
      <c r="H141" s="44"/>
      <c r="I141" s="111"/>
      <c r="J141" s="44"/>
      <c r="K141" s="44"/>
      <c r="L141" s="31"/>
    </row>
  </sheetData>
  <autoFilter ref="C120:K14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Reditel</cp:lastModifiedBy>
  <dcterms:created xsi:type="dcterms:W3CDTF">2019-06-11T06:34:37Z</dcterms:created>
  <dcterms:modified xsi:type="dcterms:W3CDTF">2019-06-11T09:10:38Z</dcterms:modified>
  <cp:category/>
  <cp:version/>
  <cp:contentType/>
  <cp:contentStatus/>
</cp:coreProperties>
</file>