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66925"/>
  <bookViews>
    <workbookView xWindow="65416" yWindow="65416" windowWidth="20730" windowHeight="11160" activeTab="0"/>
  </bookViews>
  <sheets>
    <sheet name="Rekapitulace stavby" sheetId="1" r:id="rId1"/>
    <sheet name="02 - Opravy podlah učeben..." sheetId="3" r:id="rId2"/>
  </sheets>
  <externalReferences>
    <externalReference r:id="rId5"/>
  </externalReferences>
  <definedNames>
    <definedName name="_xlnm.Print_Area" localSheetId="1">'02 - Opravy podlah učeben...'!$A:$L</definedName>
    <definedName name="_xlnm.Print_Area" localSheetId="0">'Rekapitulace stavby'!$A:$AR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<sst xmlns="http://schemas.openxmlformats.org/spreadsheetml/2006/main" count="710" uniqueCount="211">
  <si>
    <t>Export Komplet</t>
  </si>
  <si>
    <t/>
  </si>
  <si>
    <t>False</t>
  </si>
  <si>
    <t>21</t>
  </si>
  <si>
    <t>15</t>
  </si>
  <si>
    <t>REKAPITULACE STAVBY</t>
  </si>
  <si>
    <t>v ---  níže se nacházejí doplnkové a pomocné údaje k sestavám  --- v</t>
  </si>
  <si>
    <t>Kód:</t>
  </si>
  <si>
    <t>Stavba:</t>
  </si>
  <si>
    <t>Dalovice-Střední škola logistická-bezbariérové řešení provozu školy</t>
  </si>
  <si>
    <t>KSO:</t>
  </si>
  <si>
    <t>CC-CZ:</t>
  </si>
  <si>
    <t>Místo:</t>
  </si>
  <si>
    <t>Dalovice</t>
  </si>
  <si>
    <t>Datum:</t>
  </si>
  <si>
    <t>Zadavatel:</t>
  </si>
  <si>
    <t>IČ:</t>
  </si>
  <si>
    <t>Střední škola logistická,př.org.Hlavní 114,Dalovic</t>
  </si>
  <si>
    <t>DIČ:</t>
  </si>
  <si>
    <t>Uchazeč: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</si>
  <si>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</si>
  <si>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</si>
  <si>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</si>
  <si>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</si>
  <si>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</si>
  <si>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</si>
  <si>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</si>
  <si>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</si>
  <si>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</si>
  <si>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</si>
  <si>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</si>
  <si>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</si>
  <si>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</si>
  <si>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</si>
  <si>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</si>
  <si>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</si>
  <si>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</si>
  <si>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</si>
  <si>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</si>
  <si>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</si>
  <si>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</si>
  <si>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</si>
  <si>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</si>
  <si>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</si>
  <si>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Náklady z rozpočtů</t>
  </si>
  <si>
    <t>D</t>
  </si>
  <si>
    <t>0</t>
  </si>
  <si>
    <t>STA</t>
  </si>
  <si>
    <t>1</t>
  </si>
  <si>
    <t>2</t>
  </si>
  <si>
    <t>02</t>
  </si>
  <si>
    <t>{e629a0b1-9f69-4d58-80f4-afb6ce3f3633}</t>
  </si>
  <si>
    <t>Střední škola logistická,př.org.Hlavní 114, Dalovice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</si>
  <si>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</si>
  <si>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</si>
  <si>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</si>
  <si>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</si>
  <si>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</si>
  <si>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</si>
  <si>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</si>
  <si>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</si>
  <si>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</si>
  <si>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</si>
  <si>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</si>
  <si>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</si>
  <si>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</si>
  <si>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</si>
  <si>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</si>
  <si>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</si>
  <si>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</si>
  <si>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</si>
  <si>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</si>
  <si>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</si>
  <si>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</si>
  <si>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</si>
  <si>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</si>
  <si>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</si>
  <si>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</si>
  <si>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</si>
  <si>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</si>
  <si>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</si>
  <si>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</si>
  <si>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</si>
  <si>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m2</t>
  </si>
  <si>
    <t>CS ÚRS 2019 01</t>
  </si>
  <si>
    <t>4</t>
  </si>
  <si>
    <t>VV</t>
  </si>
  <si>
    <t>3</t>
  </si>
  <si>
    <t>5</t>
  </si>
  <si>
    <t>6</t>
  </si>
  <si>
    <t>7</t>
  </si>
  <si>
    <t>8</t>
  </si>
  <si>
    <t>9</t>
  </si>
  <si>
    <t>10</t>
  </si>
  <si>
    <t>t</t>
  </si>
  <si>
    <t>11</t>
  </si>
  <si>
    <t>12</t>
  </si>
  <si>
    <t>13</t>
  </si>
  <si>
    <t>14</t>
  </si>
  <si>
    <t>16</t>
  </si>
  <si>
    <t>17</t>
  </si>
  <si>
    <t>18</t>
  </si>
  <si>
    <t>19</t>
  </si>
  <si>
    <t>M</t>
  </si>
  <si>
    <t>20</t>
  </si>
  <si>
    <t>22</t>
  </si>
  <si>
    <t>23</t>
  </si>
  <si>
    <t>24</t>
  </si>
  <si>
    <t>25</t>
  </si>
  <si>
    <t>m</t>
  </si>
  <si>
    <t>Ostatní konstrukce a práce, bourání</t>
  </si>
  <si>
    <t>32</t>
  </si>
  <si>
    <t>997</t>
  </si>
  <si>
    <t>Přesun sutě</t>
  </si>
  <si>
    <t>997013212</t>
  </si>
  <si>
    <t>Vnitrostaveništní doprava suti a vybouraných hmot  vodorovně do 50 m svisle ručně (nošením po schodech) pro budovy a haly výšky přes 6 do 9 m</t>
  </si>
  <si>
    <t>997013501</t>
  </si>
  <si>
    <t>Odvoz suti a vybouraných hmot na skládku nebo meziskládku  se složením, na vzdálenost do 1 km</t>
  </si>
  <si>
    <t>997013509</t>
  </si>
  <si>
    <t>Odvoz suti a vybouraných hmot na skládku nebo meziskládku  se složením, na vzdálenost Příplatek k ceně za každý další i započatý 1 km přes 1 km</t>
  </si>
  <si>
    <t>997013831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</si>
  <si>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</si>
  <si>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</si>
  <si>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</si>
  <si>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PSV</t>
  </si>
  <si>
    <t>Práce a dodávky PSV</t>
  </si>
  <si>
    <t>%</t>
  </si>
  <si>
    <t>784</t>
  </si>
  <si>
    <t>Dokončovací práce - malby a tapety</t>
  </si>
  <si>
    <t xml:space="preserve">    762 - Konstrukce tesařské</t>
  </si>
  <si>
    <t xml:space="preserve">    776 - Podlahy povlakové</t>
  </si>
  <si>
    <t>952901114</t>
  </si>
  <si>
    <t>Vyčištění budov nebo objektů před předáním do užívání  budov bytové nebo občanské výstavby, světlé výšky podlaží přes 4 m</t>
  </si>
  <si>
    <t>1752898381</t>
  </si>
  <si>
    <t>40,05+44,99</t>
  </si>
  <si>
    <t>-820343985</t>
  </si>
  <si>
    <t>208445296</t>
  </si>
  <si>
    <t>-1047791216</t>
  </si>
  <si>
    <t>0,345*22 'Přepočtené koeficientem množství</t>
  </si>
  <si>
    <t>3055305</t>
  </si>
  <si>
    <t>998011001</t>
  </si>
  <si>
    <t>Přesun hmot pro budovy občanské výstavby, bydlení, výrobu a služby  s nosnou svislou konstrukcí zděnou z cihel, tvárnic nebo kamene vodorovná dopravní vzdálenost do 100 m pro budovy výšky do 6 m</t>
  </si>
  <si>
    <t>491425188</t>
  </si>
  <si>
    <t>762</t>
  </si>
  <si>
    <t>Konstrukce tesařské</t>
  </si>
  <si>
    <t>762511165</t>
  </si>
  <si>
    <t>Podlahové konstrukce podkladové z cementotřískových desek jednovrstvých šroubovaných na pero a drážku broušených, tloušťky desky 20 mm</t>
  </si>
  <si>
    <t>-2147011416</t>
  </si>
  <si>
    <t>762595001</t>
  </si>
  <si>
    <t>Spojovací prostředky podlah a podkladových konstrukcí hřebíky, vruty</t>
  </si>
  <si>
    <t>-1917374019</t>
  </si>
  <si>
    <t>762811922</t>
  </si>
  <si>
    <t>Záklop stropů  vyřezání částí záklopu nebo podbíjení z prken tl. do 32 mm, plochy jednotlivě přes 0,25 do 1,00 m2</t>
  </si>
  <si>
    <t>349101635</t>
  </si>
  <si>
    <t>"odhad 20%"(40,05+44,99)*0,2</t>
  </si>
  <si>
    <t>762812932</t>
  </si>
  <si>
    <t>Záklop stropů  zabednění částí záklopu z prken tl. do 32 mm (materiál v ceně), plochy jednotlivě přes 0,25 do 1,00 m2</t>
  </si>
  <si>
    <t>1865753529</t>
  </si>
  <si>
    <t>998762201</t>
  </si>
  <si>
    <t>Přesun hmot pro konstrukce tesařské  stanovený procentní sazbou (%) z ceny vodorovná dopravní vzdálenost do 50 m v objektech výšky do 6 m</t>
  </si>
  <si>
    <t>307957993</t>
  </si>
  <si>
    <t>776</t>
  </si>
  <si>
    <t>Podlahy povlakové</t>
  </si>
  <si>
    <t>776111116</t>
  </si>
  <si>
    <t>Příprava podkladu broušení podlah stávajícího podkladu pro odstranění lepidla (po starých krytinách)</t>
  </si>
  <si>
    <t>-1693049761</t>
  </si>
  <si>
    <t>776111311</t>
  </si>
  <si>
    <t>Příprava podkladu vysátí podlah</t>
  </si>
  <si>
    <t>127478245</t>
  </si>
  <si>
    <t>776111411</t>
  </si>
  <si>
    <t>Příprava podkladu montáž dilatační pásky podlah</t>
  </si>
  <si>
    <t>-837181080</t>
  </si>
  <si>
    <t>6,93*2+5,48*2+7,97*2+5,27*2</t>
  </si>
  <si>
    <t>IVR.DP50</t>
  </si>
  <si>
    <t>Obvodový dilatační pás - samolepicí s fólií - tl. 10; š. 160mm - 50/250m</t>
  </si>
  <si>
    <t>557740474</t>
  </si>
  <si>
    <t>51,3*1,02 'Přepočtené koeficientem množství</t>
  </si>
  <si>
    <t>776121321</t>
  </si>
  <si>
    <t>Příprava podkladu penetrace neředěná podlah</t>
  </si>
  <si>
    <t>-1888232495</t>
  </si>
  <si>
    <t>776141121</t>
  </si>
  <si>
    <t>Příprava podkladu vyrovnání samonivelační stěrkou podlah min.pevnosti 30 MPa, tloušťky do 3 mm</t>
  </si>
  <si>
    <t>1655714654</t>
  </si>
  <si>
    <t>776201812</t>
  </si>
  <si>
    <t>Demontáž povlakových podlahovin lepených ručně s podložkou</t>
  </si>
  <si>
    <t>-504354217</t>
  </si>
  <si>
    <t>776221111</t>
  </si>
  <si>
    <t>Montáž podlahovin z PVC lepením standardním lepidlem z pásů standardních</t>
  </si>
  <si>
    <t>433812936</t>
  </si>
  <si>
    <t>28411000</t>
  </si>
  <si>
    <t>PVC heterogenní zátěžová antibakteriální, nášlapná vrstva 0,90mm, třída zátěže 34/43, otlak do 0,03mm, R10, hořlavost Bfl S1</t>
  </si>
  <si>
    <t>-230142630</t>
  </si>
  <si>
    <t>85,04*1,1 'Přepočtené koeficientem množství</t>
  </si>
  <si>
    <t>776410811</t>
  </si>
  <si>
    <t>Demontáž soklíků nebo lišt pryžových nebo plastových</t>
  </si>
  <si>
    <t>-2103133340</t>
  </si>
  <si>
    <t>776421111</t>
  </si>
  <si>
    <t>Montáž lišt obvodových lepených</t>
  </si>
  <si>
    <t>1221376877</t>
  </si>
  <si>
    <t>28411009</t>
  </si>
  <si>
    <t>lišta soklová PVC 18x80mm</t>
  </si>
  <si>
    <t>1647773516</t>
  </si>
  <si>
    <t>998776201</t>
  </si>
  <si>
    <t>Přesun hmot pro podlahy povlakové  stanovený procentní sazbou (%) z ceny vodorovná dopravní vzdálenost do 50 m v objektech výšky do 6 m</t>
  </si>
  <si>
    <t>1292129761</t>
  </si>
  <si>
    <t>784111003</t>
  </si>
  <si>
    <t>Oprášení (ometení) podkladu v místnostech výšky přes 3,80 do 5,00 m</t>
  </si>
  <si>
    <t>1821300424</t>
  </si>
  <si>
    <t>185,46+85,04</t>
  </si>
  <si>
    <t>02 - Opravy učeben 3 a 4</t>
  </si>
  <si>
    <t>Opravy učeben 3 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</si>
</sst>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sz val="8"/>
      <color theme="0"/>
      <name val="Arial CE"/>
      <family val="2"/>
    </font>
    <font>
      <sz val="12"/>
      <color theme="0"/>
      <name val="Arial CE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  <font>
      <b/>
      <sz val="8"/>
      <color theme="0"/>
      <name val="Arial CE"/>
      <family val="2"/>
    </font>
    <font>
      <i/>
      <sz val="8"/>
      <color theme="0"/>
      <name val="Arial CE"/>
      <family val="2"/>
    </font>
    <font>
      <b/>
      <sz val="11"/>
      <color theme="0"/>
      <name val="Arial CE"/>
      <family val="2"/>
    </font>
    <font>
      <b/>
      <sz val="12"/>
      <color theme="0"/>
      <name val="Arial CE"/>
      <family val="2"/>
    </font>
    <font>
      <sz val="11"/>
      <color theme="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0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3" borderId="7" xfId="0" applyFont="1" applyFill="1" applyBorder="1" applyAlignment="1" applyProtection="1">
      <alignment vertical="center"/>
      <protection/>
    </xf>
    <xf numFmtId="0" fontId="11" fillId="3" borderId="0" xfId="0" applyFont="1" applyFill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9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1" fillId="3" borderId="0" xfId="0" applyFont="1" applyFill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17" fillId="0" borderId="3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8" fillId="0" borderId="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2" xfId="0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1" fillId="3" borderId="13" xfId="0" applyFont="1" applyFill="1" applyBorder="1" applyAlignment="1" applyProtection="1">
      <alignment horizontal="center" vertical="center" wrapText="1"/>
      <protection/>
    </xf>
    <xf numFmtId="0" fontId="11" fillId="3" borderId="14" xfId="0" applyFont="1" applyFill="1" applyBorder="1" applyAlignment="1" applyProtection="1">
      <alignment horizontal="center" vertical="center" wrapText="1"/>
      <protection/>
    </xf>
    <xf numFmtId="0" fontId="11" fillId="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" fontId="12" fillId="0" borderId="0" xfId="0" applyNumberFormat="1" applyFont="1" applyAlignment="1" applyProtection="1">
      <alignment/>
      <protection/>
    </xf>
    <xf numFmtId="0" fontId="19" fillId="0" borderId="3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4" fontId="17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4" fontId="18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67" fontId="0" fillId="0" borderId="16" xfId="0" applyNumberFormat="1" applyFont="1" applyBorder="1" applyAlignment="1" applyProtection="1">
      <alignment vertical="center"/>
      <protection/>
    </xf>
    <xf numFmtId="4" fontId="0" fillId="0" borderId="16" xfId="0" applyNumberFormat="1" applyFont="1" applyBorder="1" applyAlignment="1" applyProtection="1">
      <alignment vertical="center"/>
      <protection/>
    </xf>
    <xf numFmtId="0" fontId="20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2" fillId="0" borderId="16" xfId="0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horizontal="left" vertical="center" wrapText="1"/>
      <protection/>
    </xf>
    <xf numFmtId="0" fontId="22" fillId="0" borderId="16" xfId="0" applyFont="1" applyBorder="1" applyAlignment="1" applyProtection="1">
      <alignment horizontal="left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167" fontId="22" fillId="0" borderId="16" xfId="0" applyNumberFormat="1" applyFont="1" applyBorder="1" applyAlignment="1" applyProtection="1">
      <alignment vertical="center"/>
      <protection/>
    </xf>
    <xf numFmtId="4" fontId="22" fillId="0" borderId="16" xfId="0" applyNumberFormat="1" applyFont="1" applyBorder="1" applyAlignment="1" applyProtection="1">
      <alignment vertical="center"/>
      <protection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3" xfId="0" applyFont="1" applyBorder="1"/>
    <xf numFmtId="0" fontId="23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4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66" fontId="23" fillId="0" borderId="10" xfId="0" applyNumberFormat="1" applyFont="1" applyBorder="1" applyAlignment="1" applyProtection="1">
      <alignment/>
      <protection/>
    </xf>
    <xf numFmtId="166" fontId="23" fillId="0" borderId="18" xfId="0" applyNumberFormat="1" applyFont="1" applyBorder="1" applyAlignment="1" applyProtection="1">
      <alignment/>
      <protection/>
    </xf>
    <xf numFmtId="4" fontId="27" fillId="0" borderId="0" xfId="0" applyNumberFormat="1" applyFont="1" applyAlignment="1">
      <alignment vertical="center"/>
    </xf>
    <xf numFmtId="0" fontId="23" fillId="0" borderId="3" xfId="0" applyFont="1" applyBorder="1" applyAlignment="1">
      <alignment/>
    </xf>
    <xf numFmtId="0" fontId="23" fillId="0" borderId="19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66" fontId="23" fillId="0" borderId="0" xfId="0" applyNumberFormat="1" applyFont="1" applyBorder="1" applyAlignment="1" applyProtection="1">
      <alignment/>
      <protection/>
    </xf>
    <xf numFmtId="166" fontId="23" fillId="0" borderId="20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vertical="center"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19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19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4" fontId="24" fillId="0" borderId="19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1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/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" fontId="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64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9" fillId="2" borderId="7" xfId="0" applyNumberFormat="1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4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11" fillId="3" borderId="6" xfId="0" applyFont="1" applyFill="1" applyBorder="1" applyAlignment="1" applyProtection="1">
      <alignment horizontal="center" vertical="center"/>
      <protection/>
    </xf>
    <xf numFmtId="0" fontId="11" fillId="3" borderId="7" xfId="0" applyFont="1" applyFill="1" applyBorder="1" applyAlignment="1" applyProtection="1">
      <alignment horizontal="left" vertical="center"/>
      <protection/>
    </xf>
    <xf numFmtId="0" fontId="11" fillId="3" borderId="7" xfId="0" applyFont="1" applyFill="1" applyBorder="1" applyAlignment="1" applyProtection="1">
      <alignment horizontal="center" vertical="center"/>
      <protection/>
    </xf>
    <xf numFmtId="0" fontId="11" fillId="3" borderId="7" xfId="0" applyFont="1" applyFill="1" applyBorder="1" applyAlignment="1" applyProtection="1">
      <alignment horizontal="right" vertical="center"/>
      <protection/>
    </xf>
    <xf numFmtId="0" fontId="11" fillId="3" borderId="11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" fontId="12" fillId="0" borderId="0" xfId="0" applyNumberFormat="1" applyFont="1" applyAlignment="1" applyProtection="1">
      <alignment horizontal="right"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4" borderId="0" xfId="0" applyFont="1" applyFill="1" applyAlignment="1" applyProtection="1">
      <alignment horizontal="center" vertical="center"/>
      <protection/>
    </xf>
    <xf numFmtId="0" fontId="19" fillId="4" borderId="0" xfId="0" applyFont="1" applyFill="1" applyAlignment="1" applyProtection="1">
      <alignment/>
      <protection/>
    </xf>
    <xf numFmtId="4" fontId="0" fillId="4" borderId="16" xfId="0" applyNumberFormat="1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vertical="center"/>
      <protection/>
    </xf>
    <xf numFmtId="4" fontId="22" fillId="4" borderId="16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Stavební úpravy bezb..."/>
      <sheetName val="02 - Opravy podlah učeben..."/>
    </sheetNames>
    <sheetDataSet>
      <sheetData sheetId="0">
        <row r="6">
          <cell r="K6" t="str">
            <v>Dalovice-Střední škola logistická-bezbariérové řešení provozu školy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0CFEC-13D0-4A4B-91EA-C2D79DF8E6F4}">
  <sheetPr>
    <pageSetUpPr fitToPage="1"/>
  </sheetPr>
  <dimension ref="A1:CM57"/>
  <sheetViews>
    <sheetView tabSelected="1" zoomScaleSheetLayoutView="42" workbookViewId="0" topLeftCell="A1"/>
  </sheetViews>
  <sheetFormatPr defaultColWidth="9.140625" defaultRowHeight="1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123" customWidth="1"/>
    <col min="45" max="47" width="22.140625" style="123" hidden="1" customWidth="1"/>
    <col min="48" max="49" width="18.57421875" style="123" hidden="1" customWidth="1"/>
    <col min="50" max="51" width="21.421875" style="123" hidden="1" customWidth="1"/>
    <col min="52" max="52" width="18.57421875" style="123" hidden="1" customWidth="1"/>
    <col min="53" max="53" width="16.421875" style="123" hidden="1" customWidth="1"/>
    <col min="54" max="54" width="21.421875" style="123" hidden="1" customWidth="1"/>
    <col min="55" max="55" width="18.57421875" style="123" hidden="1" customWidth="1"/>
    <col min="56" max="56" width="16.421875" style="123" hidden="1" customWidth="1"/>
    <col min="57" max="57" width="57.00390625" style="123" customWidth="1"/>
    <col min="58" max="16384" width="9.140625" style="123" customWidth="1"/>
  </cols>
  <sheetData>
    <row r="1" spans="1:74" ht="15">
      <c r="A1" s="1" t="s">
        <v>0</v>
      </c>
      <c r="AZ1" s="126"/>
      <c r="BA1" s="126"/>
      <c r="BB1" s="126"/>
      <c r="BT1" s="126"/>
      <c r="BU1" s="126"/>
      <c r="BV1" s="126"/>
    </row>
    <row r="2" spans="44:72" ht="36.95" customHeight="1"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24"/>
      <c r="BT2" s="124"/>
    </row>
    <row r="3" spans="2:72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25"/>
      <c r="BS3" s="124"/>
      <c r="BT3" s="124"/>
    </row>
    <row r="4" spans="2:71" ht="24.95" customHeight="1">
      <c r="B4" s="6"/>
      <c r="C4" s="7"/>
      <c r="D4" s="8" t="s">
        <v>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125"/>
      <c r="AS4" s="126"/>
      <c r="BS4" s="124"/>
    </row>
    <row r="5" spans="2:71" ht="12" customHeight="1">
      <c r="B5" s="6"/>
      <c r="C5" s="7"/>
      <c r="D5" s="9" t="s">
        <v>7</v>
      </c>
      <c r="E5" s="7"/>
      <c r="F5" s="7"/>
      <c r="G5" s="7"/>
      <c r="H5" s="7"/>
      <c r="I5" s="7"/>
      <c r="J5" s="7"/>
      <c r="K5" s="196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7"/>
      <c r="AQ5" s="7"/>
      <c r="AR5" s="125"/>
      <c r="BS5" s="124"/>
    </row>
    <row r="6" spans="2:71" ht="36.95" customHeight="1">
      <c r="B6" s="6"/>
      <c r="C6" s="7"/>
      <c r="D6" s="10" t="s">
        <v>8</v>
      </c>
      <c r="E6" s="7"/>
      <c r="F6" s="7"/>
      <c r="G6" s="7"/>
      <c r="H6" s="7"/>
      <c r="I6" s="7"/>
      <c r="J6" s="7"/>
      <c r="K6" s="198" t="s">
        <v>9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7"/>
      <c r="AQ6" s="7"/>
      <c r="AR6" s="125"/>
      <c r="BS6" s="124"/>
    </row>
    <row r="7" spans="2:71" ht="12" customHeight="1">
      <c r="B7" s="6"/>
      <c r="C7" s="7"/>
      <c r="D7" s="11" t="s">
        <v>10</v>
      </c>
      <c r="E7" s="7"/>
      <c r="F7" s="7"/>
      <c r="G7" s="7"/>
      <c r="H7" s="7"/>
      <c r="I7" s="7"/>
      <c r="J7" s="7"/>
      <c r="K7" s="12" t="s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11" t="s">
        <v>11</v>
      </c>
      <c r="AL7" s="7"/>
      <c r="AM7" s="7"/>
      <c r="AN7" s="12" t="s">
        <v>1</v>
      </c>
      <c r="AO7" s="7"/>
      <c r="AP7" s="7"/>
      <c r="AQ7" s="7"/>
      <c r="AR7" s="125"/>
      <c r="BS7" s="124"/>
    </row>
    <row r="8" spans="2:71" ht="12" customHeight="1">
      <c r="B8" s="6"/>
      <c r="C8" s="7"/>
      <c r="D8" s="11" t="s">
        <v>12</v>
      </c>
      <c r="E8" s="7"/>
      <c r="F8" s="7"/>
      <c r="G8" s="7"/>
      <c r="H8" s="7"/>
      <c r="I8" s="7"/>
      <c r="J8" s="7"/>
      <c r="K8" s="1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1" t="s">
        <v>14</v>
      </c>
      <c r="AL8" s="7"/>
      <c r="AM8" s="7"/>
      <c r="AN8" s="12"/>
      <c r="AO8" s="7"/>
      <c r="AP8" s="7"/>
      <c r="AQ8" s="7"/>
      <c r="AR8" s="125"/>
      <c r="BS8" s="124"/>
    </row>
    <row r="9" spans="2:71" ht="14.4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125"/>
      <c r="BS9" s="124"/>
    </row>
    <row r="10" spans="2:71" ht="12" customHeight="1">
      <c r="B10" s="6"/>
      <c r="C10" s="7"/>
      <c r="D10" s="11" t="s">
        <v>15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" t="s">
        <v>16</v>
      </c>
      <c r="AL10" s="7"/>
      <c r="AM10" s="7"/>
      <c r="AN10" s="12" t="s">
        <v>1</v>
      </c>
      <c r="AO10" s="7"/>
      <c r="AP10" s="7"/>
      <c r="AQ10" s="7"/>
      <c r="AR10" s="125"/>
      <c r="BS10" s="124"/>
    </row>
    <row r="11" spans="2:71" ht="18.4" customHeight="1">
      <c r="B11" s="6"/>
      <c r="C11" s="7"/>
      <c r="D11" s="7"/>
      <c r="E11" s="12" t="s">
        <v>52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1" t="s">
        <v>18</v>
      </c>
      <c r="AL11" s="7"/>
      <c r="AM11" s="7"/>
      <c r="AN11" s="12" t="s">
        <v>1</v>
      </c>
      <c r="AO11" s="7"/>
      <c r="AP11" s="7"/>
      <c r="AQ11" s="7"/>
      <c r="AR11" s="125"/>
      <c r="BS11" s="124"/>
    </row>
    <row r="12" spans="2:71" ht="6.9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125"/>
      <c r="BS12" s="124"/>
    </row>
    <row r="13" spans="2:71" ht="12" customHeight="1">
      <c r="B13" s="6"/>
      <c r="C13" s="7"/>
      <c r="D13" s="11" t="s">
        <v>19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1" t="s">
        <v>16</v>
      </c>
      <c r="AL13" s="7"/>
      <c r="AM13" s="235" t="s">
        <v>1</v>
      </c>
      <c r="AN13" s="235"/>
      <c r="AO13" s="7"/>
      <c r="AP13" s="7"/>
      <c r="AQ13" s="7"/>
      <c r="AR13" s="125"/>
      <c r="BS13" s="124"/>
    </row>
    <row r="14" spans="2:71" ht="15">
      <c r="B14" s="6"/>
      <c r="C14" s="7"/>
      <c r="D14" s="7"/>
      <c r="E14" s="235" t="s">
        <v>20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7"/>
      <c r="AJ14" s="7"/>
      <c r="AK14" s="11" t="s">
        <v>18</v>
      </c>
      <c r="AL14" s="7"/>
      <c r="AM14" s="235" t="s">
        <v>1</v>
      </c>
      <c r="AN14" s="235"/>
      <c r="AO14" s="7"/>
      <c r="AP14" s="7"/>
      <c r="AQ14" s="7"/>
      <c r="AR14" s="125"/>
      <c r="BS14" s="124"/>
    </row>
    <row r="15" spans="2:71" ht="6.9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125"/>
      <c r="BS15" s="124"/>
    </row>
    <row r="16" spans="2:71" ht="12" customHeight="1">
      <c r="B16" s="6"/>
      <c r="C16" s="7"/>
      <c r="D16" s="11" t="s">
        <v>21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1" t="s">
        <v>16</v>
      </c>
      <c r="AL16" s="7"/>
      <c r="AM16" s="7"/>
      <c r="AN16" s="12" t="s">
        <v>1</v>
      </c>
      <c r="AO16" s="7"/>
      <c r="AP16" s="7"/>
      <c r="AQ16" s="7"/>
      <c r="AR16" s="125"/>
      <c r="BS16" s="124"/>
    </row>
    <row r="17" spans="2:71" ht="18.4" customHeight="1">
      <c r="B17" s="6"/>
      <c r="C17" s="7"/>
      <c r="D17" s="7"/>
      <c r="E17" s="1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1" t="s">
        <v>18</v>
      </c>
      <c r="AL17" s="7"/>
      <c r="AM17" s="7"/>
      <c r="AN17" s="12" t="s">
        <v>1</v>
      </c>
      <c r="AO17" s="7"/>
      <c r="AP17" s="7"/>
      <c r="AQ17" s="7"/>
      <c r="AR17" s="125"/>
      <c r="BS17" s="124"/>
    </row>
    <row r="18" spans="2:71" ht="6.9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125"/>
      <c r="BS18" s="124"/>
    </row>
    <row r="19" spans="2:71" ht="12" customHeight="1">
      <c r="B19" s="6"/>
      <c r="C19" s="7"/>
      <c r="D19" s="11" t="s">
        <v>23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1" t="s">
        <v>16</v>
      </c>
      <c r="AL19" s="7"/>
      <c r="AM19" s="7"/>
      <c r="AN19" s="12" t="s">
        <v>1</v>
      </c>
      <c r="AO19" s="7"/>
      <c r="AP19" s="7"/>
      <c r="AQ19" s="7"/>
      <c r="AR19" s="125"/>
      <c r="BS19" s="124"/>
    </row>
    <row r="20" spans="2:71" ht="18.4" customHeight="1">
      <c r="B20" s="6"/>
      <c r="C20" s="7"/>
      <c r="D20" s="7"/>
      <c r="E20" s="1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1" t="s">
        <v>18</v>
      </c>
      <c r="AL20" s="7"/>
      <c r="AM20" s="7"/>
      <c r="AN20" s="12" t="s">
        <v>1</v>
      </c>
      <c r="AO20" s="7"/>
      <c r="AP20" s="7"/>
      <c r="AQ20" s="7"/>
      <c r="AR20" s="125"/>
      <c r="BS20" s="124"/>
    </row>
    <row r="21" spans="2:44" ht="6.9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125"/>
    </row>
    <row r="22" spans="2:44" ht="12" customHeight="1">
      <c r="B22" s="6"/>
      <c r="C22" s="7"/>
      <c r="D22" s="11" t="s">
        <v>24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125"/>
    </row>
    <row r="23" spans="2:44" ht="16.5" customHeight="1">
      <c r="B23" s="6"/>
      <c r="C23" s="7"/>
      <c r="D23" s="7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7"/>
      <c r="AP23" s="7"/>
      <c r="AQ23" s="7"/>
      <c r="AR23" s="125"/>
    </row>
    <row r="24" spans="2:44" ht="6.9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125"/>
    </row>
    <row r="25" spans="2:44" ht="6.95" customHeight="1">
      <c r="B25" s="6"/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7"/>
      <c r="AQ25" s="7"/>
      <c r="AR25" s="125"/>
    </row>
    <row r="26" spans="1:44" s="128" customFormat="1" ht="25.9" customHeight="1">
      <c r="A26" s="19"/>
      <c r="B26" s="14"/>
      <c r="C26" s="15"/>
      <c r="D26" s="16" t="s">
        <v>25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00">
        <f>AG54</f>
        <v>0</v>
      </c>
      <c r="AL26" s="201"/>
      <c r="AM26" s="201"/>
      <c r="AN26" s="201"/>
      <c r="AO26" s="201"/>
      <c r="AP26" s="15"/>
      <c r="AQ26" s="15"/>
      <c r="AR26" s="127"/>
    </row>
    <row r="27" spans="1:44" s="128" customFormat="1" ht="6.95" customHeight="1">
      <c r="A27" s="19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27"/>
    </row>
    <row r="28" spans="1:44" s="128" customFormat="1" ht="15">
      <c r="A28" s="19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94" t="s">
        <v>26</v>
      </c>
      <c r="M28" s="194"/>
      <c r="N28" s="194"/>
      <c r="O28" s="194"/>
      <c r="P28" s="194"/>
      <c r="Q28" s="15"/>
      <c r="R28" s="15"/>
      <c r="S28" s="15"/>
      <c r="T28" s="15"/>
      <c r="U28" s="15"/>
      <c r="V28" s="15"/>
      <c r="W28" s="194" t="s">
        <v>27</v>
      </c>
      <c r="X28" s="194"/>
      <c r="Y28" s="194"/>
      <c r="Z28" s="194"/>
      <c r="AA28" s="194"/>
      <c r="AB28" s="194"/>
      <c r="AC28" s="194"/>
      <c r="AD28" s="194"/>
      <c r="AE28" s="194"/>
      <c r="AF28" s="15"/>
      <c r="AG28" s="15"/>
      <c r="AH28" s="15"/>
      <c r="AI28" s="15"/>
      <c r="AJ28" s="15"/>
      <c r="AK28" s="194" t="s">
        <v>28</v>
      </c>
      <c r="AL28" s="194"/>
      <c r="AM28" s="194"/>
      <c r="AN28" s="194"/>
      <c r="AO28" s="194"/>
      <c r="AP28" s="15"/>
      <c r="AQ28" s="15"/>
      <c r="AR28" s="127"/>
    </row>
    <row r="29" spans="1:44" s="163" customFormat="1" ht="14.45" customHeight="1">
      <c r="A29" s="22"/>
      <c r="B29" s="20"/>
      <c r="C29" s="21"/>
      <c r="D29" s="11" t="s">
        <v>29</v>
      </c>
      <c r="E29" s="21"/>
      <c r="F29" s="11" t="s">
        <v>30</v>
      </c>
      <c r="G29" s="21"/>
      <c r="H29" s="21"/>
      <c r="I29" s="21"/>
      <c r="J29" s="21"/>
      <c r="K29" s="21"/>
      <c r="L29" s="202">
        <v>0.21</v>
      </c>
      <c r="M29" s="203"/>
      <c r="N29" s="203"/>
      <c r="O29" s="203"/>
      <c r="P29" s="203"/>
      <c r="Q29" s="21"/>
      <c r="R29" s="21"/>
      <c r="S29" s="21"/>
      <c r="T29" s="21"/>
      <c r="U29" s="21"/>
      <c r="V29" s="21"/>
      <c r="W29" s="204">
        <f>AG54</f>
        <v>0</v>
      </c>
      <c r="X29" s="203"/>
      <c r="Y29" s="203"/>
      <c r="Z29" s="203"/>
      <c r="AA29" s="203"/>
      <c r="AB29" s="203"/>
      <c r="AC29" s="203"/>
      <c r="AD29" s="203"/>
      <c r="AE29" s="203"/>
      <c r="AF29" s="21"/>
      <c r="AG29" s="21"/>
      <c r="AH29" s="21"/>
      <c r="AI29" s="21"/>
      <c r="AJ29" s="21"/>
      <c r="AK29" s="204">
        <f>AN55-AG55</f>
        <v>0</v>
      </c>
      <c r="AL29" s="203"/>
      <c r="AM29" s="203"/>
      <c r="AN29" s="203"/>
      <c r="AO29" s="203"/>
      <c r="AP29" s="21"/>
      <c r="AQ29" s="21"/>
      <c r="AR29" s="159"/>
    </row>
    <row r="30" spans="1:44" s="163" customFormat="1" ht="14.45" customHeight="1">
      <c r="A30" s="22"/>
      <c r="B30" s="20"/>
      <c r="C30" s="21"/>
      <c r="D30" s="21"/>
      <c r="E30" s="21"/>
      <c r="F30" s="11" t="s">
        <v>31</v>
      </c>
      <c r="G30" s="21"/>
      <c r="H30" s="21"/>
      <c r="I30" s="21"/>
      <c r="J30" s="21"/>
      <c r="K30" s="21"/>
      <c r="L30" s="202">
        <v>0.15</v>
      </c>
      <c r="M30" s="203"/>
      <c r="N30" s="203"/>
      <c r="O30" s="203"/>
      <c r="P30" s="203"/>
      <c r="Q30" s="21"/>
      <c r="R30" s="21"/>
      <c r="S30" s="21"/>
      <c r="T30" s="21"/>
      <c r="U30" s="21"/>
      <c r="V30" s="21"/>
      <c r="W30" s="204">
        <v>0</v>
      </c>
      <c r="X30" s="203"/>
      <c r="Y30" s="203"/>
      <c r="Z30" s="203"/>
      <c r="AA30" s="203"/>
      <c r="AB30" s="203"/>
      <c r="AC30" s="203"/>
      <c r="AD30" s="203"/>
      <c r="AE30" s="203"/>
      <c r="AF30" s="21"/>
      <c r="AG30" s="21"/>
      <c r="AH30" s="21"/>
      <c r="AI30" s="21"/>
      <c r="AJ30" s="21"/>
      <c r="AK30" s="204">
        <v>0</v>
      </c>
      <c r="AL30" s="203"/>
      <c r="AM30" s="203"/>
      <c r="AN30" s="203"/>
      <c r="AO30" s="203"/>
      <c r="AP30" s="21"/>
      <c r="AQ30" s="21"/>
      <c r="AR30" s="159"/>
    </row>
    <row r="31" spans="1:44" s="163" customFormat="1" ht="14.45" customHeight="1" hidden="1">
      <c r="A31" s="22"/>
      <c r="B31" s="20"/>
      <c r="C31" s="21"/>
      <c r="D31" s="21"/>
      <c r="E31" s="21"/>
      <c r="F31" s="11" t="s">
        <v>32</v>
      </c>
      <c r="G31" s="21"/>
      <c r="H31" s="21"/>
      <c r="I31" s="21"/>
      <c r="J31" s="21"/>
      <c r="K31" s="21"/>
      <c r="L31" s="202">
        <v>0.21</v>
      </c>
      <c r="M31" s="203"/>
      <c r="N31" s="203"/>
      <c r="O31" s="203"/>
      <c r="P31" s="203"/>
      <c r="Q31" s="21"/>
      <c r="R31" s="21"/>
      <c r="S31" s="21"/>
      <c r="T31" s="21"/>
      <c r="U31" s="21"/>
      <c r="V31" s="21"/>
      <c r="W31" s="204">
        <f>ROUND(BB54,2)</f>
        <v>0</v>
      </c>
      <c r="X31" s="203"/>
      <c r="Y31" s="203"/>
      <c r="Z31" s="203"/>
      <c r="AA31" s="203"/>
      <c r="AB31" s="203"/>
      <c r="AC31" s="203"/>
      <c r="AD31" s="203"/>
      <c r="AE31" s="203"/>
      <c r="AF31" s="21"/>
      <c r="AG31" s="21"/>
      <c r="AH31" s="21"/>
      <c r="AI31" s="21"/>
      <c r="AJ31" s="21"/>
      <c r="AK31" s="204">
        <v>0</v>
      </c>
      <c r="AL31" s="203"/>
      <c r="AM31" s="203"/>
      <c r="AN31" s="203"/>
      <c r="AO31" s="203"/>
      <c r="AP31" s="21"/>
      <c r="AQ31" s="21"/>
      <c r="AR31" s="159"/>
    </row>
    <row r="32" spans="1:44" s="163" customFormat="1" ht="14.45" customHeight="1" hidden="1">
      <c r="A32" s="22"/>
      <c r="B32" s="20"/>
      <c r="C32" s="21"/>
      <c r="D32" s="21"/>
      <c r="E32" s="21"/>
      <c r="F32" s="11" t="s">
        <v>33</v>
      </c>
      <c r="G32" s="21"/>
      <c r="H32" s="21"/>
      <c r="I32" s="21"/>
      <c r="J32" s="21"/>
      <c r="K32" s="21"/>
      <c r="L32" s="202">
        <v>0.15</v>
      </c>
      <c r="M32" s="203"/>
      <c r="N32" s="203"/>
      <c r="O32" s="203"/>
      <c r="P32" s="203"/>
      <c r="Q32" s="21"/>
      <c r="R32" s="21"/>
      <c r="S32" s="21"/>
      <c r="T32" s="21"/>
      <c r="U32" s="21"/>
      <c r="V32" s="21"/>
      <c r="W32" s="204">
        <f>ROUND(BC54,2)</f>
        <v>0</v>
      </c>
      <c r="X32" s="203"/>
      <c r="Y32" s="203"/>
      <c r="Z32" s="203"/>
      <c r="AA32" s="203"/>
      <c r="AB32" s="203"/>
      <c r="AC32" s="203"/>
      <c r="AD32" s="203"/>
      <c r="AE32" s="203"/>
      <c r="AF32" s="21"/>
      <c r="AG32" s="21"/>
      <c r="AH32" s="21"/>
      <c r="AI32" s="21"/>
      <c r="AJ32" s="21"/>
      <c r="AK32" s="204">
        <v>0</v>
      </c>
      <c r="AL32" s="203"/>
      <c r="AM32" s="203"/>
      <c r="AN32" s="203"/>
      <c r="AO32" s="203"/>
      <c r="AP32" s="21"/>
      <c r="AQ32" s="21"/>
      <c r="AR32" s="159"/>
    </row>
    <row r="33" spans="1:44" s="163" customFormat="1" ht="14.45" customHeight="1" hidden="1">
      <c r="A33" s="22"/>
      <c r="B33" s="20"/>
      <c r="C33" s="21"/>
      <c r="D33" s="21"/>
      <c r="E33" s="21"/>
      <c r="F33" s="11" t="s">
        <v>34</v>
      </c>
      <c r="G33" s="21"/>
      <c r="H33" s="21"/>
      <c r="I33" s="21"/>
      <c r="J33" s="21"/>
      <c r="K33" s="21"/>
      <c r="L33" s="202">
        <v>0</v>
      </c>
      <c r="M33" s="203"/>
      <c r="N33" s="203"/>
      <c r="O33" s="203"/>
      <c r="P33" s="203"/>
      <c r="Q33" s="21"/>
      <c r="R33" s="21"/>
      <c r="S33" s="21"/>
      <c r="T33" s="21"/>
      <c r="U33" s="21"/>
      <c r="V33" s="21"/>
      <c r="W33" s="204">
        <f>ROUND(BD54,2)</f>
        <v>0</v>
      </c>
      <c r="X33" s="203"/>
      <c r="Y33" s="203"/>
      <c r="Z33" s="203"/>
      <c r="AA33" s="203"/>
      <c r="AB33" s="203"/>
      <c r="AC33" s="203"/>
      <c r="AD33" s="203"/>
      <c r="AE33" s="203"/>
      <c r="AF33" s="21"/>
      <c r="AG33" s="21"/>
      <c r="AH33" s="21"/>
      <c r="AI33" s="21"/>
      <c r="AJ33" s="21"/>
      <c r="AK33" s="204">
        <v>0</v>
      </c>
      <c r="AL33" s="203"/>
      <c r="AM33" s="203"/>
      <c r="AN33" s="203"/>
      <c r="AO33" s="203"/>
      <c r="AP33" s="21"/>
      <c r="AQ33" s="21"/>
      <c r="AR33" s="159"/>
    </row>
    <row r="34" spans="1:44" s="128" customFormat="1" ht="6.95" customHeight="1">
      <c r="A34" s="19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27"/>
    </row>
    <row r="35" spans="1:44" s="128" customFormat="1" ht="25.9" customHeight="1">
      <c r="A35" s="19"/>
      <c r="B35" s="14"/>
      <c r="C35" s="23"/>
      <c r="D35" s="24" t="s">
        <v>35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 t="s">
        <v>36</v>
      </c>
      <c r="U35" s="25"/>
      <c r="V35" s="25"/>
      <c r="W35" s="25"/>
      <c r="X35" s="207" t="s">
        <v>37</v>
      </c>
      <c r="Y35" s="208"/>
      <c r="Z35" s="208"/>
      <c r="AA35" s="208"/>
      <c r="AB35" s="208"/>
      <c r="AC35" s="25"/>
      <c r="AD35" s="25"/>
      <c r="AE35" s="25"/>
      <c r="AF35" s="25"/>
      <c r="AG35" s="25"/>
      <c r="AH35" s="25"/>
      <c r="AI35" s="25"/>
      <c r="AJ35" s="25"/>
      <c r="AK35" s="209">
        <f>SUM(AK29:AO30,AK26)</f>
        <v>0</v>
      </c>
      <c r="AL35" s="208"/>
      <c r="AM35" s="208"/>
      <c r="AN35" s="208"/>
      <c r="AO35" s="210"/>
      <c r="AP35" s="23"/>
      <c r="AQ35" s="23"/>
      <c r="AR35" s="127"/>
    </row>
    <row r="36" spans="1:44" s="128" customFormat="1" ht="6.95" customHeight="1">
      <c r="A36" s="19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27"/>
    </row>
    <row r="37" spans="1:44" s="128" customFormat="1" ht="6.95" customHeight="1">
      <c r="A37" s="19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127"/>
    </row>
    <row r="41" spans="1:44" s="128" customFormat="1" ht="6.95" customHeight="1">
      <c r="A41" s="1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127"/>
    </row>
    <row r="42" spans="1:44" s="128" customFormat="1" ht="24.95" customHeight="1">
      <c r="A42" s="19"/>
      <c r="B42" s="14"/>
      <c r="C42" s="8" t="s">
        <v>38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27"/>
    </row>
    <row r="43" spans="1:44" s="128" customFormat="1" ht="6.95" customHeight="1">
      <c r="A43" s="19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27"/>
    </row>
    <row r="44" spans="1:44" s="128" customFormat="1" ht="12" customHeight="1">
      <c r="A44" s="19"/>
      <c r="B44" s="14"/>
      <c r="C44" s="11" t="s">
        <v>7</v>
      </c>
      <c r="D44" s="15"/>
      <c r="E44" s="15"/>
      <c r="F44" s="15"/>
      <c r="G44" s="15"/>
      <c r="H44" s="15"/>
      <c r="I44" s="15"/>
      <c r="J44" s="15"/>
      <c r="K44" s="15"/>
      <c r="L44" s="15">
        <f>K5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27"/>
    </row>
    <row r="45" spans="1:44" s="171" customFormat="1" ht="36.95" customHeight="1">
      <c r="A45" s="34"/>
      <c r="B45" s="31"/>
      <c r="C45" s="32" t="s">
        <v>8</v>
      </c>
      <c r="D45" s="33"/>
      <c r="E45" s="33"/>
      <c r="F45" s="33"/>
      <c r="G45" s="33"/>
      <c r="H45" s="33"/>
      <c r="I45" s="33"/>
      <c r="J45" s="33"/>
      <c r="K45" s="33"/>
      <c r="L45" s="205" t="str">
        <f>K6</f>
        <v>Dalovice-Střední škola logistická-bezbariérové řešení provozu školy</v>
      </c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33"/>
      <c r="AQ45" s="33"/>
      <c r="AR45" s="170"/>
    </row>
    <row r="46" spans="1:44" s="128" customFormat="1" ht="6.95" customHeight="1">
      <c r="A46" s="19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27"/>
    </row>
    <row r="47" spans="1:44" s="128" customFormat="1" ht="12" customHeight="1">
      <c r="A47" s="19"/>
      <c r="B47" s="14"/>
      <c r="C47" s="11" t="s">
        <v>12</v>
      </c>
      <c r="D47" s="15"/>
      <c r="E47" s="15"/>
      <c r="F47" s="15"/>
      <c r="G47" s="15"/>
      <c r="H47" s="15"/>
      <c r="I47" s="15"/>
      <c r="J47" s="15"/>
      <c r="K47" s="15"/>
      <c r="L47" s="35" t="str">
        <f>IF(K8="","",K8)</f>
        <v/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1" t="s">
        <v>14</v>
      </c>
      <c r="AJ47" s="15"/>
      <c r="AK47" s="15"/>
      <c r="AL47" s="15"/>
      <c r="AM47" s="211" t="str">
        <f>IF(AN8="","",AN8)</f>
        <v/>
      </c>
      <c r="AN47" s="211"/>
      <c r="AO47" s="15"/>
      <c r="AP47" s="15"/>
      <c r="AQ47" s="15"/>
      <c r="AR47" s="127"/>
    </row>
    <row r="48" spans="1:44" s="128" customFormat="1" ht="6.95" customHeight="1">
      <c r="A48" s="19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27"/>
    </row>
    <row r="49" spans="1:56" s="128" customFormat="1" ht="13.7" customHeight="1">
      <c r="A49" s="19"/>
      <c r="B49" s="14"/>
      <c r="C49" s="11" t="s">
        <v>15</v>
      </c>
      <c r="D49" s="15"/>
      <c r="E49" s="15"/>
      <c r="F49" s="15"/>
      <c r="G49" s="15"/>
      <c r="H49" s="15"/>
      <c r="I49" s="15"/>
      <c r="J49" s="15"/>
      <c r="K49" s="15"/>
      <c r="L49" s="15" t="str">
        <f>IF(E11="","",E11)</f>
        <v>Střední škola logistická,př.org.Hlavní 114, Dalovice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1" t="s">
        <v>21</v>
      </c>
      <c r="AJ49" s="15"/>
      <c r="AK49" s="15"/>
      <c r="AL49" s="15"/>
      <c r="AM49" s="212" t="str">
        <f>IF(E17="","",E17)</f>
        <v/>
      </c>
      <c r="AN49" s="213"/>
      <c r="AO49" s="213"/>
      <c r="AP49" s="213"/>
      <c r="AQ49" s="15"/>
      <c r="AR49" s="127"/>
      <c r="AS49" s="214"/>
      <c r="AT49" s="215"/>
      <c r="AU49" s="172"/>
      <c r="AV49" s="172"/>
      <c r="AW49" s="172"/>
      <c r="AX49" s="172"/>
      <c r="AY49" s="172"/>
      <c r="AZ49" s="172"/>
      <c r="BA49" s="172"/>
      <c r="BB49" s="172"/>
      <c r="BC49" s="172"/>
      <c r="BD49" s="173"/>
    </row>
    <row r="50" spans="1:56" s="128" customFormat="1" ht="13.7" customHeight="1">
      <c r="A50" s="19"/>
      <c r="B50" s="14"/>
      <c r="C50" s="11" t="s">
        <v>19</v>
      </c>
      <c r="D50" s="15"/>
      <c r="E50" s="15"/>
      <c r="F50" s="15"/>
      <c r="G50" s="15"/>
      <c r="H50" s="15"/>
      <c r="I50" s="15"/>
      <c r="J50" s="15"/>
      <c r="K50" s="15"/>
      <c r="L50" s="15" t="str">
        <f>IF(E14="","",E14)</f>
        <v xml:space="preserve"> 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1" t="s">
        <v>23</v>
      </c>
      <c r="AJ50" s="15"/>
      <c r="AK50" s="15"/>
      <c r="AL50" s="15"/>
      <c r="AM50" s="212" t="str">
        <f>IF(E20="","",E20)</f>
        <v/>
      </c>
      <c r="AN50" s="213"/>
      <c r="AO50" s="213"/>
      <c r="AP50" s="213"/>
      <c r="AQ50" s="15"/>
      <c r="AR50" s="127"/>
      <c r="AS50" s="216"/>
      <c r="AT50" s="217"/>
      <c r="AU50" s="174"/>
      <c r="AV50" s="174"/>
      <c r="AW50" s="174"/>
      <c r="AX50" s="174"/>
      <c r="AY50" s="174"/>
      <c r="AZ50" s="174"/>
      <c r="BA50" s="174"/>
      <c r="BB50" s="174"/>
      <c r="BC50" s="174"/>
      <c r="BD50" s="175"/>
    </row>
    <row r="51" spans="1:56" s="128" customFormat="1" ht="10.9" customHeight="1">
      <c r="A51" s="19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27"/>
      <c r="AS51" s="218"/>
      <c r="AT51" s="219"/>
      <c r="AU51" s="176"/>
      <c r="AV51" s="176"/>
      <c r="AW51" s="176"/>
      <c r="AX51" s="176"/>
      <c r="AY51" s="176"/>
      <c r="AZ51" s="176"/>
      <c r="BA51" s="176"/>
      <c r="BB51" s="176"/>
      <c r="BC51" s="176"/>
      <c r="BD51" s="177"/>
    </row>
    <row r="52" spans="1:56" s="128" customFormat="1" ht="29.25" customHeight="1">
      <c r="A52" s="19"/>
      <c r="B52" s="14"/>
      <c r="C52" s="220" t="s">
        <v>39</v>
      </c>
      <c r="D52" s="221"/>
      <c r="E52" s="221"/>
      <c r="F52" s="221"/>
      <c r="G52" s="221"/>
      <c r="H52" s="37"/>
      <c r="I52" s="222" t="s">
        <v>40</v>
      </c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3" t="s">
        <v>41</v>
      </c>
      <c r="AH52" s="221"/>
      <c r="AI52" s="221"/>
      <c r="AJ52" s="221"/>
      <c r="AK52" s="221"/>
      <c r="AL52" s="221"/>
      <c r="AM52" s="221"/>
      <c r="AN52" s="222" t="s">
        <v>42</v>
      </c>
      <c r="AO52" s="221"/>
      <c r="AP52" s="224"/>
      <c r="AQ52" s="38" t="s">
        <v>43</v>
      </c>
      <c r="AR52" s="127"/>
      <c r="AS52" s="136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8"/>
    </row>
    <row r="53" spans="1:56" s="128" customFormat="1" ht="10.9" customHeight="1">
      <c r="A53" s="19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27"/>
      <c r="AS53" s="140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78"/>
    </row>
    <row r="54" spans="1:90" s="184" customFormat="1" ht="32.45" customHeight="1">
      <c r="A54" s="39"/>
      <c r="B54" s="40"/>
      <c r="C54" s="41" t="s">
        <v>44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28">
        <f>ROUND(SUM(AG55:AG55),2)</f>
        <v>0</v>
      </c>
      <c r="AH54" s="228"/>
      <c r="AI54" s="228"/>
      <c r="AJ54" s="228"/>
      <c r="AK54" s="228"/>
      <c r="AL54" s="228"/>
      <c r="AM54" s="228"/>
      <c r="AN54" s="229">
        <f>SUM(AN55:AP55)</f>
        <v>0</v>
      </c>
      <c r="AO54" s="229"/>
      <c r="AP54" s="229"/>
      <c r="AQ54" s="43" t="s">
        <v>1</v>
      </c>
      <c r="AR54" s="179"/>
      <c r="AS54" s="180"/>
      <c r="AT54" s="181"/>
      <c r="AU54" s="182"/>
      <c r="AV54" s="181"/>
      <c r="AW54" s="181"/>
      <c r="AX54" s="181"/>
      <c r="AY54" s="181"/>
      <c r="AZ54" s="181"/>
      <c r="BA54" s="181"/>
      <c r="BB54" s="181"/>
      <c r="BC54" s="181"/>
      <c r="BD54" s="183"/>
      <c r="BS54" s="185"/>
      <c r="BT54" s="185"/>
      <c r="BU54" s="186"/>
      <c r="BV54" s="185"/>
      <c r="BW54" s="185"/>
      <c r="BX54" s="185"/>
      <c r="CL54" s="185"/>
    </row>
    <row r="55" spans="1:91" s="192" customFormat="1" ht="16.5" customHeight="1">
      <c r="A55" s="39"/>
      <c r="B55" s="44"/>
      <c r="C55" s="45"/>
      <c r="D55" s="225" t="s">
        <v>50</v>
      </c>
      <c r="E55" s="225"/>
      <c r="F55" s="225"/>
      <c r="G55" s="225"/>
      <c r="H55" s="225"/>
      <c r="I55" s="46"/>
      <c r="J55" s="225" t="s">
        <v>210</v>
      </c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6">
        <f>'02 - Opravy podlah učeben...'!J30</f>
        <v>0</v>
      </c>
      <c r="AH55" s="227"/>
      <c r="AI55" s="227"/>
      <c r="AJ55" s="227"/>
      <c r="AK55" s="227"/>
      <c r="AL55" s="227"/>
      <c r="AM55" s="227"/>
      <c r="AN55" s="226">
        <f>PRODUCT(AG55,1.21)</f>
        <v>0</v>
      </c>
      <c r="AO55" s="227"/>
      <c r="AP55" s="227"/>
      <c r="AQ55" s="47" t="s">
        <v>47</v>
      </c>
      <c r="AR55" s="187"/>
      <c r="AS55" s="188"/>
      <c r="AT55" s="189"/>
      <c r="AU55" s="190"/>
      <c r="AV55" s="189"/>
      <c r="AW55" s="189"/>
      <c r="AX55" s="189"/>
      <c r="AY55" s="189"/>
      <c r="AZ55" s="189"/>
      <c r="BA55" s="189"/>
      <c r="BB55" s="189"/>
      <c r="BC55" s="189"/>
      <c r="BD55" s="191"/>
      <c r="BT55" s="193"/>
      <c r="BV55" s="193"/>
      <c r="BW55" s="193"/>
      <c r="BX55" s="193"/>
      <c r="CL55" s="193"/>
      <c r="CM55" s="193"/>
    </row>
    <row r="56" spans="1:44" s="128" customFormat="1" ht="30" customHeight="1">
      <c r="A56" s="19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27"/>
    </row>
    <row r="57" spans="1:44" s="128" customFormat="1" ht="6.95" customHeight="1">
      <c r="A57" s="19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127"/>
    </row>
  </sheetData>
  <sheetProtection algorithmName="SHA-512" hashValue="PvAAW2egu0XR0GgiHdAsm8InP/QYdY0p+ZorLQNp/E6TXYP8mi2s+dvoxuFZzSz/Qj5gx2ZjzMOi3dRKQe0G5A==" saltValue="WJ/g/5nvNRP6q6Dur5EHEg==" spinCount="100000" sheet="1" objects="1" scenarios="1"/>
  <protectedRanges>
    <protectedRange sqref="AM13:AN14 E14:AH14" name="Oblast1"/>
  </protectedRanges>
  <mergeCells count="43">
    <mergeCell ref="D55:H55"/>
    <mergeCell ref="J55:AF55"/>
    <mergeCell ref="AG55:AM55"/>
    <mergeCell ref="AN55:AP55"/>
    <mergeCell ref="AG54:AM54"/>
    <mergeCell ref="AN54:AP54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29:P29"/>
    <mergeCell ref="W29:AE29"/>
    <mergeCell ref="AK29:AO29"/>
    <mergeCell ref="L30:P30"/>
    <mergeCell ref="W30:AE30"/>
    <mergeCell ref="AK30:AO30"/>
    <mergeCell ref="L28:P28"/>
    <mergeCell ref="W28:AE28"/>
    <mergeCell ref="AK28:AO28"/>
    <mergeCell ref="AR2:BE2"/>
    <mergeCell ref="K5:AO5"/>
    <mergeCell ref="K6:AO6"/>
    <mergeCell ref="E23:AN23"/>
    <mergeCell ref="AK26:AO26"/>
    <mergeCell ref="E14:AH14"/>
    <mergeCell ref="AM13:AN13"/>
    <mergeCell ref="AM14:AN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5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86AA-5C2A-4FF4-9ABF-58CABD719D82}">
  <sheetPr>
    <pageSetUpPr fitToPage="1"/>
  </sheetPr>
  <dimension ref="A1:BM134"/>
  <sheetViews>
    <sheetView workbookViewId="0" topLeftCell="A1"/>
  </sheetViews>
  <sheetFormatPr defaultColWidth="9.140625" defaultRowHeight="1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10.8515625" style="0" bestFit="1" customWidth="1"/>
    <col min="9" max="9" width="12.140625" style="0" customWidth="1"/>
    <col min="10" max="10" width="20.140625" style="0" customWidth="1"/>
    <col min="11" max="11" width="16.140625" style="0" bestFit="1" customWidth="1"/>
    <col min="12" max="12" width="8.00390625" style="123" customWidth="1"/>
    <col min="13" max="13" width="9.28125" style="123" hidden="1" customWidth="1"/>
    <col min="14" max="14" width="9.140625" style="123" customWidth="1"/>
    <col min="15" max="20" width="12.140625" style="123" hidden="1" customWidth="1"/>
    <col min="21" max="21" width="14.00390625" style="123" hidden="1" customWidth="1"/>
    <col min="22" max="22" width="10.57421875" style="123" customWidth="1"/>
    <col min="23" max="23" width="14.00390625" style="123" customWidth="1"/>
    <col min="24" max="24" width="10.57421875" style="123" customWidth="1"/>
    <col min="25" max="25" width="12.8515625" style="123" customWidth="1"/>
    <col min="26" max="26" width="9.421875" style="123" customWidth="1"/>
    <col min="27" max="27" width="12.8515625" style="123" customWidth="1"/>
    <col min="28" max="28" width="14.00390625" style="123" customWidth="1"/>
    <col min="29" max="29" width="9.421875" style="123" customWidth="1"/>
    <col min="30" max="30" width="12.8515625" style="123" customWidth="1"/>
    <col min="31" max="31" width="14.00390625" style="123" customWidth="1"/>
    <col min="32" max="16384" width="9.140625" style="123" customWidth="1"/>
  </cols>
  <sheetData>
    <row r="1" ht="15">
      <c r="A1" s="7"/>
    </row>
    <row r="2" spans="12:46" ht="15"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24" t="s">
        <v>51</v>
      </c>
    </row>
    <row r="3" spans="2:46" ht="15">
      <c r="B3" s="48"/>
      <c r="C3" s="49"/>
      <c r="D3" s="49"/>
      <c r="E3" s="49"/>
      <c r="F3" s="49"/>
      <c r="G3" s="49"/>
      <c r="H3" s="49"/>
      <c r="I3" s="49"/>
      <c r="J3" s="49"/>
      <c r="K3" s="49"/>
      <c r="L3" s="125"/>
      <c r="AT3" s="124" t="s">
        <v>49</v>
      </c>
    </row>
    <row r="4" spans="2:46" ht="18">
      <c r="B4" s="5"/>
      <c r="D4" s="50" t="s">
        <v>53</v>
      </c>
      <c r="L4" s="125"/>
      <c r="M4" s="126" t="s">
        <v>6</v>
      </c>
      <c r="AT4" s="124" t="s">
        <v>2</v>
      </c>
    </row>
    <row r="5" spans="2:12" ht="15">
      <c r="B5" s="5"/>
      <c r="L5" s="125"/>
    </row>
    <row r="6" spans="2:12" ht="15">
      <c r="B6" s="5"/>
      <c r="D6" s="51" t="s">
        <v>8</v>
      </c>
      <c r="L6" s="125"/>
    </row>
    <row r="7" spans="2:12" ht="15">
      <c r="B7" s="5"/>
      <c r="E7" s="231" t="str">
        <f>'[1]Rekapitulace stavby'!K6</f>
        <v>Dalovice-Střední škola logistická-bezbariérové řešení provozu školy</v>
      </c>
      <c r="F7" s="231"/>
      <c r="G7" s="231"/>
      <c r="H7" s="231"/>
      <c r="L7" s="125"/>
    </row>
    <row r="8" spans="1:12" s="128" customFormat="1" ht="15">
      <c r="A8" s="19"/>
      <c r="B8" s="18"/>
      <c r="C8" s="19"/>
      <c r="D8" s="51" t="s">
        <v>54</v>
      </c>
      <c r="E8" s="19"/>
      <c r="F8" s="19"/>
      <c r="G8" s="19"/>
      <c r="H8" s="19"/>
      <c r="I8" s="19"/>
      <c r="J8" s="19"/>
      <c r="K8" s="19"/>
      <c r="L8" s="127"/>
    </row>
    <row r="9" spans="1:12" s="128" customFormat="1" ht="15">
      <c r="A9" s="19"/>
      <c r="B9" s="18"/>
      <c r="C9" s="19"/>
      <c r="D9" s="19"/>
      <c r="E9" s="232" t="s">
        <v>209</v>
      </c>
      <c r="F9" s="232"/>
      <c r="G9" s="232"/>
      <c r="H9" s="232"/>
      <c r="I9" s="19"/>
      <c r="J9" s="19"/>
      <c r="K9" s="19"/>
      <c r="L9" s="127"/>
    </row>
    <row r="10" spans="1:12" s="128" customFormat="1" ht="15">
      <c r="A10" s="19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27"/>
    </row>
    <row r="11" spans="1:12" s="128" customFormat="1" ht="15">
      <c r="A11" s="19"/>
      <c r="B11" s="18"/>
      <c r="C11" s="19"/>
      <c r="D11" s="51" t="s">
        <v>10</v>
      </c>
      <c r="E11" s="19"/>
      <c r="F11" s="2" t="s">
        <v>1</v>
      </c>
      <c r="G11" s="19"/>
      <c r="H11" s="19"/>
      <c r="I11" s="51" t="s">
        <v>11</v>
      </c>
      <c r="J11" s="2" t="s">
        <v>1</v>
      </c>
      <c r="K11" s="19"/>
      <c r="L11" s="127"/>
    </row>
    <row r="12" spans="1:12" s="128" customFormat="1" ht="15">
      <c r="A12" s="19"/>
      <c r="B12" s="18"/>
      <c r="C12" s="19"/>
      <c r="D12" s="51" t="s">
        <v>12</v>
      </c>
      <c r="E12" s="19"/>
      <c r="F12" s="2" t="s">
        <v>13</v>
      </c>
      <c r="G12" s="19"/>
      <c r="H12" s="19"/>
      <c r="I12" s="51" t="s">
        <v>14</v>
      </c>
      <c r="J12" s="52"/>
      <c r="K12" s="19"/>
      <c r="L12" s="127"/>
    </row>
    <row r="13" spans="1:12" s="128" customFormat="1" ht="15">
      <c r="A13" s="19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27"/>
    </row>
    <row r="14" spans="1:12" s="128" customFormat="1" ht="15">
      <c r="A14" s="19"/>
      <c r="B14" s="18"/>
      <c r="C14" s="19"/>
      <c r="D14" s="51" t="s">
        <v>15</v>
      </c>
      <c r="E14" s="19"/>
      <c r="F14" s="19"/>
      <c r="G14" s="19"/>
      <c r="H14" s="19"/>
      <c r="I14" s="51" t="s">
        <v>16</v>
      </c>
      <c r="J14" s="2" t="s">
        <v>1</v>
      </c>
      <c r="K14" s="19"/>
      <c r="L14" s="127"/>
    </row>
    <row r="15" spans="1:12" s="128" customFormat="1" ht="15">
      <c r="A15" s="19"/>
      <c r="B15" s="18"/>
      <c r="C15" s="19"/>
      <c r="D15" s="19"/>
      <c r="E15" s="2" t="s">
        <v>17</v>
      </c>
      <c r="F15" s="19"/>
      <c r="G15" s="19"/>
      <c r="H15" s="19"/>
      <c r="I15" s="51" t="s">
        <v>18</v>
      </c>
      <c r="J15" s="2" t="s">
        <v>1</v>
      </c>
      <c r="K15" s="19"/>
      <c r="L15" s="127"/>
    </row>
    <row r="16" spans="1:12" s="128" customFormat="1" ht="15">
      <c r="A16" s="19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27"/>
    </row>
    <row r="17" spans="1:12" s="128" customFormat="1" ht="15">
      <c r="A17" s="19"/>
      <c r="B17" s="18"/>
      <c r="C17" s="19"/>
      <c r="D17" s="51" t="s">
        <v>19</v>
      </c>
      <c r="E17" s="19"/>
      <c r="F17" s="19"/>
      <c r="G17" s="19"/>
      <c r="H17" s="19"/>
      <c r="I17" s="51" t="s">
        <v>16</v>
      </c>
      <c r="J17" s="2" t="str">
        <f>'[1]Rekapitulace stavby'!AN13</f>
        <v/>
      </c>
      <c r="K17" s="19"/>
      <c r="L17" s="127"/>
    </row>
    <row r="18" spans="1:12" s="128" customFormat="1" ht="15">
      <c r="A18" s="19"/>
      <c r="B18" s="18"/>
      <c r="C18" s="19"/>
      <c r="D18" s="19"/>
      <c r="E18" s="233" t="str">
        <f>'[1]Rekapitulace stavby'!E14</f>
        <v xml:space="preserve"> </v>
      </c>
      <c r="F18" s="233"/>
      <c r="G18" s="233"/>
      <c r="H18" s="233"/>
      <c r="I18" s="51" t="s">
        <v>18</v>
      </c>
      <c r="J18" s="2" t="str">
        <f>'[1]Rekapitulace stavby'!AN14</f>
        <v/>
      </c>
      <c r="K18" s="19"/>
      <c r="L18" s="127"/>
    </row>
    <row r="19" spans="1:12" s="128" customFormat="1" ht="15">
      <c r="A19" s="19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27"/>
    </row>
    <row r="20" spans="1:12" s="128" customFormat="1" ht="15">
      <c r="A20" s="19"/>
      <c r="B20" s="18"/>
      <c r="C20" s="19"/>
      <c r="D20" s="51" t="s">
        <v>21</v>
      </c>
      <c r="E20" s="19"/>
      <c r="F20" s="19"/>
      <c r="G20" s="19"/>
      <c r="H20" s="19"/>
      <c r="I20" s="51" t="s">
        <v>16</v>
      </c>
      <c r="J20" s="2" t="s">
        <v>1</v>
      </c>
      <c r="K20" s="19"/>
      <c r="L20" s="127"/>
    </row>
    <row r="21" spans="1:12" s="128" customFormat="1" ht="15">
      <c r="A21" s="19"/>
      <c r="B21" s="18"/>
      <c r="C21" s="19"/>
      <c r="D21" s="19"/>
      <c r="E21" s="2"/>
      <c r="F21" s="19"/>
      <c r="G21" s="19"/>
      <c r="H21" s="19"/>
      <c r="I21" s="51" t="s">
        <v>18</v>
      </c>
      <c r="J21" s="2" t="s">
        <v>1</v>
      </c>
      <c r="K21" s="19"/>
      <c r="L21" s="127"/>
    </row>
    <row r="22" spans="1:12" s="128" customFormat="1" ht="15">
      <c r="A22" s="19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27"/>
    </row>
    <row r="23" spans="1:12" s="128" customFormat="1" ht="15">
      <c r="A23" s="19"/>
      <c r="B23" s="18"/>
      <c r="C23" s="19"/>
      <c r="D23" s="51" t="s">
        <v>23</v>
      </c>
      <c r="E23" s="19"/>
      <c r="F23" s="19"/>
      <c r="G23" s="19"/>
      <c r="H23" s="19"/>
      <c r="I23" s="51" t="s">
        <v>16</v>
      </c>
      <c r="J23" s="2" t="s">
        <v>1</v>
      </c>
      <c r="K23" s="19"/>
      <c r="L23" s="127"/>
    </row>
    <row r="24" spans="1:12" s="128" customFormat="1" ht="15">
      <c r="A24" s="19"/>
      <c r="B24" s="18"/>
      <c r="C24" s="19"/>
      <c r="D24" s="19"/>
      <c r="E24" s="2"/>
      <c r="F24" s="19"/>
      <c r="G24" s="19"/>
      <c r="H24" s="19"/>
      <c r="I24" s="51" t="s">
        <v>18</v>
      </c>
      <c r="J24" s="2" t="s">
        <v>1</v>
      </c>
      <c r="K24" s="19"/>
      <c r="L24" s="127"/>
    </row>
    <row r="25" spans="1:12" s="128" customFormat="1" ht="15">
      <c r="A25" s="19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27"/>
    </row>
    <row r="26" spans="1:12" s="128" customFormat="1" ht="15">
      <c r="A26" s="19"/>
      <c r="B26" s="18"/>
      <c r="C26" s="19"/>
      <c r="D26" s="51" t="s">
        <v>24</v>
      </c>
      <c r="E26" s="19"/>
      <c r="F26" s="19"/>
      <c r="G26" s="19"/>
      <c r="H26" s="19"/>
      <c r="I26" s="19"/>
      <c r="J26" s="19"/>
      <c r="K26" s="19"/>
      <c r="L26" s="127"/>
    </row>
    <row r="27" spans="1:12" s="130" customFormat="1" ht="15">
      <c r="A27" s="54"/>
      <c r="B27" s="53"/>
      <c r="C27" s="54"/>
      <c r="D27" s="54"/>
      <c r="E27" s="234" t="s">
        <v>1</v>
      </c>
      <c r="F27" s="234"/>
      <c r="G27" s="234"/>
      <c r="H27" s="234"/>
      <c r="I27" s="54"/>
      <c r="J27" s="54"/>
      <c r="K27" s="54"/>
      <c r="L27" s="129"/>
    </row>
    <row r="28" spans="1:12" s="128" customFormat="1" ht="15">
      <c r="A28" s="19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27"/>
    </row>
    <row r="29" spans="1:12" s="128" customFormat="1" ht="15">
      <c r="A29" s="19"/>
      <c r="B29" s="18"/>
      <c r="C29" s="19"/>
      <c r="D29" s="36"/>
      <c r="E29" s="36"/>
      <c r="F29" s="36"/>
      <c r="G29" s="36"/>
      <c r="H29" s="36"/>
      <c r="I29" s="36"/>
      <c r="J29" s="36"/>
      <c r="K29" s="36"/>
      <c r="L29" s="127"/>
    </row>
    <row r="30" spans="1:12" s="128" customFormat="1" ht="15.75">
      <c r="A30" s="19"/>
      <c r="B30" s="18"/>
      <c r="C30" s="19"/>
      <c r="D30" s="55" t="s">
        <v>25</v>
      </c>
      <c r="E30" s="19"/>
      <c r="F30" s="19"/>
      <c r="G30" s="19"/>
      <c r="H30" s="19"/>
      <c r="I30" s="19"/>
      <c r="J30" s="56">
        <f>ROUND(J87,2)</f>
        <v>0</v>
      </c>
      <c r="K30" s="19"/>
      <c r="L30" s="127"/>
    </row>
    <row r="31" spans="1:12" s="128" customFormat="1" ht="15">
      <c r="A31" s="19"/>
      <c r="B31" s="18"/>
      <c r="C31" s="19"/>
      <c r="D31" s="36"/>
      <c r="E31" s="36"/>
      <c r="F31" s="36"/>
      <c r="G31" s="36"/>
      <c r="H31" s="36"/>
      <c r="I31" s="36"/>
      <c r="J31" s="36"/>
      <c r="K31" s="36"/>
      <c r="L31" s="127"/>
    </row>
    <row r="32" spans="1:12" s="128" customFormat="1" ht="15">
      <c r="A32" s="19"/>
      <c r="B32" s="18"/>
      <c r="C32" s="19"/>
      <c r="D32" s="19"/>
      <c r="E32" s="19"/>
      <c r="F32" s="57" t="s">
        <v>27</v>
      </c>
      <c r="G32" s="19"/>
      <c r="H32" s="19"/>
      <c r="I32" s="57" t="s">
        <v>26</v>
      </c>
      <c r="J32" s="57" t="s">
        <v>28</v>
      </c>
      <c r="K32" s="19"/>
      <c r="L32" s="127"/>
    </row>
    <row r="33" spans="1:12" s="128" customFormat="1" ht="15">
      <c r="A33" s="19"/>
      <c r="B33" s="18"/>
      <c r="C33" s="19"/>
      <c r="D33" s="51" t="s">
        <v>29</v>
      </c>
      <c r="E33" s="51" t="s">
        <v>30</v>
      </c>
      <c r="F33" s="58">
        <f>ROUND((SUM(BE87:BE133)),2)</f>
        <v>0</v>
      </c>
      <c r="G33" s="19"/>
      <c r="H33" s="19"/>
      <c r="I33" s="59">
        <v>0.21</v>
      </c>
      <c r="J33" s="58">
        <f>ROUND(((SUM(BE87:BE133))*I33),2)</f>
        <v>0</v>
      </c>
      <c r="K33" s="19"/>
      <c r="L33" s="127"/>
    </row>
    <row r="34" spans="1:12" s="128" customFormat="1" ht="15">
      <c r="A34" s="19"/>
      <c r="B34" s="18"/>
      <c r="C34" s="19"/>
      <c r="D34" s="19"/>
      <c r="E34" s="51" t="s">
        <v>31</v>
      </c>
      <c r="F34" s="58">
        <f>ROUND((SUM(BF87:BF133)),2)</f>
        <v>0</v>
      </c>
      <c r="G34" s="19"/>
      <c r="H34" s="19"/>
      <c r="I34" s="59">
        <v>0.15</v>
      </c>
      <c r="J34" s="58">
        <f>ROUND(((SUM(BF87:BF133))*I34),2)</f>
        <v>0</v>
      </c>
      <c r="K34" s="19"/>
      <c r="L34" s="127"/>
    </row>
    <row r="35" spans="1:12" s="128" customFormat="1" ht="15">
      <c r="A35" s="19"/>
      <c r="B35" s="18"/>
      <c r="C35" s="19"/>
      <c r="D35" s="19"/>
      <c r="E35" s="51" t="s">
        <v>32</v>
      </c>
      <c r="F35" s="58">
        <f>ROUND((SUM(BG87:BG133)),2)</f>
        <v>0</v>
      </c>
      <c r="G35" s="19"/>
      <c r="H35" s="19"/>
      <c r="I35" s="59">
        <v>0.21</v>
      </c>
      <c r="J35" s="58">
        <f>0</f>
        <v>0</v>
      </c>
      <c r="K35" s="19"/>
      <c r="L35" s="127"/>
    </row>
    <row r="36" spans="1:12" s="128" customFormat="1" ht="15">
      <c r="A36" s="19"/>
      <c r="B36" s="18"/>
      <c r="C36" s="19"/>
      <c r="D36" s="19"/>
      <c r="E36" s="51" t="s">
        <v>33</v>
      </c>
      <c r="F36" s="58">
        <f>ROUND((SUM(BH87:BH133)),2)</f>
        <v>0</v>
      </c>
      <c r="G36" s="19"/>
      <c r="H36" s="19"/>
      <c r="I36" s="59">
        <v>0.15</v>
      </c>
      <c r="J36" s="58">
        <f>0</f>
        <v>0</v>
      </c>
      <c r="K36" s="19"/>
      <c r="L36" s="127"/>
    </row>
    <row r="37" spans="1:12" s="128" customFormat="1" ht="15">
      <c r="A37" s="19"/>
      <c r="B37" s="18"/>
      <c r="C37" s="19"/>
      <c r="D37" s="19"/>
      <c r="E37" s="51" t="s">
        <v>34</v>
      </c>
      <c r="F37" s="58">
        <f>ROUND((SUM(BI87:BI133)),2)</f>
        <v>0</v>
      </c>
      <c r="G37" s="19"/>
      <c r="H37" s="19"/>
      <c r="I37" s="59">
        <v>0</v>
      </c>
      <c r="J37" s="58">
        <f>0</f>
        <v>0</v>
      </c>
      <c r="K37" s="19"/>
      <c r="L37" s="127"/>
    </row>
    <row r="38" spans="1:12" s="128" customFormat="1" ht="15">
      <c r="A38" s="19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27"/>
    </row>
    <row r="39" spans="1:12" s="128" customFormat="1" ht="15.75">
      <c r="A39" s="19"/>
      <c r="B39" s="18"/>
      <c r="C39" s="60"/>
      <c r="D39" s="61" t="s">
        <v>35</v>
      </c>
      <c r="E39" s="62"/>
      <c r="F39" s="62"/>
      <c r="G39" s="63" t="s">
        <v>36</v>
      </c>
      <c r="H39" s="64" t="s">
        <v>37</v>
      </c>
      <c r="I39" s="62"/>
      <c r="J39" s="65">
        <f>SUM(J30:J37)</f>
        <v>0</v>
      </c>
      <c r="K39" s="66"/>
      <c r="L39" s="127"/>
    </row>
    <row r="40" spans="1:12" s="128" customFormat="1" ht="15">
      <c r="A40" s="19"/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127"/>
    </row>
    <row r="44" spans="1:12" s="128" customFormat="1" ht="15">
      <c r="A44" s="19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127"/>
    </row>
    <row r="45" spans="1:12" s="128" customFormat="1" ht="18">
      <c r="A45" s="19"/>
      <c r="B45" s="14"/>
      <c r="C45" s="8" t="s">
        <v>55</v>
      </c>
      <c r="D45" s="15"/>
      <c r="E45" s="15"/>
      <c r="F45" s="15"/>
      <c r="G45" s="15"/>
      <c r="H45" s="15"/>
      <c r="I45" s="15"/>
      <c r="J45" s="15"/>
      <c r="K45" s="15"/>
      <c r="L45" s="127"/>
    </row>
    <row r="46" spans="1:12" s="128" customFormat="1" ht="15">
      <c r="A46" s="19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27"/>
    </row>
    <row r="47" spans="1:12" s="128" customFormat="1" ht="15">
      <c r="A47" s="19"/>
      <c r="B47" s="14"/>
      <c r="C47" s="11" t="s">
        <v>8</v>
      </c>
      <c r="D47" s="15"/>
      <c r="E47" s="15"/>
      <c r="F47" s="15"/>
      <c r="G47" s="15"/>
      <c r="H47" s="15"/>
      <c r="I47" s="15"/>
      <c r="J47" s="15"/>
      <c r="K47" s="15"/>
      <c r="L47" s="127"/>
    </row>
    <row r="48" spans="1:12" s="128" customFormat="1" ht="15">
      <c r="A48" s="19"/>
      <c r="B48" s="14"/>
      <c r="C48" s="15"/>
      <c r="D48" s="15"/>
      <c r="E48" s="230" t="str">
        <f>E7</f>
        <v>Dalovice-Střední škola logistická-bezbariérové řešení provozu školy</v>
      </c>
      <c r="F48" s="230"/>
      <c r="G48" s="230"/>
      <c r="H48" s="230"/>
      <c r="I48" s="15"/>
      <c r="J48" s="15"/>
      <c r="K48" s="15"/>
      <c r="L48" s="127"/>
    </row>
    <row r="49" spans="1:12" s="128" customFormat="1" ht="15">
      <c r="A49" s="19"/>
      <c r="B49" s="14"/>
      <c r="C49" s="11" t="s">
        <v>54</v>
      </c>
      <c r="D49" s="15"/>
      <c r="E49" s="15"/>
      <c r="F49" s="15"/>
      <c r="G49" s="15"/>
      <c r="H49" s="15"/>
      <c r="I49" s="15"/>
      <c r="J49" s="15"/>
      <c r="K49" s="15"/>
      <c r="L49" s="127"/>
    </row>
    <row r="50" spans="1:12" s="128" customFormat="1" ht="15">
      <c r="A50" s="19"/>
      <c r="B50" s="14"/>
      <c r="C50" s="15"/>
      <c r="D50" s="15"/>
      <c r="E50" s="205" t="str">
        <f>E9</f>
        <v>02 - Opravy učeben 3 a 4</v>
      </c>
      <c r="F50" s="205"/>
      <c r="G50" s="205"/>
      <c r="H50" s="205"/>
      <c r="I50" s="15"/>
      <c r="J50" s="15"/>
      <c r="K50" s="15"/>
      <c r="L50" s="127"/>
    </row>
    <row r="51" spans="1:12" s="128" customFormat="1" ht="15">
      <c r="A51" s="19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27"/>
    </row>
    <row r="52" spans="1:12" s="128" customFormat="1" ht="15">
      <c r="A52" s="19"/>
      <c r="B52" s="14"/>
      <c r="C52" s="11" t="s">
        <v>12</v>
      </c>
      <c r="D52" s="15"/>
      <c r="E52" s="15"/>
      <c r="F52" s="12" t="str">
        <f>F12</f>
        <v>Dalovice</v>
      </c>
      <c r="G52" s="15"/>
      <c r="H52" s="15"/>
      <c r="I52" s="11" t="s">
        <v>14</v>
      </c>
      <c r="J52" s="71" t="str">
        <f>IF(J12="","",J12)</f>
        <v/>
      </c>
      <c r="K52" s="15"/>
      <c r="L52" s="127"/>
    </row>
    <row r="53" spans="1:12" s="128" customFormat="1" ht="15">
      <c r="A53" s="19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27"/>
    </row>
    <row r="54" spans="1:12" s="128" customFormat="1" ht="15">
      <c r="A54" s="19"/>
      <c r="B54" s="14"/>
      <c r="C54" s="11" t="s">
        <v>15</v>
      </c>
      <c r="D54" s="15"/>
      <c r="E54" s="15"/>
      <c r="F54" s="12" t="str">
        <f>E15</f>
        <v>Střední škola logistická,př.org.Hlavní 114,Dalovic</v>
      </c>
      <c r="G54" s="15"/>
      <c r="H54" s="15"/>
      <c r="I54" s="11" t="s">
        <v>21</v>
      </c>
      <c r="J54" s="72">
        <f>E21</f>
        <v>0</v>
      </c>
      <c r="K54" s="15"/>
      <c r="L54" s="127"/>
    </row>
    <row r="55" spans="1:12" s="128" customFormat="1" ht="15">
      <c r="A55" s="19"/>
      <c r="B55" s="14"/>
      <c r="C55" s="11" t="s">
        <v>19</v>
      </c>
      <c r="D55" s="15"/>
      <c r="E55" s="15"/>
      <c r="F55" s="12" t="str">
        <f>IF(E18="","",E18)</f>
        <v xml:space="preserve"> </v>
      </c>
      <c r="G55" s="15"/>
      <c r="H55" s="15"/>
      <c r="I55" s="11" t="s">
        <v>23</v>
      </c>
      <c r="J55" s="72">
        <f>E24</f>
        <v>0</v>
      </c>
      <c r="K55" s="15"/>
      <c r="L55" s="127"/>
    </row>
    <row r="56" spans="1:12" s="128" customFormat="1" ht="15">
      <c r="A56" s="19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27"/>
    </row>
    <row r="57" spans="1:12" s="128" customFormat="1" ht="15">
      <c r="A57" s="19"/>
      <c r="B57" s="14"/>
      <c r="C57" s="73" t="s">
        <v>56</v>
      </c>
      <c r="D57" s="74"/>
      <c r="E57" s="74"/>
      <c r="F57" s="74"/>
      <c r="G57" s="74"/>
      <c r="H57" s="74"/>
      <c r="I57" s="74"/>
      <c r="J57" s="75" t="s">
        <v>57</v>
      </c>
      <c r="K57" s="74"/>
      <c r="L57" s="127"/>
    </row>
    <row r="58" spans="1:12" s="128" customFormat="1" ht="15">
      <c r="A58" s="19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27"/>
    </row>
    <row r="59" spans="1:47" s="128" customFormat="1" ht="20.25" customHeight="1">
      <c r="A59" s="19"/>
      <c r="B59" s="14"/>
      <c r="C59" s="76" t="s">
        <v>58</v>
      </c>
      <c r="D59" s="15"/>
      <c r="E59" s="15"/>
      <c r="F59" s="15"/>
      <c r="G59" s="15"/>
      <c r="H59" s="15"/>
      <c r="I59" s="15"/>
      <c r="J59" s="77">
        <f>J87</f>
        <v>0</v>
      </c>
      <c r="K59" s="15"/>
      <c r="L59" s="127"/>
      <c r="AU59" s="124" t="s">
        <v>59</v>
      </c>
    </row>
    <row r="60" spans="1:12" s="132" customFormat="1" ht="20.25" customHeight="1">
      <c r="A60" s="83"/>
      <c r="B60" s="78"/>
      <c r="C60" s="79"/>
      <c r="D60" s="80" t="s">
        <v>60</v>
      </c>
      <c r="E60" s="81"/>
      <c r="F60" s="81"/>
      <c r="G60" s="81"/>
      <c r="H60" s="81"/>
      <c r="I60" s="81"/>
      <c r="J60" s="82">
        <f>J88</f>
        <v>0</v>
      </c>
      <c r="K60" s="79"/>
      <c r="L60" s="131"/>
    </row>
    <row r="61" spans="1:12" s="134" customFormat="1" ht="20.25" customHeight="1">
      <c r="A61" s="89"/>
      <c r="B61" s="84"/>
      <c r="C61" s="85"/>
      <c r="D61" s="86" t="s">
        <v>61</v>
      </c>
      <c r="E61" s="87"/>
      <c r="F61" s="87"/>
      <c r="G61" s="87"/>
      <c r="H61" s="87"/>
      <c r="I61" s="87"/>
      <c r="J61" s="88">
        <f>J89</f>
        <v>0</v>
      </c>
      <c r="K61" s="85"/>
      <c r="L61" s="133"/>
    </row>
    <row r="62" spans="1:12" s="134" customFormat="1" ht="20.25" customHeight="1">
      <c r="A62" s="89"/>
      <c r="B62" s="84"/>
      <c r="C62" s="85"/>
      <c r="D62" s="86" t="s">
        <v>62</v>
      </c>
      <c r="E62" s="87"/>
      <c r="F62" s="87"/>
      <c r="G62" s="87"/>
      <c r="H62" s="87"/>
      <c r="I62" s="87"/>
      <c r="J62" s="88">
        <f>J92</f>
        <v>0</v>
      </c>
      <c r="K62" s="85"/>
      <c r="L62" s="133"/>
    </row>
    <row r="63" spans="1:12" s="134" customFormat="1" ht="20.25" customHeight="1">
      <c r="A63" s="89"/>
      <c r="B63" s="84"/>
      <c r="C63" s="85"/>
      <c r="D63" s="86" t="s">
        <v>63</v>
      </c>
      <c r="E63" s="87"/>
      <c r="F63" s="87"/>
      <c r="G63" s="87"/>
      <c r="H63" s="87"/>
      <c r="I63" s="87"/>
      <c r="J63" s="88">
        <f>J98</f>
        <v>0</v>
      </c>
      <c r="K63" s="85"/>
      <c r="L63" s="133"/>
    </row>
    <row r="64" spans="1:12" s="132" customFormat="1" ht="20.25" customHeight="1">
      <c r="A64" s="83"/>
      <c r="B64" s="78"/>
      <c r="C64" s="79"/>
      <c r="D64" s="80" t="s">
        <v>64</v>
      </c>
      <c r="E64" s="81"/>
      <c r="F64" s="81"/>
      <c r="G64" s="81"/>
      <c r="H64" s="81"/>
      <c r="I64" s="81"/>
      <c r="J64" s="82">
        <f>J100</f>
        <v>0</v>
      </c>
      <c r="K64" s="79"/>
      <c r="L64" s="131"/>
    </row>
    <row r="65" spans="1:12" s="134" customFormat="1" ht="20.25" customHeight="1">
      <c r="A65" s="89"/>
      <c r="B65" s="84"/>
      <c r="C65" s="85"/>
      <c r="D65" s="86" t="s">
        <v>129</v>
      </c>
      <c r="E65" s="87"/>
      <c r="F65" s="87"/>
      <c r="G65" s="87"/>
      <c r="H65" s="87"/>
      <c r="I65" s="87"/>
      <c r="J65" s="88">
        <f>J101</f>
        <v>0</v>
      </c>
      <c r="K65" s="85"/>
      <c r="L65" s="133"/>
    </row>
    <row r="66" spans="1:12" s="134" customFormat="1" ht="20.25" customHeight="1">
      <c r="A66" s="89"/>
      <c r="B66" s="84"/>
      <c r="C66" s="85"/>
      <c r="D66" s="86" t="s">
        <v>130</v>
      </c>
      <c r="E66" s="87"/>
      <c r="F66" s="87"/>
      <c r="G66" s="87"/>
      <c r="H66" s="87"/>
      <c r="I66" s="87"/>
      <c r="J66" s="88">
        <f>J110</f>
        <v>0</v>
      </c>
      <c r="K66" s="85"/>
      <c r="L66" s="133"/>
    </row>
    <row r="67" spans="1:12" s="134" customFormat="1" ht="20.25" customHeight="1">
      <c r="A67" s="89"/>
      <c r="B67" s="84"/>
      <c r="C67" s="85"/>
      <c r="D67" s="86" t="s">
        <v>65</v>
      </c>
      <c r="E67" s="87"/>
      <c r="F67" s="87"/>
      <c r="G67" s="87"/>
      <c r="H67" s="87"/>
      <c r="I67" s="87"/>
      <c r="J67" s="88">
        <f>J131</f>
        <v>0</v>
      </c>
      <c r="K67" s="85"/>
      <c r="L67" s="133"/>
    </row>
    <row r="68" spans="1:12" s="128" customFormat="1" ht="15">
      <c r="A68" s="19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27"/>
    </row>
    <row r="69" spans="1:12" s="128" customFormat="1" ht="15">
      <c r="A69" s="19"/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127"/>
    </row>
    <row r="73" spans="1:12" s="128" customFormat="1" ht="15">
      <c r="A73" s="19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127"/>
    </row>
    <row r="74" spans="1:12" s="128" customFormat="1" ht="18">
      <c r="A74" s="19"/>
      <c r="B74" s="14"/>
      <c r="C74" s="8" t="s">
        <v>66</v>
      </c>
      <c r="D74" s="15"/>
      <c r="E74" s="15"/>
      <c r="F74" s="15"/>
      <c r="G74" s="15"/>
      <c r="H74" s="15"/>
      <c r="I74" s="15"/>
      <c r="J74" s="15"/>
      <c r="K74" s="15"/>
      <c r="L74" s="127"/>
    </row>
    <row r="75" spans="1:12" s="128" customFormat="1" ht="15">
      <c r="A75" s="19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27"/>
    </row>
    <row r="76" spans="1:12" s="128" customFormat="1" ht="15">
      <c r="A76" s="19"/>
      <c r="B76" s="14"/>
      <c r="C76" s="11" t="s">
        <v>8</v>
      </c>
      <c r="D76" s="15"/>
      <c r="E76" s="15"/>
      <c r="F76" s="15"/>
      <c r="G76" s="15"/>
      <c r="H76" s="15"/>
      <c r="I76" s="15"/>
      <c r="J76" s="15"/>
      <c r="K76" s="15"/>
      <c r="L76" s="127"/>
    </row>
    <row r="77" spans="1:12" s="128" customFormat="1" ht="15">
      <c r="A77" s="19"/>
      <c r="B77" s="14"/>
      <c r="C77" s="15"/>
      <c r="D77" s="15"/>
      <c r="E77" s="230" t="str">
        <f>E7</f>
        <v>Dalovice-Střední škola logistická-bezbariérové řešení provozu školy</v>
      </c>
      <c r="F77" s="230"/>
      <c r="G77" s="230"/>
      <c r="H77" s="230"/>
      <c r="I77" s="15"/>
      <c r="J77" s="15"/>
      <c r="K77" s="15"/>
      <c r="L77" s="127"/>
    </row>
    <row r="78" spans="1:12" s="128" customFormat="1" ht="15">
      <c r="A78" s="19"/>
      <c r="B78" s="14"/>
      <c r="C78" s="11" t="s">
        <v>54</v>
      </c>
      <c r="D78" s="15"/>
      <c r="E78" s="15"/>
      <c r="F78" s="15"/>
      <c r="G78" s="15"/>
      <c r="H78" s="15"/>
      <c r="I78" s="15"/>
      <c r="J78" s="15"/>
      <c r="K78" s="15"/>
      <c r="L78" s="127"/>
    </row>
    <row r="79" spans="1:12" s="128" customFormat="1" ht="15">
      <c r="A79" s="19"/>
      <c r="B79" s="14"/>
      <c r="C79" s="15"/>
      <c r="D79" s="15"/>
      <c r="E79" s="205" t="str">
        <f>E9</f>
        <v>02 - Opravy učeben 3 a 4</v>
      </c>
      <c r="F79" s="205"/>
      <c r="G79" s="205"/>
      <c r="H79" s="205"/>
      <c r="I79" s="15"/>
      <c r="J79" s="15"/>
      <c r="K79" s="15"/>
      <c r="L79" s="127"/>
    </row>
    <row r="80" spans="1:12" s="128" customFormat="1" ht="15">
      <c r="A80" s="19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27"/>
    </row>
    <row r="81" spans="1:12" s="128" customFormat="1" ht="15">
      <c r="A81" s="19"/>
      <c r="B81" s="14"/>
      <c r="C81" s="11" t="s">
        <v>12</v>
      </c>
      <c r="D81" s="15"/>
      <c r="E81" s="15"/>
      <c r="F81" s="12" t="str">
        <f>F12</f>
        <v>Dalovice</v>
      </c>
      <c r="G81" s="15"/>
      <c r="H81" s="15"/>
      <c r="I81" s="11" t="s">
        <v>14</v>
      </c>
      <c r="J81" s="71" t="str">
        <f>IF(J12="","",J12)</f>
        <v/>
      </c>
      <c r="K81" s="15"/>
      <c r="L81" s="127"/>
    </row>
    <row r="82" spans="1:12" s="128" customFormat="1" ht="15">
      <c r="A82" s="19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27"/>
    </row>
    <row r="83" spans="1:12" s="128" customFormat="1" ht="15">
      <c r="A83" s="19"/>
      <c r="B83" s="14"/>
      <c r="C83" s="11" t="s">
        <v>15</v>
      </c>
      <c r="D83" s="15"/>
      <c r="E83" s="15"/>
      <c r="F83" s="12" t="str">
        <f>E15</f>
        <v>Střední škola logistická,př.org.Hlavní 114,Dalovic</v>
      </c>
      <c r="G83" s="15"/>
      <c r="H83" s="15"/>
      <c r="I83" s="11" t="s">
        <v>21</v>
      </c>
      <c r="J83" s="72">
        <f>E21</f>
        <v>0</v>
      </c>
      <c r="K83" s="15"/>
      <c r="L83" s="127"/>
    </row>
    <row r="84" spans="1:12" s="128" customFormat="1" ht="15">
      <c r="A84" s="19"/>
      <c r="B84" s="14"/>
      <c r="C84" s="11" t="s">
        <v>19</v>
      </c>
      <c r="D84" s="15"/>
      <c r="E84" s="15"/>
      <c r="F84" s="12" t="str">
        <f>IF(E18="","",E18)</f>
        <v xml:space="preserve"> </v>
      </c>
      <c r="G84" s="15"/>
      <c r="H84" s="15"/>
      <c r="I84" s="11" t="s">
        <v>23</v>
      </c>
      <c r="J84" s="72">
        <f>E24</f>
        <v>0</v>
      </c>
      <c r="K84" s="15"/>
      <c r="L84" s="127"/>
    </row>
    <row r="85" spans="1:12" s="128" customFormat="1" ht="15">
      <c r="A85" s="19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27"/>
    </row>
    <row r="86" spans="1:20" s="139" customFormat="1" ht="24">
      <c r="A86" s="94"/>
      <c r="B86" s="90"/>
      <c r="C86" s="91" t="s">
        <v>67</v>
      </c>
      <c r="D86" s="92" t="s">
        <v>43</v>
      </c>
      <c r="E86" s="92" t="s">
        <v>39</v>
      </c>
      <c r="F86" s="92" t="s">
        <v>40</v>
      </c>
      <c r="G86" s="92" t="s">
        <v>68</v>
      </c>
      <c r="H86" s="92" t="s">
        <v>69</v>
      </c>
      <c r="I86" s="92" t="s">
        <v>70</v>
      </c>
      <c r="J86" s="92" t="s">
        <v>57</v>
      </c>
      <c r="K86" s="93" t="s">
        <v>71</v>
      </c>
      <c r="L86" s="135"/>
      <c r="M86" s="136" t="s">
        <v>1</v>
      </c>
      <c r="N86" s="137" t="s">
        <v>29</v>
      </c>
      <c r="O86" s="137" t="s">
        <v>72</v>
      </c>
      <c r="P86" s="137" t="s">
        <v>73</v>
      </c>
      <c r="Q86" s="137" t="s">
        <v>74</v>
      </c>
      <c r="R86" s="137" t="s">
        <v>75</v>
      </c>
      <c r="S86" s="137" t="s">
        <v>76</v>
      </c>
      <c r="T86" s="138" t="s">
        <v>77</v>
      </c>
    </row>
    <row r="87" spans="1:63" s="128" customFormat="1" ht="15.75">
      <c r="A87" s="19"/>
      <c r="B87" s="14"/>
      <c r="C87" s="41" t="s">
        <v>78</v>
      </c>
      <c r="D87" s="15"/>
      <c r="E87" s="15"/>
      <c r="F87" s="15"/>
      <c r="G87" s="15"/>
      <c r="H87" s="15"/>
      <c r="I87" s="15"/>
      <c r="J87" s="95">
        <f>BK87</f>
        <v>0</v>
      </c>
      <c r="K87" s="15"/>
      <c r="L87" s="127"/>
      <c r="M87" s="140"/>
      <c r="N87" s="141"/>
      <c r="O87" s="141"/>
      <c r="P87" s="142">
        <f>P88+P100</f>
        <v>163.12663200000003</v>
      </c>
      <c r="Q87" s="141"/>
      <c r="R87" s="142">
        <f>R88+R100</f>
        <v>3.6759324200000005</v>
      </c>
      <c r="S87" s="141"/>
      <c r="T87" s="143">
        <f>T88+T100</f>
        <v>0.3453452</v>
      </c>
      <c r="AT87" s="124" t="s">
        <v>45</v>
      </c>
      <c r="AU87" s="124" t="s">
        <v>59</v>
      </c>
      <c r="BK87" s="144">
        <f>BK88+BK100</f>
        <v>0</v>
      </c>
    </row>
    <row r="88" spans="1:63" s="150" customFormat="1" ht="15">
      <c r="A88" s="101"/>
      <c r="B88" s="96"/>
      <c r="C88" s="97"/>
      <c r="D88" s="98" t="s">
        <v>45</v>
      </c>
      <c r="E88" s="99" t="s">
        <v>79</v>
      </c>
      <c r="F88" s="99" t="s">
        <v>80</v>
      </c>
      <c r="G88" s="97"/>
      <c r="H88" s="97"/>
      <c r="I88" s="97"/>
      <c r="J88" s="100">
        <f>BK88</f>
        <v>0</v>
      </c>
      <c r="K88" s="97"/>
      <c r="L88" s="145"/>
      <c r="M88" s="146"/>
      <c r="N88" s="147"/>
      <c r="O88" s="147"/>
      <c r="P88" s="148">
        <f>P89+P92+P98</f>
        <v>31.661568000000003</v>
      </c>
      <c r="Q88" s="147"/>
      <c r="R88" s="148">
        <f>R89+R92+R98</f>
        <v>0.0034016000000000007</v>
      </c>
      <c r="S88" s="147"/>
      <c r="T88" s="149">
        <f>T89+T92+T98</f>
        <v>0</v>
      </c>
      <c r="AR88" s="151" t="s">
        <v>48</v>
      </c>
      <c r="AT88" s="152" t="s">
        <v>45</v>
      </c>
      <c r="AU88" s="152" t="s">
        <v>46</v>
      </c>
      <c r="AY88" s="151" t="s">
        <v>81</v>
      </c>
      <c r="BK88" s="153">
        <f>BK89+BK92+BK98</f>
        <v>0</v>
      </c>
    </row>
    <row r="89" spans="1:63" s="150" customFormat="1" ht="12.75">
      <c r="A89" s="101"/>
      <c r="B89" s="96"/>
      <c r="C89" s="97"/>
      <c r="D89" s="98" t="s">
        <v>45</v>
      </c>
      <c r="E89" s="102" t="s">
        <v>92</v>
      </c>
      <c r="F89" s="102" t="s">
        <v>110</v>
      </c>
      <c r="G89" s="97"/>
      <c r="H89" s="97"/>
      <c r="I89" s="236"/>
      <c r="J89" s="103">
        <f>BK89</f>
        <v>0</v>
      </c>
      <c r="K89" s="97"/>
      <c r="L89" s="145"/>
      <c r="M89" s="146"/>
      <c r="N89" s="147"/>
      <c r="O89" s="147"/>
      <c r="P89" s="148">
        <f>SUM(P90:P91)</f>
        <v>30.10416</v>
      </c>
      <c r="Q89" s="147"/>
      <c r="R89" s="148">
        <f>SUM(R90:R91)</f>
        <v>0.0034016000000000007</v>
      </c>
      <c r="S89" s="147"/>
      <c r="T89" s="149">
        <f>SUM(T90:T91)</f>
        <v>0</v>
      </c>
      <c r="AR89" s="151" t="s">
        <v>48</v>
      </c>
      <c r="AT89" s="152" t="s">
        <v>45</v>
      </c>
      <c r="AU89" s="152" t="s">
        <v>48</v>
      </c>
      <c r="AY89" s="151" t="s">
        <v>81</v>
      </c>
      <c r="BK89" s="153">
        <f>SUM(BK90:BK91)</f>
        <v>0</v>
      </c>
    </row>
    <row r="90" spans="1:65" s="128" customFormat="1" ht="30">
      <c r="A90" s="19"/>
      <c r="B90" s="14"/>
      <c r="C90" s="104" t="s">
        <v>48</v>
      </c>
      <c r="D90" s="104" t="s">
        <v>82</v>
      </c>
      <c r="E90" s="105" t="s">
        <v>131</v>
      </c>
      <c r="F90" s="106" t="s">
        <v>132</v>
      </c>
      <c r="G90" s="107" t="s">
        <v>83</v>
      </c>
      <c r="H90" s="108">
        <v>85.04</v>
      </c>
      <c r="I90" s="237"/>
      <c r="J90" s="109">
        <f>ROUND(I90*H90,2)</f>
        <v>0</v>
      </c>
      <c r="K90" s="106" t="s">
        <v>84</v>
      </c>
      <c r="L90" s="127"/>
      <c r="M90" s="154" t="s">
        <v>1</v>
      </c>
      <c r="N90" s="155" t="s">
        <v>30</v>
      </c>
      <c r="O90" s="156">
        <v>0.354</v>
      </c>
      <c r="P90" s="156">
        <f>O90*H90</f>
        <v>30.10416</v>
      </c>
      <c r="Q90" s="156">
        <v>4E-05</v>
      </c>
      <c r="R90" s="156">
        <f>Q90*H90</f>
        <v>0.0034016000000000007</v>
      </c>
      <c r="S90" s="156">
        <v>0</v>
      </c>
      <c r="T90" s="157">
        <f>S90*H90</f>
        <v>0</v>
      </c>
      <c r="AR90" s="124" t="s">
        <v>85</v>
      </c>
      <c r="AT90" s="124" t="s">
        <v>82</v>
      </c>
      <c r="AU90" s="124" t="s">
        <v>49</v>
      </c>
      <c r="AY90" s="124" t="s">
        <v>81</v>
      </c>
      <c r="BE90" s="158">
        <f>IF(N90="základní",J90,0)</f>
        <v>0</v>
      </c>
      <c r="BF90" s="158">
        <f>IF(N90="snížená",J90,0)</f>
        <v>0</v>
      </c>
      <c r="BG90" s="158">
        <f>IF(N90="zákl. přenesená",J90,0)</f>
        <v>0</v>
      </c>
      <c r="BH90" s="158">
        <f>IF(N90="sníž. přenesená",J90,0)</f>
        <v>0</v>
      </c>
      <c r="BI90" s="158">
        <f>IF(N90="nulová",J90,0)</f>
        <v>0</v>
      </c>
      <c r="BJ90" s="124" t="s">
        <v>48</v>
      </c>
      <c r="BK90" s="158">
        <f>ROUND(I90*H90,2)</f>
        <v>0</v>
      </c>
      <c r="BL90" s="124" t="s">
        <v>85</v>
      </c>
      <c r="BM90" s="124" t="s">
        <v>133</v>
      </c>
    </row>
    <row r="91" spans="1:51" s="163" customFormat="1" ht="11.25">
      <c r="A91" s="116"/>
      <c r="B91" s="110"/>
      <c r="C91" s="111"/>
      <c r="D91" s="112" t="s">
        <v>86</v>
      </c>
      <c r="E91" s="113" t="s">
        <v>1</v>
      </c>
      <c r="F91" s="114" t="s">
        <v>134</v>
      </c>
      <c r="G91" s="111"/>
      <c r="H91" s="115">
        <v>85.04</v>
      </c>
      <c r="I91" s="238"/>
      <c r="J91" s="111"/>
      <c r="K91" s="111"/>
      <c r="L91" s="159"/>
      <c r="M91" s="160"/>
      <c r="N91" s="161"/>
      <c r="O91" s="161"/>
      <c r="P91" s="161"/>
      <c r="Q91" s="161"/>
      <c r="R91" s="161"/>
      <c r="S91" s="161"/>
      <c r="T91" s="162"/>
      <c r="AT91" s="126" t="s">
        <v>86</v>
      </c>
      <c r="AU91" s="126" t="s">
        <v>49</v>
      </c>
      <c r="AV91" s="163" t="s">
        <v>49</v>
      </c>
      <c r="AW91" s="163" t="s">
        <v>22</v>
      </c>
      <c r="AX91" s="163" t="s">
        <v>48</v>
      </c>
      <c r="AY91" s="126" t="s">
        <v>81</v>
      </c>
    </row>
    <row r="92" spans="1:63" s="150" customFormat="1" ht="12.75">
      <c r="A92" s="101"/>
      <c r="B92" s="96"/>
      <c r="C92" s="97"/>
      <c r="D92" s="98" t="s">
        <v>45</v>
      </c>
      <c r="E92" s="102" t="s">
        <v>112</v>
      </c>
      <c r="F92" s="102" t="s">
        <v>113</v>
      </c>
      <c r="G92" s="97"/>
      <c r="H92" s="97"/>
      <c r="I92" s="236"/>
      <c r="J92" s="103">
        <f>BK92</f>
        <v>0</v>
      </c>
      <c r="K92" s="97"/>
      <c r="L92" s="145"/>
      <c r="M92" s="146"/>
      <c r="N92" s="147"/>
      <c r="O92" s="147"/>
      <c r="P92" s="148">
        <f>SUM(P93:P97)</f>
        <v>1.5549149999999998</v>
      </c>
      <c r="Q92" s="147"/>
      <c r="R92" s="148">
        <f>SUM(R93:R97)</f>
        <v>0</v>
      </c>
      <c r="S92" s="147"/>
      <c r="T92" s="149">
        <f>SUM(T93:T97)</f>
        <v>0</v>
      </c>
      <c r="AR92" s="151" t="s">
        <v>48</v>
      </c>
      <c r="AT92" s="152" t="s">
        <v>45</v>
      </c>
      <c r="AU92" s="152" t="s">
        <v>48</v>
      </c>
      <c r="AY92" s="151" t="s">
        <v>81</v>
      </c>
      <c r="BK92" s="153">
        <f>SUM(BK93:BK97)</f>
        <v>0</v>
      </c>
    </row>
    <row r="93" spans="1:65" s="128" customFormat="1" ht="30">
      <c r="A93" s="19"/>
      <c r="B93" s="14"/>
      <c r="C93" s="104" t="s">
        <v>49</v>
      </c>
      <c r="D93" s="104" t="s">
        <v>82</v>
      </c>
      <c r="E93" s="105" t="s">
        <v>114</v>
      </c>
      <c r="F93" s="106" t="s">
        <v>115</v>
      </c>
      <c r="G93" s="107" t="s">
        <v>94</v>
      </c>
      <c r="H93" s="108">
        <v>0.345</v>
      </c>
      <c r="I93" s="237"/>
      <c r="J93" s="109">
        <f>ROUND(I93*H93,2)</f>
        <v>0</v>
      </c>
      <c r="K93" s="106" t="s">
        <v>84</v>
      </c>
      <c r="L93" s="127"/>
      <c r="M93" s="154" t="s">
        <v>1</v>
      </c>
      <c r="N93" s="155" t="s">
        <v>30</v>
      </c>
      <c r="O93" s="156">
        <v>4.25</v>
      </c>
      <c r="P93" s="156">
        <f>O93*H93</f>
        <v>1.4662499999999998</v>
      </c>
      <c r="Q93" s="156">
        <v>0</v>
      </c>
      <c r="R93" s="156">
        <f>Q93*H93</f>
        <v>0</v>
      </c>
      <c r="S93" s="156">
        <v>0</v>
      </c>
      <c r="T93" s="157">
        <f>S93*H93</f>
        <v>0</v>
      </c>
      <c r="AR93" s="124" t="s">
        <v>85</v>
      </c>
      <c r="AT93" s="124" t="s">
        <v>82</v>
      </c>
      <c r="AU93" s="124" t="s">
        <v>49</v>
      </c>
      <c r="AY93" s="124" t="s">
        <v>81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24" t="s">
        <v>48</v>
      </c>
      <c r="BK93" s="158">
        <f>ROUND(I93*H93,2)</f>
        <v>0</v>
      </c>
      <c r="BL93" s="124" t="s">
        <v>85</v>
      </c>
      <c r="BM93" s="124" t="s">
        <v>135</v>
      </c>
    </row>
    <row r="94" spans="1:65" s="128" customFormat="1" ht="30">
      <c r="A94" s="19"/>
      <c r="B94" s="14"/>
      <c r="C94" s="104" t="s">
        <v>87</v>
      </c>
      <c r="D94" s="104" t="s">
        <v>82</v>
      </c>
      <c r="E94" s="105" t="s">
        <v>116</v>
      </c>
      <c r="F94" s="106" t="s">
        <v>117</v>
      </c>
      <c r="G94" s="107" t="s">
        <v>94</v>
      </c>
      <c r="H94" s="108">
        <v>0.345</v>
      </c>
      <c r="I94" s="237"/>
      <c r="J94" s="109">
        <f>ROUND(I94*H94,2)</f>
        <v>0</v>
      </c>
      <c r="K94" s="106" t="s">
        <v>84</v>
      </c>
      <c r="L94" s="127"/>
      <c r="M94" s="154" t="s">
        <v>1</v>
      </c>
      <c r="N94" s="155" t="s">
        <v>30</v>
      </c>
      <c r="O94" s="156">
        <v>0.125</v>
      </c>
      <c r="P94" s="156">
        <f>O94*H94</f>
        <v>0.043125</v>
      </c>
      <c r="Q94" s="156">
        <v>0</v>
      </c>
      <c r="R94" s="156">
        <f>Q94*H94</f>
        <v>0</v>
      </c>
      <c r="S94" s="156">
        <v>0</v>
      </c>
      <c r="T94" s="157">
        <f>S94*H94</f>
        <v>0</v>
      </c>
      <c r="AR94" s="124" t="s">
        <v>85</v>
      </c>
      <c r="AT94" s="124" t="s">
        <v>82</v>
      </c>
      <c r="AU94" s="124" t="s">
        <v>49</v>
      </c>
      <c r="AY94" s="124" t="s">
        <v>81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24" t="s">
        <v>48</v>
      </c>
      <c r="BK94" s="158">
        <f>ROUND(I94*H94,2)</f>
        <v>0</v>
      </c>
      <c r="BL94" s="124" t="s">
        <v>85</v>
      </c>
      <c r="BM94" s="124" t="s">
        <v>136</v>
      </c>
    </row>
    <row r="95" spans="1:65" s="128" customFormat="1" ht="30">
      <c r="A95" s="19"/>
      <c r="B95" s="14"/>
      <c r="C95" s="104" t="s">
        <v>85</v>
      </c>
      <c r="D95" s="104" t="s">
        <v>82</v>
      </c>
      <c r="E95" s="105" t="s">
        <v>118</v>
      </c>
      <c r="F95" s="106" t="s">
        <v>119</v>
      </c>
      <c r="G95" s="107" t="s">
        <v>94</v>
      </c>
      <c r="H95" s="108">
        <v>7.59</v>
      </c>
      <c r="I95" s="237"/>
      <c r="J95" s="109">
        <f>ROUND(I95*H95,2)</f>
        <v>0</v>
      </c>
      <c r="K95" s="106" t="s">
        <v>84</v>
      </c>
      <c r="L95" s="127"/>
      <c r="M95" s="154" t="s">
        <v>1</v>
      </c>
      <c r="N95" s="155" t="s">
        <v>30</v>
      </c>
      <c r="O95" s="156">
        <v>0.006</v>
      </c>
      <c r="P95" s="156">
        <f>O95*H95</f>
        <v>0.04554</v>
      </c>
      <c r="Q95" s="156">
        <v>0</v>
      </c>
      <c r="R95" s="156">
        <f>Q95*H95</f>
        <v>0</v>
      </c>
      <c r="S95" s="156">
        <v>0</v>
      </c>
      <c r="T95" s="157">
        <f>S95*H95</f>
        <v>0</v>
      </c>
      <c r="AR95" s="124" t="s">
        <v>85</v>
      </c>
      <c r="AT95" s="124" t="s">
        <v>82</v>
      </c>
      <c r="AU95" s="124" t="s">
        <v>49</v>
      </c>
      <c r="AY95" s="124" t="s">
        <v>81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24" t="s">
        <v>48</v>
      </c>
      <c r="BK95" s="158">
        <f>ROUND(I95*H95,2)</f>
        <v>0</v>
      </c>
      <c r="BL95" s="124" t="s">
        <v>85</v>
      </c>
      <c r="BM95" s="124" t="s">
        <v>137</v>
      </c>
    </row>
    <row r="96" spans="1:51" s="163" customFormat="1" ht="11.25">
      <c r="A96" s="116"/>
      <c r="B96" s="110"/>
      <c r="C96" s="111"/>
      <c r="D96" s="112" t="s">
        <v>86</v>
      </c>
      <c r="E96" s="111"/>
      <c r="F96" s="114" t="s">
        <v>138</v>
      </c>
      <c r="G96" s="111"/>
      <c r="H96" s="115">
        <v>7.59</v>
      </c>
      <c r="I96" s="238"/>
      <c r="J96" s="111"/>
      <c r="K96" s="111"/>
      <c r="L96" s="159"/>
      <c r="M96" s="160"/>
      <c r="N96" s="161"/>
      <c r="O96" s="161"/>
      <c r="P96" s="161"/>
      <c r="Q96" s="161"/>
      <c r="R96" s="161"/>
      <c r="S96" s="161"/>
      <c r="T96" s="162"/>
      <c r="AT96" s="126" t="s">
        <v>86</v>
      </c>
      <c r="AU96" s="126" t="s">
        <v>49</v>
      </c>
      <c r="AV96" s="163" t="s">
        <v>49</v>
      </c>
      <c r="AW96" s="163" t="s">
        <v>2</v>
      </c>
      <c r="AX96" s="163" t="s">
        <v>48</v>
      </c>
      <c r="AY96" s="126" t="s">
        <v>81</v>
      </c>
    </row>
    <row r="97" spans="1:65" s="128" customFormat="1" ht="30">
      <c r="A97" s="19"/>
      <c r="B97" s="14"/>
      <c r="C97" s="104" t="s">
        <v>88</v>
      </c>
      <c r="D97" s="104" t="s">
        <v>82</v>
      </c>
      <c r="E97" s="105" t="s">
        <v>120</v>
      </c>
      <c r="F97" s="106" t="s">
        <v>121</v>
      </c>
      <c r="G97" s="107" t="s">
        <v>94</v>
      </c>
      <c r="H97" s="108">
        <v>0.345</v>
      </c>
      <c r="I97" s="237"/>
      <c r="J97" s="109">
        <f>ROUND(I97*H97,2)</f>
        <v>0</v>
      </c>
      <c r="K97" s="106" t="s">
        <v>84</v>
      </c>
      <c r="L97" s="127"/>
      <c r="M97" s="154" t="s">
        <v>1</v>
      </c>
      <c r="N97" s="155" t="s">
        <v>30</v>
      </c>
      <c r="O97" s="156">
        <v>0</v>
      </c>
      <c r="P97" s="156">
        <f>O97*H97</f>
        <v>0</v>
      </c>
      <c r="Q97" s="156">
        <v>0</v>
      </c>
      <c r="R97" s="156">
        <f>Q97*H97</f>
        <v>0</v>
      </c>
      <c r="S97" s="156">
        <v>0</v>
      </c>
      <c r="T97" s="157">
        <f>S97*H97</f>
        <v>0</v>
      </c>
      <c r="AR97" s="124" t="s">
        <v>85</v>
      </c>
      <c r="AT97" s="124" t="s">
        <v>82</v>
      </c>
      <c r="AU97" s="124" t="s">
        <v>49</v>
      </c>
      <c r="AY97" s="124" t="s">
        <v>81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24" t="s">
        <v>48</v>
      </c>
      <c r="BK97" s="158">
        <f>ROUND(I97*H97,2)</f>
        <v>0</v>
      </c>
      <c r="BL97" s="124" t="s">
        <v>85</v>
      </c>
      <c r="BM97" s="124" t="s">
        <v>139</v>
      </c>
    </row>
    <row r="98" spans="1:63" s="150" customFormat="1" ht="12.75">
      <c r="A98" s="101"/>
      <c r="B98" s="96"/>
      <c r="C98" s="97"/>
      <c r="D98" s="98" t="s">
        <v>45</v>
      </c>
      <c r="E98" s="102" t="s">
        <v>122</v>
      </c>
      <c r="F98" s="102" t="s">
        <v>123</v>
      </c>
      <c r="G98" s="97"/>
      <c r="H98" s="97"/>
      <c r="I98" s="236"/>
      <c r="J98" s="103">
        <f>BK98</f>
        <v>0</v>
      </c>
      <c r="K98" s="97"/>
      <c r="L98" s="145"/>
      <c r="M98" s="146"/>
      <c r="N98" s="147"/>
      <c r="O98" s="147"/>
      <c r="P98" s="148">
        <f>P99</f>
        <v>0.002493</v>
      </c>
      <c r="Q98" s="147"/>
      <c r="R98" s="148">
        <f>R99</f>
        <v>0</v>
      </c>
      <c r="S98" s="147"/>
      <c r="T98" s="149">
        <f>T99</f>
        <v>0</v>
      </c>
      <c r="AR98" s="151" t="s">
        <v>48</v>
      </c>
      <c r="AT98" s="152" t="s">
        <v>45</v>
      </c>
      <c r="AU98" s="152" t="s">
        <v>48</v>
      </c>
      <c r="AY98" s="151" t="s">
        <v>81</v>
      </c>
      <c r="BK98" s="153">
        <f>BK99</f>
        <v>0</v>
      </c>
    </row>
    <row r="99" spans="1:65" s="128" customFormat="1" ht="45">
      <c r="A99" s="19"/>
      <c r="B99" s="14"/>
      <c r="C99" s="104" t="s">
        <v>89</v>
      </c>
      <c r="D99" s="104" t="s">
        <v>82</v>
      </c>
      <c r="E99" s="105" t="s">
        <v>140</v>
      </c>
      <c r="F99" s="106" t="s">
        <v>141</v>
      </c>
      <c r="G99" s="107" t="s">
        <v>94</v>
      </c>
      <c r="H99" s="108">
        <v>0.003</v>
      </c>
      <c r="I99" s="237"/>
      <c r="J99" s="109">
        <f>ROUND(I99*H99,2)</f>
        <v>0</v>
      </c>
      <c r="K99" s="106" t="s">
        <v>84</v>
      </c>
      <c r="L99" s="127"/>
      <c r="M99" s="154" t="s">
        <v>1</v>
      </c>
      <c r="N99" s="155" t="s">
        <v>30</v>
      </c>
      <c r="O99" s="156">
        <v>0.831</v>
      </c>
      <c r="P99" s="156">
        <f>O99*H99</f>
        <v>0.002493</v>
      </c>
      <c r="Q99" s="156">
        <v>0</v>
      </c>
      <c r="R99" s="156">
        <f>Q99*H99</f>
        <v>0</v>
      </c>
      <c r="S99" s="156">
        <v>0</v>
      </c>
      <c r="T99" s="157">
        <f>S99*H99</f>
        <v>0</v>
      </c>
      <c r="AR99" s="124" t="s">
        <v>85</v>
      </c>
      <c r="AT99" s="124" t="s">
        <v>82</v>
      </c>
      <c r="AU99" s="124" t="s">
        <v>49</v>
      </c>
      <c r="AY99" s="124" t="s">
        <v>81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24" t="s">
        <v>48</v>
      </c>
      <c r="BK99" s="158">
        <f>ROUND(I99*H99,2)</f>
        <v>0</v>
      </c>
      <c r="BL99" s="124" t="s">
        <v>85</v>
      </c>
      <c r="BM99" s="124" t="s">
        <v>142</v>
      </c>
    </row>
    <row r="100" spans="1:63" s="150" customFormat="1" ht="15">
      <c r="A100" s="101"/>
      <c r="B100" s="96"/>
      <c r="C100" s="97"/>
      <c r="D100" s="98" t="s">
        <v>45</v>
      </c>
      <c r="E100" s="99" t="s">
        <v>124</v>
      </c>
      <c r="F100" s="99" t="s">
        <v>125</v>
      </c>
      <c r="G100" s="97"/>
      <c r="H100" s="97"/>
      <c r="I100" s="236"/>
      <c r="J100" s="100">
        <f>BK100</f>
        <v>0</v>
      </c>
      <c r="K100" s="97"/>
      <c r="L100" s="145"/>
      <c r="M100" s="146"/>
      <c r="N100" s="147"/>
      <c r="O100" s="147"/>
      <c r="P100" s="148">
        <f>P101+P110+P131</f>
        <v>131.465064</v>
      </c>
      <c r="Q100" s="147"/>
      <c r="R100" s="148">
        <f>R101+R110+R131</f>
        <v>3.6725308200000004</v>
      </c>
      <c r="S100" s="147"/>
      <c r="T100" s="149">
        <f>T101+T110+T131</f>
        <v>0.3453452</v>
      </c>
      <c r="AR100" s="151" t="s">
        <v>49</v>
      </c>
      <c r="AT100" s="152" t="s">
        <v>45</v>
      </c>
      <c r="AU100" s="152" t="s">
        <v>46</v>
      </c>
      <c r="AY100" s="151" t="s">
        <v>81</v>
      </c>
      <c r="BK100" s="153">
        <f>BK101+BK110+BK131</f>
        <v>0</v>
      </c>
    </row>
    <row r="101" spans="1:63" s="150" customFormat="1" ht="12.75">
      <c r="A101" s="101"/>
      <c r="B101" s="96"/>
      <c r="C101" s="97"/>
      <c r="D101" s="98" t="s">
        <v>45</v>
      </c>
      <c r="E101" s="102" t="s">
        <v>143</v>
      </c>
      <c r="F101" s="102" t="s">
        <v>144</v>
      </c>
      <c r="G101" s="97"/>
      <c r="H101" s="97"/>
      <c r="I101" s="236"/>
      <c r="J101" s="103">
        <f>BK101</f>
        <v>0</v>
      </c>
      <c r="K101" s="97"/>
      <c r="L101" s="145"/>
      <c r="M101" s="146"/>
      <c r="N101" s="147"/>
      <c r="O101" s="147"/>
      <c r="P101" s="148">
        <f>SUM(P102:P109)</f>
        <v>44.782064000000005</v>
      </c>
      <c r="Q101" s="147"/>
      <c r="R101" s="148">
        <f>SUM(R102:R109)</f>
        <v>2.9547998400000006</v>
      </c>
      <c r="S101" s="147"/>
      <c r="T101" s="149">
        <f>SUM(T102:T109)</f>
        <v>0.0748352</v>
      </c>
      <c r="AR101" s="151" t="s">
        <v>49</v>
      </c>
      <c r="AT101" s="152" t="s">
        <v>45</v>
      </c>
      <c r="AU101" s="152" t="s">
        <v>48</v>
      </c>
      <c r="AY101" s="151" t="s">
        <v>81</v>
      </c>
      <c r="BK101" s="153">
        <f>SUM(BK102:BK109)</f>
        <v>0</v>
      </c>
    </row>
    <row r="102" spans="1:65" s="128" customFormat="1" ht="30">
      <c r="A102" s="19"/>
      <c r="B102" s="14"/>
      <c r="C102" s="104" t="s">
        <v>90</v>
      </c>
      <c r="D102" s="104" t="s">
        <v>82</v>
      </c>
      <c r="E102" s="105" t="s">
        <v>145</v>
      </c>
      <c r="F102" s="106" t="s">
        <v>146</v>
      </c>
      <c r="G102" s="107" t="s">
        <v>83</v>
      </c>
      <c r="H102" s="108">
        <v>85.04</v>
      </c>
      <c r="I102" s="237"/>
      <c r="J102" s="109">
        <f>ROUND(I102*H102,2)</f>
        <v>0</v>
      </c>
      <c r="K102" s="106" t="s">
        <v>84</v>
      </c>
      <c r="L102" s="127"/>
      <c r="M102" s="154" t="s">
        <v>1</v>
      </c>
      <c r="N102" s="155" t="s">
        <v>30</v>
      </c>
      <c r="O102" s="156">
        <v>0.288</v>
      </c>
      <c r="P102" s="156">
        <f>O102*H102</f>
        <v>24.49152</v>
      </c>
      <c r="Q102" s="156">
        <v>0.03072</v>
      </c>
      <c r="R102" s="156">
        <f>Q102*H102</f>
        <v>2.6124288000000004</v>
      </c>
      <c r="S102" s="156">
        <v>0</v>
      </c>
      <c r="T102" s="157">
        <f>S102*H102</f>
        <v>0</v>
      </c>
      <c r="AR102" s="124" t="s">
        <v>99</v>
      </c>
      <c r="AT102" s="124" t="s">
        <v>82</v>
      </c>
      <c r="AU102" s="124" t="s">
        <v>49</v>
      </c>
      <c r="AY102" s="124" t="s">
        <v>81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24" t="s">
        <v>48</v>
      </c>
      <c r="BK102" s="158">
        <f>ROUND(I102*H102,2)</f>
        <v>0</v>
      </c>
      <c r="BL102" s="124" t="s">
        <v>99</v>
      </c>
      <c r="BM102" s="124" t="s">
        <v>147</v>
      </c>
    </row>
    <row r="103" spans="1:65" s="128" customFormat="1" ht="15">
      <c r="A103" s="19"/>
      <c r="B103" s="14"/>
      <c r="C103" s="104" t="s">
        <v>91</v>
      </c>
      <c r="D103" s="104" t="s">
        <v>82</v>
      </c>
      <c r="E103" s="105" t="s">
        <v>148</v>
      </c>
      <c r="F103" s="106" t="s">
        <v>149</v>
      </c>
      <c r="G103" s="107" t="s">
        <v>83</v>
      </c>
      <c r="H103" s="108">
        <v>85.04</v>
      </c>
      <c r="I103" s="237"/>
      <c r="J103" s="109">
        <f>ROUND(I103*H103,2)</f>
        <v>0</v>
      </c>
      <c r="K103" s="106" t="s">
        <v>84</v>
      </c>
      <c r="L103" s="127"/>
      <c r="M103" s="154" t="s">
        <v>1</v>
      </c>
      <c r="N103" s="155" t="s">
        <v>30</v>
      </c>
      <c r="O103" s="156">
        <v>0</v>
      </c>
      <c r="P103" s="156">
        <f>O103*H103</f>
        <v>0</v>
      </c>
      <c r="Q103" s="156">
        <v>0.0002</v>
      </c>
      <c r="R103" s="156">
        <f>Q103*H103</f>
        <v>0.017008000000000002</v>
      </c>
      <c r="S103" s="156">
        <v>0</v>
      </c>
      <c r="T103" s="157">
        <f>S103*H103</f>
        <v>0</v>
      </c>
      <c r="AR103" s="124" t="s">
        <v>99</v>
      </c>
      <c r="AT103" s="124" t="s">
        <v>82</v>
      </c>
      <c r="AU103" s="124" t="s">
        <v>49</v>
      </c>
      <c r="AY103" s="124" t="s">
        <v>81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24" t="s">
        <v>48</v>
      </c>
      <c r="BK103" s="158">
        <f>ROUND(I103*H103,2)</f>
        <v>0</v>
      </c>
      <c r="BL103" s="124" t="s">
        <v>99</v>
      </c>
      <c r="BM103" s="124" t="s">
        <v>150</v>
      </c>
    </row>
    <row r="104" spans="1:51" s="163" customFormat="1" ht="11.25">
      <c r="A104" s="116"/>
      <c r="B104" s="110"/>
      <c r="C104" s="111"/>
      <c r="D104" s="112" t="s">
        <v>86</v>
      </c>
      <c r="E104" s="113" t="s">
        <v>1</v>
      </c>
      <c r="F104" s="114" t="s">
        <v>134</v>
      </c>
      <c r="G104" s="111"/>
      <c r="H104" s="115">
        <v>85.04</v>
      </c>
      <c r="I104" s="238"/>
      <c r="J104" s="111"/>
      <c r="K104" s="111"/>
      <c r="L104" s="159"/>
      <c r="M104" s="160"/>
      <c r="N104" s="161"/>
      <c r="O104" s="161"/>
      <c r="P104" s="161"/>
      <c r="Q104" s="161"/>
      <c r="R104" s="161"/>
      <c r="S104" s="161"/>
      <c r="T104" s="162"/>
      <c r="AT104" s="126" t="s">
        <v>86</v>
      </c>
      <c r="AU104" s="126" t="s">
        <v>49</v>
      </c>
      <c r="AV104" s="163" t="s">
        <v>49</v>
      </c>
      <c r="AW104" s="163" t="s">
        <v>22</v>
      </c>
      <c r="AX104" s="163" t="s">
        <v>48</v>
      </c>
      <c r="AY104" s="126" t="s">
        <v>81</v>
      </c>
    </row>
    <row r="105" spans="1:65" s="128" customFormat="1" ht="30">
      <c r="A105" s="19"/>
      <c r="B105" s="14"/>
      <c r="C105" s="104" t="s">
        <v>92</v>
      </c>
      <c r="D105" s="104" t="s">
        <v>82</v>
      </c>
      <c r="E105" s="105" t="s">
        <v>151</v>
      </c>
      <c r="F105" s="106" t="s">
        <v>152</v>
      </c>
      <c r="G105" s="107" t="s">
        <v>109</v>
      </c>
      <c r="H105" s="108">
        <v>17.008</v>
      </c>
      <c r="I105" s="237"/>
      <c r="J105" s="109">
        <f>ROUND(I105*H105,2)</f>
        <v>0</v>
      </c>
      <c r="K105" s="106" t="s">
        <v>84</v>
      </c>
      <c r="L105" s="127"/>
      <c r="M105" s="154" t="s">
        <v>1</v>
      </c>
      <c r="N105" s="155" t="s">
        <v>30</v>
      </c>
      <c r="O105" s="156">
        <v>0.296</v>
      </c>
      <c r="P105" s="156">
        <f>O105*H105</f>
        <v>5.034368</v>
      </c>
      <c r="Q105" s="156">
        <v>0</v>
      </c>
      <c r="R105" s="156">
        <f>Q105*H105</f>
        <v>0</v>
      </c>
      <c r="S105" s="156">
        <v>0.0044</v>
      </c>
      <c r="T105" s="157">
        <f>S105*H105</f>
        <v>0.0748352</v>
      </c>
      <c r="AR105" s="124" t="s">
        <v>99</v>
      </c>
      <c r="AT105" s="124" t="s">
        <v>82</v>
      </c>
      <c r="AU105" s="124" t="s">
        <v>49</v>
      </c>
      <c r="AY105" s="124" t="s">
        <v>81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24" t="s">
        <v>48</v>
      </c>
      <c r="BK105" s="158">
        <f>ROUND(I105*H105,2)</f>
        <v>0</v>
      </c>
      <c r="BL105" s="124" t="s">
        <v>99</v>
      </c>
      <c r="BM105" s="124" t="s">
        <v>153</v>
      </c>
    </row>
    <row r="106" spans="1:51" s="163" customFormat="1" ht="11.25">
      <c r="A106" s="116"/>
      <c r="B106" s="110"/>
      <c r="C106" s="111"/>
      <c r="D106" s="112" t="s">
        <v>86</v>
      </c>
      <c r="E106" s="113" t="s">
        <v>1</v>
      </c>
      <c r="F106" s="114" t="s">
        <v>154</v>
      </c>
      <c r="G106" s="111"/>
      <c r="H106" s="115">
        <v>17.008</v>
      </c>
      <c r="I106" s="238"/>
      <c r="J106" s="111"/>
      <c r="K106" s="111"/>
      <c r="L106" s="159"/>
      <c r="M106" s="160"/>
      <c r="N106" s="161"/>
      <c r="O106" s="161"/>
      <c r="P106" s="161"/>
      <c r="Q106" s="161"/>
      <c r="R106" s="161"/>
      <c r="S106" s="161"/>
      <c r="T106" s="162"/>
      <c r="AT106" s="126" t="s">
        <v>86</v>
      </c>
      <c r="AU106" s="126" t="s">
        <v>49</v>
      </c>
      <c r="AV106" s="163" t="s">
        <v>49</v>
      </c>
      <c r="AW106" s="163" t="s">
        <v>22</v>
      </c>
      <c r="AX106" s="163" t="s">
        <v>48</v>
      </c>
      <c r="AY106" s="126" t="s">
        <v>81</v>
      </c>
    </row>
    <row r="107" spans="1:65" s="128" customFormat="1" ht="30">
      <c r="A107" s="19"/>
      <c r="B107" s="14"/>
      <c r="C107" s="104" t="s">
        <v>93</v>
      </c>
      <c r="D107" s="104" t="s">
        <v>82</v>
      </c>
      <c r="E107" s="105" t="s">
        <v>155</v>
      </c>
      <c r="F107" s="106" t="s">
        <v>156</v>
      </c>
      <c r="G107" s="107" t="s">
        <v>83</v>
      </c>
      <c r="H107" s="108">
        <v>17.008</v>
      </c>
      <c r="I107" s="237"/>
      <c r="J107" s="109">
        <f>ROUND(I107*H107,2)</f>
        <v>0</v>
      </c>
      <c r="K107" s="106" t="s">
        <v>84</v>
      </c>
      <c r="L107" s="127"/>
      <c r="M107" s="154" t="s">
        <v>1</v>
      </c>
      <c r="N107" s="155" t="s">
        <v>30</v>
      </c>
      <c r="O107" s="156">
        <v>0.897</v>
      </c>
      <c r="P107" s="156">
        <f>O107*H107</f>
        <v>15.256176</v>
      </c>
      <c r="Q107" s="156">
        <v>0.01913</v>
      </c>
      <c r="R107" s="156">
        <f>Q107*H107</f>
        <v>0.32536304</v>
      </c>
      <c r="S107" s="156">
        <v>0</v>
      </c>
      <c r="T107" s="157">
        <f>S107*H107</f>
        <v>0</v>
      </c>
      <c r="AR107" s="124" t="s">
        <v>99</v>
      </c>
      <c r="AT107" s="124" t="s">
        <v>82</v>
      </c>
      <c r="AU107" s="124" t="s">
        <v>49</v>
      </c>
      <c r="AY107" s="124" t="s">
        <v>81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24" t="s">
        <v>48</v>
      </c>
      <c r="BK107" s="158">
        <f>ROUND(I107*H107,2)</f>
        <v>0</v>
      </c>
      <c r="BL107" s="124" t="s">
        <v>99</v>
      </c>
      <c r="BM107" s="124" t="s">
        <v>157</v>
      </c>
    </row>
    <row r="108" spans="1:51" s="163" customFormat="1" ht="11.25">
      <c r="A108" s="116"/>
      <c r="B108" s="110"/>
      <c r="C108" s="111"/>
      <c r="D108" s="112" t="s">
        <v>86</v>
      </c>
      <c r="E108" s="113" t="s">
        <v>1</v>
      </c>
      <c r="F108" s="114" t="s">
        <v>154</v>
      </c>
      <c r="G108" s="111"/>
      <c r="H108" s="115">
        <v>17.008</v>
      </c>
      <c r="I108" s="238"/>
      <c r="J108" s="111"/>
      <c r="K108" s="111"/>
      <c r="L108" s="159"/>
      <c r="M108" s="160"/>
      <c r="N108" s="161"/>
      <c r="O108" s="161"/>
      <c r="P108" s="161"/>
      <c r="Q108" s="161"/>
      <c r="R108" s="161"/>
      <c r="S108" s="161"/>
      <c r="T108" s="162"/>
      <c r="AT108" s="126" t="s">
        <v>86</v>
      </c>
      <c r="AU108" s="126" t="s">
        <v>49</v>
      </c>
      <c r="AV108" s="163" t="s">
        <v>49</v>
      </c>
      <c r="AW108" s="163" t="s">
        <v>22</v>
      </c>
      <c r="AX108" s="163" t="s">
        <v>48</v>
      </c>
      <c r="AY108" s="126" t="s">
        <v>81</v>
      </c>
    </row>
    <row r="109" spans="1:65" s="128" customFormat="1" ht="30">
      <c r="A109" s="19"/>
      <c r="B109" s="14"/>
      <c r="C109" s="104" t="s">
        <v>95</v>
      </c>
      <c r="D109" s="104" t="s">
        <v>82</v>
      </c>
      <c r="E109" s="105" t="s">
        <v>158</v>
      </c>
      <c r="F109" s="106" t="s">
        <v>159</v>
      </c>
      <c r="G109" s="107" t="s">
        <v>126</v>
      </c>
      <c r="H109" s="108">
        <v>675.388</v>
      </c>
      <c r="I109" s="237"/>
      <c r="J109" s="109">
        <f>ROUND(I109*H109,2)</f>
        <v>0</v>
      </c>
      <c r="K109" s="106" t="s">
        <v>84</v>
      </c>
      <c r="L109" s="127"/>
      <c r="M109" s="154" t="s">
        <v>1</v>
      </c>
      <c r="N109" s="155" t="s">
        <v>30</v>
      </c>
      <c r="O109" s="156">
        <v>0</v>
      </c>
      <c r="P109" s="156">
        <f>O109*H109</f>
        <v>0</v>
      </c>
      <c r="Q109" s="156">
        <v>0</v>
      </c>
      <c r="R109" s="156">
        <f>Q109*H109</f>
        <v>0</v>
      </c>
      <c r="S109" s="156">
        <v>0</v>
      </c>
      <c r="T109" s="157">
        <f>S109*H109</f>
        <v>0</v>
      </c>
      <c r="AR109" s="124" t="s">
        <v>99</v>
      </c>
      <c r="AT109" s="124" t="s">
        <v>82</v>
      </c>
      <c r="AU109" s="124" t="s">
        <v>49</v>
      </c>
      <c r="AY109" s="124" t="s">
        <v>81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24" t="s">
        <v>48</v>
      </c>
      <c r="BK109" s="158">
        <f>ROUND(I109*H109,2)</f>
        <v>0</v>
      </c>
      <c r="BL109" s="124" t="s">
        <v>99</v>
      </c>
      <c r="BM109" s="124" t="s">
        <v>160</v>
      </c>
    </row>
    <row r="110" spans="1:63" s="150" customFormat="1" ht="12.75">
      <c r="A110" s="101"/>
      <c r="B110" s="96"/>
      <c r="C110" s="97"/>
      <c r="D110" s="98" t="s">
        <v>45</v>
      </c>
      <c r="E110" s="102" t="s">
        <v>161</v>
      </c>
      <c r="F110" s="102" t="s">
        <v>162</v>
      </c>
      <c r="G110" s="97"/>
      <c r="H110" s="97"/>
      <c r="I110" s="236"/>
      <c r="J110" s="103">
        <f>BK110</f>
        <v>0</v>
      </c>
      <c r="K110" s="97"/>
      <c r="L110" s="145"/>
      <c r="M110" s="146"/>
      <c r="N110" s="147"/>
      <c r="O110" s="147"/>
      <c r="P110" s="148">
        <f>SUM(P111:P130)</f>
        <v>83.16650000000001</v>
      </c>
      <c r="Q110" s="147"/>
      <c r="R110" s="148">
        <f>SUM(R111:R130)</f>
        <v>0.71773098</v>
      </c>
      <c r="S110" s="147"/>
      <c r="T110" s="149">
        <f>SUM(T111:T130)</f>
        <v>0.27051000000000003</v>
      </c>
      <c r="AR110" s="151" t="s">
        <v>49</v>
      </c>
      <c r="AT110" s="152" t="s">
        <v>45</v>
      </c>
      <c r="AU110" s="152" t="s">
        <v>48</v>
      </c>
      <c r="AY110" s="151" t="s">
        <v>81</v>
      </c>
      <c r="BK110" s="153">
        <f>SUM(BK111:BK130)</f>
        <v>0</v>
      </c>
    </row>
    <row r="111" spans="1:65" s="128" customFormat="1" ht="30">
      <c r="A111" s="19"/>
      <c r="B111" s="14"/>
      <c r="C111" s="104" t="s">
        <v>96</v>
      </c>
      <c r="D111" s="104" t="s">
        <v>82</v>
      </c>
      <c r="E111" s="105" t="s">
        <v>163</v>
      </c>
      <c r="F111" s="106" t="s">
        <v>164</v>
      </c>
      <c r="G111" s="107" t="s">
        <v>83</v>
      </c>
      <c r="H111" s="108">
        <v>85.04</v>
      </c>
      <c r="I111" s="237"/>
      <c r="J111" s="109">
        <f>ROUND(I111*H111,2)</f>
        <v>0</v>
      </c>
      <c r="K111" s="106" t="s">
        <v>84</v>
      </c>
      <c r="L111" s="127"/>
      <c r="M111" s="154" t="s">
        <v>1</v>
      </c>
      <c r="N111" s="155" t="s">
        <v>30</v>
      </c>
      <c r="O111" s="156">
        <v>0.073</v>
      </c>
      <c r="P111" s="156">
        <f>O111*H111</f>
        <v>6.20792</v>
      </c>
      <c r="Q111" s="156">
        <v>0</v>
      </c>
      <c r="R111" s="156">
        <f>Q111*H111</f>
        <v>0</v>
      </c>
      <c r="S111" s="156">
        <v>0</v>
      </c>
      <c r="T111" s="157">
        <f>S111*H111</f>
        <v>0</v>
      </c>
      <c r="AR111" s="124" t="s">
        <v>99</v>
      </c>
      <c r="AT111" s="124" t="s">
        <v>82</v>
      </c>
      <c r="AU111" s="124" t="s">
        <v>49</v>
      </c>
      <c r="AY111" s="124" t="s">
        <v>81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24" t="s">
        <v>48</v>
      </c>
      <c r="BK111" s="158">
        <f>ROUND(I111*H111,2)</f>
        <v>0</v>
      </c>
      <c r="BL111" s="124" t="s">
        <v>99</v>
      </c>
      <c r="BM111" s="124" t="s">
        <v>165</v>
      </c>
    </row>
    <row r="112" spans="1:51" s="163" customFormat="1" ht="11.25">
      <c r="A112" s="116"/>
      <c r="B112" s="110"/>
      <c r="C112" s="111"/>
      <c r="D112" s="112" t="s">
        <v>86</v>
      </c>
      <c r="E112" s="113" t="s">
        <v>1</v>
      </c>
      <c r="F112" s="114" t="s">
        <v>134</v>
      </c>
      <c r="G112" s="111"/>
      <c r="H112" s="115">
        <v>85.04</v>
      </c>
      <c r="I112" s="238"/>
      <c r="J112" s="111"/>
      <c r="K112" s="111"/>
      <c r="L112" s="159"/>
      <c r="M112" s="160"/>
      <c r="N112" s="161"/>
      <c r="O112" s="161"/>
      <c r="P112" s="161"/>
      <c r="Q112" s="161"/>
      <c r="R112" s="161"/>
      <c r="S112" s="161"/>
      <c r="T112" s="162"/>
      <c r="AT112" s="126" t="s">
        <v>86</v>
      </c>
      <c r="AU112" s="126" t="s">
        <v>49</v>
      </c>
      <c r="AV112" s="163" t="s">
        <v>49</v>
      </c>
      <c r="AW112" s="163" t="s">
        <v>22</v>
      </c>
      <c r="AX112" s="163" t="s">
        <v>48</v>
      </c>
      <c r="AY112" s="126" t="s">
        <v>81</v>
      </c>
    </row>
    <row r="113" spans="1:65" s="128" customFormat="1" ht="15">
      <c r="A113" s="19"/>
      <c r="B113" s="14"/>
      <c r="C113" s="104" t="s">
        <v>97</v>
      </c>
      <c r="D113" s="104" t="s">
        <v>82</v>
      </c>
      <c r="E113" s="105" t="s">
        <v>166</v>
      </c>
      <c r="F113" s="106" t="s">
        <v>167</v>
      </c>
      <c r="G113" s="107" t="s">
        <v>83</v>
      </c>
      <c r="H113" s="108">
        <v>85.04</v>
      </c>
      <c r="I113" s="237"/>
      <c r="J113" s="109">
        <f>ROUND(I113*H113,2)</f>
        <v>0</v>
      </c>
      <c r="K113" s="106" t="s">
        <v>84</v>
      </c>
      <c r="L113" s="127"/>
      <c r="M113" s="154" t="s">
        <v>1</v>
      </c>
      <c r="N113" s="155" t="s">
        <v>30</v>
      </c>
      <c r="O113" s="156">
        <v>0.024</v>
      </c>
      <c r="P113" s="156">
        <f>O113*H113</f>
        <v>2.04096</v>
      </c>
      <c r="Q113" s="156">
        <v>0</v>
      </c>
      <c r="R113" s="156">
        <f>Q113*H113</f>
        <v>0</v>
      </c>
      <c r="S113" s="156">
        <v>0</v>
      </c>
      <c r="T113" s="157">
        <f>S113*H113</f>
        <v>0</v>
      </c>
      <c r="AR113" s="124" t="s">
        <v>99</v>
      </c>
      <c r="AT113" s="124" t="s">
        <v>82</v>
      </c>
      <c r="AU113" s="124" t="s">
        <v>49</v>
      </c>
      <c r="AY113" s="124" t="s">
        <v>81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24" t="s">
        <v>48</v>
      </c>
      <c r="BK113" s="158">
        <f>ROUND(I113*H113,2)</f>
        <v>0</v>
      </c>
      <c r="BL113" s="124" t="s">
        <v>99</v>
      </c>
      <c r="BM113" s="124" t="s">
        <v>168</v>
      </c>
    </row>
    <row r="114" spans="1:65" s="128" customFormat="1" ht="15">
      <c r="A114" s="19"/>
      <c r="B114" s="14"/>
      <c r="C114" s="104" t="s">
        <v>98</v>
      </c>
      <c r="D114" s="104" t="s">
        <v>82</v>
      </c>
      <c r="E114" s="105" t="s">
        <v>169</v>
      </c>
      <c r="F114" s="106" t="s">
        <v>170</v>
      </c>
      <c r="G114" s="107" t="s">
        <v>109</v>
      </c>
      <c r="H114" s="108">
        <v>51.3</v>
      </c>
      <c r="I114" s="237"/>
      <c r="J114" s="109">
        <f>ROUND(I114*H114,2)</f>
        <v>0</v>
      </c>
      <c r="K114" s="106" t="s">
        <v>84</v>
      </c>
      <c r="L114" s="127"/>
      <c r="M114" s="154" t="s">
        <v>1</v>
      </c>
      <c r="N114" s="155" t="s">
        <v>30</v>
      </c>
      <c r="O114" s="156">
        <v>0.021</v>
      </c>
      <c r="P114" s="156">
        <f>O114*H114</f>
        <v>1.0773</v>
      </c>
      <c r="Q114" s="156">
        <v>0</v>
      </c>
      <c r="R114" s="156">
        <f>Q114*H114</f>
        <v>0</v>
      </c>
      <c r="S114" s="156">
        <v>0</v>
      </c>
      <c r="T114" s="157">
        <f>S114*H114</f>
        <v>0</v>
      </c>
      <c r="AR114" s="124" t="s">
        <v>99</v>
      </c>
      <c r="AT114" s="124" t="s">
        <v>82</v>
      </c>
      <c r="AU114" s="124" t="s">
        <v>49</v>
      </c>
      <c r="AY114" s="124" t="s">
        <v>81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24" t="s">
        <v>48</v>
      </c>
      <c r="BK114" s="158">
        <f>ROUND(I114*H114,2)</f>
        <v>0</v>
      </c>
      <c r="BL114" s="124" t="s">
        <v>99</v>
      </c>
      <c r="BM114" s="124" t="s">
        <v>171</v>
      </c>
    </row>
    <row r="115" spans="1:51" s="163" customFormat="1" ht="11.25">
      <c r="A115" s="116"/>
      <c r="B115" s="110"/>
      <c r="C115" s="111"/>
      <c r="D115" s="112" t="s">
        <v>86</v>
      </c>
      <c r="E115" s="113" t="s">
        <v>1</v>
      </c>
      <c r="F115" s="114" t="s">
        <v>172</v>
      </c>
      <c r="G115" s="111"/>
      <c r="H115" s="115">
        <v>51.3</v>
      </c>
      <c r="I115" s="238"/>
      <c r="J115" s="111"/>
      <c r="K115" s="111"/>
      <c r="L115" s="159"/>
      <c r="M115" s="160"/>
      <c r="N115" s="161"/>
      <c r="O115" s="161"/>
      <c r="P115" s="161"/>
      <c r="Q115" s="161"/>
      <c r="R115" s="161"/>
      <c r="S115" s="161"/>
      <c r="T115" s="162"/>
      <c r="AT115" s="126" t="s">
        <v>86</v>
      </c>
      <c r="AU115" s="126" t="s">
        <v>49</v>
      </c>
      <c r="AV115" s="163" t="s">
        <v>49</v>
      </c>
      <c r="AW115" s="163" t="s">
        <v>22</v>
      </c>
      <c r="AX115" s="163" t="s">
        <v>48</v>
      </c>
      <c r="AY115" s="126" t="s">
        <v>81</v>
      </c>
    </row>
    <row r="116" spans="1:65" s="128" customFormat="1" ht="15">
      <c r="A116" s="19"/>
      <c r="B116" s="14"/>
      <c r="C116" s="117" t="s">
        <v>4</v>
      </c>
      <c r="D116" s="117" t="s">
        <v>103</v>
      </c>
      <c r="E116" s="118" t="s">
        <v>173</v>
      </c>
      <c r="F116" s="119" t="s">
        <v>174</v>
      </c>
      <c r="G116" s="120" t="s">
        <v>109</v>
      </c>
      <c r="H116" s="121">
        <v>52.326</v>
      </c>
      <c r="I116" s="239"/>
      <c r="J116" s="122">
        <f>ROUND(I116*H116,2)</f>
        <v>0</v>
      </c>
      <c r="K116" s="119" t="s">
        <v>84</v>
      </c>
      <c r="L116" s="164"/>
      <c r="M116" s="165" t="s">
        <v>1</v>
      </c>
      <c r="N116" s="166" t="s">
        <v>30</v>
      </c>
      <c r="O116" s="156">
        <v>0</v>
      </c>
      <c r="P116" s="156">
        <f>O116*H116</f>
        <v>0</v>
      </c>
      <c r="Q116" s="156">
        <v>0.0001</v>
      </c>
      <c r="R116" s="156">
        <f>Q116*H116</f>
        <v>0.0052326000000000004</v>
      </c>
      <c r="S116" s="156">
        <v>0</v>
      </c>
      <c r="T116" s="157">
        <f>S116*H116</f>
        <v>0</v>
      </c>
      <c r="AR116" s="124" t="s">
        <v>111</v>
      </c>
      <c r="AT116" s="124" t="s">
        <v>103</v>
      </c>
      <c r="AU116" s="124" t="s">
        <v>49</v>
      </c>
      <c r="AY116" s="124" t="s">
        <v>81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24" t="s">
        <v>48</v>
      </c>
      <c r="BK116" s="158">
        <f>ROUND(I116*H116,2)</f>
        <v>0</v>
      </c>
      <c r="BL116" s="124" t="s">
        <v>99</v>
      </c>
      <c r="BM116" s="124" t="s">
        <v>175</v>
      </c>
    </row>
    <row r="117" spans="1:51" s="163" customFormat="1" ht="11.25">
      <c r="A117" s="116"/>
      <c r="B117" s="110"/>
      <c r="C117" s="111"/>
      <c r="D117" s="112" t="s">
        <v>86</v>
      </c>
      <c r="E117" s="111"/>
      <c r="F117" s="114" t="s">
        <v>176</v>
      </c>
      <c r="G117" s="111"/>
      <c r="H117" s="115">
        <v>52.326</v>
      </c>
      <c r="I117" s="238"/>
      <c r="J117" s="111"/>
      <c r="K117" s="111"/>
      <c r="L117" s="159"/>
      <c r="M117" s="160"/>
      <c r="N117" s="161"/>
      <c r="O117" s="161"/>
      <c r="P117" s="161"/>
      <c r="Q117" s="161"/>
      <c r="R117" s="161"/>
      <c r="S117" s="161"/>
      <c r="T117" s="162"/>
      <c r="AT117" s="126" t="s">
        <v>86</v>
      </c>
      <c r="AU117" s="126" t="s">
        <v>49</v>
      </c>
      <c r="AV117" s="163" t="s">
        <v>49</v>
      </c>
      <c r="AW117" s="163" t="s">
        <v>2</v>
      </c>
      <c r="AX117" s="163" t="s">
        <v>48</v>
      </c>
      <c r="AY117" s="126" t="s">
        <v>81</v>
      </c>
    </row>
    <row r="118" spans="1:65" s="128" customFormat="1" ht="15">
      <c r="A118" s="19"/>
      <c r="B118" s="14"/>
      <c r="C118" s="104" t="s">
        <v>99</v>
      </c>
      <c r="D118" s="104" t="s">
        <v>82</v>
      </c>
      <c r="E118" s="105" t="s">
        <v>177</v>
      </c>
      <c r="F118" s="106" t="s">
        <v>178</v>
      </c>
      <c r="G118" s="107" t="s">
        <v>83</v>
      </c>
      <c r="H118" s="108">
        <v>85.04</v>
      </c>
      <c r="I118" s="237"/>
      <c r="J118" s="109">
        <f>ROUND(I118*H118,2)</f>
        <v>0</v>
      </c>
      <c r="K118" s="106" t="s">
        <v>84</v>
      </c>
      <c r="L118" s="127"/>
      <c r="M118" s="154" t="s">
        <v>1</v>
      </c>
      <c r="N118" s="155" t="s">
        <v>30</v>
      </c>
      <c r="O118" s="156">
        <v>0.058</v>
      </c>
      <c r="P118" s="156">
        <f>O118*H118</f>
        <v>4.932320000000001</v>
      </c>
      <c r="Q118" s="156">
        <v>0.0002</v>
      </c>
      <c r="R118" s="156">
        <f>Q118*H118</f>
        <v>0.017008000000000002</v>
      </c>
      <c r="S118" s="156">
        <v>0</v>
      </c>
      <c r="T118" s="157">
        <f>S118*H118</f>
        <v>0</v>
      </c>
      <c r="AR118" s="124" t="s">
        <v>99</v>
      </c>
      <c r="AT118" s="124" t="s">
        <v>82</v>
      </c>
      <c r="AU118" s="124" t="s">
        <v>49</v>
      </c>
      <c r="AY118" s="124" t="s">
        <v>81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24" t="s">
        <v>48</v>
      </c>
      <c r="BK118" s="158">
        <f>ROUND(I118*H118,2)</f>
        <v>0</v>
      </c>
      <c r="BL118" s="124" t="s">
        <v>99</v>
      </c>
      <c r="BM118" s="124" t="s">
        <v>179</v>
      </c>
    </row>
    <row r="119" spans="1:65" s="128" customFormat="1" ht="30">
      <c r="A119" s="19"/>
      <c r="B119" s="14"/>
      <c r="C119" s="104" t="s">
        <v>100</v>
      </c>
      <c r="D119" s="104" t="s">
        <v>82</v>
      </c>
      <c r="E119" s="105" t="s">
        <v>180</v>
      </c>
      <c r="F119" s="106" t="s">
        <v>181</v>
      </c>
      <c r="G119" s="107" t="s">
        <v>83</v>
      </c>
      <c r="H119" s="108">
        <v>85.04</v>
      </c>
      <c r="I119" s="237"/>
      <c r="J119" s="109">
        <f>ROUND(I119*H119,2)</f>
        <v>0</v>
      </c>
      <c r="K119" s="106" t="s">
        <v>84</v>
      </c>
      <c r="L119" s="127"/>
      <c r="M119" s="154" t="s">
        <v>1</v>
      </c>
      <c r="N119" s="155" t="s">
        <v>30</v>
      </c>
      <c r="O119" s="156">
        <v>0.192</v>
      </c>
      <c r="P119" s="156">
        <f>O119*H119</f>
        <v>16.32768</v>
      </c>
      <c r="Q119" s="156">
        <v>0.0045</v>
      </c>
      <c r="R119" s="156">
        <f>Q119*H119</f>
        <v>0.38268</v>
      </c>
      <c r="S119" s="156">
        <v>0</v>
      </c>
      <c r="T119" s="157">
        <f>S119*H119</f>
        <v>0</v>
      </c>
      <c r="AR119" s="124" t="s">
        <v>99</v>
      </c>
      <c r="AT119" s="124" t="s">
        <v>82</v>
      </c>
      <c r="AU119" s="124" t="s">
        <v>49</v>
      </c>
      <c r="AY119" s="124" t="s">
        <v>81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24" t="s">
        <v>48</v>
      </c>
      <c r="BK119" s="158">
        <f>ROUND(I119*H119,2)</f>
        <v>0</v>
      </c>
      <c r="BL119" s="124" t="s">
        <v>99</v>
      </c>
      <c r="BM119" s="124" t="s">
        <v>182</v>
      </c>
    </row>
    <row r="120" spans="1:65" s="128" customFormat="1" ht="15">
      <c r="A120" s="19"/>
      <c r="B120" s="14"/>
      <c r="C120" s="104" t="s">
        <v>101</v>
      </c>
      <c r="D120" s="104" t="s">
        <v>82</v>
      </c>
      <c r="E120" s="105" t="s">
        <v>183</v>
      </c>
      <c r="F120" s="106" t="s">
        <v>184</v>
      </c>
      <c r="G120" s="107" t="s">
        <v>83</v>
      </c>
      <c r="H120" s="108">
        <v>85.04</v>
      </c>
      <c r="I120" s="237"/>
      <c r="J120" s="109">
        <f>ROUND(I120*H120,2)</f>
        <v>0</v>
      </c>
      <c r="K120" s="106" t="s">
        <v>84</v>
      </c>
      <c r="L120" s="127"/>
      <c r="M120" s="154" t="s">
        <v>1</v>
      </c>
      <c r="N120" s="155" t="s">
        <v>30</v>
      </c>
      <c r="O120" s="156">
        <v>0.255</v>
      </c>
      <c r="P120" s="156">
        <f>O120*H120</f>
        <v>21.685200000000002</v>
      </c>
      <c r="Q120" s="156">
        <v>0</v>
      </c>
      <c r="R120" s="156">
        <f>Q120*H120</f>
        <v>0</v>
      </c>
      <c r="S120" s="156">
        <v>0.003</v>
      </c>
      <c r="T120" s="157">
        <f>S120*H120</f>
        <v>0.25512</v>
      </c>
      <c r="AR120" s="124" t="s">
        <v>99</v>
      </c>
      <c r="AT120" s="124" t="s">
        <v>82</v>
      </c>
      <c r="AU120" s="124" t="s">
        <v>49</v>
      </c>
      <c r="AY120" s="124" t="s">
        <v>81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24" t="s">
        <v>48</v>
      </c>
      <c r="BK120" s="158">
        <f>ROUND(I120*H120,2)</f>
        <v>0</v>
      </c>
      <c r="BL120" s="124" t="s">
        <v>99</v>
      </c>
      <c r="BM120" s="124" t="s">
        <v>185</v>
      </c>
    </row>
    <row r="121" spans="1:51" s="163" customFormat="1" ht="11.25">
      <c r="A121" s="116"/>
      <c r="B121" s="110"/>
      <c r="C121" s="111"/>
      <c r="D121" s="112" t="s">
        <v>86</v>
      </c>
      <c r="E121" s="113" t="s">
        <v>1</v>
      </c>
      <c r="F121" s="114" t="s">
        <v>134</v>
      </c>
      <c r="G121" s="111"/>
      <c r="H121" s="115">
        <v>85.04</v>
      </c>
      <c r="I121" s="238"/>
      <c r="J121" s="111"/>
      <c r="K121" s="111"/>
      <c r="L121" s="159"/>
      <c r="M121" s="160"/>
      <c r="N121" s="161"/>
      <c r="O121" s="161"/>
      <c r="P121" s="161"/>
      <c r="Q121" s="161"/>
      <c r="R121" s="161"/>
      <c r="S121" s="161"/>
      <c r="T121" s="162"/>
      <c r="AT121" s="126" t="s">
        <v>86</v>
      </c>
      <c r="AU121" s="126" t="s">
        <v>49</v>
      </c>
      <c r="AV121" s="163" t="s">
        <v>49</v>
      </c>
      <c r="AW121" s="163" t="s">
        <v>22</v>
      </c>
      <c r="AX121" s="163" t="s">
        <v>48</v>
      </c>
      <c r="AY121" s="126" t="s">
        <v>81</v>
      </c>
    </row>
    <row r="122" spans="1:65" s="128" customFormat="1" ht="15">
      <c r="A122" s="19"/>
      <c r="B122" s="14"/>
      <c r="C122" s="104" t="s">
        <v>102</v>
      </c>
      <c r="D122" s="104" t="s">
        <v>82</v>
      </c>
      <c r="E122" s="105" t="s">
        <v>186</v>
      </c>
      <c r="F122" s="106" t="s">
        <v>187</v>
      </c>
      <c r="G122" s="107" t="s">
        <v>83</v>
      </c>
      <c r="H122" s="108">
        <v>85.04</v>
      </c>
      <c r="I122" s="237"/>
      <c r="J122" s="109">
        <f>ROUND(I122*H122,2)</f>
        <v>0</v>
      </c>
      <c r="K122" s="106" t="s">
        <v>84</v>
      </c>
      <c r="L122" s="127"/>
      <c r="M122" s="154" t="s">
        <v>1</v>
      </c>
      <c r="N122" s="155" t="s">
        <v>30</v>
      </c>
      <c r="O122" s="156">
        <v>0.233</v>
      </c>
      <c r="P122" s="156">
        <f>O122*H122</f>
        <v>19.814320000000002</v>
      </c>
      <c r="Q122" s="156">
        <v>0.0003</v>
      </c>
      <c r="R122" s="156">
        <f>Q122*H122</f>
        <v>0.025512</v>
      </c>
      <c r="S122" s="156">
        <v>0</v>
      </c>
      <c r="T122" s="157">
        <f>S122*H122</f>
        <v>0</v>
      </c>
      <c r="AR122" s="124" t="s">
        <v>99</v>
      </c>
      <c r="AT122" s="124" t="s">
        <v>82</v>
      </c>
      <c r="AU122" s="124" t="s">
        <v>49</v>
      </c>
      <c r="AY122" s="124" t="s">
        <v>81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24" t="s">
        <v>48</v>
      </c>
      <c r="BK122" s="158">
        <f>ROUND(I122*H122,2)</f>
        <v>0</v>
      </c>
      <c r="BL122" s="124" t="s">
        <v>99</v>
      </c>
      <c r="BM122" s="124" t="s">
        <v>188</v>
      </c>
    </row>
    <row r="123" spans="1:65" s="128" customFormat="1" ht="22.5">
      <c r="A123" s="19"/>
      <c r="B123" s="14"/>
      <c r="C123" s="117" t="s">
        <v>104</v>
      </c>
      <c r="D123" s="117" t="s">
        <v>103</v>
      </c>
      <c r="E123" s="118" t="s">
        <v>189</v>
      </c>
      <c r="F123" s="119" t="s">
        <v>190</v>
      </c>
      <c r="G123" s="120" t="s">
        <v>83</v>
      </c>
      <c r="H123" s="121">
        <v>93.544</v>
      </c>
      <c r="I123" s="239"/>
      <c r="J123" s="122">
        <f>ROUND(I123*H123,2)</f>
        <v>0</v>
      </c>
      <c r="K123" s="119" t="s">
        <v>84</v>
      </c>
      <c r="L123" s="164"/>
      <c r="M123" s="165" t="s">
        <v>1</v>
      </c>
      <c r="N123" s="166" t="s">
        <v>30</v>
      </c>
      <c r="O123" s="156">
        <v>0</v>
      </c>
      <c r="P123" s="156">
        <f>O123*H123</f>
        <v>0</v>
      </c>
      <c r="Q123" s="156">
        <v>0.00287</v>
      </c>
      <c r="R123" s="156">
        <f>Q123*H123</f>
        <v>0.26847128</v>
      </c>
      <c r="S123" s="156">
        <v>0</v>
      </c>
      <c r="T123" s="157">
        <f>S123*H123</f>
        <v>0</v>
      </c>
      <c r="AR123" s="124" t="s">
        <v>111</v>
      </c>
      <c r="AT123" s="124" t="s">
        <v>103</v>
      </c>
      <c r="AU123" s="124" t="s">
        <v>49</v>
      </c>
      <c r="AY123" s="124" t="s">
        <v>81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24" t="s">
        <v>48</v>
      </c>
      <c r="BK123" s="158">
        <f>ROUND(I123*H123,2)</f>
        <v>0</v>
      </c>
      <c r="BL123" s="124" t="s">
        <v>99</v>
      </c>
      <c r="BM123" s="124" t="s">
        <v>191</v>
      </c>
    </row>
    <row r="124" spans="1:51" s="163" customFormat="1" ht="11.25">
      <c r="A124" s="116"/>
      <c r="B124" s="110"/>
      <c r="C124" s="111"/>
      <c r="D124" s="112" t="s">
        <v>86</v>
      </c>
      <c r="E124" s="111"/>
      <c r="F124" s="114" t="s">
        <v>192</v>
      </c>
      <c r="G124" s="111"/>
      <c r="H124" s="115">
        <v>93.544</v>
      </c>
      <c r="I124" s="238"/>
      <c r="J124" s="111"/>
      <c r="K124" s="111"/>
      <c r="L124" s="159"/>
      <c r="M124" s="160"/>
      <c r="N124" s="161"/>
      <c r="O124" s="161"/>
      <c r="P124" s="161"/>
      <c r="Q124" s="161"/>
      <c r="R124" s="161"/>
      <c r="S124" s="161"/>
      <c r="T124" s="162"/>
      <c r="AT124" s="126" t="s">
        <v>86</v>
      </c>
      <c r="AU124" s="126" t="s">
        <v>49</v>
      </c>
      <c r="AV124" s="163" t="s">
        <v>49</v>
      </c>
      <c r="AW124" s="163" t="s">
        <v>2</v>
      </c>
      <c r="AX124" s="163" t="s">
        <v>48</v>
      </c>
      <c r="AY124" s="126" t="s">
        <v>81</v>
      </c>
    </row>
    <row r="125" spans="1:65" s="128" customFormat="1" ht="15">
      <c r="A125" s="19"/>
      <c r="B125" s="14"/>
      <c r="C125" s="104" t="s">
        <v>3</v>
      </c>
      <c r="D125" s="104" t="s">
        <v>82</v>
      </c>
      <c r="E125" s="105" t="s">
        <v>193</v>
      </c>
      <c r="F125" s="106" t="s">
        <v>194</v>
      </c>
      <c r="G125" s="107" t="s">
        <v>109</v>
      </c>
      <c r="H125" s="108">
        <v>51.3</v>
      </c>
      <c r="I125" s="237"/>
      <c r="J125" s="109">
        <f>ROUND(I125*H125,2)</f>
        <v>0</v>
      </c>
      <c r="K125" s="106" t="s">
        <v>84</v>
      </c>
      <c r="L125" s="127"/>
      <c r="M125" s="154" t="s">
        <v>1</v>
      </c>
      <c r="N125" s="155" t="s">
        <v>30</v>
      </c>
      <c r="O125" s="156">
        <v>0.035</v>
      </c>
      <c r="P125" s="156">
        <f>O125*H125</f>
        <v>1.7955</v>
      </c>
      <c r="Q125" s="156">
        <v>0</v>
      </c>
      <c r="R125" s="156">
        <f>Q125*H125</f>
        <v>0</v>
      </c>
      <c r="S125" s="156">
        <v>0.0003</v>
      </c>
      <c r="T125" s="157">
        <f>S125*H125</f>
        <v>0.015389999999999997</v>
      </c>
      <c r="AR125" s="124" t="s">
        <v>99</v>
      </c>
      <c r="AT125" s="124" t="s">
        <v>82</v>
      </c>
      <c r="AU125" s="124" t="s">
        <v>49</v>
      </c>
      <c r="AY125" s="124" t="s">
        <v>81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24" t="s">
        <v>48</v>
      </c>
      <c r="BK125" s="158">
        <f>ROUND(I125*H125,2)</f>
        <v>0</v>
      </c>
      <c r="BL125" s="124" t="s">
        <v>99</v>
      </c>
      <c r="BM125" s="124" t="s">
        <v>195</v>
      </c>
    </row>
    <row r="126" spans="1:51" s="163" customFormat="1" ht="11.25">
      <c r="A126" s="116"/>
      <c r="B126" s="110"/>
      <c r="C126" s="111"/>
      <c r="D126" s="112" t="s">
        <v>86</v>
      </c>
      <c r="E126" s="113" t="s">
        <v>1</v>
      </c>
      <c r="F126" s="114" t="s">
        <v>172</v>
      </c>
      <c r="G126" s="111"/>
      <c r="H126" s="115">
        <v>51.3</v>
      </c>
      <c r="I126" s="238"/>
      <c r="J126" s="111"/>
      <c r="K126" s="111"/>
      <c r="L126" s="159"/>
      <c r="M126" s="160"/>
      <c r="N126" s="161"/>
      <c r="O126" s="161"/>
      <c r="P126" s="161"/>
      <c r="Q126" s="161"/>
      <c r="R126" s="161"/>
      <c r="S126" s="161"/>
      <c r="T126" s="162"/>
      <c r="AT126" s="126" t="s">
        <v>86</v>
      </c>
      <c r="AU126" s="126" t="s">
        <v>49</v>
      </c>
      <c r="AV126" s="163" t="s">
        <v>49</v>
      </c>
      <c r="AW126" s="163" t="s">
        <v>22</v>
      </c>
      <c r="AX126" s="163" t="s">
        <v>48</v>
      </c>
      <c r="AY126" s="126" t="s">
        <v>81</v>
      </c>
    </row>
    <row r="127" spans="1:65" s="128" customFormat="1" ht="15">
      <c r="A127" s="19"/>
      <c r="B127" s="14"/>
      <c r="C127" s="104" t="s">
        <v>105</v>
      </c>
      <c r="D127" s="104" t="s">
        <v>82</v>
      </c>
      <c r="E127" s="105" t="s">
        <v>196</v>
      </c>
      <c r="F127" s="106" t="s">
        <v>197</v>
      </c>
      <c r="G127" s="107" t="s">
        <v>109</v>
      </c>
      <c r="H127" s="108">
        <v>51.3</v>
      </c>
      <c r="I127" s="237"/>
      <c r="J127" s="109">
        <f>ROUND(I127*H127,2)</f>
        <v>0</v>
      </c>
      <c r="K127" s="106" t="s">
        <v>84</v>
      </c>
      <c r="L127" s="127"/>
      <c r="M127" s="154" t="s">
        <v>1</v>
      </c>
      <c r="N127" s="155" t="s">
        <v>30</v>
      </c>
      <c r="O127" s="156">
        <v>0.181</v>
      </c>
      <c r="P127" s="156">
        <f>O127*H127</f>
        <v>9.2853</v>
      </c>
      <c r="Q127" s="156">
        <v>1E-05</v>
      </c>
      <c r="R127" s="156">
        <f>Q127*H127</f>
        <v>0.000513</v>
      </c>
      <c r="S127" s="156">
        <v>0</v>
      </c>
      <c r="T127" s="157">
        <f>S127*H127</f>
        <v>0</v>
      </c>
      <c r="AR127" s="124" t="s">
        <v>99</v>
      </c>
      <c r="AT127" s="124" t="s">
        <v>82</v>
      </c>
      <c r="AU127" s="124" t="s">
        <v>49</v>
      </c>
      <c r="AY127" s="124" t="s">
        <v>81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24" t="s">
        <v>48</v>
      </c>
      <c r="BK127" s="158">
        <f>ROUND(I127*H127,2)</f>
        <v>0</v>
      </c>
      <c r="BL127" s="124" t="s">
        <v>99</v>
      </c>
      <c r="BM127" s="124" t="s">
        <v>198</v>
      </c>
    </row>
    <row r="128" spans="1:65" s="128" customFormat="1" ht="15">
      <c r="A128" s="19"/>
      <c r="B128" s="14"/>
      <c r="C128" s="117" t="s">
        <v>106</v>
      </c>
      <c r="D128" s="117" t="s">
        <v>103</v>
      </c>
      <c r="E128" s="118" t="s">
        <v>199</v>
      </c>
      <c r="F128" s="119" t="s">
        <v>200</v>
      </c>
      <c r="G128" s="120" t="s">
        <v>109</v>
      </c>
      <c r="H128" s="121">
        <v>52.326</v>
      </c>
      <c r="I128" s="239"/>
      <c r="J128" s="122">
        <f>ROUND(I128*H128,2)</f>
        <v>0</v>
      </c>
      <c r="K128" s="119" t="s">
        <v>84</v>
      </c>
      <c r="L128" s="164"/>
      <c r="M128" s="165" t="s">
        <v>1</v>
      </c>
      <c r="N128" s="166" t="s">
        <v>30</v>
      </c>
      <c r="O128" s="156">
        <v>0</v>
      </c>
      <c r="P128" s="156">
        <f>O128*H128</f>
        <v>0</v>
      </c>
      <c r="Q128" s="156">
        <v>0.00035</v>
      </c>
      <c r="R128" s="156">
        <f>Q128*H128</f>
        <v>0.0183141</v>
      </c>
      <c r="S128" s="156">
        <v>0</v>
      </c>
      <c r="T128" s="157">
        <f>S128*H128</f>
        <v>0</v>
      </c>
      <c r="AR128" s="124" t="s">
        <v>111</v>
      </c>
      <c r="AT128" s="124" t="s">
        <v>103</v>
      </c>
      <c r="AU128" s="124" t="s">
        <v>49</v>
      </c>
      <c r="AY128" s="124" t="s">
        <v>81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24" t="s">
        <v>48</v>
      </c>
      <c r="BK128" s="158">
        <f>ROUND(I128*H128,2)</f>
        <v>0</v>
      </c>
      <c r="BL128" s="124" t="s">
        <v>99</v>
      </c>
      <c r="BM128" s="124" t="s">
        <v>201</v>
      </c>
    </row>
    <row r="129" spans="1:51" s="163" customFormat="1" ht="11.25">
      <c r="A129" s="116"/>
      <c r="B129" s="110"/>
      <c r="C129" s="111"/>
      <c r="D129" s="112" t="s">
        <v>86</v>
      </c>
      <c r="E129" s="111"/>
      <c r="F129" s="114" t="s">
        <v>176</v>
      </c>
      <c r="G129" s="111"/>
      <c r="H129" s="115">
        <v>52.326</v>
      </c>
      <c r="I129" s="238"/>
      <c r="J129" s="111"/>
      <c r="K129" s="111"/>
      <c r="L129" s="159"/>
      <c r="M129" s="160"/>
      <c r="N129" s="161"/>
      <c r="O129" s="161"/>
      <c r="P129" s="161"/>
      <c r="Q129" s="161"/>
      <c r="R129" s="161"/>
      <c r="S129" s="161"/>
      <c r="T129" s="162"/>
      <c r="AT129" s="126" t="s">
        <v>86</v>
      </c>
      <c r="AU129" s="126" t="s">
        <v>49</v>
      </c>
      <c r="AV129" s="163" t="s">
        <v>49</v>
      </c>
      <c r="AW129" s="163" t="s">
        <v>2</v>
      </c>
      <c r="AX129" s="163" t="s">
        <v>48</v>
      </c>
      <c r="AY129" s="126" t="s">
        <v>81</v>
      </c>
    </row>
    <row r="130" spans="1:65" s="128" customFormat="1" ht="30">
      <c r="A130" s="19"/>
      <c r="B130" s="14"/>
      <c r="C130" s="104" t="s">
        <v>107</v>
      </c>
      <c r="D130" s="104" t="s">
        <v>82</v>
      </c>
      <c r="E130" s="105" t="s">
        <v>202</v>
      </c>
      <c r="F130" s="106" t="s">
        <v>203</v>
      </c>
      <c r="G130" s="107" t="s">
        <v>126</v>
      </c>
      <c r="H130" s="108">
        <v>1109.325</v>
      </c>
      <c r="I130" s="237"/>
      <c r="J130" s="109">
        <f>ROUND(I130*H130,2)</f>
        <v>0</v>
      </c>
      <c r="K130" s="106" t="s">
        <v>84</v>
      </c>
      <c r="L130" s="127"/>
      <c r="M130" s="154" t="s">
        <v>1</v>
      </c>
      <c r="N130" s="155" t="s">
        <v>30</v>
      </c>
      <c r="O130" s="156">
        <v>0</v>
      </c>
      <c r="P130" s="156">
        <f>O130*H130</f>
        <v>0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AR130" s="124" t="s">
        <v>99</v>
      </c>
      <c r="AT130" s="124" t="s">
        <v>82</v>
      </c>
      <c r="AU130" s="124" t="s">
        <v>49</v>
      </c>
      <c r="AY130" s="124" t="s">
        <v>81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24" t="s">
        <v>48</v>
      </c>
      <c r="BK130" s="158">
        <f>ROUND(I130*H130,2)</f>
        <v>0</v>
      </c>
      <c r="BL130" s="124" t="s">
        <v>99</v>
      </c>
      <c r="BM130" s="124" t="s">
        <v>204</v>
      </c>
    </row>
    <row r="131" spans="1:63" s="150" customFormat="1" ht="12.75">
      <c r="A131" s="101"/>
      <c r="B131" s="96"/>
      <c r="C131" s="97"/>
      <c r="D131" s="98" t="s">
        <v>45</v>
      </c>
      <c r="E131" s="102" t="s">
        <v>127</v>
      </c>
      <c r="F131" s="102" t="s">
        <v>128</v>
      </c>
      <c r="G131" s="97"/>
      <c r="H131" s="97"/>
      <c r="I131" s="236"/>
      <c r="J131" s="103">
        <f>BK131</f>
        <v>0</v>
      </c>
      <c r="K131" s="97"/>
      <c r="L131" s="145"/>
      <c r="M131" s="146"/>
      <c r="N131" s="147"/>
      <c r="O131" s="147"/>
      <c r="P131" s="148">
        <f>SUM(P132:P133)</f>
        <v>3.5164999999999997</v>
      </c>
      <c r="Q131" s="147"/>
      <c r="R131" s="148">
        <f>SUM(R132:R133)</f>
        <v>0</v>
      </c>
      <c r="S131" s="147"/>
      <c r="T131" s="149">
        <f>SUM(T132:T133)</f>
        <v>0</v>
      </c>
      <c r="AR131" s="151" t="s">
        <v>49</v>
      </c>
      <c r="AT131" s="152" t="s">
        <v>45</v>
      </c>
      <c r="AU131" s="152" t="s">
        <v>48</v>
      </c>
      <c r="AY131" s="151" t="s">
        <v>81</v>
      </c>
      <c r="BK131" s="153">
        <f>SUM(BK132:BK133)</f>
        <v>0</v>
      </c>
    </row>
    <row r="132" spans="1:65" s="128" customFormat="1" ht="15">
      <c r="A132" s="19"/>
      <c r="B132" s="14"/>
      <c r="C132" s="104" t="s">
        <v>108</v>
      </c>
      <c r="D132" s="104" t="s">
        <v>82</v>
      </c>
      <c r="E132" s="105" t="s">
        <v>205</v>
      </c>
      <c r="F132" s="106" t="s">
        <v>206</v>
      </c>
      <c r="G132" s="107" t="s">
        <v>83</v>
      </c>
      <c r="H132" s="108">
        <v>270.5</v>
      </c>
      <c r="I132" s="237"/>
      <c r="J132" s="109">
        <f>ROUND(I132*H132,2)</f>
        <v>0</v>
      </c>
      <c r="K132" s="106" t="s">
        <v>84</v>
      </c>
      <c r="L132" s="127"/>
      <c r="M132" s="154" t="s">
        <v>1</v>
      </c>
      <c r="N132" s="155" t="s">
        <v>30</v>
      </c>
      <c r="O132" s="156">
        <v>0.013</v>
      </c>
      <c r="P132" s="156">
        <f>O132*H132</f>
        <v>3.5164999999999997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AR132" s="124" t="s">
        <v>99</v>
      </c>
      <c r="AT132" s="124" t="s">
        <v>82</v>
      </c>
      <c r="AU132" s="124" t="s">
        <v>49</v>
      </c>
      <c r="AY132" s="124" t="s">
        <v>81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24" t="s">
        <v>48</v>
      </c>
      <c r="BK132" s="158">
        <f>ROUND(I132*H132,2)</f>
        <v>0</v>
      </c>
      <c r="BL132" s="124" t="s">
        <v>99</v>
      </c>
      <c r="BM132" s="124" t="s">
        <v>207</v>
      </c>
    </row>
    <row r="133" spans="1:51" s="163" customFormat="1" ht="11.25">
      <c r="A133" s="116"/>
      <c r="B133" s="110"/>
      <c r="C133" s="111"/>
      <c r="D133" s="112" t="s">
        <v>86</v>
      </c>
      <c r="E133" s="113" t="s">
        <v>1</v>
      </c>
      <c r="F133" s="114" t="s">
        <v>208</v>
      </c>
      <c r="G133" s="111"/>
      <c r="H133" s="115">
        <v>270.5</v>
      </c>
      <c r="I133" s="238"/>
      <c r="J133" s="111"/>
      <c r="K133" s="111"/>
      <c r="L133" s="159"/>
      <c r="M133" s="167"/>
      <c r="N133" s="168"/>
      <c r="O133" s="168"/>
      <c r="P133" s="168"/>
      <c r="Q133" s="168"/>
      <c r="R133" s="168"/>
      <c r="S133" s="168"/>
      <c r="T133" s="169"/>
      <c r="AT133" s="126" t="s">
        <v>86</v>
      </c>
      <c r="AU133" s="126" t="s">
        <v>49</v>
      </c>
      <c r="AV133" s="163" t="s">
        <v>49</v>
      </c>
      <c r="AW133" s="163" t="s">
        <v>22</v>
      </c>
      <c r="AX133" s="163" t="s">
        <v>48</v>
      </c>
      <c r="AY133" s="126" t="s">
        <v>81</v>
      </c>
    </row>
    <row r="134" spans="1:12" s="128" customFormat="1" ht="15">
      <c r="A134" s="19"/>
      <c r="B134" s="27"/>
      <c r="C134" s="28"/>
      <c r="D134" s="28"/>
      <c r="E134" s="28"/>
      <c r="F134" s="28"/>
      <c r="G134" s="28"/>
      <c r="H134" s="28"/>
      <c r="I134" s="28"/>
      <c r="J134" s="28"/>
      <c r="K134" s="28"/>
      <c r="L134" s="127"/>
    </row>
  </sheetData>
  <sheetProtection algorithmName="SHA-512" hashValue="K+89hGOigLeOdx922bNHZ4CQgNm4tEy6p6YwF7rYOjchqU/o1UNezpFIMSQOBCOBwEmKlerki9M2YZJV3BjyAQ==" saltValue="tNMe6tBdZ+nP82fCWFcjlA==" spinCount="100000" sheet="1" objects="1" scenarios="1"/>
  <protectedRanges>
    <protectedRange sqref="I89:I133" name="Oblast1"/>
  </protectedRanges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8" r:id="rId1"/>
  <rowBreaks count="2" manualBreakCount="2">
    <brk id="41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NTBK ABC</dc:creator>
  <cp:keywords/>
  <dc:description/>
  <cp:lastModifiedBy>NTBK ABC</cp:lastModifiedBy>
  <cp:lastPrinted>2019-05-29T13:34:50Z</cp:lastPrinted>
  <dcterms:created xsi:type="dcterms:W3CDTF">2019-05-29T13:16:55Z</dcterms:created>
  <dcterms:modified xsi:type="dcterms:W3CDTF">2019-05-29T14:07:02Z</dcterms:modified>
  <cp:category/>
  <cp:version/>
  <cp:contentType/>
  <cp:contentStatus/>
</cp:coreProperties>
</file>