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64" windowWidth="15996" windowHeight="7620"/>
  </bookViews>
  <sheets>
    <sheet name="Rekapitulace stavby" sheetId="1" r:id="rId1"/>
    <sheet name="SO 01 - Přístavba zdvižné..." sheetId="2" r:id="rId2"/>
    <sheet name="Pokyny pro vyplnění" sheetId="3" r:id="rId3"/>
  </sheets>
  <definedNames>
    <definedName name="_xlnm._FilterDatabase" localSheetId="1" hidden="1">'SO 01 - Přístavba zdvižné...'!$C$113:$K$560</definedName>
    <definedName name="_xlnm.Print_Titles" localSheetId="0">'Rekapitulace stavby'!$49:$49</definedName>
    <definedName name="_xlnm.Print_Titles" localSheetId="1">'SO 01 - Přístavba zdvižné...'!$113:$113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Přístavba zdvižné...'!$C$4:$J$36,'SO 01 - Přístavba zdvižné...'!$C$42:$J$95,'SO 01 - Přístavba zdvižné...'!$C$101:$K$560</definedName>
  </definedNames>
  <calcPr calcId="124519"/>
</workbook>
</file>

<file path=xl/calcChain.xml><?xml version="1.0" encoding="utf-8"?>
<calcChain xmlns="http://schemas.openxmlformats.org/spreadsheetml/2006/main">
  <c r="AY52" i="1"/>
  <c r="AX52"/>
  <c r="BI558" i="2"/>
  <c r="BH558"/>
  <c r="BG558"/>
  <c r="BF558"/>
  <c r="T558"/>
  <c r="T557" s="1"/>
  <c r="R558"/>
  <c r="R557" s="1"/>
  <c r="P558"/>
  <c r="P557" s="1"/>
  <c r="BK558"/>
  <c r="BK557" s="1"/>
  <c r="J557" s="1"/>
  <c r="J94" s="1"/>
  <c r="J558"/>
  <c r="BE558" s="1"/>
  <c r="BI555"/>
  <c r="BH555"/>
  <c r="BG555"/>
  <c r="BF555"/>
  <c r="BE555"/>
  <c r="T555"/>
  <c r="T554" s="1"/>
  <c r="R555"/>
  <c r="R554" s="1"/>
  <c r="P555"/>
  <c r="P554" s="1"/>
  <c r="BK555"/>
  <c r="BK554" s="1"/>
  <c r="J554" s="1"/>
  <c r="J93" s="1"/>
  <c r="J555"/>
  <c r="BI552"/>
  <c r="BH552"/>
  <c r="BG552"/>
  <c r="BF552"/>
  <c r="T552"/>
  <c r="T551" s="1"/>
  <c r="T550" s="1"/>
  <c r="R552"/>
  <c r="R551" s="1"/>
  <c r="R550" s="1"/>
  <c r="P552"/>
  <c r="P551" s="1"/>
  <c r="BK552"/>
  <c r="BK551" s="1"/>
  <c r="J552"/>
  <c r="BE552" s="1"/>
  <c r="BI548"/>
  <c r="BH548"/>
  <c r="BG548"/>
  <c r="BF548"/>
  <c r="BE548"/>
  <c r="T548"/>
  <c r="R548"/>
  <c r="P548"/>
  <c r="BK548"/>
  <c r="J548"/>
  <c r="BI546"/>
  <c r="BH546"/>
  <c r="BG546"/>
  <c r="BF546"/>
  <c r="T546"/>
  <c r="T545" s="1"/>
  <c r="T544" s="1"/>
  <c r="R546"/>
  <c r="R545" s="1"/>
  <c r="R544" s="1"/>
  <c r="P546"/>
  <c r="P545" s="1"/>
  <c r="P544" s="1"/>
  <c r="BK546"/>
  <c r="BK545" s="1"/>
  <c r="J546"/>
  <c r="BE546" s="1"/>
  <c r="BI541"/>
  <c r="BH541"/>
  <c r="BG541"/>
  <c r="BF541"/>
  <c r="BE541"/>
  <c r="T541"/>
  <c r="T540" s="1"/>
  <c r="T539" s="1"/>
  <c r="R541"/>
  <c r="R540" s="1"/>
  <c r="R539" s="1"/>
  <c r="P541"/>
  <c r="P540" s="1"/>
  <c r="P539" s="1"/>
  <c r="BK541"/>
  <c r="BK540" s="1"/>
  <c r="J541"/>
  <c r="BI537"/>
  <c r="BH537"/>
  <c r="BG537"/>
  <c r="BF537"/>
  <c r="BE537"/>
  <c r="T537"/>
  <c r="R537"/>
  <c r="P537"/>
  <c r="BK537"/>
  <c r="J537"/>
  <c r="BI535"/>
  <c r="BH535"/>
  <c r="BG535"/>
  <c r="BF535"/>
  <c r="BE535"/>
  <c r="T535"/>
  <c r="R535"/>
  <c r="P535"/>
  <c r="BK535"/>
  <c r="J535"/>
  <c r="BI531"/>
  <c r="BH531"/>
  <c r="BG531"/>
  <c r="BF531"/>
  <c r="BE531"/>
  <c r="T531"/>
  <c r="T530" s="1"/>
  <c r="R531"/>
  <c r="R530" s="1"/>
  <c r="P531"/>
  <c r="P530" s="1"/>
  <c r="BK531"/>
  <c r="BK530" s="1"/>
  <c r="J530" s="1"/>
  <c r="J86" s="1"/>
  <c r="J531"/>
  <c r="BI526"/>
  <c r="BH526"/>
  <c r="BG526"/>
  <c r="BF526"/>
  <c r="T526"/>
  <c r="R526"/>
  <c r="P526"/>
  <c r="BK526"/>
  <c r="J526"/>
  <c r="BE526" s="1"/>
  <c r="BI524"/>
  <c r="BH524"/>
  <c r="BG524"/>
  <c r="BF524"/>
  <c r="T524"/>
  <c r="R524"/>
  <c r="P524"/>
  <c r="BK524"/>
  <c r="J524"/>
  <c r="BE524" s="1"/>
  <c r="BI520"/>
  <c r="BH520"/>
  <c r="BG520"/>
  <c r="BF520"/>
  <c r="BE520"/>
  <c r="T520"/>
  <c r="R520"/>
  <c r="P520"/>
  <c r="BK520"/>
  <c r="J520"/>
  <c r="BI518"/>
  <c r="BH518"/>
  <c r="BG518"/>
  <c r="BF518"/>
  <c r="T518"/>
  <c r="R518"/>
  <c r="P518"/>
  <c r="BK518"/>
  <c r="J518"/>
  <c r="BE518" s="1"/>
  <c r="BI516"/>
  <c r="BH516"/>
  <c r="BG516"/>
  <c r="BF516"/>
  <c r="BE516"/>
  <c r="T516"/>
  <c r="R516"/>
  <c r="P516"/>
  <c r="BK516"/>
  <c r="J516"/>
  <c r="BI512"/>
  <c r="BH512"/>
  <c r="BG512"/>
  <c r="BF512"/>
  <c r="T512"/>
  <c r="T511" s="1"/>
  <c r="R512"/>
  <c r="R511" s="1"/>
  <c r="P512"/>
  <c r="P511" s="1"/>
  <c r="BK512"/>
  <c r="BK511" s="1"/>
  <c r="J511" s="1"/>
  <c r="J85" s="1"/>
  <c r="J512"/>
  <c r="BE512" s="1"/>
  <c r="BI510"/>
  <c r="BH510"/>
  <c r="BG510"/>
  <c r="BF510"/>
  <c r="T510"/>
  <c r="R510"/>
  <c r="P510"/>
  <c r="BK510"/>
  <c r="J510"/>
  <c r="BE510" s="1"/>
  <c r="BI509"/>
  <c r="BH509"/>
  <c r="BG509"/>
  <c r="BF509"/>
  <c r="BE509"/>
  <c r="T509"/>
  <c r="R509"/>
  <c r="P509"/>
  <c r="BK509"/>
  <c r="J509"/>
  <c r="BI507"/>
  <c r="BH507"/>
  <c r="BG507"/>
  <c r="BF507"/>
  <c r="BE507"/>
  <c r="T507"/>
  <c r="R507"/>
  <c r="P507"/>
  <c r="BK507"/>
  <c r="J507"/>
  <c r="BI505"/>
  <c r="BH505"/>
  <c r="BG505"/>
  <c r="BF505"/>
  <c r="BE505"/>
  <c r="T505"/>
  <c r="R505"/>
  <c r="P505"/>
  <c r="BK505"/>
  <c r="J505"/>
  <c r="BI503"/>
  <c r="BH503"/>
  <c r="BG503"/>
  <c r="BF503"/>
  <c r="BE503"/>
  <c r="T503"/>
  <c r="R503"/>
  <c r="P503"/>
  <c r="BK503"/>
  <c r="J503"/>
  <c r="BI501"/>
  <c r="BH501"/>
  <c r="BG501"/>
  <c r="BF501"/>
  <c r="BE501"/>
  <c r="T501"/>
  <c r="R501"/>
  <c r="P501"/>
  <c r="BK501"/>
  <c r="J501"/>
  <c r="BI499"/>
  <c r="BH499"/>
  <c r="BG499"/>
  <c r="BF499"/>
  <c r="BE499"/>
  <c r="T499"/>
  <c r="R499"/>
  <c r="P499"/>
  <c r="BK499"/>
  <c r="J499"/>
  <c r="BI497"/>
  <c r="BH497"/>
  <c r="BG497"/>
  <c r="BF497"/>
  <c r="BE497"/>
  <c r="T497"/>
  <c r="T496" s="1"/>
  <c r="R497"/>
  <c r="R496" s="1"/>
  <c r="P497"/>
  <c r="P496" s="1"/>
  <c r="BK497"/>
  <c r="BK496" s="1"/>
  <c r="J496" s="1"/>
  <c r="J84" s="1"/>
  <c r="J497"/>
  <c r="BI494"/>
  <c r="BH494"/>
  <c r="BG494"/>
  <c r="BF494"/>
  <c r="T494"/>
  <c r="R494"/>
  <c r="P494"/>
  <c r="BK494"/>
  <c r="J494"/>
  <c r="BE494" s="1"/>
  <c r="BI491"/>
  <c r="BH491"/>
  <c r="BG491"/>
  <c r="BF491"/>
  <c r="T491"/>
  <c r="R491"/>
  <c r="P491"/>
  <c r="BK491"/>
  <c r="J491"/>
  <c r="BE491" s="1"/>
  <c r="BI489"/>
  <c r="BH489"/>
  <c r="BG489"/>
  <c r="BF489"/>
  <c r="T489"/>
  <c r="T488" s="1"/>
  <c r="R489"/>
  <c r="R488" s="1"/>
  <c r="P489"/>
  <c r="P488" s="1"/>
  <c r="BK489"/>
  <c r="BK488" s="1"/>
  <c r="J488" s="1"/>
  <c r="J83" s="1"/>
  <c r="J489"/>
  <c r="BE489" s="1"/>
  <c r="BI487"/>
  <c r="BH487"/>
  <c r="BG487"/>
  <c r="BF487"/>
  <c r="BE487"/>
  <c r="T487"/>
  <c r="R487"/>
  <c r="P487"/>
  <c r="BK487"/>
  <c r="J487"/>
  <c r="BI485"/>
  <c r="BH485"/>
  <c r="BG485"/>
  <c r="BF485"/>
  <c r="BE485"/>
  <c r="T485"/>
  <c r="R485"/>
  <c r="P485"/>
  <c r="BK485"/>
  <c r="J485"/>
  <c r="BI484"/>
  <c r="BH484"/>
  <c r="BG484"/>
  <c r="BF484"/>
  <c r="BE484"/>
  <c r="T484"/>
  <c r="T483" s="1"/>
  <c r="R484"/>
  <c r="R483" s="1"/>
  <c r="P484"/>
  <c r="P483" s="1"/>
  <c r="BK484"/>
  <c r="BK483" s="1"/>
  <c r="J483" s="1"/>
  <c r="J82" s="1"/>
  <c r="J484"/>
  <c r="BI482"/>
  <c r="BH482"/>
  <c r="BG482"/>
  <c r="BF482"/>
  <c r="T482"/>
  <c r="R482"/>
  <c r="P482"/>
  <c r="BK482"/>
  <c r="J482"/>
  <c r="BE482" s="1"/>
  <c r="BI480"/>
  <c r="BH480"/>
  <c r="BG480"/>
  <c r="BF480"/>
  <c r="T480"/>
  <c r="R480"/>
  <c r="P480"/>
  <c r="BK480"/>
  <c r="J480"/>
  <c r="BE480" s="1"/>
  <c r="BI478"/>
  <c r="BH478"/>
  <c r="BG478"/>
  <c r="BF478"/>
  <c r="T478"/>
  <c r="R478"/>
  <c r="P478"/>
  <c r="BK478"/>
  <c r="J478"/>
  <c r="BE478" s="1"/>
  <c r="BI476"/>
  <c r="BH476"/>
  <c r="BG476"/>
  <c r="BF476"/>
  <c r="T476"/>
  <c r="R476"/>
  <c r="P476"/>
  <c r="BK476"/>
  <c r="J476"/>
  <c r="BE476" s="1"/>
  <c r="BI474"/>
  <c r="BH474"/>
  <c r="BG474"/>
  <c r="BF474"/>
  <c r="BE474"/>
  <c r="T474"/>
  <c r="R474"/>
  <c r="P474"/>
  <c r="BK474"/>
  <c r="J474"/>
  <c r="BI472"/>
  <c r="BH472"/>
  <c r="BG472"/>
  <c r="BF472"/>
  <c r="T472"/>
  <c r="R472"/>
  <c r="P472"/>
  <c r="BK472"/>
  <c r="J472"/>
  <c r="BE472" s="1"/>
  <c r="BI470"/>
  <c r="BH470"/>
  <c r="BG470"/>
  <c r="BF470"/>
  <c r="BE470"/>
  <c r="T470"/>
  <c r="R470"/>
  <c r="P470"/>
  <c r="BK470"/>
  <c r="J470"/>
  <c r="BI468"/>
  <c r="BH468"/>
  <c r="BG468"/>
  <c r="BF468"/>
  <c r="BE468"/>
  <c r="T468"/>
  <c r="R468"/>
  <c r="P468"/>
  <c r="BK468"/>
  <c r="J468"/>
  <c r="BI465"/>
  <c r="BH465"/>
  <c r="BG465"/>
  <c r="BF465"/>
  <c r="BE465"/>
  <c r="T465"/>
  <c r="R465"/>
  <c r="P465"/>
  <c r="BK465"/>
  <c r="J465"/>
  <c r="BI463"/>
  <c r="BH463"/>
  <c r="BG463"/>
  <c r="BF463"/>
  <c r="BE463"/>
  <c r="T463"/>
  <c r="R463"/>
  <c r="P463"/>
  <c r="BK463"/>
  <c r="J463"/>
  <c r="BI460"/>
  <c r="BH460"/>
  <c r="BG460"/>
  <c r="BF460"/>
  <c r="BE460"/>
  <c r="T460"/>
  <c r="R460"/>
  <c r="P460"/>
  <c r="BK460"/>
  <c r="J460"/>
  <c r="BI456"/>
  <c r="BH456"/>
  <c r="BG456"/>
  <c r="BF456"/>
  <c r="BE456"/>
  <c r="T456"/>
  <c r="R456"/>
  <c r="P456"/>
  <c r="BK456"/>
  <c r="J456"/>
  <c r="BI452"/>
  <c r="BH452"/>
  <c r="BG452"/>
  <c r="BF452"/>
  <c r="BE452"/>
  <c r="T452"/>
  <c r="R452"/>
  <c r="P452"/>
  <c r="BK452"/>
  <c r="J452"/>
  <c r="BI449"/>
  <c r="BH449"/>
  <c r="BG449"/>
  <c r="BF449"/>
  <c r="BE449"/>
  <c r="T449"/>
  <c r="R449"/>
  <c r="P449"/>
  <c r="BK449"/>
  <c r="J449"/>
  <c r="BI447"/>
  <c r="BH447"/>
  <c r="BG447"/>
  <c r="BF447"/>
  <c r="BE447"/>
  <c r="T447"/>
  <c r="R447"/>
  <c r="P447"/>
  <c r="BK447"/>
  <c r="J447"/>
  <c r="BI445"/>
  <c r="BH445"/>
  <c r="BG445"/>
  <c r="BF445"/>
  <c r="BE445"/>
  <c r="T445"/>
  <c r="T444" s="1"/>
  <c r="R445"/>
  <c r="R444" s="1"/>
  <c r="P445"/>
  <c r="P444" s="1"/>
  <c r="BK445"/>
  <c r="BK444" s="1"/>
  <c r="J444" s="1"/>
  <c r="J81" s="1"/>
  <c r="J445"/>
  <c r="BI443"/>
  <c r="BH443"/>
  <c r="BG443"/>
  <c r="BF443"/>
  <c r="T443"/>
  <c r="R443"/>
  <c r="P443"/>
  <c r="BK443"/>
  <c r="J443"/>
  <c r="BE443" s="1"/>
  <c r="BI442"/>
  <c r="BH442"/>
  <c r="BG442"/>
  <c r="BF442"/>
  <c r="T442"/>
  <c r="R442"/>
  <c r="P442"/>
  <c r="BK442"/>
  <c r="J442"/>
  <c r="BE442" s="1"/>
  <c r="BI441"/>
  <c r="BH441"/>
  <c r="BG441"/>
  <c r="BF441"/>
  <c r="T441"/>
  <c r="R441"/>
  <c r="P441"/>
  <c r="BK441"/>
  <c r="J441"/>
  <c r="BE441" s="1"/>
  <c r="BI439"/>
  <c r="BH439"/>
  <c r="BG439"/>
  <c r="BF439"/>
  <c r="T439"/>
  <c r="T438" s="1"/>
  <c r="R439"/>
  <c r="R438" s="1"/>
  <c r="P439"/>
  <c r="P438" s="1"/>
  <c r="BK439"/>
  <c r="BK438" s="1"/>
  <c r="J438" s="1"/>
  <c r="J80" s="1"/>
  <c r="J439"/>
  <c r="BE439" s="1"/>
  <c r="BI437"/>
  <c r="BH437"/>
  <c r="BG437"/>
  <c r="BF437"/>
  <c r="BE437"/>
  <c r="T437"/>
  <c r="R437"/>
  <c r="P437"/>
  <c r="BK437"/>
  <c r="J437"/>
  <c r="BI435"/>
  <c r="BH435"/>
  <c r="BG435"/>
  <c r="BF435"/>
  <c r="BE435"/>
  <c r="T435"/>
  <c r="R435"/>
  <c r="P435"/>
  <c r="BK435"/>
  <c r="J435"/>
  <c r="BI433"/>
  <c r="BH433"/>
  <c r="BG433"/>
  <c r="BF433"/>
  <c r="BE433"/>
  <c r="T433"/>
  <c r="R433"/>
  <c r="P433"/>
  <c r="BK433"/>
  <c r="J433"/>
  <c r="BI431"/>
  <c r="BH431"/>
  <c r="BG431"/>
  <c r="BF431"/>
  <c r="BE431"/>
  <c r="T431"/>
  <c r="R431"/>
  <c r="P431"/>
  <c r="BK431"/>
  <c r="J431"/>
  <c r="BI429"/>
  <c r="BH429"/>
  <c r="BG429"/>
  <c r="BF429"/>
  <c r="BE429"/>
  <c r="T429"/>
  <c r="R429"/>
  <c r="P429"/>
  <c r="BK429"/>
  <c r="J429"/>
  <c r="BI428"/>
  <c r="BH428"/>
  <c r="BG428"/>
  <c r="BF428"/>
  <c r="BE428"/>
  <c r="T428"/>
  <c r="R428"/>
  <c r="P428"/>
  <c r="BK428"/>
  <c r="J428"/>
  <c r="BI426"/>
  <c r="BH426"/>
  <c r="BG426"/>
  <c r="BF426"/>
  <c r="BE426"/>
  <c r="T426"/>
  <c r="R426"/>
  <c r="P426"/>
  <c r="BK426"/>
  <c r="J426"/>
  <c r="BI424"/>
  <c r="BH424"/>
  <c r="BG424"/>
  <c r="BF424"/>
  <c r="BE424"/>
  <c r="T424"/>
  <c r="R424"/>
  <c r="P424"/>
  <c r="BK424"/>
  <c r="J424"/>
  <c r="BI422"/>
  <c r="BH422"/>
  <c r="BG422"/>
  <c r="BF422"/>
  <c r="BE422"/>
  <c r="T422"/>
  <c r="R422"/>
  <c r="P422"/>
  <c r="BK422"/>
  <c r="J422"/>
  <c r="BI421"/>
  <c r="BH421"/>
  <c r="BG421"/>
  <c r="BF421"/>
  <c r="BE421"/>
  <c r="T421"/>
  <c r="R421"/>
  <c r="P421"/>
  <c r="BK421"/>
  <c r="J421"/>
  <c r="BI420"/>
  <c r="BH420"/>
  <c r="BG420"/>
  <c r="BF420"/>
  <c r="BE420"/>
  <c r="T420"/>
  <c r="R420"/>
  <c r="P420"/>
  <c r="BK420"/>
  <c r="J420"/>
  <c r="BI419"/>
  <c r="BH419"/>
  <c r="BG419"/>
  <c r="BF419"/>
  <c r="BE419"/>
  <c r="T419"/>
  <c r="R419"/>
  <c r="P419"/>
  <c r="BK419"/>
  <c r="J419"/>
  <c r="BI417"/>
  <c r="BH417"/>
  <c r="BG417"/>
  <c r="BF417"/>
  <c r="BE417"/>
  <c r="T417"/>
  <c r="T416" s="1"/>
  <c r="R417"/>
  <c r="R416" s="1"/>
  <c r="P417"/>
  <c r="P416" s="1"/>
  <c r="BK417"/>
  <c r="BK416" s="1"/>
  <c r="J416" s="1"/>
  <c r="J79" s="1"/>
  <c r="J417"/>
  <c r="BI414"/>
  <c r="BH414"/>
  <c r="BG414"/>
  <c r="BF414"/>
  <c r="T414"/>
  <c r="R414"/>
  <c r="P414"/>
  <c r="BK414"/>
  <c r="J414"/>
  <c r="BE414" s="1"/>
  <c r="BI412"/>
  <c r="BH412"/>
  <c r="BG412"/>
  <c r="BF412"/>
  <c r="T412"/>
  <c r="R412"/>
  <c r="P412"/>
  <c r="BK412"/>
  <c r="J412"/>
  <c r="BE412" s="1"/>
  <c r="BI410"/>
  <c r="BH410"/>
  <c r="BG410"/>
  <c r="BF410"/>
  <c r="T410"/>
  <c r="R410"/>
  <c r="P410"/>
  <c r="BK410"/>
  <c r="J410"/>
  <c r="BE410" s="1"/>
  <c r="BI408"/>
  <c r="BH408"/>
  <c r="BG408"/>
  <c r="BF408"/>
  <c r="T408"/>
  <c r="R408"/>
  <c r="P408"/>
  <c r="BK408"/>
  <c r="J408"/>
  <c r="BE408" s="1"/>
  <c r="BI406"/>
  <c r="BH406"/>
  <c r="BG406"/>
  <c r="BF406"/>
  <c r="T406"/>
  <c r="R406"/>
  <c r="P406"/>
  <c r="BK406"/>
  <c r="J406"/>
  <c r="BE406" s="1"/>
  <c r="BI404"/>
  <c r="BH404"/>
  <c r="BG404"/>
  <c r="BF404"/>
  <c r="T404"/>
  <c r="R404"/>
  <c r="P404"/>
  <c r="BK404"/>
  <c r="J404"/>
  <c r="BE404" s="1"/>
  <c r="BI402"/>
  <c r="BH402"/>
  <c r="BG402"/>
  <c r="BF402"/>
  <c r="T402"/>
  <c r="R402"/>
  <c r="P402"/>
  <c r="BK402"/>
  <c r="J402"/>
  <c r="BE402" s="1"/>
  <c r="BI400"/>
  <c r="BH400"/>
  <c r="BG400"/>
  <c r="BF400"/>
  <c r="T400"/>
  <c r="R400"/>
  <c r="P400"/>
  <c r="BK400"/>
  <c r="J400"/>
  <c r="BE400" s="1"/>
  <c r="BI398"/>
  <c r="BH398"/>
  <c r="BG398"/>
  <c r="BF398"/>
  <c r="T398"/>
  <c r="R398"/>
  <c r="P398"/>
  <c r="BK398"/>
  <c r="J398"/>
  <c r="BE398" s="1"/>
  <c r="BI396"/>
  <c r="BH396"/>
  <c r="BG396"/>
  <c r="BF396"/>
  <c r="T396"/>
  <c r="R396"/>
  <c r="P396"/>
  <c r="BK396"/>
  <c r="J396"/>
  <c r="BE396" s="1"/>
  <c r="BI394"/>
  <c r="BH394"/>
  <c r="BG394"/>
  <c r="BF394"/>
  <c r="T394"/>
  <c r="R394"/>
  <c r="P394"/>
  <c r="BK394"/>
  <c r="J394"/>
  <c r="BE394" s="1"/>
  <c r="BI392"/>
  <c r="BH392"/>
  <c r="BG392"/>
  <c r="BF392"/>
  <c r="T392"/>
  <c r="R392"/>
  <c r="P392"/>
  <c r="BK392"/>
  <c r="J392"/>
  <c r="BE392" s="1"/>
  <c r="BI390"/>
  <c r="BH390"/>
  <c r="BG390"/>
  <c r="BF390"/>
  <c r="T390"/>
  <c r="R390"/>
  <c r="P390"/>
  <c r="BK390"/>
  <c r="J390"/>
  <c r="BE390" s="1"/>
  <c r="BI388"/>
  <c r="BH388"/>
  <c r="BG388"/>
  <c r="BF388"/>
  <c r="T388"/>
  <c r="R388"/>
  <c r="P388"/>
  <c r="BK388"/>
  <c r="J388"/>
  <c r="BE388" s="1"/>
  <c r="BI386"/>
  <c r="BH386"/>
  <c r="BG386"/>
  <c r="BF386"/>
  <c r="T386"/>
  <c r="R386"/>
  <c r="P386"/>
  <c r="BK386"/>
  <c r="J386"/>
  <c r="BE386" s="1"/>
  <c r="BI384"/>
  <c r="BH384"/>
  <c r="BG384"/>
  <c r="BF384"/>
  <c r="BE384"/>
  <c r="T384"/>
  <c r="R384"/>
  <c r="P384"/>
  <c r="BK384"/>
  <c r="J384"/>
  <c r="BI382"/>
  <c r="BH382"/>
  <c r="BG382"/>
  <c r="BF382"/>
  <c r="BE382"/>
  <c r="T382"/>
  <c r="R382"/>
  <c r="P382"/>
  <c r="BK382"/>
  <c r="J382"/>
  <c r="BI380"/>
  <c r="BH380"/>
  <c r="BG380"/>
  <c r="BF380"/>
  <c r="BE380"/>
  <c r="T380"/>
  <c r="T379" s="1"/>
  <c r="R380"/>
  <c r="R379" s="1"/>
  <c r="P380"/>
  <c r="P379" s="1"/>
  <c r="BK380"/>
  <c r="BK379" s="1"/>
  <c r="J379" s="1"/>
  <c r="J78" s="1"/>
  <c r="J380"/>
  <c r="BI377"/>
  <c r="BH377"/>
  <c r="BG377"/>
  <c r="BF377"/>
  <c r="T377"/>
  <c r="R377"/>
  <c r="P377"/>
  <c r="BK377"/>
  <c r="J377"/>
  <c r="BE377" s="1"/>
  <c r="BI375"/>
  <c r="BH375"/>
  <c r="BG375"/>
  <c r="BF375"/>
  <c r="BE375"/>
  <c r="T375"/>
  <c r="R375"/>
  <c r="P375"/>
  <c r="BK375"/>
  <c r="J375"/>
  <c r="BI373"/>
  <c r="BH373"/>
  <c r="BG373"/>
  <c r="BF373"/>
  <c r="T373"/>
  <c r="T372" s="1"/>
  <c r="R373"/>
  <c r="R372" s="1"/>
  <c r="P373"/>
  <c r="P372" s="1"/>
  <c r="BK373"/>
  <c r="BK372" s="1"/>
  <c r="J372" s="1"/>
  <c r="J77" s="1"/>
  <c r="J373"/>
  <c r="BE373" s="1"/>
  <c r="BI371"/>
  <c r="BH371"/>
  <c r="BG371"/>
  <c r="BF371"/>
  <c r="T371"/>
  <c r="R371"/>
  <c r="P371"/>
  <c r="BK371"/>
  <c r="J371"/>
  <c r="BE371" s="1"/>
  <c r="BI367"/>
  <c r="BH367"/>
  <c r="BG367"/>
  <c r="BF367"/>
  <c r="BE367"/>
  <c r="T367"/>
  <c r="R367"/>
  <c r="P367"/>
  <c r="BK367"/>
  <c r="J367"/>
  <c r="BI365"/>
  <c r="BH365"/>
  <c r="BG365"/>
  <c r="BF365"/>
  <c r="T365"/>
  <c r="R365"/>
  <c r="P365"/>
  <c r="BK365"/>
  <c r="J365"/>
  <c r="BE365" s="1"/>
  <c r="BI362"/>
  <c r="BH362"/>
  <c r="BG362"/>
  <c r="BF362"/>
  <c r="BE362"/>
  <c r="T362"/>
  <c r="R362"/>
  <c r="P362"/>
  <c r="BK362"/>
  <c r="J362"/>
  <c r="BI360"/>
  <c r="BH360"/>
  <c r="BG360"/>
  <c r="BF360"/>
  <c r="BE360"/>
  <c r="T360"/>
  <c r="T359" s="1"/>
  <c r="R360"/>
  <c r="R359" s="1"/>
  <c r="P360"/>
  <c r="P359" s="1"/>
  <c r="BK360"/>
  <c r="BK359" s="1"/>
  <c r="J359" s="1"/>
  <c r="J76" s="1"/>
  <c r="J360"/>
  <c r="BI358"/>
  <c r="BH358"/>
  <c r="BG358"/>
  <c r="BF358"/>
  <c r="T358"/>
  <c r="R358"/>
  <c r="P358"/>
  <c r="BK358"/>
  <c r="J358"/>
  <c r="BE358" s="1"/>
  <c r="BI355"/>
  <c r="BH355"/>
  <c r="BG355"/>
  <c r="BF355"/>
  <c r="T355"/>
  <c r="R355"/>
  <c r="P355"/>
  <c r="BK355"/>
  <c r="J355"/>
  <c r="BE355" s="1"/>
  <c r="BI353"/>
  <c r="BH353"/>
  <c r="BG353"/>
  <c r="BF353"/>
  <c r="T353"/>
  <c r="T352" s="1"/>
  <c r="R353"/>
  <c r="R352" s="1"/>
  <c r="P353"/>
  <c r="P352" s="1"/>
  <c r="BK353"/>
  <c r="BK352" s="1"/>
  <c r="J352" s="1"/>
  <c r="J75" s="1"/>
  <c r="J353"/>
  <c r="BE353" s="1"/>
  <c r="BI351"/>
  <c r="BH351"/>
  <c r="BG351"/>
  <c r="BF351"/>
  <c r="BE351"/>
  <c r="T351"/>
  <c r="R351"/>
  <c r="P351"/>
  <c r="BK351"/>
  <c r="J351"/>
  <c r="BI347"/>
  <c r="BH347"/>
  <c r="BG347"/>
  <c r="BF347"/>
  <c r="BE347"/>
  <c r="T347"/>
  <c r="R347"/>
  <c r="P347"/>
  <c r="BK347"/>
  <c r="J347"/>
  <c r="BI345"/>
  <c r="BH345"/>
  <c r="BG345"/>
  <c r="BF345"/>
  <c r="BE345"/>
  <c r="T345"/>
  <c r="R345"/>
  <c r="P345"/>
  <c r="BK345"/>
  <c r="J345"/>
  <c r="BI341"/>
  <c r="BH341"/>
  <c r="BG341"/>
  <c r="BF341"/>
  <c r="BE341"/>
  <c r="T341"/>
  <c r="R341"/>
  <c r="P341"/>
  <c r="BK341"/>
  <c r="J341"/>
  <c r="BI339"/>
  <c r="BH339"/>
  <c r="BG339"/>
  <c r="BF339"/>
  <c r="BE339"/>
  <c r="T339"/>
  <c r="R339"/>
  <c r="P339"/>
  <c r="BK339"/>
  <c r="J339"/>
  <c r="BI337"/>
  <c r="BH337"/>
  <c r="BG337"/>
  <c r="BF337"/>
  <c r="BE337"/>
  <c r="T337"/>
  <c r="R337"/>
  <c r="P337"/>
  <c r="BK337"/>
  <c r="J337"/>
  <c r="BI334"/>
  <c r="BH334"/>
  <c r="BG334"/>
  <c r="BF334"/>
  <c r="BE334"/>
  <c r="T334"/>
  <c r="R334"/>
  <c r="P334"/>
  <c r="BK334"/>
  <c r="J334"/>
  <c r="BI332"/>
  <c r="BH332"/>
  <c r="BG332"/>
  <c r="BF332"/>
  <c r="BE332"/>
  <c r="T332"/>
  <c r="R332"/>
  <c r="P332"/>
  <c r="BK332"/>
  <c r="J332"/>
  <c r="BI330"/>
  <c r="BH330"/>
  <c r="BG330"/>
  <c r="BF330"/>
  <c r="BE330"/>
  <c r="T330"/>
  <c r="R330"/>
  <c r="P330"/>
  <c r="BK330"/>
  <c r="J330"/>
  <c r="BI328"/>
  <c r="BH328"/>
  <c r="BG328"/>
  <c r="BF328"/>
  <c r="BE328"/>
  <c r="T328"/>
  <c r="R328"/>
  <c r="P328"/>
  <c r="BK328"/>
  <c r="J328"/>
  <c r="BI325"/>
  <c r="BH325"/>
  <c r="BG325"/>
  <c r="BF325"/>
  <c r="BE325"/>
  <c r="T325"/>
  <c r="R325"/>
  <c r="P325"/>
  <c r="BK325"/>
  <c r="J325"/>
  <c r="BI323"/>
  <c r="BH323"/>
  <c r="BG323"/>
  <c r="BF323"/>
  <c r="BE323"/>
  <c r="T323"/>
  <c r="R323"/>
  <c r="P323"/>
  <c r="BK323"/>
  <c r="J323"/>
  <c r="BI321"/>
  <c r="BH321"/>
  <c r="BG321"/>
  <c r="BF321"/>
  <c r="BE321"/>
  <c r="T321"/>
  <c r="T320" s="1"/>
  <c r="T319" s="1"/>
  <c r="R321"/>
  <c r="R320" s="1"/>
  <c r="R319" s="1"/>
  <c r="P321"/>
  <c r="P320" s="1"/>
  <c r="P319" s="1"/>
  <c r="BK321"/>
  <c r="BK320" s="1"/>
  <c r="J321"/>
  <c r="BI317"/>
  <c r="BH317"/>
  <c r="BG317"/>
  <c r="BF317"/>
  <c r="BE317"/>
  <c r="T317"/>
  <c r="T316" s="1"/>
  <c r="R317"/>
  <c r="R316" s="1"/>
  <c r="P317"/>
  <c r="P316" s="1"/>
  <c r="BK317"/>
  <c r="BK316" s="1"/>
  <c r="J316" s="1"/>
  <c r="J72" s="1"/>
  <c r="J317"/>
  <c r="BI314"/>
  <c r="BH314"/>
  <c r="BG314"/>
  <c r="BF314"/>
  <c r="T314"/>
  <c r="R314"/>
  <c r="P314"/>
  <c r="BK314"/>
  <c r="J314"/>
  <c r="BE314" s="1"/>
  <c r="BI311"/>
  <c r="BH311"/>
  <c r="BG311"/>
  <c r="BF311"/>
  <c r="T311"/>
  <c r="R311"/>
  <c r="P311"/>
  <c r="BK311"/>
  <c r="J311"/>
  <c r="BE311" s="1"/>
  <c r="BI308"/>
  <c r="BH308"/>
  <c r="BG308"/>
  <c r="BF308"/>
  <c r="T308"/>
  <c r="R308"/>
  <c r="P308"/>
  <c r="BK308"/>
  <c r="J308"/>
  <c r="BE308" s="1"/>
  <c r="BI306"/>
  <c r="BH306"/>
  <c r="BG306"/>
  <c r="BF306"/>
  <c r="T306"/>
  <c r="R306"/>
  <c r="P306"/>
  <c r="BK306"/>
  <c r="J306"/>
  <c r="BE306" s="1"/>
  <c r="BI304"/>
  <c r="BH304"/>
  <c r="BG304"/>
  <c r="BF304"/>
  <c r="T304"/>
  <c r="T303" s="1"/>
  <c r="R304"/>
  <c r="R303" s="1"/>
  <c r="P304"/>
  <c r="P303" s="1"/>
  <c r="BK304"/>
  <c r="BK303" s="1"/>
  <c r="J303" s="1"/>
  <c r="J71" s="1"/>
  <c r="J304"/>
  <c r="BE304" s="1"/>
  <c r="BI301"/>
  <c r="BH301"/>
  <c r="BG301"/>
  <c r="BF301"/>
  <c r="BE301"/>
  <c r="T301"/>
  <c r="R301"/>
  <c r="P301"/>
  <c r="BK301"/>
  <c r="J301"/>
  <c r="BI299"/>
  <c r="BH299"/>
  <c r="BG299"/>
  <c r="BF299"/>
  <c r="BE299"/>
  <c r="T299"/>
  <c r="R299"/>
  <c r="P299"/>
  <c r="BK299"/>
  <c r="J299"/>
  <c r="BI297"/>
  <c r="BH297"/>
  <c r="BG297"/>
  <c r="BF297"/>
  <c r="BE297"/>
  <c r="T297"/>
  <c r="R297"/>
  <c r="P297"/>
  <c r="BK297"/>
  <c r="J297"/>
  <c r="BI295"/>
  <c r="BH295"/>
  <c r="BG295"/>
  <c r="BF295"/>
  <c r="BE295"/>
  <c r="T295"/>
  <c r="R295"/>
  <c r="P295"/>
  <c r="BK295"/>
  <c r="J295"/>
  <c r="BI293"/>
  <c r="BH293"/>
  <c r="BG293"/>
  <c r="BF293"/>
  <c r="BE293"/>
  <c r="T293"/>
  <c r="R293"/>
  <c r="P293"/>
  <c r="BK293"/>
  <c r="J293"/>
  <c r="BI292"/>
  <c r="BH292"/>
  <c r="BG292"/>
  <c r="BF292"/>
  <c r="BE292"/>
  <c r="T292"/>
  <c r="R292"/>
  <c r="P292"/>
  <c r="BK292"/>
  <c r="J292"/>
  <c r="BI289"/>
  <c r="BH289"/>
  <c r="BG289"/>
  <c r="BF289"/>
  <c r="BE289"/>
  <c r="T289"/>
  <c r="R289"/>
  <c r="P289"/>
  <c r="BK289"/>
  <c r="J289"/>
  <c r="BI287"/>
  <c r="BH287"/>
  <c r="BG287"/>
  <c r="BF287"/>
  <c r="BE287"/>
  <c r="T287"/>
  <c r="R287"/>
  <c r="P287"/>
  <c r="BK287"/>
  <c r="J287"/>
  <c r="BI286"/>
  <c r="BH286"/>
  <c r="BG286"/>
  <c r="BF286"/>
  <c r="BE286"/>
  <c r="T286"/>
  <c r="R286"/>
  <c r="P286"/>
  <c r="BK286"/>
  <c r="J286"/>
  <c r="BI284"/>
  <c r="BH284"/>
  <c r="BG284"/>
  <c r="BF284"/>
  <c r="BE284"/>
  <c r="T284"/>
  <c r="T283" s="1"/>
  <c r="R284"/>
  <c r="R283" s="1"/>
  <c r="P284"/>
  <c r="P283" s="1"/>
  <c r="BK284"/>
  <c r="BK283" s="1"/>
  <c r="J283" s="1"/>
  <c r="J70" s="1"/>
  <c r="J284"/>
  <c r="BI280"/>
  <c r="BH280"/>
  <c r="BG280"/>
  <c r="BF280"/>
  <c r="T280"/>
  <c r="T279" s="1"/>
  <c r="R280"/>
  <c r="R279" s="1"/>
  <c r="P280"/>
  <c r="P279" s="1"/>
  <c r="BK280"/>
  <c r="BK279" s="1"/>
  <c r="J279" s="1"/>
  <c r="J69" s="1"/>
  <c r="J280"/>
  <c r="BE280" s="1"/>
  <c r="BI278"/>
  <c r="BH278"/>
  <c r="BG278"/>
  <c r="BF278"/>
  <c r="BE278"/>
  <c r="T278"/>
  <c r="R278"/>
  <c r="P278"/>
  <c r="BK278"/>
  <c r="J278"/>
  <c r="BI276"/>
  <c r="BH276"/>
  <c r="BG276"/>
  <c r="BF276"/>
  <c r="BE276"/>
  <c r="T276"/>
  <c r="R276"/>
  <c r="P276"/>
  <c r="BK276"/>
  <c r="J276"/>
  <c r="BI274"/>
  <c r="BH274"/>
  <c r="BG274"/>
  <c r="BF274"/>
  <c r="BE274"/>
  <c r="T274"/>
  <c r="R274"/>
  <c r="P274"/>
  <c r="BK274"/>
  <c r="J274"/>
  <c r="BI273"/>
  <c r="BH273"/>
  <c r="BG273"/>
  <c r="BF273"/>
  <c r="BE273"/>
  <c r="T273"/>
  <c r="R273"/>
  <c r="P273"/>
  <c r="BK273"/>
  <c r="J273"/>
  <c r="BI271"/>
  <c r="BH271"/>
  <c r="BG271"/>
  <c r="BF271"/>
  <c r="BE271"/>
  <c r="T271"/>
  <c r="R271"/>
  <c r="P271"/>
  <c r="BK271"/>
  <c r="J271"/>
  <c r="BI270"/>
  <c r="BH270"/>
  <c r="BG270"/>
  <c r="BF270"/>
  <c r="BE270"/>
  <c r="T270"/>
  <c r="T269" s="1"/>
  <c r="R270"/>
  <c r="R269" s="1"/>
  <c r="P270"/>
  <c r="P269" s="1"/>
  <c r="BK270"/>
  <c r="BK269" s="1"/>
  <c r="J269" s="1"/>
  <c r="J68" s="1"/>
  <c r="J270"/>
  <c r="BI266"/>
  <c r="BH266"/>
  <c r="BG266"/>
  <c r="BF266"/>
  <c r="T266"/>
  <c r="T265" s="1"/>
  <c r="R266"/>
  <c r="P266"/>
  <c r="P265" s="1"/>
  <c r="BK266"/>
  <c r="BK265" s="1"/>
  <c r="J265" s="1"/>
  <c r="J67" s="1"/>
  <c r="J266"/>
  <c r="BE266" s="1"/>
  <c r="BI261"/>
  <c r="BH261"/>
  <c r="BG261"/>
  <c r="BF261"/>
  <c r="BE261"/>
  <c r="T261"/>
  <c r="R261"/>
  <c r="P261"/>
  <c r="BK261"/>
  <c r="J261"/>
  <c r="BI260"/>
  <c r="BH260"/>
  <c r="BG260"/>
  <c r="BF260"/>
  <c r="BE260"/>
  <c r="T260"/>
  <c r="R260"/>
  <c r="P260"/>
  <c r="BK260"/>
  <c r="J260"/>
  <c r="BI257"/>
  <c r="BH257"/>
  <c r="BG257"/>
  <c r="BF257"/>
  <c r="BE257"/>
  <c r="T257"/>
  <c r="R257"/>
  <c r="P257"/>
  <c r="BK257"/>
  <c r="J257"/>
  <c r="BI256"/>
  <c r="BH256"/>
  <c r="BG256"/>
  <c r="BF256"/>
  <c r="BE256"/>
  <c r="T256"/>
  <c r="T255" s="1"/>
  <c r="R256"/>
  <c r="R255" s="1"/>
  <c r="P256"/>
  <c r="P255" s="1"/>
  <c r="BK256"/>
  <c r="BK255" s="1"/>
  <c r="J255" s="1"/>
  <c r="J66" s="1"/>
  <c r="J256"/>
  <c r="BI253"/>
  <c r="BH253"/>
  <c r="BG253"/>
  <c r="BF253"/>
  <c r="T253"/>
  <c r="T252" s="1"/>
  <c r="R253"/>
  <c r="R252" s="1"/>
  <c r="P253"/>
  <c r="P252" s="1"/>
  <c r="BK253"/>
  <c r="BK252" s="1"/>
  <c r="J252" s="1"/>
  <c r="J65" s="1"/>
  <c r="J253"/>
  <c r="BE253" s="1"/>
  <c r="BI248"/>
  <c r="BH248"/>
  <c r="BG248"/>
  <c r="BF248"/>
  <c r="BE248"/>
  <c r="T248"/>
  <c r="R248"/>
  <c r="P248"/>
  <c r="BK248"/>
  <c r="J248"/>
  <c r="BI245"/>
  <c r="BH245"/>
  <c r="BG245"/>
  <c r="BF245"/>
  <c r="BE245"/>
  <c r="T245"/>
  <c r="R245"/>
  <c r="P245"/>
  <c r="BK245"/>
  <c r="J245"/>
  <c r="BI241"/>
  <c r="BH241"/>
  <c r="BG241"/>
  <c r="BF241"/>
  <c r="BE241"/>
  <c r="T241"/>
  <c r="R241"/>
  <c r="P241"/>
  <c r="BK241"/>
  <c r="J241"/>
  <c r="BI239"/>
  <c r="BH239"/>
  <c r="BG239"/>
  <c r="BF239"/>
  <c r="BE239"/>
  <c r="T239"/>
  <c r="R239"/>
  <c r="P239"/>
  <c r="BK239"/>
  <c r="J239"/>
  <c r="BI236"/>
  <c r="BH236"/>
  <c r="BG236"/>
  <c r="BF236"/>
  <c r="BE236"/>
  <c r="T236"/>
  <c r="R236"/>
  <c r="P236"/>
  <c r="BK236"/>
  <c r="J236"/>
  <c r="BI233"/>
  <c r="BH233"/>
  <c r="BG233"/>
  <c r="BF233"/>
  <c r="BE233"/>
  <c r="T233"/>
  <c r="R233"/>
  <c r="P233"/>
  <c r="BK233"/>
  <c r="J233"/>
  <c r="BI230"/>
  <c r="BH230"/>
  <c r="BG230"/>
  <c r="BF230"/>
  <c r="BE230"/>
  <c r="T230"/>
  <c r="R230"/>
  <c r="P230"/>
  <c r="BK230"/>
  <c r="J230"/>
  <c r="BI225"/>
  <c r="BH225"/>
  <c r="BG225"/>
  <c r="BF225"/>
  <c r="BE225"/>
  <c r="T225"/>
  <c r="R225"/>
  <c r="P225"/>
  <c r="BK225"/>
  <c r="J225"/>
  <c r="BI219"/>
  <c r="BH219"/>
  <c r="BG219"/>
  <c r="BF219"/>
  <c r="BE219"/>
  <c r="T219"/>
  <c r="R219"/>
  <c r="P219"/>
  <c r="BK219"/>
  <c r="J219"/>
  <c r="BI216"/>
  <c r="BH216"/>
  <c r="BG216"/>
  <c r="BF216"/>
  <c r="BE216"/>
  <c r="T216"/>
  <c r="T215" s="1"/>
  <c r="R216"/>
  <c r="R215" s="1"/>
  <c r="P216"/>
  <c r="P215" s="1"/>
  <c r="BK216"/>
  <c r="BK215" s="1"/>
  <c r="J215" s="1"/>
  <c r="J64" s="1"/>
  <c r="J216"/>
  <c r="BI212"/>
  <c r="BH212"/>
  <c r="BG212"/>
  <c r="BF212"/>
  <c r="T212"/>
  <c r="R212"/>
  <c r="P212"/>
  <c r="BK212"/>
  <c r="J212"/>
  <c r="BE212" s="1"/>
  <c r="BI209"/>
  <c r="BH209"/>
  <c r="BG209"/>
  <c r="BF209"/>
  <c r="T209"/>
  <c r="R209"/>
  <c r="P209"/>
  <c r="BK209"/>
  <c r="J209"/>
  <c r="BE209" s="1"/>
  <c r="BI207"/>
  <c r="BH207"/>
  <c r="BG207"/>
  <c r="BF207"/>
  <c r="T207"/>
  <c r="R207"/>
  <c r="P207"/>
  <c r="BK207"/>
  <c r="J207"/>
  <c r="BE207" s="1"/>
  <c r="BI204"/>
  <c r="BH204"/>
  <c r="BG204"/>
  <c r="BF204"/>
  <c r="T204"/>
  <c r="R204"/>
  <c r="P204"/>
  <c r="BK204"/>
  <c r="J204"/>
  <c r="BE204" s="1"/>
  <c r="BI201"/>
  <c r="BH201"/>
  <c r="BG201"/>
  <c r="BF201"/>
  <c r="T201"/>
  <c r="R201"/>
  <c r="P201"/>
  <c r="BK201"/>
  <c r="J201"/>
  <c r="BE201" s="1"/>
  <c r="BI198"/>
  <c r="BH198"/>
  <c r="BG198"/>
  <c r="BF198"/>
  <c r="T198"/>
  <c r="T197" s="1"/>
  <c r="T196" s="1"/>
  <c r="R198"/>
  <c r="R197" s="1"/>
  <c r="R196" s="1"/>
  <c r="P198"/>
  <c r="P197" s="1"/>
  <c r="P196" s="1"/>
  <c r="BK198"/>
  <c r="BK197" s="1"/>
  <c r="J198"/>
  <c r="BE198" s="1"/>
  <c r="BI193"/>
  <c r="BH193"/>
  <c r="BG193"/>
  <c r="BF193"/>
  <c r="T193"/>
  <c r="R193"/>
  <c r="P193"/>
  <c r="BK193"/>
  <c r="J193"/>
  <c r="BE193" s="1"/>
  <c r="BI191"/>
  <c r="BH191"/>
  <c r="BG191"/>
  <c r="BF191"/>
  <c r="T191"/>
  <c r="R191"/>
  <c r="P191"/>
  <c r="BK191"/>
  <c r="J191"/>
  <c r="BE191" s="1"/>
  <c r="BI189"/>
  <c r="BH189"/>
  <c r="BG189"/>
  <c r="BF189"/>
  <c r="T189"/>
  <c r="R189"/>
  <c r="P189"/>
  <c r="BK189"/>
  <c r="J189"/>
  <c r="BE189" s="1"/>
  <c r="BI187"/>
  <c r="BH187"/>
  <c r="BG187"/>
  <c r="BF187"/>
  <c r="T187"/>
  <c r="R187"/>
  <c r="P187"/>
  <c r="BK187"/>
  <c r="J187"/>
  <c r="BE187" s="1"/>
  <c r="BI186"/>
  <c r="BH186"/>
  <c r="BG186"/>
  <c r="BF186"/>
  <c r="T186"/>
  <c r="T185" s="1"/>
  <c r="R186"/>
  <c r="R185" s="1"/>
  <c r="P186"/>
  <c r="P185" s="1"/>
  <c r="BK186"/>
  <c r="BK185" s="1"/>
  <c r="J185" s="1"/>
  <c r="J61" s="1"/>
  <c r="J186"/>
  <c r="BE186" s="1"/>
  <c r="BI183"/>
  <c r="BH183"/>
  <c r="BG183"/>
  <c r="BF183"/>
  <c r="BE183"/>
  <c r="T183"/>
  <c r="R183"/>
  <c r="P183"/>
  <c r="BK183"/>
  <c r="J183"/>
  <c r="BI179"/>
  <c r="BH179"/>
  <c r="BG179"/>
  <c r="BF179"/>
  <c r="BE179"/>
  <c r="T179"/>
  <c r="R179"/>
  <c r="P179"/>
  <c r="BK179"/>
  <c r="J179"/>
  <c r="BI175"/>
  <c r="BH175"/>
  <c r="BG175"/>
  <c r="BF175"/>
  <c r="BE175"/>
  <c r="T175"/>
  <c r="R175"/>
  <c r="P175"/>
  <c r="BK175"/>
  <c r="J175"/>
  <c r="BI171"/>
  <c r="BH171"/>
  <c r="BG171"/>
  <c r="BF171"/>
  <c r="BE171"/>
  <c r="T171"/>
  <c r="R171"/>
  <c r="P171"/>
  <c r="BK171"/>
  <c r="J171"/>
  <c r="BI167"/>
  <c r="BH167"/>
  <c r="BG167"/>
  <c r="BF167"/>
  <c r="BE167"/>
  <c r="T167"/>
  <c r="R167"/>
  <c r="P167"/>
  <c r="BK167"/>
  <c r="J167"/>
  <c r="BI164"/>
  <c r="BH164"/>
  <c r="BG164"/>
  <c r="BF164"/>
  <c r="BE164"/>
  <c r="T164"/>
  <c r="R164"/>
  <c r="P164"/>
  <c r="BK164"/>
  <c r="J164"/>
  <c r="BI160"/>
  <c r="BH160"/>
  <c r="BG160"/>
  <c r="BF160"/>
  <c r="BE160"/>
  <c r="T160"/>
  <c r="R160"/>
  <c r="P160"/>
  <c r="BK160"/>
  <c r="J160"/>
  <c r="BI158"/>
  <c r="BH158"/>
  <c r="BG158"/>
  <c r="BF158"/>
  <c r="BE158"/>
  <c r="T158"/>
  <c r="T157" s="1"/>
  <c r="R158"/>
  <c r="R157" s="1"/>
  <c r="P158"/>
  <c r="P157" s="1"/>
  <c r="BK158"/>
  <c r="BK157" s="1"/>
  <c r="J157" s="1"/>
  <c r="J60" s="1"/>
  <c r="J158"/>
  <c r="BI156"/>
  <c r="BH156"/>
  <c r="BG156"/>
  <c r="BF156"/>
  <c r="T156"/>
  <c r="R156"/>
  <c r="P156"/>
  <c r="BK156"/>
  <c r="J156"/>
  <c r="BE156" s="1"/>
  <c r="BI153"/>
  <c r="BH153"/>
  <c r="BG153"/>
  <c r="BF153"/>
  <c r="T153"/>
  <c r="R153"/>
  <c r="P153"/>
  <c r="BK153"/>
  <c r="J153"/>
  <c r="BE153" s="1"/>
  <c r="BI150"/>
  <c r="BH150"/>
  <c r="BG150"/>
  <c r="BF150"/>
  <c r="T150"/>
  <c r="R150"/>
  <c r="P150"/>
  <c r="BK150"/>
  <c r="J150"/>
  <c r="BE150" s="1"/>
  <c r="BI147"/>
  <c r="BH147"/>
  <c r="BG147"/>
  <c r="BF147"/>
  <c r="T147"/>
  <c r="R147"/>
  <c r="P147"/>
  <c r="BK147"/>
  <c r="J147"/>
  <c r="BE147" s="1"/>
  <c r="BI145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J144"/>
  <c r="BE144" s="1"/>
  <c r="BI142"/>
  <c r="BH142"/>
  <c r="BG142"/>
  <c r="BF142"/>
  <c r="T142"/>
  <c r="R142"/>
  <c r="P142"/>
  <c r="BK142"/>
  <c r="J142"/>
  <c r="BE142" s="1"/>
  <c r="BI140"/>
  <c r="BH140"/>
  <c r="BG140"/>
  <c r="BF140"/>
  <c r="T140"/>
  <c r="R140"/>
  <c r="P140"/>
  <c r="BK140"/>
  <c r="J140"/>
  <c r="BE140" s="1"/>
  <c r="BI138"/>
  <c r="BH138"/>
  <c r="BG138"/>
  <c r="BF138"/>
  <c r="T138"/>
  <c r="R138"/>
  <c r="P138"/>
  <c r="BK138"/>
  <c r="J138"/>
  <c r="BE138" s="1"/>
  <c r="BI136"/>
  <c r="BH136"/>
  <c r="BG136"/>
  <c r="BF136"/>
  <c r="T136"/>
  <c r="T135" s="1"/>
  <c r="R136"/>
  <c r="R135" s="1"/>
  <c r="P136"/>
  <c r="P135" s="1"/>
  <c r="BK136"/>
  <c r="BK135" s="1"/>
  <c r="J135" s="1"/>
  <c r="J59" s="1"/>
  <c r="J136"/>
  <c r="BE136" s="1"/>
  <c r="BI133"/>
  <c r="BH133"/>
  <c r="BG133"/>
  <c r="BF133"/>
  <c r="BE133"/>
  <c r="T133"/>
  <c r="R133"/>
  <c r="P133"/>
  <c r="BK133"/>
  <c r="J133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8"/>
  <c r="BH128"/>
  <c r="BG128"/>
  <c r="BF128"/>
  <c r="BE128"/>
  <c r="T128"/>
  <c r="R128"/>
  <c r="P128"/>
  <c r="BK128"/>
  <c r="J128"/>
  <c r="BI125"/>
  <c r="BH125"/>
  <c r="BG125"/>
  <c r="BF125"/>
  <c r="BE125"/>
  <c r="T125"/>
  <c r="R125"/>
  <c r="P125"/>
  <c r="BK125"/>
  <c r="J125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20"/>
  <c r="BH120"/>
  <c r="BG120"/>
  <c r="BF120"/>
  <c r="BE120"/>
  <c r="T120"/>
  <c r="R120"/>
  <c r="P120"/>
  <c r="BK120"/>
  <c r="J120"/>
  <c r="BI119"/>
  <c r="BH119"/>
  <c r="BG119"/>
  <c r="BF119"/>
  <c r="BE119"/>
  <c r="T119"/>
  <c r="R119"/>
  <c r="P119"/>
  <c r="BK119"/>
  <c r="J119"/>
  <c r="BI117"/>
  <c r="F34" s="1"/>
  <c r="BD52" i="1" s="1"/>
  <c r="BD51" s="1"/>
  <c r="W30" s="1"/>
  <c r="BH117" i="2"/>
  <c r="F33" s="1"/>
  <c r="BC52" i="1" s="1"/>
  <c r="BC51" s="1"/>
  <c r="BG117" i="2"/>
  <c r="F32" s="1"/>
  <c r="BB52" i="1" s="1"/>
  <c r="BB51" s="1"/>
  <c r="BF117" i="2"/>
  <c r="J31" s="1"/>
  <c r="AW52" i="1" s="1"/>
  <c r="BE117" i="2"/>
  <c r="F30" s="1"/>
  <c r="AZ52" i="1" s="1"/>
  <c r="AZ51" s="1"/>
  <c r="T117" i="2"/>
  <c r="T116" s="1"/>
  <c r="T115" s="1"/>
  <c r="T114" s="1"/>
  <c r="R117"/>
  <c r="R116" s="1"/>
  <c r="P117"/>
  <c r="P116" s="1"/>
  <c r="P115" s="1"/>
  <c r="BK117"/>
  <c r="BK116" s="1"/>
  <c r="J117"/>
  <c r="J110"/>
  <c r="F110"/>
  <c r="F108"/>
  <c r="E106"/>
  <c r="J51"/>
  <c r="J49"/>
  <c r="F49"/>
  <c r="E47"/>
  <c r="J18"/>
  <c r="E18"/>
  <c r="F111" s="1"/>
  <c r="J17"/>
  <c r="J15"/>
  <c r="E15"/>
  <c r="F51" s="1"/>
  <c r="J14"/>
  <c r="J12"/>
  <c r="J108" s="1"/>
  <c r="E7"/>
  <c r="E104" s="1"/>
  <c r="AS51" i="1"/>
  <c r="L47"/>
  <c r="AM46"/>
  <c r="L46"/>
  <c r="AM44"/>
  <c r="L44"/>
  <c r="L42"/>
  <c r="L41"/>
  <c r="BK550" i="2" l="1"/>
  <c r="J550" s="1"/>
  <c r="J91" s="1"/>
  <c r="J551"/>
  <c r="J92" s="1"/>
  <c r="W26" i="1"/>
  <c r="AV51"/>
  <c r="BK539" i="2"/>
  <c r="J539" s="1"/>
  <c r="J87" s="1"/>
  <c r="J540"/>
  <c r="J88" s="1"/>
  <c r="R265"/>
  <c r="J116"/>
  <c r="J58" s="1"/>
  <c r="W29" i="1"/>
  <c r="AY51"/>
  <c r="J197" i="2"/>
  <c r="J63" s="1"/>
  <c r="BK196"/>
  <c r="J196" s="1"/>
  <c r="J62" s="1"/>
  <c r="J320"/>
  <c r="J74" s="1"/>
  <c r="BK319"/>
  <c r="J319" s="1"/>
  <c r="J73" s="1"/>
  <c r="W28" i="1"/>
  <c r="AX51"/>
  <c r="J545" i="2"/>
  <c r="J90" s="1"/>
  <c r="BK544"/>
  <c r="J544" s="1"/>
  <c r="J89" s="1"/>
  <c r="R115"/>
  <c r="R114" s="1"/>
  <c r="P550"/>
  <c r="P114" s="1"/>
  <c r="AU52" i="1" s="1"/>
  <c r="AU51" s="1"/>
  <c r="F52" i="2"/>
  <c r="F31"/>
  <c r="BA52" i="1" s="1"/>
  <c r="BA51" s="1"/>
  <c r="J30" i="2"/>
  <c r="AV52" i="1" s="1"/>
  <c r="AT52" s="1"/>
  <c r="E45" i="2"/>
  <c r="AT51" i="1" l="1"/>
  <c r="AK26"/>
  <c r="BK115" i="2"/>
  <c r="AW51" i="1"/>
  <c r="AK27" s="1"/>
  <c r="W27"/>
  <c r="BK114" i="2" l="1"/>
  <c r="J114" s="1"/>
  <c r="J115"/>
  <c r="J57" s="1"/>
  <c r="J27" l="1"/>
  <c r="J56"/>
  <c r="J36" l="1"/>
  <c r="AG52" i="1"/>
  <c r="AN52" l="1"/>
  <c r="AG51"/>
  <c r="AK23" l="1"/>
  <c r="AK32" s="1"/>
  <c r="AN51"/>
</calcChain>
</file>

<file path=xl/sharedStrings.xml><?xml version="1.0" encoding="utf-8"?>
<sst xmlns="http://schemas.openxmlformats.org/spreadsheetml/2006/main" count="5292" uniqueCount="1313">
  <si>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</si>
  <si>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</si>
  <si>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</si>
  <si>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</si>
  <si>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</si>
  <si>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</si>
  <si>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</si>
  <si>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{f09a5f58-7123-4fe2-9c82-408abc236c58}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</si>
  <si>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</si>
  <si>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</si>
  <si>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</si>
  <si>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</si>
  <si>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</si>
  <si>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</si>
  <si>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</si>
  <si>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</si>
  <si>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</si>
  <si>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</si>
  <si>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</si>
  <si>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Ostrov, Krušnohorská 34</t>
  </si>
  <si>
    <t>0,1</t>
  </si>
  <si>
    <t>KSO:</t>
  </si>
  <si>
    <t/>
  </si>
  <si>
    <t>CC-CZ:</t>
  </si>
  <si>
    <t>1</t>
  </si>
  <si>
    <t>Místo:</t>
  </si>
  <si>
    <t>Ostrov</t>
  </si>
  <si>
    <t>Datum:</t>
  </si>
  <si>
    <t>7.3.2018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</si>
  <si>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</si>
  <si>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</si>
  <si>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</si>
  <si>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</si>
  <si>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</si>
  <si>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</si>
  <si>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</si>
  <si>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</si>
  <si>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</si>
  <si>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G.PROJEKT - 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</si>
  <si>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</si>
  <si>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ÚRS._x000D__x000D_
_x000D__x000D_
Jména výrobců a obchodní názvy u položek jsou pouze informativní, uvedené jako reference technických parametrů,_x000D__x000D_
vzájemné kompatibility zařízení a dostupnosti odborného servisu. Lze použít výrobky ekvivalentních vlastností jiných výrobců._x000D__x000D_
_x000D__x000D_
Nedílnou součástí Rozpočtu a Výkazu výměr je projektová dokumentace. Nabídkové ceny mohou být vytvářeny dle Výkazu výměr pouze s projektem a jeho Výkazem výměr._x000D_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</si>
  <si>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</si>
  <si>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</si>
  <si>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</si>
  <si>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</si>
  <si>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</si>
  <si>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</si>
  <si>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</si>
  <si>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</si>
  <si>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</si>
  <si>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</si>
  <si>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</si>
  <si>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</si>
  <si>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</si>
  <si>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</si>
  <si>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</si>
  <si>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</si>
  <si>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</si>
  <si>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</si>
  <si>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</si>
  <si>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</si>
  <si>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</si>
  <si>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</si>
  <si>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</si>
  <si>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</si>
  <si>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</si>
  <si>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</si>
  <si>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</si>
  <si>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</si>
  <si>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</si>
  <si>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</si>
  <si>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</si>
  <si>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</si>
  <si>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</si>
  <si>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</si>
  <si>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</si>
  <si>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</si>
  <si>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</si>
  <si>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</si>
  <si>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</si>
  <si>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</si>
  <si>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Přístavba zdvižné vertikální plošiny do 3.np</t>
  </si>
  <si>
    <t>STA</t>
  </si>
  <si>
    <t>{add937ec-0ea9-4524-9468-ea0f40388f2b}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</si>
  <si>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</si>
  <si>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</si>
  <si>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</si>
  <si>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</si>
  <si>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</si>
  <si>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</si>
  <si>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</si>
  <si>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</si>
  <si>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Přístavba zdvižné vertikální plošiny do 3.np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</si>
  <si>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</si>
  <si>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</si>
  <si>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</si>
  <si>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</si>
  <si>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</si>
  <si>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</si>
  <si>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</si>
  <si>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</si>
  <si>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</si>
  <si>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</si>
  <si>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</si>
  <si>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</si>
  <si>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</si>
  <si>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</si>
  <si>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</si>
  <si>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</si>
  <si>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</si>
  <si>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</si>
  <si>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</si>
  <si>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</si>
  <si>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</si>
  <si>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</si>
  <si>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</si>
  <si>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</si>
  <si>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</si>
  <si>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</si>
  <si>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</si>
  <si>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</si>
  <si>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</si>
  <si>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</si>
  <si>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</si>
  <si>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</si>
  <si>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</si>
  <si>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</si>
  <si>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</si>
  <si>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M - Práce a dodávky M</t>
  </si>
  <si>
    <t xml:space="preserve">    33-M - Montáže dopr.zaříz.,sklad. zař. a váh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</si>
  <si>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</si>
  <si>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</si>
  <si>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</si>
  <si>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</si>
  <si>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</si>
  <si>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</si>
  <si>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</si>
  <si>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</si>
  <si>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</si>
  <si>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</si>
  <si>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</si>
  <si>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</si>
  <si>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</si>
  <si>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</si>
  <si>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</si>
  <si>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</si>
  <si>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</si>
  <si>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</si>
  <si>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</si>
  <si>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</si>
  <si>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</si>
  <si>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</si>
  <si>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</si>
  <si>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</si>
  <si>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</si>
  <si>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</si>
  <si>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</si>
  <si>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</si>
  <si>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01</t>
  </si>
  <si>
    <t>4</t>
  </si>
  <si>
    <t>1662048140</t>
  </si>
  <si>
    <t>VV</t>
  </si>
  <si>
    <t>"chodník" 1,85*3,1*0,1</t>
  </si>
  <si>
    <t>True</t>
  </si>
  <si>
    <t>122201109</t>
  </si>
  <si>
    <t>Příplatek za lepivost u odkopávek v hornině tř. 1 až 3</t>
  </si>
  <si>
    <t>1493156463</t>
  </si>
  <si>
    <t>3</t>
  </si>
  <si>
    <t>131203101</t>
  </si>
  <si>
    <t>Hloubení jam ručním nebo pneum nářadím v soudržných horninách tř. 3</t>
  </si>
  <si>
    <t>-1020440631</t>
  </si>
  <si>
    <t>"pro základ" (1,9*2,22+2,5*3,42)*0,5*1,2</t>
  </si>
  <si>
    <t>131203109</t>
  </si>
  <si>
    <t>Příplatek za lepivost u hloubení jam ručním nebo pneum nářadím v hornině tř. 3</t>
  </si>
  <si>
    <t>1242023164</t>
  </si>
  <si>
    <t>5</t>
  </si>
  <si>
    <t>161101101</t>
  </si>
  <si>
    <t>Svislé přemístění výkopku z horniny tř. 1 až 4 hl výkopu do 2,5 m</t>
  </si>
  <si>
    <t>-197275203</t>
  </si>
  <si>
    <t>"pro základ" (1,9*2,22+2,5*3,42)*0,5*0,2</t>
  </si>
  <si>
    <t>6</t>
  </si>
  <si>
    <t>162701105</t>
  </si>
  <si>
    <t>Vodorovné přemístění do 10000 m výkopku z horniny tř. 1 až 4</t>
  </si>
  <si>
    <t>1940031135</t>
  </si>
  <si>
    <t>"výkop"0,574+7,661</t>
  </si>
  <si>
    <t>"zásyp" -2,599</t>
  </si>
  <si>
    <t>7</t>
  </si>
  <si>
    <t>162701109</t>
  </si>
  <si>
    <t>Příplatek k vodorovnému přemístění výkopku z horniny tř. 1 až 4 ZKD 1000 m přes 10000 m</t>
  </si>
  <si>
    <t>-726563891</t>
  </si>
  <si>
    <t>5,636*5 'Přepočtené koeficientem množství</t>
  </si>
  <si>
    <t>8</t>
  </si>
  <si>
    <t>171201201</t>
  </si>
  <si>
    <t>Uložení sypaniny na skládky</t>
  </si>
  <si>
    <t>-920567205</t>
  </si>
  <si>
    <t>9</t>
  </si>
  <si>
    <t>171201211</t>
  </si>
  <si>
    <t>Poplatek za uložení odpadu ze sypaniny na skládce (skládkovné)</t>
  </si>
  <si>
    <t>t</t>
  </si>
  <si>
    <t>-1659860809</t>
  </si>
  <si>
    <t>5,636*1,8 'Přepočtené koeficientem množství</t>
  </si>
  <si>
    <t>174101101</t>
  </si>
  <si>
    <t>Zásyp jam, šachet rýh nebo kolem objektů sypaninou se zhutněním</t>
  </si>
  <si>
    <t>1706667409</t>
  </si>
  <si>
    <t>"původním výkopem"  (1,9*2,22+2,5*3,42)*0,5*1,2-(1,9*2,22*1,2)</t>
  </si>
  <si>
    <t>Zakládání</t>
  </si>
  <si>
    <t>11</t>
  </si>
  <si>
    <t>271532213</t>
  </si>
  <si>
    <t>Násyp pod základové konstrukce se zhutněním z hrubého kameniva frakce 8 až 16 mm</t>
  </si>
  <si>
    <t>-1333657672</t>
  </si>
  <si>
    <t>"zámková dlažba " 1,85*3,1*0,15</t>
  </si>
  <si>
    <t>12</t>
  </si>
  <si>
    <t>271572211</t>
  </si>
  <si>
    <t>Násyp pod základové konstrukce se zhutněním z netříděného štěrkopísku</t>
  </si>
  <si>
    <t>-823218262</t>
  </si>
  <si>
    <t>"šachta  tl. 550 mm|" 1,9*2,22*0,55</t>
  </si>
  <si>
    <t>13</t>
  </si>
  <si>
    <t>273313711</t>
  </si>
  <si>
    <t>Základové desky z betonu tř. C 20/25</t>
  </si>
  <si>
    <t>-1311521834</t>
  </si>
  <si>
    <t>"podkladní deska tl. 150" 1,9*2,22*0,15</t>
  </si>
  <si>
    <t>14</t>
  </si>
  <si>
    <t>273351215</t>
  </si>
  <si>
    <t>Zřízení bednění stěn základových desek</t>
  </si>
  <si>
    <t>m2</t>
  </si>
  <si>
    <t>-1689708945</t>
  </si>
  <si>
    <t>0,15*(1,9*2+2,222)</t>
  </si>
  <si>
    <t>273351216</t>
  </si>
  <si>
    <t>Odstranění bednění stěn základových desek</t>
  </si>
  <si>
    <t>-390068078</t>
  </si>
  <si>
    <t>16</t>
  </si>
  <si>
    <t>273321611</t>
  </si>
  <si>
    <t>Základové desky ze ŽB tř. C 30/37 V</t>
  </si>
  <si>
    <t>300269198</t>
  </si>
  <si>
    <t>"deska tl. 300 mm" 1,8*2,02*0,3+0,3*0,3*0,15*4</t>
  </si>
  <si>
    <t>17</t>
  </si>
  <si>
    <t>273361412</t>
  </si>
  <si>
    <t>Výztuž základových desek ze svařovaných sítí do 6 kg/m2</t>
  </si>
  <si>
    <t>-1689095040</t>
  </si>
  <si>
    <t>PP</t>
  </si>
  <si>
    <t>Výztuž základových konstrukcí desek ze svařovaných sítí, hmotnosti přes 3,5 do 6 kg/m2</t>
  </si>
  <si>
    <t>"2x150/150/8" (1,95*2,17)*2*5,36*1,3*0,001</t>
  </si>
  <si>
    <t>18</t>
  </si>
  <si>
    <t>274313711</t>
  </si>
  <si>
    <t>Základové pásy z betonu tř. C 20/25</t>
  </si>
  <si>
    <t>-1459712572</t>
  </si>
  <si>
    <t>"pás tl. 150 mm" 0,15*(1,8*2+2,22)*0,5</t>
  </si>
  <si>
    <t>"pás tl. 250 mm" 0,25*(1,8*2+1,52)*0,2</t>
  </si>
  <si>
    <t>19</t>
  </si>
  <si>
    <t>274351215</t>
  </si>
  <si>
    <t>Zřízení bednění stěn základových pásů</t>
  </si>
  <si>
    <t>912044553</t>
  </si>
  <si>
    <t>(1,9*2+2,22)*0,5*2</t>
  </si>
  <si>
    <t>(1,8*2+1,52)*0,2</t>
  </si>
  <si>
    <t>20</t>
  </si>
  <si>
    <t>274351216</t>
  </si>
  <si>
    <t>Odstranění bednění stěn základových pásů</t>
  </si>
  <si>
    <t>-2071722</t>
  </si>
  <si>
    <t>Svislé a kompletní konstrukce</t>
  </si>
  <si>
    <t>310238211</t>
  </si>
  <si>
    <t>Zazdívka otvorů pl do 1 m2 ve zdivu nadzákladovém cihlami pálenými na MVC</t>
  </si>
  <si>
    <t>-652331252</t>
  </si>
  <si>
    <t>"ostění" 0,45*(1,5*2+1,3)*2*0,3</t>
  </si>
  <si>
    <t>22</t>
  </si>
  <si>
    <t>310278842</t>
  </si>
  <si>
    <t>Zazdívka otvorů pl do 1 m2 ve zdivu nadzákladovém z nepálených tvárnic tl do 300 mm</t>
  </si>
  <si>
    <t>-1274697515</t>
  </si>
  <si>
    <t>Zazdívka otvorů ve zdivu nadzákladovém nepálenými tvárnicemi plochy přes 0,25 m2 do 1 m2 , ve zdi tl. do 300 mm</t>
  </si>
  <si>
    <t>P</t>
  </si>
  <si>
    <t>Poznámka k položce:
srovnatelné pro tl. zdiva 450 mm - cena je za m3</t>
  </si>
  <si>
    <t>"zazdívka otvoru" 0,45*(1,15*0,655*2+1,15*0,325)</t>
  </si>
  <si>
    <t>23</t>
  </si>
  <si>
    <t>317941123</t>
  </si>
  <si>
    <t>Osazování ocelových válcovaných nosníků na zdivu I, IE, U, UE nebo L do č 22</t>
  </si>
  <si>
    <t>600417828</t>
  </si>
  <si>
    <t>"U 160" 2*1,5*3*18,8*0,001</t>
  </si>
  <si>
    <t>"I 160" 1*1,5*3*17,9*0,001</t>
  </si>
  <si>
    <t>24</t>
  </si>
  <si>
    <t>M</t>
  </si>
  <si>
    <t>130107180</t>
  </si>
  <si>
    <t>ocel profilová IPN, v jakosti 11 375, h=160 mm</t>
  </si>
  <si>
    <t>1268998078</t>
  </si>
  <si>
    <t>Poznámka k položce:
Hmotnost: 17,90 kg/m</t>
  </si>
  <si>
    <t>"I 160" 1*1,5*3*17,9*0,001*1,09</t>
  </si>
  <si>
    <t>25</t>
  </si>
  <si>
    <t>130108220</t>
  </si>
  <si>
    <t>ocel profilová UPN, v jakosti 11 375, h=160 mm</t>
  </si>
  <si>
    <t>-1783930162</t>
  </si>
  <si>
    <t>Poznámka k položce:
Hmotnost: 18,80 kg/m</t>
  </si>
  <si>
    <t>"U 160" 2*1,5*3*18,8*0,001*1,09</t>
  </si>
  <si>
    <t>26</t>
  </si>
  <si>
    <t>317234410</t>
  </si>
  <si>
    <t>Vyzdívka mezi nosníky z cihel pálených na MC</t>
  </si>
  <si>
    <t>-197852052</t>
  </si>
  <si>
    <t>"1.np" 0,45*1,5*0,16</t>
  </si>
  <si>
    <t>"2.np" 0,45*1,5*0,16</t>
  </si>
  <si>
    <t>"3.np" 0,45*1,5*0,16</t>
  </si>
  <si>
    <t>27</t>
  </si>
  <si>
    <t>319201321</t>
  </si>
  <si>
    <t>Vyrovnání nerovného povrchu zdiva tl do 30 mm maltou</t>
  </si>
  <si>
    <t>1138311684</t>
  </si>
  <si>
    <t>Vyrovnání nerovného povrchu vnitřního i vnějšího zdiva bez odsekání vadných cihel, maltou (s dodáním hmot) tl. do 30 mm</t>
  </si>
  <si>
    <t>"po odsekání omítky" 2,02*11,66-(1,15*1,325*2+1,15*1,301)</t>
  </si>
  <si>
    <t>"po vybourání zdiva" 0,45*(0,8*2*2+0,824*2)</t>
  </si>
  <si>
    <t>28</t>
  </si>
  <si>
    <t>346481122</t>
  </si>
  <si>
    <t>Zaplentování rýh, potrubí, výklenků nebo nik ve stropu keramickým pletivem</t>
  </si>
  <si>
    <t>-1473182877</t>
  </si>
  <si>
    <t>"1.np-3.np" 1,5*(0,45+0,16*2)*3</t>
  </si>
  <si>
    <t>Komunikace</t>
  </si>
  <si>
    <t>29</t>
  </si>
  <si>
    <t>451577877</t>
  </si>
  <si>
    <t>Podklad nebo lože pod dlažbu vodorovný nebo do sklonu 1:5 ze štěrkopísku tl do 100 mm</t>
  </si>
  <si>
    <t>-1039516447</t>
  </si>
  <si>
    <t>30</t>
  </si>
  <si>
    <t>596211110</t>
  </si>
  <si>
    <t>Kladení zámkové dlažby komunikací pro pěší tl 60 mm skupiny A pl do 50 m2</t>
  </si>
  <si>
    <t>-1920014666</t>
  </si>
  <si>
    <t>"zámková dlažba u  výtahu" 1,85*3,1</t>
  </si>
  <si>
    <t>31</t>
  </si>
  <si>
    <t>592453080</t>
  </si>
  <si>
    <t>dlažba tvarově jednoduchá 20 x 10 x 6 cm přírodní</t>
  </si>
  <si>
    <t>1421087305</t>
  </si>
  <si>
    <t>5,735*1,01 'Přepočtené koeficientem množství</t>
  </si>
  <si>
    <t>32</t>
  </si>
  <si>
    <t>916231213</t>
  </si>
  <si>
    <t>Osazení chodníkového obrubníku betonového stojatého s boční opěrou do lože z betonu prostého</t>
  </si>
  <si>
    <t>m</t>
  </si>
  <si>
    <t>2023035321</t>
  </si>
  <si>
    <t>(3,1+1,85)*2</t>
  </si>
  <si>
    <t>33</t>
  </si>
  <si>
    <t>592173040</t>
  </si>
  <si>
    <t>obrubník betonový zahradní přírodní šedá 50x5x20 cm</t>
  </si>
  <si>
    <t>kus</t>
  </si>
  <si>
    <t>-1768126800</t>
  </si>
  <si>
    <t>(9,9+0,1)*2</t>
  </si>
  <si>
    <t>20*2 'Přepočtené koeficientem množství</t>
  </si>
  <si>
    <t>Úpravy povrchů, podlahy a osazování výplní</t>
  </si>
  <si>
    <t>61</t>
  </si>
  <si>
    <t>Úprava povrchů vnitřní</t>
  </si>
  <si>
    <t>34</t>
  </si>
  <si>
    <t>612135101</t>
  </si>
  <si>
    <t>Hrubá výplň rýh ve stěnách maltou jakékoli šířky rýhy</t>
  </si>
  <si>
    <t>5821642</t>
  </si>
  <si>
    <t>Hrubá výplň rýh maltou jakékoli šířky rýhy ve stěnách</t>
  </si>
  <si>
    <t>"elektroinstalace"  2,0</t>
  </si>
  <si>
    <t>35</t>
  </si>
  <si>
    <t>612325302</t>
  </si>
  <si>
    <t>Vápenocementová štuková omítka ostění nebo nadpraží</t>
  </si>
  <si>
    <t>73668557</t>
  </si>
  <si>
    <t>Vápenocementová nebo vápenná omítka ostění nebo nadpraží štuková</t>
  </si>
  <si>
    <t>"dveře 1150/2125" 0,45*(1,15+2,125*2)*3+0,3*1,5*3</t>
  </si>
  <si>
    <t>36</t>
  </si>
  <si>
    <t>612142001</t>
  </si>
  <si>
    <t>Potažení vnitřních stěn sklovláknitým pletivem vtlačeným do tenkovrstvé hmoty</t>
  </si>
  <si>
    <t>1593413091</t>
  </si>
  <si>
    <t>Potažení vnitřních ploch pletivem v ploše nebo pruzích, na plném podkladu sklovláknitým vtlačením do tmelu stěn</t>
  </si>
  <si>
    <t>"dozdívky" 1,2*(0,655*2+0,325)*2</t>
  </si>
  <si>
    <t>37</t>
  </si>
  <si>
    <t>612311131</t>
  </si>
  <si>
    <t>Potažení vnitřních stěn vápenným štukem tloušťky do 3 mm</t>
  </si>
  <si>
    <t>2078056508</t>
  </si>
  <si>
    <t>Potažení vnitřních ploch štukem tloušťky do 3 mm svislých konstrukcí stěn</t>
  </si>
  <si>
    <t>38</t>
  </si>
  <si>
    <t>619995001</t>
  </si>
  <si>
    <t>Začištění omítek kolem oken, dveří, podlah nebo obkladů</t>
  </si>
  <si>
    <t>988588733</t>
  </si>
  <si>
    <t>Začištění omítek (s dodáním hmot) kolem oken, dveří, podlah, obkladů apod.</t>
  </si>
  <si>
    <t>"dveře 1150/2125" (1,15+2,125*2)*3</t>
  </si>
  <si>
    <t>39</t>
  </si>
  <si>
    <t>617331141</t>
  </si>
  <si>
    <t>Cementová omítka štuková dvouvrstvá světlíků nebo výtahopvých šachet nanášená ručně</t>
  </si>
  <si>
    <t>2071065022</t>
  </si>
  <si>
    <t>Omítka cementová vnitřních ploch nanášená ručně dvouvrstvá, tloušťky jádrové omítky do 10 mm a tloušťky štuku do 3 mm štuková plstí hlazená světlíků nebo výtahových šachet uzavřených nebo omezených prostor</t>
  </si>
  <si>
    <t>62</t>
  </si>
  <si>
    <t>Úprava povrchů vnější</t>
  </si>
  <si>
    <t>40</t>
  </si>
  <si>
    <t>622511111</t>
  </si>
  <si>
    <t>Tenkovrstvá akrylátová mozaiková střednězrnná omítka včetně penetrace vnějších stěn</t>
  </si>
  <si>
    <t>1503258743</t>
  </si>
  <si>
    <t>Omítka tenkovrstvá akrylátová vnějších ploch probarvená, včetně penetrace podkladu mozaiková střednězrnná stěn</t>
  </si>
  <si>
    <t>"sokl" (2,02+1,8*2-1,15)*1,3+0,3*1,3*2</t>
  </si>
  <si>
    <t>41</t>
  </si>
  <si>
    <t>622511051</t>
  </si>
  <si>
    <t>Tenkovrstvá akrylátová rýhovaná omítka tl. 2,0 mm včetně penetrace vnějších stěn</t>
  </si>
  <si>
    <t>18281964</t>
  </si>
  <si>
    <t>Omítka tenkovrstvá akrylátová vnějších ploch probarvená, včetně penetrace podkladu rýhovaná, tloušťky 2,0 mm stěn</t>
  </si>
  <si>
    <t>"opláštění šachty" (2,02+1,8*2)*11,66-1,15*2,125</t>
  </si>
  <si>
    <t>"ostění" 0,3*(1,2+2,2*2)</t>
  </si>
  <si>
    <t>"podhled, štít" 2,2*0,5+(2,2+2,5*2)*0,3</t>
  </si>
  <si>
    <t>"sokl"-((2,02+1,8*2-1,15)*1,3+0,3*1,3*2)</t>
  </si>
  <si>
    <t>42</t>
  </si>
  <si>
    <t>783823131</t>
  </si>
  <si>
    <t>Penetrační akrylátový nátěr hladkých, tenkovrstvých zrnitých nebo štukových omítek</t>
  </si>
  <si>
    <t>-476121575</t>
  </si>
  <si>
    <t>Penetrační nátěr omítek hladkých omítek hladkých, zrnitých tenkovrstvých nebo štukových stupně členitosti 1 a 2 akrylátový</t>
  </si>
  <si>
    <t>43</t>
  </si>
  <si>
    <t>622221031</t>
  </si>
  <si>
    <t>Montáž kontaktního zateplení vnějších stěn z minerální vlny s podélnou orientací vláken tl do 160 mm</t>
  </si>
  <si>
    <t>-700686711</t>
  </si>
  <si>
    <t>Montáž kontaktního zateplení z desek z minerální vlny s podélnou orientací vláken na vnější stěny, tloušťky desek přes 120 do 160 mm</t>
  </si>
  <si>
    <t>"opláštění šachty" (1,7+1,6*2+0,2*2)*11,66-1,15*2,125</t>
  </si>
  <si>
    <t>44</t>
  </si>
  <si>
    <t>631515380</t>
  </si>
  <si>
    <t>deska minerální izolační TF PROFI tl. 160 mm</t>
  </si>
  <si>
    <t>-280352031</t>
  </si>
  <si>
    <t>Poznámka k položce:
podélná vlákna</t>
  </si>
  <si>
    <t>59,354*1,02 'Přepočtené koeficientem množství</t>
  </si>
  <si>
    <t>45</t>
  </si>
  <si>
    <t>622252001</t>
  </si>
  <si>
    <t>Montáž zakládacích soklových lišt kontaktního zateplení</t>
  </si>
  <si>
    <t>-1796792040</t>
  </si>
  <si>
    <t>Montáž lišt kontaktního zateplení zakládacích soklových připevněných hmoždinkami</t>
  </si>
  <si>
    <t>1,7+1,6*2</t>
  </si>
  <si>
    <t>46</t>
  </si>
  <si>
    <t>590516380</t>
  </si>
  <si>
    <t>lišta zakládací LO 163 mm tl.1,0mm</t>
  </si>
  <si>
    <t>-348588704</t>
  </si>
  <si>
    <t>4,9*1,05 'Přepočtené koeficientem množství</t>
  </si>
  <si>
    <t>47</t>
  </si>
  <si>
    <t>622252002</t>
  </si>
  <si>
    <t>Montáž ostatních lišt kontaktního zateplení</t>
  </si>
  <si>
    <t>-1766708906</t>
  </si>
  <si>
    <t>Montáž lišt kontaktního zateplení ostatních stěnových, dilatačních apod. lepených do tmelu</t>
  </si>
  <si>
    <t>" dilatační rohová" 12*2</t>
  </si>
  <si>
    <t>" rohová začiš. s text." 1,15+2,125*2</t>
  </si>
  <si>
    <t>48</t>
  </si>
  <si>
    <t>590515020</t>
  </si>
  <si>
    <t>profil dilatační rohový , dl. 2,5 m</t>
  </si>
  <si>
    <t>1484953532</t>
  </si>
  <si>
    <t>24*1,05 'Přepočtené koeficientem množství</t>
  </si>
  <si>
    <t>49</t>
  </si>
  <si>
    <t>590514800</t>
  </si>
  <si>
    <t>lišta rohová Al 10/10 cm s tkaninou bal. 2,5 m</t>
  </si>
  <si>
    <t>768632087</t>
  </si>
  <si>
    <t>5,4*1,05 'Přepočtené koeficientem množství</t>
  </si>
  <si>
    <t>63</t>
  </si>
  <si>
    <t>Podlahy a podlahové konstrukce</t>
  </si>
  <si>
    <t>50</t>
  </si>
  <si>
    <t>632450124</t>
  </si>
  <si>
    <t>Vyrovnávací cementový potěr tl do 50 mm ze suchých směsí provedený v pásu</t>
  </si>
  <si>
    <t>1203639616</t>
  </si>
  <si>
    <t>"dveře" 0,45*1,15*3+0,25*1,15</t>
  </si>
  <si>
    <t>64</t>
  </si>
  <si>
    <t>Osazování výplní otvorů</t>
  </si>
  <si>
    <t>51</t>
  </si>
  <si>
    <t>644941111</t>
  </si>
  <si>
    <t>Osazování ventilačních mřížek velikosti do 150 x 150 mm</t>
  </si>
  <si>
    <t>1442860388</t>
  </si>
  <si>
    <t>52</t>
  </si>
  <si>
    <t>562456110</t>
  </si>
  <si>
    <t>mřížka větrací plast VM 150x150 B bílá se síťovinou</t>
  </si>
  <si>
    <t>-1061226940</t>
  </si>
  <si>
    <t>mřížka větrací plast 150x150 bílá se síťovinou</t>
  </si>
  <si>
    <t>1*1,05 'Přepočtené koeficientem množství</t>
  </si>
  <si>
    <t>53</t>
  </si>
  <si>
    <t>644941121</t>
  </si>
  <si>
    <t>Montáž průchodky k větrací mřížce se zhotovením otvoru v tepelné izolaci</t>
  </si>
  <si>
    <t>1293166766</t>
  </si>
  <si>
    <t>54</t>
  </si>
  <si>
    <t>286112380</t>
  </si>
  <si>
    <t>trubka KGEM s hrdlem 150X4,0X500 SN4KOEX,PVC</t>
  </si>
  <si>
    <t>-524079990</t>
  </si>
  <si>
    <t>trubka kanalizační plastová s hrdlem KG KOEX 150X4,0X500 SN4</t>
  </si>
  <si>
    <t>" pro větrání 0,2m" 0,5</t>
  </si>
  <si>
    <t>0,5*1,05 'Přepočtené koeficientem množství</t>
  </si>
  <si>
    <t>Ostatní konstrukce a práce-bourání</t>
  </si>
  <si>
    <t>55</t>
  </si>
  <si>
    <t>974082113</t>
  </si>
  <si>
    <t>Vysekání rýh pro vodiče v omítce MV nebo MVC stěn š do 50 mm</t>
  </si>
  <si>
    <t>-753390180</t>
  </si>
  <si>
    <t>Vysekání rýh pro vodiče v omítce vápenné nebo vápenocementové stěn, šířky do 50 mm</t>
  </si>
  <si>
    <t>"elektroinstalace"  35,0</t>
  </si>
  <si>
    <t>94</t>
  </si>
  <si>
    <t>Lešení a stavební výtahy</t>
  </si>
  <si>
    <t>56</t>
  </si>
  <si>
    <t>949311112</t>
  </si>
  <si>
    <t>Montáž lešení trubkového do šachet o půdorysné ploše do 6 m2 v do 20 m</t>
  </si>
  <si>
    <t>1897705055</t>
  </si>
  <si>
    <t>57</t>
  </si>
  <si>
    <t>949311211</t>
  </si>
  <si>
    <t>Příplatek k lešení trubkovému do šachet do 6 m2 v do 30 m za první a ZKD den použití</t>
  </si>
  <si>
    <t>1259301102</t>
  </si>
  <si>
    <t>12*15 'Přepočtené koeficientem množství</t>
  </si>
  <si>
    <t>58</t>
  </si>
  <si>
    <t>949311812</t>
  </si>
  <si>
    <t>Demontáž lešení trubkového do šachet o půdorysné ploše do 6 m2 v do 20 m</t>
  </si>
  <si>
    <t>295598517</t>
  </si>
  <si>
    <t>59</t>
  </si>
  <si>
    <t>941111122</t>
  </si>
  <si>
    <t>Montáž lešení řadového trubkového lehkého s podlahami zatížení do 200 kg/m2 š do 1,2 m v do 25 m</t>
  </si>
  <si>
    <t>-2141031654</t>
  </si>
  <si>
    <t>"vnější" 11,45*(2+1,8*2+1,2*2)</t>
  </si>
  <si>
    <t>60</t>
  </si>
  <si>
    <t>941111222</t>
  </si>
  <si>
    <t>Příplatek k lešení řadovému trubkovému lehkému s podlahami š 1,2 m v 25 m za první a ZKD den použití</t>
  </si>
  <si>
    <t>-1569837068</t>
  </si>
  <si>
    <t>91,6*15 'Přepočtené koeficientem množství</t>
  </si>
  <si>
    <t>941111822</t>
  </si>
  <si>
    <t>Demontáž lešení řadového trubkového lehkého s podlahami zatížení do 200 kg/m2 š do 1,2 m v do 25 m</t>
  </si>
  <si>
    <t>1473476600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</si>
  <si>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</si>
  <si>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</si>
  <si>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</si>
  <si>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</si>
  <si>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1034425514</t>
  </si>
  <si>
    <t>"šachta" 1,6*1,7</t>
  </si>
  <si>
    <t>"1.np-3.np" 10*3</t>
  </si>
  <si>
    <t>97</t>
  </si>
  <si>
    <t>Prorážení otvorů a ostatní bourací práce</t>
  </si>
  <si>
    <t>967031142</t>
  </si>
  <si>
    <t>Přisekání rovných ostění v cihelném zdivu na MC</t>
  </si>
  <si>
    <t>1560333720</t>
  </si>
  <si>
    <t>"po vybourání parapetu" 0,45*(0,8*2*2+0,824*2)</t>
  </si>
  <si>
    <t>919735112</t>
  </si>
  <si>
    <t>Řezání stávajícího živičného krytu hl do 100 mm</t>
  </si>
  <si>
    <t>-1242498476</t>
  </si>
  <si>
    <t>65</t>
  </si>
  <si>
    <t>113107142</t>
  </si>
  <si>
    <t>Odstranění podkladu pl do 50 m2 živičných tl 100 mm</t>
  </si>
  <si>
    <t>6164688</t>
  </si>
  <si>
    <t>1,9*2,2+3,1*1,9</t>
  </si>
  <si>
    <t>66</t>
  </si>
  <si>
    <t>968062355</t>
  </si>
  <si>
    <t>Vybourání dřevěných rámů oken dvojitých nebo zdvojených pl do 2 m2</t>
  </si>
  <si>
    <t>-996983835</t>
  </si>
  <si>
    <t>"okno 1150/1325" 1,15*1,325*2</t>
  </si>
  <si>
    <t>"okno 1150/1325" 1,15*1,301*1</t>
  </si>
  <si>
    <t>67</t>
  </si>
  <si>
    <t>966055121</t>
  </si>
  <si>
    <t>Vybourání částí ŽB říms vyložených přes 500 mm</t>
  </si>
  <si>
    <t>1863155996</t>
  </si>
  <si>
    <t>68</t>
  </si>
  <si>
    <t>967042713</t>
  </si>
  <si>
    <t>Odsekání zdiva z kamene nebo betonu plošné tl do 150 mm</t>
  </si>
  <si>
    <t>-2013169686</t>
  </si>
  <si>
    <t>"odsekání soklu" 2,22*1,95</t>
  </si>
  <si>
    <t>69</t>
  </si>
  <si>
    <t>971033561</t>
  </si>
  <si>
    <t>Vybourání otvorů ve zdivu cihelném pl do 1 m2 na MVC nebo MV tl do 600 mm</t>
  </si>
  <si>
    <t>1386324808</t>
  </si>
  <si>
    <t>"parapetní zdivo" 0,45*1,15*(0,8*2+0,824)</t>
  </si>
  <si>
    <t>70</t>
  </si>
  <si>
    <t>973042251</t>
  </si>
  <si>
    <t>Vysekání kapes ve zdivu z betonu pl do 0,10 m2 hl do 300 mm</t>
  </si>
  <si>
    <t>1120808787</t>
  </si>
  <si>
    <t>"pro žb desku" 4</t>
  </si>
  <si>
    <t>71</t>
  </si>
  <si>
    <t>978036191</t>
  </si>
  <si>
    <t>Otlučení vnějších omítek břízolitových o rozsahu do 100 %</t>
  </si>
  <si>
    <t>1799215955</t>
  </si>
  <si>
    <t>" v místě šachty" 2,02*(11,66-1,3)-(1,15*1,325*2+1,15*1,301)</t>
  </si>
  <si>
    <t>72</t>
  </si>
  <si>
    <t>978059641</t>
  </si>
  <si>
    <t>Odsekání a odebrání obkladů stěn z vnějších obkládaček pl přes 1 m2</t>
  </si>
  <si>
    <t>126361061</t>
  </si>
  <si>
    <t>"odsekání obkladu " 2,22*1,3</t>
  </si>
  <si>
    <t>997</t>
  </si>
  <si>
    <t>Přesun sutě</t>
  </si>
  <si>
    <t>73</t>
  </si>
  <si>
    <t>997013153</t>
  </si>
  <si>
    <t>Vnitrostaveništní doprava suti a vybouraných hmot pro budovy v do 12 m s omezením mechanizace</t>
  </si>
  <si>
    <t>-1167529846</t>
  </si>
  <si>
    <t>Vnitrostaveništní doprava suti a vybouraných hmot vodorovně do 50 m svisle s omezením mechanizace pro budovy a haly výšky přes 9 do 12 m</t>
  </si>
  <si>
    <t>74</t>
  </si>
  <si>
    <t>997013501</t>
  </si>
  <si>
    <t>Odvoz suti a vybouraných hmot na skládku nebo meziskládku do 1 km se složením</t>
  </si>
  <si>
    <t>-170751294</t>
  </si>
  <si>
    <t>Odvoz suti a vybouraných hmot na skládku nebo meziskládku se složením, na vzdálenost do 1 km</t>
  </si>
  <si>
    <t>75</t>
  </si>
  <si>
    <t>997013509</t>
  </si>
  <si>
    <t>Příplatek k odvozu suti a vybouraných hmot na skládku ZKD 1 km přes 1 km</t>
  </si>
  <si>
    <t>1965520379</t>
  </si>
  <si>
    <t>Odvoz suti a vybouraných hmot na skládku nebo meziskládku se složením, na vzdálenost Příplatek k ceně za každý další i započatý 1 km přes 1 km</t>
  </si>
  <si>
    <t>8,279*25 'Přepočtené koeficientem množství</t>
  </si>
  <si>
    <t>76</t>
  </si>
  <si>
    <t>997013831</t>
  </si>
  <si>
    <t>Poplatek za uložení stavebního směsného odpadu na skládce (skládkovné)</t>
  </si>
  <si>
    <t>2030643342</t>
  </si>
  <si>
    <t>Poplatek za uložení stavebního odpadu na skládce (skládkovné) směsného</t>
  </si>
  <si>
    <t>7,886-1,823</t>
  </si>
  <si>
    <t>77</t>
  </si>
  <si>
    <t>997221845</t>
  </si>
  <si>
    <t>Poplatek za uložení odpadu z asfaltových povrchů na skládce (skládkovné)</t>
  </si>
  <si>
    <t>-25265438</t>
  </si>
  <si>
    <t>Poplatek za uložení stavebního odpadu na skládce (skládkovné) z asfaltových povrchů</t>
  </si>
  <si>
    <t>998</t>
  </si>
  <si>
    <t>Přesun hmot</t>
  </si>
  <si>
    <t>78</t>
  </si>
  <si>
    <t>998017002</t>
  </si>
  <si>
    <t>Přesun hmot s omezením mechanizace pro budovy v do 12 m</t>
  </si>
  <si>
    <t>985857912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</si>
  <si>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</si>
  <si>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</si>
  <si>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</si>
  <si>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</si>
  <si>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</si>
  <si>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</si>
  <si>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</si>
  <si>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vodorovné za studena nátěrem penetračním</t>
  </si>
  <si>
    <t>-113850520</t>
  </si>
  <si>
    <t>"na podkladní desku" 1,9*2,22</t>
  </si>
  <si>
    <t>80</t>
  </si>
  <si>
    <t>111631500</t>
  </si>
  <si>
    <t>lak asfaltový ALP- 20 kg</t>
  </si>
  <si>
    <t>-1606965822</t>
  </si>
  <si>
    <t>4,218*0,0003 'Přepočtené koeficientem množství</t>
  </si>
  <si>
    <t>81</t>
  </si>
  <si>
    <t>711112001</t>
  </si>
  <si>
    <t>Provedení izolace proti zemní vlhkosti svislé za studena nátěrem penetračním</t>
  </si>
  <si>
    <t>-375659973</t>
  </si>
  <si>
    <t>"nové stěny" (1,8*2+2,02)*0,5</t>
  </si>
  <si>
    <t>"původní" 2,02*0,8</t>
  </si>
  <si>
    <t>82</t>
  </si>
  <si>
    <t>-2100583069</t>
  </si>
  <si>
    <t>4,426*0,00035 'Přepočtené koeficientem množství</t>
  </si>
  <si>
    <t>83</t>
  </si>
  <si>
    <t>711141559</t>
  </si>
  <si>
    <t>Provedení izolace proti zemní vlhkosti pásy přitavením vodorovné NAIP</t>
  </si>
  <si>
    <t>2053200262</t>
  </si>
  <si>
    <t>84</t>
  </si>
  <si>
    <t>628522540</t>
  </si>
  <si>
    <t>pás asfaltovaný modifikovaný SBS  40 Special mineral</t>
  </si>
  <si>
    <t>1569951218</t>
  </si>
  <si>
    <t>4,219*1,15 'Přepočtené koeficientem množství</t>
  </si>
  <si>
    <t>85</t>
  </si>
  <si>
    <t>711142559</t>
  </si>
  <si>
    <t>Provedení izolace proti zemní vlhkosti pásy přitavením svislé NAIP</t>
  </si>
  <si>
    <t>-1698556237</t>
  </si>
  <si>
    <t>"stěny" (1,8*2+2,02)*0,5</t>
  </si>
  <si>
    <t>86</t>
  </si>
  <si>
    <t>-1839016413</t>
  </si>
  <si>
    <t>4,426*1,2 'Přepočtené koeficientem množství</t>
  </si>
  <si>
    <t>87</t>
  </si>
  <si>
    <t>711491172</t>
  </si>
  <si>
    <t>Provedení izolace proti tlakové vodě vodorovné z textilií vrstva ochranná</t>
  </si>
  <si>
    <t>-442468508</t>
  </si>
  <si>
    <t>"vodorovná"1,8*2,02</t>
  </si>
  <si>
    <t>88</t>
  </si>
  <si>
    <t>693111460</t>
  </si>
  <si>
    <t>textilie  63 63/30 300 g/m2 do š 8,8 m</t>
  </si>
  <si>
    <t>-1825074532</t>
  </si>
  <si>
    <t>geotextilie netkaná PP 300 g/m2 do š 8,8 m</t>
  </si>
  <si>
    <t>3,636*1,15 'Přepočtené koeficientem množství</t>
  </si>
  <si>
    <t>89</t>
  </si>
  <si>
    <t>711491272</t>
  </si>
  <si>
    <t>Provedení izolace proti tlakové vodě svislé z textilií vrstva ochranná</t>
  </si>
  <si>
    <t>218515781</t>
  </si>
  <si>
    <t>"stěny " (1,8+2,02)*2*0,3</t>
  </si>
  <si>
    <t>90</t>
  </si>
  <si>
    <t>1300072458</t>
  </si>
  <si>
    <t>2,292*1,2 'Přepočtené koeficientem množství</t>
  </si>
  <si>
    <t>91</t>
  </si>
  <si>
    <t>998711102</t>
  </si>
  <si>
    <t>Přesun hmot pro izolace proti vodě, vlhkosti a plynům v objektech výšky do 12 m</t>
  </si>
  <si>
    <t>1569398826</t>
  </si>
  <si>
    <t>712</t>
  </si>
  <si>
    <t>Povlakové krytiny</t>
  </si>
  <si>
    <t>92</t>
  </si>
  <si>
    <t>712491171</t>
  </si>
  <si>
    <t>Provedení povlakové krytiny střech do 30° podkladní textilní vrstvy</t>
  </si>
  <si>
    <t>-1170372746</t>
  </si>
  <si>
    <t>"pod plech" 2,2*2,2</t>
  </si>
  <si>
    <t>93</t>
  </si>
  <si>
    <t>283292230</t>
  </si>
  <si>
    <t>fólie strukturovaná pod plechovou krytinu 1,5 x 30 m</t>
  </si>
  <si>
    <t>1843093554</t>
  </si>
  <si>
    <t>4,84*1,2 'Přepočtené koeficientem množství</t>
  </si>
  <si>
    <t>998712102</t>
  </si>
  <si>
    <t>Přesun hmot pro krytiny povlakové v objektech v do 12 m</t>
  </si>
  <si>
    <t>500851643</t>
  </si>
  <si>
    <t>713</t>
  </si>
  <si>
    <t>Izolace tepelné</t>
  </si>
  <si>
    <t>713111111</t>
  </si>
  <si>
    <t>Montáž izolace tepelné vrchem stropů volně kladenými rohožemi, pásy, dílci, deskami</t>
  </si>
  <si>
    <t>563980261</t>
  </si>
  <si>
    <t>"zastropení šachty" 2,2*2,2</t>
  </si>
  <si>
    <t>96</t>
  </si>
  <si>
    <t>283292210</t>
  </si>
  <si>
    <t>fólie parotěsná zábrana s hliníkovou úpravou, délka role 50 m, šířka  1,50 m</t>
  </si>
  <si>
    <t>-1660961229</t>
  </si>
  <si>
    <t>4,84*1,02 'Přepočtené koeficientem množství</t>
  </si>
  <si>
    <t>-174929932</t>
  </si>
  <si>
    <t>98</t>
  </si>
  <si>
    <t>631551090</t>
  </si>
  <si>
    <t>deska izolační minerální 600x1000x220 mm</t>
  </si>
  <si>
    <t>-1788781151</t>
  </si>
  <si>
    <t>Poznámka k položce:
- viz TZ</t>
  </si>
  <si>
    <t>99</t>
  </si>
  <si>
    <t>998713102</t>
  </si>
  <si>
    <t>Přesun hmot pro izolace tepelné v objektech v do 12 m</t>
  </si>
  <si>
    <t>236695066</t>
  </si>
  <si>
    <t>735</t>
  </si>
  <si>
    <t>Ústřední vytápění - otopná tělesa</t>
  </si>
  <si>
    <t>735419115</t>
  </si>
  <si>
    <t>Montáž konvektoru s osazením na hmoždinky délka do 1600 mm</t>
  </si>
  <si>
    <t>soubor</t>
  </si>
  <si>
    <t>-1351809701</t>
  </si>
  <si>
    <t>Konvektory montáž konvektorů s osazením na hmoždinky, stavební délky do 1600 mm</t>
  </si>
  <si>
    <t>101</t>
  </si>
  <si>
    <t>484558000</t>
  </si>
  <si>
    <t>přímotopný konvektor s integrovaným termostatem, 500W, 230V, IP24 (44), montáž na stěnu - přesná specifikace viz PD</t>
  </si>
  <si>
    <t>-320843349</t>
  </si>
  <si>
    <t>102</t>
  </si>
  <si>
    <t>998735102</t>
  </si>
  <si>
    <t>Přesun hmot tonážní pro otopná tělesa v objektech v do 12 m</t>
  </si>
  <si>
    <t>1472449501</t>
  </si>
  <si>
    <t>Přesun hmot pro otopná tělesa stanovený z hmotnosti přesunovaného materiálu vodorovná dopravní vzdálenost do 50 m v objektech výšky přes 6 do 12 m</t>
  </si>
  <si>
    <t>741</t>
  </si>
  <si>
    <t>Elektroinstalace - silnoproud</t>
  </si>
  <si>
    <t>103</t>
  </si>
  <si>
    <t>741122015</t>
  </si>
  <si>
    <t>Montáž kabel Cu bez ukončení uložený pod omítku plný kulatý 3x1,5 mm2 (CYKY)</t>
  </si>
  <si>
    <t>67123676</t>
  </si>
  <si>
    <t>Montáž kabelů měděných bez ukončení uložených pod omítku plných kulatých (CYKY), počtu a průřezu žil 3x1,5 mm2</t>
  </si>
  <si>
    <t>104</t>
  </si>
  <si>
    <t>341110300</t>
  </si>
  <si>
    <t>kabel silový s Cu jádrem CYKY 3x1,5 mm2</t>
  </si>
  <si>
    <t>-1746994401</t>
  </si>
  <si>
    <t>105</t>
  </si>
  <si>
    <t>741122016</t>
  </si>
  <si>
    <t>Montáž kabel Cu bez ukončení uložený pod omítku plný kulatý 3x2,5 až 6 mm2 (CYKY)</t>
  </si>
  <si>
    <t>-1111968249</t>
  </si>
  <si>
    <t>Montáž kabelů měděných bez ukončení uložených pod omítku plných kulatých (CYKY), počtu a průřezu žil 3x2,5 až 6 mm2</t>
  </si>
  <si>
    <t>106</t>
  </si>
  <si>
    <t>341110360</t>
  </si>
  <si>
    <t>kabel silový s Cu jádrem CYKY 3x2,5 mm2</t>
  </si>
  <si>
    <t>-1360410031</t>
  </si>
  <si>
    <t>107</t>
  </si>
  <si>
    <t>741122032</t>
  </si>
  <si>
    <t>Montáž kabel Cu bez ukončení uložený pod omítku plný kulatý 5x4 až 6 mm2 (CYKY)</t>
  </si>
  <si>
    <t>-1492359313</t>
  </si>
  <si>
    <t>Montáž kabelů měděných bez ukončení uložených pod omítku plných kulatých (CYKY), počtu a průřezu žil 5x4 až 6 mm2</t>
  </si>
  <si>
    <t>108</t>
  </si>
  <si>
    <t>341110980</t>
  </si>
  <si>
    <t>kabel silový s Cu jádrem CYKY 5x4 mm2</t>
  </si>
  <si>
    <t>292382622</t>
  </si>
  <si>
    <t>109</t>
  </si>
  <si>
    <t>741122213</t>
  </si>
  <si>
    <t>Montáž kabel Cu plný kulatý žíla 3x16 mm2 uložený volně (CYKY)</t>
  </si>
  <si>
    <t>-1290036575</t>
  </si>
  <si>
    <t>Montáž kabelů měděných bez ukončení uložených volně nebo v liště plných kulatých (CYKY) počtu a průřezu žil 3x16 mm2</t>
  </si>
  <si>
    <t>110</t>
  </si>
  <si>
    <t>341408280</t>
  </si>
  <si>
    <t>vodič silový s Cu jádrem CY H07 V-R 16 mm2</t>
  </si>
  <si>
    <t>1653184098</t>
  </si>
  <si>
    <t>111</t>
  </si>
  <si>
    <t>741210102</t>
  </si>
  <si>
    <t>Montáž rozváděčů litinových, hliníkových nebo plastových sestava do 100 kg</t>
  </si>
  <si>
    <t>727768217</t>
  </si>
  <si>
    <t>Montáž rozváděčů litinových, hliníkových nebo plastových bez zapojení vodičů sestavy hmotnosti do 100 kg</t>
  </si>
  <si>
    <t>112</t>
  </si>
  <si>
    <t>357116510</t>
  </si>
  <si>
    <t>doplnění rozvaděč R12 - přesná specifikace viz PD</t>
  </si>
  <si>
    <t>1736687922</t>
  </si>
  <si>
    <t>113</t>
  </si>
  <si>
    <t>741231004</t>
  </si>
  <si>
    <t>Montáž svorkovnice do rozvaděčů - řadová vodič do 16 mm2 se zapojením vodičů</t>
  </si>
  <si>
    <t>-1111662084</t>
  </si>
  <si>
    <t>Montáž svorkovnic do rozváděčů s popisnými štítky se zapojením vodičů na jedné straně řadových, průřezové plochy vodičů do 16 mm2</t>
  </si>
  <si>
    <t>114</t>
  </si>
  <si>
    <t>345622300</t>
  </si>
  <si>
    <t>svornice řadová RSA 16 objednací číslo A161110</t>
  </si>
  <si>
    <t>1384217219</t>
  </si>
  <si>
    <t>svornice řadová šroubovací nízkého napětí a průřezem vodiče 16 mm2</t>
  </si>
  <si>
    <t>115</t>
  </si>
  <si>
    <t>741313002</t>
  </si>
  <si>
    <t>Montáž zásuvka (polo)zapuštěná bezšroubové připojení 2P+PE dvojí zapojení - průběžná</t>
  </si>
  <si>
    <t>-1942696445</t>
  </si>
  <si>
    <t>Montáž zásuvek domovních se zapojením vodičů bezšroubové připojení polozapuštěných nebo zapuštěných 10/16 A, provedení 2P + PE dvojí zapojení pro průběžnou montáž</t>
  </si>
  <si>
    <t>116</t>
  </si>
  <si>
    <t>345511400</t>
  </si>
  <si>
    <t>zásuvka s krytem 2P+PE, 10/16A, bezšroubová 5519A-A02357</t>
  </si>
  <si>
    <t>759092133</t>
  </si>
  <si>
    <t>117</t>
  </si>
  <si>
    <t>741372013</t>
  </si>
  <si>
    <t>Montáž svítidlo LED bytové přisazené nástěnné reflektorové s čidlem</t>
  </si>
  <si>
    <t>-2025987128</t>
  </si>
  <si>
    <t>Montáž svítidel LED se zapojením vodičů bytových nebo společenských místností přisazených nástěnných reflektorových s pohybovým čidlem</t>
  </si>
  <si>
    <t>118</t>
  </si>
  <si>
    <t>348344070</t>
  </si>
  <si>
    <t>svítidlo D1s, svítidlo nástěnné přisazené, LED 37W, IP44, autonomní senzor pohybu - přesná specifikace viz PD</t>
  </si>
  <si>
    <t>620338987</t>
  </si>
  <si>
    <t>119</t>
  </si>
  <si>
    <t>741810001</t>
  </si>
  <si>
    <t>Celková prohlídka elektrického rozvodu a zařízení do 100 000,- Kč</t>
  </si>
  <si>
    <t>610879699</t>
  </si>
  <si>
    <t>Zkoušky a prohlídky elektrických rozvodů a zařízení celková prohlídka a vyhotovení revizní zprávy pro objem montážních prací do 100 tis. Kč</t>
  </si>
  <si>
    <t>120</t>
  </si>
  <si>
    <t>998741102</t>
  </si>
  <si>
    <t>Přesun hmot tonážní pro silnoproud v objektech v do 12 m</t>
  </si>
  <si>
    <t>710636814</t>
  </si>
  <si>
    <t>Přesun hmot pro silnoproud stanovený z hmotnosti přesunovaného materiálu vodorovná dopravní vzdálenost do 50 m v objektech výšky přes 6 do 12 m</t>
  </si>
  <si>
    <t>762</t>
  </si>
  <si>
    <t>Konstrukce tesařské</t>
  </si>
  <si>
    <t>121</t>
  </si>
  <si>
    <t>762341932</t>
  </si>
  <si>
    <t>Vyřezání části bednění střech z prken tl do 32 mm plochy jednotlivě do 4 m2</t>
  </si>
  <si>
    <t>-1876997169</t>
  </si>
  <si>
    <t>2,5+0,5*2</t>
  </si>
  <si>
    <t>122</t>
  </si>
  <si>
    <t>762085103</t>
  </si>
  <si>
    <t>D + M  kotevních želez, příložek</t>
  </si>
  <si>
    <t>1578046114</t>
  </si>
  <si>
    <t>123</t>
  </si>
  <si>
    <t>762085112</t>
  </si>
  <si>
    <t>Montáž svorníků nebo šroubů délky do 300 mm</t>
  </si>
  <si>
    <t>-146888622</t>
  </si>
  <si>
    <t>124</t>
  </si>
  <si>
    <t>311971030</t>
  </si>
  <si>
    <t>tyč závitová pozinkovaná M12x 1000 mm</t>
  </si>
  <si>
    <t>500709600</t>
  </si>
  <si>
    <t>125</t>
  </si>
  <si>
    <t>762332132</t>
  </si>
  <si>
    <t>Montáž vázaných kcí krovů pravidelných z hraněného řeziva průřezové plochy do 224 cm2</t>
  </si>
  <si>
    <t>132360892</t>
  </si>
  <si>
    <t>"krokve 100/180" 2,5*4</t>
  </si>
  <si>
    <t>126</t>
  </si>
  <si>
    <t>605121110</t>
  </si>
  <si>
    <t>řezivo jehličnaté hranol jakost I-II délka 2 - 3,5 m</t>
  </si>
  <si>
    <t>1890473852</t>
  </si>
  <si>
    <t>"krokve 100/180" 2,5*4*0,1*0,18*1,1</t>
  </si>
  <si>
    <t>127</t>
  </si>
  <si>
    <t>762341113</t>
  </si>
  <si>
    <t>Bednění střech rovných z desek CETRIS tl 16 mm na sraz šroubovaných na krokve</t>
  </si>
  <si>
    <t>509294646</t>
  </si>
  <si>
    <t>128</t>
  </si>
  <si>
    <t>762341210</t>
  </si>
  <si>
    <t>Montáž bednění střech rovných a šikmých sklonu do 60° z hrubých prken na sraz</t>
  </si>
  <si>
    <t>1958467615</t>
  </si>
  <si>
    <t>129</t>
  </si>
  <si>
    <t>605110710</t>
  </si>
  <si>
    <t>řezivo jehličnaté středové SM 2 - 3,5 m tl. 18-32 mm jakost II</t>
  </si>
  <si>
    <t>1941871234</t>
  </si>
  <si>
    <t>4,84*0,025*1,1</t>
  </si>
  <si>
    <t>130</t>
  </si>
  <si>
    <t>762341685</t>
  </si>
  <si>
    <t>Montáž bednění štítových okapových říms z cementotřískových na pero a drážku</t>
  </si>
  <si>
    <t>-2018675165</t>
  </si>
  <si>
    <t>2,2*3*0,2</t>
  </si>
  <si>
    <t>131</t>
  </si>
  <si>
    <t>595907410</t>
  </si>
  <si>
    <t>deska cementotřísková 125x335 cm tl.2,0 cm</t>
  </si>
  <si>
    <t>-143398081</t>
  </si>
  <si>
    <t>1,32*1,1 'Přepočtené koeficientem množství</t>
  </si>
  <si>
    <t>132</t>
  </si>
  <si>
    <t>762395000</t>
  </si>
  <si>
    <t>Spojovací prostředky pro montáž krovu, bednění, laťování, světlíky, klíny</t>
  </si>
  <si>
    <t>1485007496</t>
  </si>
  <si>
    <t>0,198+4,84*(0,025+0,016)+0,133+1,32*0,02</t>
  </si>
  <si>
    <t>133</t>
  </si>
  <si>
    <t>998762102</t>
  </si>
  <si>
    <t>Přesun hmot pro kce tesařské v objektech v do 12 m</t>
  </si>
  <si>
    <t>561036892</t>
  </si>
  <si>
    <t>763</t>
  </si>
  <si>
    <t>Konstrukce montované z desek, dílců a panelů</t>
  </si>
  <si>
    <t>134</t>
  </si>
  <si>
    <t>763131612</t>
  </si>
  <si>
    <t>Montáž zavěšené dvouvrstvé nosné konstrukce z profilů CD, UD SDK podhled</t>
  </si>
  <si>
    <t>231185749</t>
  </si>
  <si>
    <t>"rošt pro zastropení" 2,2*2,2</t>
  </si>
  <si>
    <t>135</t>
  </si>
  <si>
    <t>590306240</t>
  </si>
  <si>
    <t>profil UD 27/28/27 mm</t>
  </si>
  <si>
    <t>-1337938265</t>
  </si>
  <si>
    <t>136</t>
  </si>
  <si>
    <t>590306260</t>
  </si>
  <si>
    <t>profil CD 27/60/27 mm</t>
  </si>
  <si>
    <t>-593712121</t>
  </si>
  <si>
    <t>137</t>
  </si>
  <si>
    <t>998763302</t>
  </si>
  <si>
    <t>Přesun hmot pro sádrokartonové konstrukce v objektech v do 12 m</t>
  </si>
  <si>
    <t>476379433</t>
  </si>
  <si>
    <t>764</t>
  </si>
  <si>
    <t>Konstrukce klempířské</t>
  </si>
  <si>
    <t>138</t>
  </si>
  <si>
    <t>764002861</t>
  </si>
  <si>
    <t>Demontáž oplechování říms a ozdobných prvků do suti</t>
  </si>
  <si>
    <t>-191362707</t>
  </si>
  <si>
    <t>Demontáž klempířských konstrukcí oplechování říms do suti</t>
  </si>
  <si>
    <t>139</t>
  </si>
  <si>
    <t>764004801</t>
  </si>
  <si>
    <t>Demontáž podokapního žlabu do suti</t>
  </si>
  <si>
    <t>224563924</t>
  </si>
  <si>
    <t>Demontáž klempířských konstrukcí žlabu podokapního do suti</t>
  </si>
  <si>
    <t>140</t>
  </si>
  <si>
    <t>-1694891514</t>
  </si>
  <si>
    <t>2,2*2</t>
  </si>
  <si>
    <t>141</t>
  </si>
  <si>
    <t>764002851</t>
  </si>
  <si>
    <t>Demontáž oplechování parapetů do suti</t>
  </si>
  <si>
    <t>526247665</t>
  </si>
  <si>
    <t>Demontáž klempířských konstrukcí oplechování parapetů do suti</t>
  </si>
  <si>
    <t>"okno 1150/1325" 1,15*2</t>
  </si>
  <si>
    <t>"okno 1150/1301" 1,15*1</t>
  </si>
  <si>
    <t>142</t>
  </si>
  <si>
    <t>764001911</t>
  </si>
  <si>
    <t>Napojení klempířských konstrukcí na stávající délky spoje přes 0,5 m</t>
  </si>
  <si>
    <t>-1307582778</t>
  </si>
  <si>
    <t>Napojení na stávající klempířské konstrukce délky spoje přes 0,5 m</t>
  </si>
  <si>
    <t>"střecha" 2,5+0,5*2</t>
  </si>
  <si>
    <t>"římsa" 0,66*2+0,2*2</t>
  </si>
  <si>
    <t>143</t>
  </si>
  <si>
    <t>764141311</t>
  </si>
  <si>
    <t>Krytina střechy rovné drážkováním ze svitků z TiZn lesklého plechu rš 670 mm sklonu do 30°</t>
  </si>
  <si>
    <t>-2125774083</t>
  </si>
  <si>
    <t>Krytina ze svitků nebo tabulí z titanzinkového lesklého válcovaného plechu s úpravou u okapů, prostupů a výčnělků střechy rovné drážkováním ze svitků rš 670 mm, sklon střechy do 30 st.</t>
  </si>
  <si>
    <t>"střecha šachty" 2,2*2,2</t>
  </si>
  <si>
    <t>144</t>
  </si>
  <si>
    <t>764242334</t>
  </si>
  <si>
    <t>Oplechování rovné okapové hrany z TiZn lesklého plechu rš 330 mm</t>
  </si>
  <si>
    <t>48956604</t>
  </si>
  <si>
    <t>Oplechování střešních prvků z titanzinkového lesklého válcovaného plechu okapu okapovým plechem střechy rovné rš 330 mm</t>
  </si>
  <si>
    <t>145</t>
  </si>
  <si>
    <t>764242304</t>
  </si>
  <si>
    <t>Oplechování štítu závětrnou lištou z TiZn lesklého plechu rš 330 mm</t>
  </si>
  <si>
    <t>576757357</t>
  </si>
  <si>
    <t>Oplechování střešních prvků z titanzinkového lesklého válcovaného plechu štítu závětrnou lištou rš 330 mm</t>
  </si>
  <si>
    <t>2,5*2</t>
  </si>
  <si>
    <t>146</t>
  </si>
  <si>
    <t>764541305</t>
  </si>
  <si>
    <t>Žlab podokapní půlkruhový z TiZn lesklého plechu rš 330 mm</t>
  </si>
  <si>
    <t>2106011843</t>
  </si>
  <si>
    <t>Žlab podokapní z titanzinkového lesklého válcovaného plechu včetně háků a čel půlkruhový rš 330 mm</t>
  </si>
  <si>
    <t>147</t>
  </si>
  <si>
    <t>764541346</t>
  </si>
  <si>
    <t>Kotlík oválný (trychtýřový) pro podokapní žlaby z TiZn lesklého plechu 330/100 mm</t>
  </si>
  <si>
    <t>12505652</t>
  </si>
  <si>
    <t>Žlab podokapní z titanzinkového lesklého válcovaného plechu včetně háků a čel kotlík oválný (trychtýřový), rš žlabu/průměr svodu 330/100 mm</t>
  </si>
  <si>
    <t>148</t>
  </si>
  <si>
    <t>764548323</t>
  </si>
  <si>
    <t>Svody kruhové včetně objímek, kolen, odskoků z TiZn lesklého plechu průměru 100 mm</t>
  </si>
  <si>
    <t>897842372</t>
  </si>
  <si>
    <t>Svod z titanzinkového lesklého válcovaného plechu včetně objímek, kolen a odskoků kruhový, průměru 100 mm</t>
  </si>
  <si>
    <t>149</t>
  </si>
  <si>
    <t>764508134</t>
  </si>
  <si>
    <t>Montáž horního dvojitého kolena kruhového svodu</t>
  </si>
  <si>
    <t>1317595100</t>
  </si>
  <si>
    <t>Montáž svodu kruhového, průměru kolen horních dvojitých</t>
  </si>
  <si>
    <t>150</t>
  </si>
  <si>
    <t>553492480</t>
  </si>
  <si>
    <t>oblouková roura, 72°, "leskle válcovaný" 100 mm</t>
  </si>
  <si>
    <t>-724983708</t>
  </si>
  <si>
    <t>oblouková roura, 72°, předzvětralý titanzinek "leskle válcovaný" 100 mm</t>
  </si>
  <si>
    <t>151</t>
  </si>
  <si>
    <t>764508135</t>
  </si>
  <si>
    <t>Montáž výtokového  kolena kruhového svodu</t>
  </si>
  <si>
    <t>-594508762</t>
  </si>
  <si>
    <t>Montáž svodu kruhového, průměru kolen výtokových</t>
  </si>
  <si>
    <t>152</t>
  </si>
  <si>
    <t>553492680</t>
  </si>
  <si>
    <t>koleno kruhové, 72°, s hrdlem, RHEINZINK "leskle válcovaný" 100 mm</t>
  </si>
  <si>
    <t>2099839117</t>
  </si>
  <si>
    <t>koleno kruhové, 72°, s hrdlem, předzvětralý titanzinek "leskle válcovaný" 100 mm</t>
  </si>
  <si>
    <t>153</t>
  </si>
  <si>
    <t>998764102</t>
  </si>
  <si>
    <t>Přesun hmot pro konstrukce klempířské v objektech v do 12 m</t>
  </si>
  <si>
    <t>832191930</t>
  </si>
  <si>
    <t>766</t>
  </si>
  <si>
    <t>Konstrukce truhlářské</t>
  </si>
  <si>
    <t>154</t>
  </si>
  <si>
    <t>766416243</t>
  </si>
  <si>
    <t>Montáž obložení stěn plochy přes 5 m2 panely z aglomerovaných desek přes 1,50 m2</t>
  </si>
  <si>
    <t>721279812</t>
  </si>
  <si>
    <t>155</t>
  </si>
  <si>
    <t>537885124</t>
  </si>
  <si>
    <t>56,805*1,1 'Přepočtené koeficientem množství</t>
  </si>
  <si>
    <t>156</t>
  </si>
  <si>
    <t>998766102</t>
  </si>
  <si>
    <t>Přesun hmot pro konstrukce truhlářské v objektech v do 12 m</t>
  </si>
  <si>
    <t>507009818</t>
  </si>
  <si>
    <t>767</t>
  </si>
  <si>
    <t>Konstrukce zámečnické</t>
  </si>
  <si>
    <t>157</t>
  </si>
  <si>
    <t>767392803</t>
  </si>
  <si>
    <t>Demontáž krytin střech z plechů přistřelovaných</t>
  </si>
  <si>
    <t>881715091</t>
  </si>
  <si>
    <t>2,5*0,5</t>
  </si>
  <si>
    <t>158</t>
  </si>
  <si>
    <t>76796001</t>
  </si>
  <si>
    <t xml:space="preserve">D+M ochranný roh NEREZ 50/50 lepený do zdiva </t>
  </si>
  <si>
    <t>-775848925</t>
  </si>
  <si>
    <t>Poznámka k položce:
přesná specifikace viz PD</t>
  </si>
  <si>
    <t>"dveře výtahu" 1,8*2*3</t>
  </si>
  <si>
    <t>159</t>
  </si>
  <si>
    <t>76796002</t>
  </si>
  <si>
    <t>D+M vchodové stříšky hliníková konstrukce s polykarbonátem 870/1400</t>
  </si>
  <si>
    <t>-827087173</t>
  </si>
  <si>
    <t>771</t>
  </si>
  <si>
    <t>Podlahy z dlaždic</t>
  </si>
  <si>
    <t>160</t>
  </si>
  <si>
    <t>771474112</t>
  </si>
  <si>
    <t>Montáž soklíků z dlaždic keramických rovných flexibilní lepidlo v do 90 mm</t>
  </si>
  <si>
    <t>-39092198</t>
  </si>
  <si>
    <t>"1.np-3.np chodba"0,5*2*3</t>
  </si>
  <si>
    <t>161</t>
  </si>
  <si>
    <t>597613120</t>
  </si>
  <si>
    <t>sokl keramický - podlahy (barevné) 30 x 8 x 0,9 cm I. j.</t>
  </si>
  <si>
    <t>1571222136</t>
  </si>
  <si>
    <t>3/0,3*1,15+0,5</t>
  </si>
  <si>
    <t>162</t>
  </si>
  <si>
    <t>771574131</t>
  </si>
  <si>
    <t>Montáž podlah keramických režných protiskluzných lepených flexibilním lepidlem do 50 ks/m2</t>
  </si>
  <si>
    <t>-687692019</t>
  </si>
  <si>
    <t>"dveře" 1*3</t>
  </si>
  <si>
    <t>163</t>
  </si>
  <si>
    <t>597612900</t>
  </si>
  <si>
    <t>dlaždice keramické - podlahy  30 x 30 x 0,9 cm I. j.</t>
  </si>
  <si>
    <t>-1003501140</t>
  </si>
  <si>
    <t>3*1,1 'Přepočtené koeficientem množství</t>
  </si>
  <si>
    <t>164</t>
  </si>
  <si>
    <t>771591111</t>
  </si>
  <si>
    <t>Podlahy penetrace podkladu</t>
  </si>
  <si>
    <t>174090717</t>
  </si>
  <si>
    <t>3*0,1+3</t>
  </si>
  <si>
    <t>165</t>
  </si>
  <si>
    <t>771591115</t>
  </si>
  <si>
    <t>Podlahy spárování silikonem</t>
  </si>
  <si>
    <t>448847343</t>
  </si>
  <si>
    <t>0,5*4*3</t>
  </si>
  <si>
    <t>166</t>
  </si>
  <si>
    <t>771990112</t>
  </si>
  <si>
    <t>Vyrovnání podkladu samonivelační stěrkou tl 4 mm pevnosti 30 Mpa</t>
  </si>
  <si>
    <t>-430596213</t>
  </si>
  <si>
    <t>167</t>
  </si>
  <si>
    <t>998771102</t>
  </si>
  <si>
    <t>Přesun hmot pro podlahy z dlaždic v objektech v do 12 m</t>
  </si>
  <si>
    <t>1262578713</t>
  </si>
  <si>
    <t>783</t>
  </si>
  <si>
    <t>Dokončovací práce - nátěry</t>
  </si>
  <si>
    <t>168</t>
  </si>
  <si>
    <t>783813101</t>
  </si>
  <si>
    <t>Penetrační syntetický nátěr hladkých betonových povrchů</t>
  </si>
  <si>
    <t>-10006505</t>
  </si>
  <si>
    <t>Penetrační nátěr omítek hladkých betonových povrchů syntetický</t>
  </si>
  <si>
    <t>"opláštění šachty" 1,7*11,66-1,15*2,125+1,6*11,66*1,6*2</t>
  </si>
  <si>
    <t>"zastropení šachty" 1,6*1,7</t>
  </si>
  <si>
    <t>169</t>
  </si>
  <si>
    <t>783817401</t>
  </si>
  <si>
    <t>Krycí dvojnásobný syntetický nátěr hladkých betonových povrchů</t>
  </si>
  <si>
    <t>2054566914</t>
  </si>
  <si>
    <t>Krycí (ochranný ) nátěr omítek dvojnásobný hladkých betonových povrchů nebo povrchů z desek na bázi dřeva (dřevovláknitých apod.) syntetický</t>
  </si>
  <si>
    <t>170</t>
  </si>
  <si>
    <t>783897611</t>
  </si>
  <si>
    <t>Příplatek k cenám dvojnásobného krycího nátěru omítek za barevné provedení v odstínu středně sytém</t>
  </si>
  <si>
    <t>-736925002</t>
  </si>
  <si>
    <t>Krycí (ochranný ) nátěr omítek Příplatek k cenám za provádění barevného nátěru v odstínu středně sytém dvojnásobného</t>
  </si>
  <si>
    <t>171</t>
  </si>
  <si>
    <t>783301313</t>
  </si>
  <si>
    <t>Odmaštění zámečnických konstrukcí ředidlovým odmašťovačem</t>
  </si>
  <si>
    <t>-149418305</t>
  </si>
  <si>
    <t>Příprava podkladu zámečnických konstrukcí před provedením nátěru odmaštění odmašťovačem ředidlovým</t>
  </si>
  <si>
    <t>"U 160" 2*1,5*3*0,545</t>
  </si>
  <si>
    <t>"I 160" 1*1,5*3*0,506</t>
  </si>
  <si>
    <t>172</t>
  </si>
  <si>
    <t>783314201</t>
  </si>
  <si>
    <t>Základní antikorozní jednonásobný syntetický standardní nátěr zámečnických konstrukcí</t>
  </si>
  <si>
    <t>-990364748</t>
  </si>
  <si>
    <t>Základní antikorozní nátěr zámečnických konstrukcí jednonásobný syntetický standardní</t>
  </si>
  <si>
    <t>173</t>
  </si>
  <si>
    <t>783213121</t>
  </si>
  <si>
    <t>Napouštěcí dvojnásobný syntetický fungicidní nátěr tesařských konstrukcí zabudovaných do konstrukce</t>
  </si>
  <si>
    <t>2075242033</t>
  </si>
  <si>
    <t>Napouštěcí nátěr tesařských konstrukcí zabudovaných do konstrukce proti dřevokazným houbám, hmyzu a plísním dvojnásobný syntetický</t>
  </si>
  <si>
    <t>"bednění" 4,84*2,35</t>
  </si>
  <si>
    <t>"krokve 100/180" 2,5*4*(0,1+0,18)*2</t>
  </si>
  <si>
    <t>784</t>
  </si>
  <si>
    <t>Dokončovací práce - malby</t>
  </si>
  <si>
    <t>174</t>
  </si>
  <si>
    <t>784181129</t>
  </si>
  <si>
    <t>Hloubková jednonásobná penetrace podkladu na schodišti o výšce podlaží do 5,00 m</t>
  </si>
  <si>
    <t>513319311</t>
  </si>
  <si>
    <t>Penetrace podkladu jednonásobná hloubková na schodišti o výšce podlaží přes 3,80 do 5,00 m</t>
  </si>
  <si>
    <t>"po odsekání omítky" 2,02*11,66</t>
  </si>
  <si>
    <t>"chodba" 25*3</t>
  </si>
  <si>
    <t>175</t>
  </si>
  <si>
    <t>784211107</t>
  </si>
  <si>
    <t>Dvojnásobné  bílé malby ze směsí za mokra výborně otěruvzdorných na schodišti výšky do 3,80 m</t>
  </si>
  <si>
    <t>188472104</t>
  </si>
  <si>
    <t>Malby z malířských směsí otěruvzdorných za mokra dvojnásobné, bílé za mokra otěruvzdorné výborně na schodišti o výšce podlaží do 3,80 m</t>
  </si>
  <si>
    <t>176</t>
  </si>
  <si>
    <t>784211163</t>
  </si>
  <si>
    <t>Příplatek k cenám 2x maleb ze směsí za mokra otěruvzdorných za barevnou malbu středně sytého odstínu</t>
  </si>
  <si>
    <t>-1236879417</t>
  </si>
  <si>
    <t>Malby z malířských směsí otěruvzdorných za mokra Příplatek k cenám dvojnásobných maleb za provádění barevné malby tónované na tónovacích automatech, v odstínu středně sytém</t>
  </si>
  <si>
    <t>Práce a dodávky M</t>
  </si>
  <si>
    <t>33-M</t>
  </si>
  <si>
    <t>Montáže dopr.zaříz.,sklad. zař. a váh</t>
  </si>
  <si>
    <t>177</t>
  </si>
  <si>
    <t>33M</t>
  </si>
  <si>
    <t>D+M  plošiny pro imobilní, nosnost cca 385 kg  viz TZ</t>
  </si>
  <si>
    <t>1395806724</t>
  </si>
  <si>
    <t>Poznámka k položce:
- podrobná specifikace viz TZ</t>
  </si>
  <si>
    <t>OST</t>
  </si>
  <si>
    <t>Ostatní</t>
  </si>
  <si>
    <t>O01</t>
  </si>
  <si>
    <t>178</t>
  </si>
  <si>
    <t>HZS2151</t>
  </si>
  <si>
    <t>Hodinová zúčtovací sazba klempíř</t>
  </si>
  <si>
    <t>hod</t>
  </si>
  <si>
    <t>512</t>
  </si>
  <si>
    <t>273504151</t>
  </si>
  <si>
    <t>"úprava oplechování říms" 4</t>
  </si>
  <si>
    <t>179</t>
  </si>
  <si>
    <t>HZS2491</t>
  </si>
  <si>
    <t>Hodinová zúčtovací sazba dělník zednických výpomocí</t>
  </si>
  <si>
    <t>763000754</t>
  </si>
  <si>
    <t>"ostatní drobné práce" 8</t>
  </si>
  <si>
    <t>VRN</t>
  </si>
  <si>
    <t>Vedlejší rozpočtové náklady</t>
  </si>
  <si>
    <t>VRN1</t>
  </si>
  <si>
    <t>Průzkumné, geodetické a projektové práce</t>
  </si>
  <si>
    <t>180</t>
  </si>
  <si>
    <t>013254000</t>
  </si>
  <si>
    <t>Dokumentace skutečného provedení stavby</t>
  </si>
  <si>
    <t>1024</t>
  </si>
  <si>
    <t>-428680840</t>
  </si>
  <si>
    <t>Průzkumné, geodetické a projektové práce projektové práce dokumentace stavby (výkresová a textová) skutečného provedení stavby</t>
  </si>
  <si>
    <t>VRN3</t>
  </si>
  <si>
    <t>Zařízení staveniště</t>
  </si>
  <si>
    <t>181</t>
  </si>
  <si>
    <t>030001000</t>
  </si>
  <si>
    <t>1608172119</t>
  </si>
  <si>
    <t>Základní rozdělení průvodních činností a nákladů zařízení staveniště</t>
  </si>
  <si>
    <t>VRN4</t>
  </si>
  <si>
    <t>Inženýrská činnost</t>
  </si>
  <si>
    <t>182</t>
  </si>
  <si>
    <t>045002000</t>
  </si>
  <si>
    <t>Kompletační a koordinační činnost</t>
  </si>
  <si>
    <t>-172119169</t>
  </si>
  <si>
    <t>Hlavní tituly průvodních činností a nákladů inženýrská činnost kompletační a koordinační činnost</t>
  </si>
  <si>
    <t xml:space="preserve">Poznámka k položce:
- koordinace jednotlivých stavebních prací (profesí), zajištění jejich plynulé realice vč. jejich kompletace v celek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</si>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</sst>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35" fillId="0" borderId="0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3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customWidth="1"/>
    <col min="44" max="44" width="11.7109375" customWidth="1"/>
    <col min="45" max="47" width="22.1406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91" width="9.140625" hidden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1:74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1:74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20</v>
      </c>
    </row>
    <row r="7" spans="1:74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12"/>
      <c r="BS7" s="21" t="s">
        <v>24</v>
      </c>
    </row>
    <row r="8" spans="1:74" ht="14.4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12"/>
      <c r="BS8" s="21" t="s">
        <v>29</v>
      </c>
    </row>
    <row r="9" spans="1:74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30</v>
      </c>
    </row>
    <row r="10" spans="1:74" ht="14.4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12"/>
      <c r="BS10" s="21" t="s">
        <v>20</v>
      </c>
    </row>
    <row r="11" spans="1:74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12"/>
      <c r="BS11" s="21" t="s">
        <v>20</v>
      </c>
    </row>
    <row r="12" spans="1:74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20</v>
      </c>
    </row>
    <row r="13" spans="1:74" ht="14.4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12"/>
      <c r="BS13" s="21" t="s">
        <v>20</v>
      </c>
    </row>
    <row r="14" spans="1:74" ht="13.2">
      <c r="B14" s="25"/>
      <c r="C14" s="26"/>
      <c r="D14" s="26"/>
      <c r="E14" s="316" t="s">
        <v>36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12"/>
      <c r="BS14" s="21" t="s">
        <v>20</v>
      </c>
    </row>
    <row r="15" spans="1:74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1:74" ht="14.4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12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12"/>
      <c r="BS17" s="21" t="s">
        <v>6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8</v>
      </c>
    </row>
    <row r="20" spans="2:71" ht="132" customHeight="1">
      <c r="B20" s="25"/>
      <c r="C20" s="26"/>
      <c r="D20" s="26"/>
      <c r="E20" s="318" t="s">
        <v>40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71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71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71" s="1" customFormat="1" ht="25.9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12"/>
    </row>
    <row r="24" spans="2:71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71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42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43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44</v>
      </c>
      <c r="AL25" s="321"/>
      <c r="AM25" s="321"/>
      <c r="AN25" s="321"/>
      <c r="AO25" s="321"/>
      <c r="AP25" s="39"/>
      <c r="AQ25" s="42"/>
      <c r="BE25" s="312"/>
    </row>
    <row r="26" spans="2:71" s="2" customFormat="1" ht="14.4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ROUND(AV51,2)</f>
        <v>0</v>
      </c>
      <c r="AL26" s="323"/>
      <c r="AM26" s="323"/>
      <c r="AN26" s="323"/>
      <c r="AO26" s="323"/>
      <c r="AP26" s="45"/>
      <c r="AQ26" s="47"/>
      <c r="BE26" s="312"/>
    </row>
    <row r="27" spans="2:71" s="2" customFormat="1" ht="14.4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ROUND(AW51,2)</f>
        <v>0</v>
      </c>
      <c r="AL27" s="323"/>
      <c r="AM27" s="323"/>
      <c r="AN27" s="323"/>
      <c r="AO27" s="323"/>
      <c r="AP27" s="45"/>
      <c r="AQ27" s="47"/>
      <c r="BE27" s="312"/>
    </row>
    <row r="28" spans="2:71" s="2" customFormat="1" ht="14.4" hidden="1" customHeight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71" s="2" customFormat="1" ht="14.4" hidden="1" customHeight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71" s="2" customFormat="1" ht="14.4" hidden="1" customHeight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71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71" s="1" customFormat="1" ht="25.95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25" t="s">
        <v>53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56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999142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ZŠ Ostrov, Krušnohorská 34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56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 ht="13.2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Ostrov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31" t="str">
        <f>IF(AN8= "","",AN8)</f>
        <v>7.3.2018</v>
      </c>
      <c r="AN44" s="331"/>
      <c r="AO44" s="60"/>
      <c r="AP44" s="60"/>
      <c r="AQ44" s="60"/>
      <c r="AR44" s="58"/>
    </row>
    <row r="45" spans="2:56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32" t="str">
        <f>IF(E17="","",E17)</f>
        <v>G.PROJEKT - Ing. Roman Gajdoš</v>
      </c>
      <c r="AN46" s="332"/>
      <c r="AO46" s="332"/>
      <c r="AP46" s="332"/>
      <c r="AQ46" s="60"/>
      <c r="AR46" s="58"/>
      <c r="AS46" s="333" t="s">
        <v>55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1" s="1" customFormat="1" ht="29.25" customHeight="1">
      <c r="B49" s="38"/>
      <c r="C49" s="339" t="s">
        <v>56</v>
      </c>
      <c r="D49" s="340"/>
      <c r="E49" s="340"/>
      <c r="F49" s="340"/>
      <c r="G49" s="340"/>
      <c r="H49" s="76"/>
      <c r="I49" s="341" t="s">
        <v>57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58</v>
      </c>
      <c r="AH49" s="340"/>
      <c r="AI49" s="340"/>
      <c r="AJ49" s="340"/>
      <c r="AK49" s="340"/>
      <c r="AL49" s="340"/>
      <c r="AM49" s="340"/>
      <c r="AN49" s="341" t="s">
        <v>59</v>
      </c>
      <c r="AO49" s="340"/>
      <c r="AP49" s="340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1:91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1" s="4" customFormat="1" ht="32.4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22</v>
      </c>
    </row>
    <row r="52" spans="1:91" s="5" customFormat="1" ht="34.799999999999997" customHeight="1">
      <c r="A52" s="93" t="s">
        <v>79</v>
      </c>
      <c r="B52" s="94"/>
      <c r="C52" s="95"/>
      <c r="D52" s="345" t="s">
        <v>80</v>
      </c>
      <c r="E52" s="345"/>
      <c r="F52" s="345"/>
      <c r="G52" s="345"/>
      <c r="H52" s="345"/>
      <c r="I52" s="96"/>
      <c r="J52" s="345" t="s">
        <v>81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'SO 01 - Přístavba zdvižné...'!J27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 01 - Přístavba zdvižné...'!P114</f>
        <v>0</v>
      </c>
      <c r="AV52" s="100">
        <f>'SO 01 - Přístavba zdvižné...'!J30</f>
        <v>0</v>
      </c>
      <c r="AW52" s="100">
        <f>'SO 01 - Přístavba zdvižné...'!J31</f>
        <v>0</v>
      </c>
      <c r="AX52" s="100">
        <f>'SO 01 - Přístavba zdvižné...'!J32</f>
        <v>0</v>
      </c>
      <c r="AY52" s="100">
        <f>'SO 01 - Přístavba zdvižné...'!J33</f>
        <v>0</v>
      </c>
      <c r="AZ52" s="100">
        <f>'SO 01 - Přístavba zdvižné...'!F30</f>
        <v>0</v>
      </c>
      <c r="BA52" s="100">
        <f>'SO 01 - Přístavba zdvižné...'!F31</f>
        <v>0</v>
      </c>
      <c r="BB52" s="100">
        <f>'SO 01 - Přístavba zdvižné...'!F32</f>
        <v>0</v>
      </c>
      <c r="BC52" s="100">
        <f>'SO 01 - Přístavba zdvižné...'!F33</f>
        <v>0</v>
      </c>
      <c r="BD52" s="102">
        <f>'SO 01 - Přístavba zdvižné...'!F34</f>
        <v>0</v>
      </c>
      <c r="BT52" s="103" t="s">
        <v>24</v>
      </c>
      <c r="BV52" s="103" t="s">
        <v>77</v>
      </c>
      <c r="BW52" s="103" t="s">
        <v>83</v>
      </c>
      <c r="BX52" s="103" t="s">
        <v>7</v>
      </c>
      <c r="CL52" s="103" t="s">
        <v>22</v>
      </c>
      <c r="CM52" s="103" t="s">
        <v>84</v>
      </c>
    </row>
    <row r="53" spans="1:91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1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Přístavba zdvižn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1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4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85</v>
      </c>
      <c r="G1" s="356" t="s">
        <v>86</v>
      </c>
      <c r="H1" s="356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83</v>
      </c>
    </row>
    <row r="3" spans="1:70" ht="6.9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84</v>
      </c>
    </row>
    <row r="4" spans="1:70" ht="36.9" customHeight="1">
      <c r="B4" s="25"/>
      <c r="C4" s="26"/>
      <c r="D4" s="27" t="s">
        <v>90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1:70" ht="6.9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1:70" ht="13.2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1:70" ht="20.399999999999999" customHeight="1">
      <c r="B7" s="25"/>
      <c r="C7" s="26"/>
      <c r="D7" s="26"/>
      <c r="E7" s="349" t="str">
        <f>'Rekapitulace stavby'!K6</f>
        <v>ZŠ Ostrov, Krušnohorská 34</v>
      </c>
      <c r="F7" s="350"/>
      <c r="G7" s="350"/>
      <c r="H7" s="350"/>
      <c r="I7" s="110"/>
      <c r="J7" s="26"/>
      <c r="K7" s="28"/>
    </row>
    <row r="8" spans="1:70" s="1" customFormat="1" ht="13.2">
      <c r="B8" s="38"/>
      <c r="C8" s="39"/>
      <c r="D8" s="34" t="s">
        <v>91</v>
      </c>
      <c r="E8" s="39"/>
      <c r="F8" s="39"/>
      <c r="G8" s="39"/>
      <c r="H8" s="39"/>
      <c r="I8" s="111"/>
      <c r="J8" s="39"/>
      <c r="K8" s="42"/>
    </row>
    <row r="9" spans="1:70" s="1" customFormat="1" ht="36.9" customHeight="1">
      <c r="B9" s="38"/>
      <c r="C9" s="39"/>
      <c r="D9" s="39"/>
      <c r="E9" s="351" t="s">
        <v>92</v>
      </c>
      <c r="F9" s="352"/>
      <c r="G9" s="352"/>
      <c r="H9" s="352"/>
      <c r="I9" s="111"/>
      <c r="J9" s="39"/>
      <c r="K9" s="42"/>
    </row>
    <row r="10" spans="1:70" s="1" customFormat="1" ht="12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1:70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22</v>
      </c>
      <c r="K11" s="42"/>
    </row>
    <row r="12" spans="1:70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2" t="s">
        <v>27</v>
      </c>
      <c r="J12" s="113" t="str">
        <f>'Rekapitulace stavby'!AN8</f>
        <v>7.3.2018</v>
      </c>
      <c r="K12" s="42"/>
    </row>
    <row r="13" spans="1:70" s="1" customFormat="1" ht="10.8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1:70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2" t="s">
        <v>32</v>
      </c>
      <c r="J14" s="32" t="str">
        <f>IF('Rekapitulace stavby'!AN10="","",'Rekapitulace stavby'!AN10)</f>
        <v/>
      </c>
      <c r="K14" s="42"/>
    </row>
    <row r="15" spans="1:70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2" t="s">
        <v>34</v>
      </c>
      <c r="J15" s="32" t="str">
        <f>IF('Rekapitulace stavby'!AN11="","",'Rekapitulace stavby'!AN11)</f>
        <v/>
      </c>
      <c r="K15" s="42"/>
    </row>
    <row r="16" spans="1:70" s="1" customFormat="1" ht="6.9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2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2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2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" customHeight="1">
      <c r="B23" s="38"/>
      <c r="C23" s="39"/>
      <c r="D23" s="34" t="s">
        <v>39</v>
      </c>
      <c r="E23" s="39"/>
      <c r="F23" s="39"/>
      <c r="G23" s="39"/>
      <c r="H23" s="39"/>
      <c r="I23" s="111"/>
      <c r="J23" s="39"/>
      <c r="K23" s="42"/>
    </row>
    <row r="24" spans="2:11" s="6" customFormat="1" ht="157.19999999999999" customHeight="1">
      <c r="B24" s="114"/>
      <c r="C24" s="115"/>
      <c r="D24" s="115"/>
      <c r="E24" s="318" t="s">
        <v>40</v>
      </c>
      <c r="F24" s="318"/>
      <c r="G24" s="318"/>
      <c r="H24" s="318"/>
      <c r="I24" s="116"/>
      <c r="J24" s="115"/>
      <c r="K24" s="117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41</v>
      </c>
      <c r="E27" s="39"/>
      <c r="F27" s="39"/>
      <c r="G27" s="39"/>
      <c r="H27" s="39"/>
      <c r="I27" s="111"/>
      <c r="J27" s="121">
        <f>ROUND(J114,2)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" customHeight="1">
      <c r="B29" s="38"/>
      <c r="C29" s="39"/>
      <c r="D29" s="39"/>
      <c r="E29" s="39"/>
      <c r="F29" s="43" t="s">
        <v>43</v>
      </c>
      <c r="G29" s="39"/>
      <c r="H29" s="39"/>
      <c r="I29" s="122" t="s">
        <v>42</v>
      </c>
      <c r="J29" s="43" t="s">
        <v>44</v>
      </c>
      <c r="K29" s="42"/>
    </row>
    <row r="30" spans="2:11" s="1" customFormat="1" ht="14.4" customHeight="1">
      <c r="B30" s="38"/>
      <c r="C30" s="39"/>
      <c r="D30" s="46" t="s">
        <v>45</v>
      </c>
      <c r="E30" s="46" t="s">
        <v>46</v>
      </c>
      <c r="F30" s="123">
        <f>ROUND(SUM(BE114:BE560), 2)</f>
        <v>0</v>
      </c>
      <c r="G30" s="39"/>
      <c r="H30" s="39"/>
      <c r="I30" s="124">
        <v>0.21</v>
      </c>
      <c r="J30" s="123">
        <f>ROUND(ROUND((SUM(BE114:BE560)), 2)*I30, 2)</f>
        <v>0</v>
      </c>
      <c r="K30" s="42"/>
    </row>
    <row r="31" spans="2:11" s="1" customFormat="1" ht="14.4" customHeight="1">
      <c r="B31" s="38"/>
      <c r="C31" s="39"/>
      <c r="D31" s="39"/>
      <c r="E31" s="46" t="s">
        <v>47</v>
      </c>
      <c r="F31" s="123">
        <f>ROUND(SUM(BF114:BF560), 2)</f>
        <v>0</v>
      </c>
      <c r="G31" s="39"/>
      <c r="H31" s="39"/>
      <c r="I31" s="124">
        <v>0.15</v>
      </c>
      <c r="J31" s="123">
        <f>ROUND(ROUND((SUM(BF114:BF560)), 2)*I31, 2)</f>
        <v>0</v>
      </c>
      <c r="K31" s="42"/>
    </row>
    <row r="32" spans="2:11" s="1" customFormat="1" ht="14.4" hidden="1" customHeight="1">
      <c r="B32" s="38"/>
      <c r="C32" s="39"/>
      <c r="D32" s="39"/>
      <c r="E32" s="46" t="s">
        <v>48</v>
      </c>
      <c r="F32" s="123">
        <f>ROUND(SUM(BG114:BG560), 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" hidden="1" customHeight="1">
      <c r="B33" s="38"/>
      <c r="C33" s="39"/>
      <c r="D33" s="39"/>
      <c r="E33" s="46" t="s">
        <v>49</v>
      </c>
      <c r="F33" s="123">
        <f>ROUND(SUM(BH114:BH560), 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" hidden="1" customHeight="1">
      <c r="B34" s="38"/>
      <c r="C34" s="39"/>
      <c r="D34" s="39"/>
      <c r="E34" s="46" t="s">
        <v>50</v>
      </c>
      <c r="F34" s="123">
        <f>ROUND(SUM(BI114:BI560), 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51</v>
      </c>
      <c r="E36" s="76"/>
      <c r="F36" s="76"/>
      <c r="G36" s="127" t="s">
        <v>52</v>
      </c>
      <c r="H36" s="128" t="s">
        <v>53</v>
      </c>
      <c r="I36" s="129"/>
      <c r="J36" s="130">
        <f>SUM(J27:J34)</f>
        <v>0</v>
      </c>
      <c r="K36" s="131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0.399999999999999" customHeight="1">
      <c r="B45" s="38"/>
      <c r="C45" s="39"/>
      <c r="D45" s="39"/>
      <c r="E45" s="349" t="str">
        <f>E7</f>
        <v>ZŠ Ostrov, Krušnohorská 34</v>
      </c>
      <c r="F45" s="350"/>
      <c r="G45" s="350"/>
      <c r="H45" s="350"/>
      <c r="I45" s="111"/>
      <c r="J45" s="39"/>
      <c r="K45" s="42"/>
    </row>
    <row r="46" spans="2:11" s="1" customFormat="1" ht="14.4" customHeight="1">
      <c r="B46" s="38"/>
      <c r="C46" s="34" t="s">
        <v>91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2.2" customHeight="1">
      <c r="B47" s="38"/>
      <c r="C47" s="39"/>
      <c r="D47" s="39"/>
      <c r="E47" s="351" t="str">
        <f>E9</f>
        <v>SO 01 - Přístavba zdvižné vertikální plošiny do 3.np</v>
      </c>
      <c r="F47" s="352"/>
      <c r="G47" s="352"/>
      <c r="H47" s="352"/>
      <c r="I47" s="111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47" s="1" customFormat="1" ht="18" customHeight="1">
      <c r="B49" s="38"/>
      <c r="C49" s="34" t="s">
        <v>25</v>
      </c>
      <c r="D49" s="39"/>
      <c r="E49" s="39"/>
      <c r="F49" s="32" t="str">
        <f>F12</f>
        <v>Ostrov</v>
      </c>
      <c r="G49" s="39"/>
      <c r="H49" s="39"/>
      <c r="I49" s="112" t="s">
        <v>27</v>
      </c>
      <c r="J49" s="113" t="str">
        <f>IF(J12="","",J12)</f>
        <v>7.3.2018</v>
      </c>
      <c r="K49" s="42"/>
    </row>
    <row r="50" spans="2:47" s="1" customFormat="1" ht="6.9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47" s="1" customFormat="1" ht="13.2">
      <c r="B51" s="38"/>
      <c r="C51" s="34" t="s">
        <v>31</v>
      </c>
      <c r="D51" s="39"/>
      <c r="E51" s="39"/>
      <c r="F51" s="32" t="str">
        <f>E15</f>
        <v xml:space="preserve"> </v>
      </c>
      <c r="G51" s="39"/>
      <c r="H51" s="39"/>
      <c r="I51" s="112" t="s">
        <v>37</v>
      </c>
      <c r="J51" s="32" t="str">
        <f>E21</f>
        <v>G.PROJEKT - Ing. Roman Gajdoš</v>
      </c>
      <c r="K51" s="42"/>
    </row>
    <row r="52" spans="2:47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47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J114</f>
        <v>0</v>
      </c>
      <c r="K56" s="42"/>
      <c r="AU56" s="21" t="s">
        <v>97</v>
      </c>
    </row>
    <row r="57" spans="2:47" s="7" customFormat="1" ht="24.9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J115</f>
        <v>0</v>
      </c>
      <c r="K57" s="148"/>
    </row>
    <row r="58" spans="2:47" s="8" customFormat="1" ht="19.95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J116</f>
        <v>0</v>
      </c>
      <c r="K58" s="155"/>
    </row>
    <row r="59" spans="2:47" s="8" customFormat="1" ht="19.95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J135</f>
        <v>0</v>
      </c>
      <c r="K59" s="155"/>
    </row>
    <row r="60" spans="2:47" s="8" customFormat="1" ht="19.95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J157</f>
        <v>0</v>
      </c>
      <c r="K60" s="155"/>
    </row>
    <row r="61" spans="2:47" s="8" customFormat="1" ht="19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J185</f>
        <v>0</v>
      </c>
      <c r="K61" s="155"/>
    </row>
    <row r="62" spans="2:47" s="8" customFormat="1" ht="19.95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J196</f>
        <v>0</v>
      </c>
      <c r="K62" s="155"/>
    </row>
    <row r="63" spans="2:47" s="8" customFormat="1" ht="14.85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J197</f>
        <v>0</v>
      </c>
      <c r="K63" s="155"/>
    </row>
    <row r="64" spans="2:47" s="8" customFormat="1" ht="14.85" customHeight="1">
      <c r="B64" s="149"/>
      <c r="C64" s="150"/>
      <c r="D64" s="151" t="s">
        <v>105</v>
      </c>
      <c r="E64" s="152"/>
      <c r="F64" s="152"/>
      <c r="G64" s="152"/>
      <c r="H64" s="152"/>
      <c r="I64" s="153"/>
      <c r="J64" s="154">
        <f>J215</f>
        <v>0</v>
      </c>
      <c r="K64" s="155"/>
    </row>
    <row r="65" spans="2:11" s="8" customFormat="1" ht="14.85" customHeight="1">
      <c r="B65" s="149"/>
      <c r="C65" s="150"/>
      <c r="D65" s="151" t="s">
        <v>106</v>
      </c>
      <c r="E65" s="152"/>
      <c r="F65" s="152"/>
      <c r="G65" s="152"/>
      <c r="H65" s="152"/>
      <c r="I65" s="153"/>
      <c r="J65" s="154">
        <f>J252</f>
        <v>0</v>
      </c>
      <c r="K65" s="155"/>
    </row>
    <row r="66" spans="2:11" s="8" customFormat="1" ht="14.85" customHeight="1">
      <c r="B66" s="149"/>
      <c r="C66" s="150"/>
      <c r="D66" s="151" t="s">
        <v>107</v>
      </c>
      <c r="E66" s="152"/>
      <c r="F66" s="152"/>
      <c r="G66" s="152"/>
      <c r="H66" s="152"/>
      <c r="I66" s="153"/>
      <c r="J66" s="154">
        <f>J255</f>
        <v>0</v>
      </c>
      <c r="K66" s="155"/>
    </row>
    <row r="67" spans="2:11" s="8" customFormat="1" ht="19.95" customHeight="1">
      <c r="B67" s="149"/>
      <c r="C67" s="150"/>
      <c r="D67" s="151" t="s">
        <v>108</v>
      </c>
      <c r="E67" s="152"/>
      <c r="F67" s="152"/>
      <c r="G67" s="152"/>
      <c r="H67" s="152"/>
      <c r="I67" s="153"/>
      <c r="J67" s="154">
        <f>J265</f>
        <v>0</v>
      </c>
      <c r="K67" s="155"/>
    </row>
    <row r="68" spans="2:11" s="8" customFormat="1" ht="14.85" customHeight="1">
      <c r="B68" s="149"/>
      <c r="C68" s="150"/>
      <c r="D68" s="151" t="s">
        <v>109</v>
      </c>
      <c r="E68" s="152"/>
      <c r="F68" s="152"/>
      <c r="G68" s="152"/>
      <c r="H68" s="152"/>
      <c r="I68" s="153"/>
      <c r="J68" s="154">
        <f>J269</f>
        <v>0</v>
      </c>
      <c r="K68" s="155"/>
    </row>
    <row r="69" spans="2:11" s="8" customFormat="1" ht="14.85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J279</f>
        <v>0</v>
      </c>
      <c r="K69" s="155"/>
    </row>
    <row r="70" spans="2:11" s="8" customFormat="1" ht="14.85" customHeight="1">
      <c r="B70" s="149"/>
      <c r="C70" s="150"/>
      <c r="D70" s="151" t="s">
        <v>111</v>
      </c>
      <c r="E70" s="152"/>
      <c r="F70" s="152"/>
      <c r="G70" s="152"/>
      <c r="H70" s="152"/>
      <c r="I70" s="153"/>
      <c r="J70" s="154">
        <f>J283</f>
        <v>0</v>
      </c>
      <c r="K70" s="155"/>
    </row>
    <row r="71" spans="2:11" s="8" customFormat="1" ht="19.95" customHeight="1">
      <c r="B71" s="149"/>
      <c r="C71" s="150"/>
      <c r="D71" s="151" t="s">
        <v>112</v>
      </c>
      <c r="E71" s="152"/>
      <c r="F71" s="152"/>
      <c r="G71" s="152"/>
      <c r="H71" s="152"/>
      <c r="I71" s="153"/>
      <c r="J71" s="154">
        <f>J303</f>
        <v>0</v>
      </c>
      <c r="K71" s="155"/>
    </row>
    <row r="72" spans="2:11" s="8" customFormat="1" ht="19.95" customHeight="1">
      <c r="B72" s="149"/>
      <c r="C72" s="150"/>
      <c r="D72" s="151" t="s">
        <v>113</v>
      </c>
      <c r="E72" s="152"/>
      <c r="F72" s="152"/>
      <c r="G72" s="152"/>
      <c r="H72" s="152"/>
      <c r="I72" s="153"/>
      <c r="J72" s="154">
        <f>J316</f>
        <v>0</v>
      </c>
      <c r="K72" s="155"/>
    </row>
    <row r="73" spans="2:11" s="7" customFormat="1" ht="24.9" customHeight="1">
      <c r="B73" s="142"/>
      <c r="C73" s="143"/>
      <c r="D73" s="144" t="s">
        <v>114</v>
      </c>
      <c r="E73" s="145"/>
      <c r="F73" s="145"/>
      <c r="G73" s="145"/>
      <c r="H73" s="145"/>
      <c r="I73" s="146"/>
      <c r="J73" s="147">
        <f>J319</f>
        <v>0</v>
      </c>
      <c r="K73" s="148"/>
    </row>
    <row r="74" spans="2:11" s="8" customFormat="1" ht="19.95" customHeight="1">
      <c r="B74" s="149"/>
      <c r="C74" s="150"/>
      <c r="D74" s="151" t="s">
        <v>115</v>
      </c>
      <c r="E74" s="152"/>
      <c r="F74" s="152"/>
      <c r="G74" s="152"/>
      <c r="H74" s="152"/>
      <c r="I74" s="153"/>
      <c r="J74" s="154">
        <f>J320</f>
        <v>0</v>
      </c>
      <c r="K74" s="155"/>
    </row>
    <row r="75" spans="2:11" s="8" customFormat="1" ht="19.95" customHeight="1">
      <c r="B75" s="149"/>
      <c r="C75" s="150"/>
      <c r="D75" s="151" t="s">
        <v>116</v>
      </c>
      <c r="E75" s="152"/>
      <c r="F75" s="152"/>
      <c r="G75" s="152"/>
      <c r="H75" s="152"/>
      <c r="I75" s="153"/>
      <c r="J75" s="154">
        <f>J352</f>
        <v>0</v>
      </c>
      <c r="K75" s="155"/>
    </row>
    <row r="76" spans="2:11" s="8" customFormat="1" ht="19.95" customHeight="1">
      <c r="B76" s="149"/>
      <c r="C76" s="150"/>
      <c r="D76" s="151" t="s">
        <v>117</v>
      </c>
      <c r="E76" s="152"/>
      <c r="F76" s="152"/>
      <c r="G76" s="152"/>
      <c r="H76" s="152"/>
      <c r="I76" s="153"/>
      <c r="J76" s="154">
        <f>J359</f>
        <v>0</v>
      </c>
      <c r="K76" s="155"/>
    </row>
    <row r="77" spans="2:11" s="8" customFormat="1" ht="19.95" customHeight="1">
      <c r="B77" s="149"/>
      <c r="C77" s="150"/>
      <c r="D77" s="151" t="s">
        <v>118</v>
      </c>
      <c r="E77" s="152"/>
      <c r="F77" s="152"/>
      <c r="G77" s="152"/>
      <c r="H77" s="152"/>
      <c r="I77" s="153"/>
      <c r="J77" s="154">
        <f>J372</f>
        <v>0</v>
      </c>
      <c r="K77" s="155"/>
    </row>
    <row r="78" spans="2:11" s="8" customFormat="1" ht="19.95" customHeight="1">
      <c r="B78" s="149"/>
      <c r="C78" s="150"/>
      <c r="D78" s="151" t="s">
        <v>119</v>
      </c>
      <c r="E78" s="152"/>
      <c r="F78" s="152"/>
      <c r="G78" s="152"/>
      <c r="H78" s="152"/>
      <c r="I78" s="153"/>
      <c r="J78" s="154">
        <f>J379</f>
        <v>0</v>
      </c>
      <c r="K78" s="155"/>
    </row>
    <row r="79" spans="2:11" s="8" customFormat="1" ht="19.95" customHeight="1">
      <c r="B79" s="149"/>
      <c r="C79" s="150"/>
      <c r="D79" s="151" t="s">
        <v>120</v>
      </c>
      <c r="E79" s="152"/>
      <c r="F79" s="152"/>
      <c r="G79" s="152"/>
      <c r="H79" s="152"/>
      <c r="I79" s="153"/>
      <c r="J79" s="154">
        <f>J416</f>
        <v>0</v>
      </c>
      <c r="K79" s="155"/>
    </row>
    <row r="80" spans="2:11" s="8" customFormat="1" ht="19.95" customHeight="1">
      <c r="B80" s="149"/>
      <c r="C80" s="150"/>
      <c r="D80" s="151" t="s">
        <v>121</v>
      </c>
      <c r="E80" s="152"/>
      <c r="F80" s="152"/>
      <c r="G80" s="152"/>
      <c r="H80" s="152"/>
      <c r="I80" s="153"/>
      <c r="J80" s="154">
        <f>J438</f>
        <v>0</v>
      </c>
      <c r="K80" s="155"/>
    </row>
    <row r="81" spans="2:11" s="8" customFormat="1" ht="19.95" customHeight="1">
      <c r="B81" s="149"/>
      <c r="C81" s="150"/>
      <c r="D81" s="151" t="s">
        <v>122</v>
      </c>
      <c r="E81" s="152"/>
      <c r="F81" s="152"/>
      <c r="G81" s="152"/>
      <c r="H81" s="152"/>
      <c r="I81" s="153"/>
      <c r="J81" s="154">
        <f>J444</f>
        <v>0</v>
      </c>
      <c r="K81" s="155"/>
    </row>
    <row r="82" spans="2:11" s="8" customFormat="1" ht="19.95" customHeight="1">
      <c r="B82" s="149"/>
      <c r="C82" s="150"/>
      <c r="D82" s="151" t="s">
        <v>123</v>
      </c>
      <c r="E82" s="152"/>
      <c r="F82" s="152"/>
      <c r="G82" s="152"/>
      <c r="H82" s="152"/>
      <c r="I82" s="153"/>
      <c r="J82" s="154">
        <f>J483</f>
        <v>0</v>
      </c>
      <c r="K82" s="155"/>
    </row>
    <row r="83" spans="2:11" s="8" customFormat="1" ht="19.95" customHeight="1">
      <c r="B83" s="149"/>
      <c r="C83" s="150"/>
      <c r="D83" s="151" t="s">
        <v>124</v>
      </c>
      <c r="E83" s="152"/>
      <c r="F83" s="152"/>
      <c r="G83" s="152"/>
      <c r="H83" s="152"/>
      <c r="I83" s="153"/>
      <c r="J83" s="154">
        <f>J488</f>
        <v>0</v>
      </c>
      <c r="K83" s="155"/>
    </row>
    <row r="84" spans="2:11" s="8" customFormat="1" ht="19.95" customHeight="1">
      <c r="B84" s="149"/>
      <c r="C84" s="150"/>
      <c r="D84" s="151" t="s">
        <v>125</v>
      </c>
      <c r="E84" s="152"/>
      <c r="F84" s="152"/>
      <c r="G84" s="152"/>
      <c r="H84" s="152"/>
      <c r="I84" s="153"/>
      <c r="J84" s="154">
        <f>J496</f>
        <v>0</v>
      </c>
      <c r="K84" s="155"/>
    </row>
    <row r="85" spans="2:11" s="8" customFormat="1" ht="19.95" customHeight="1">
      <c r="B85" s="149"/>
      <c r="C85" s="150"/>
      <c r="D85" s="151" t="s">
        <v>126</v>
      </c>
      <c r="E85" s="152"/>
      <c r="F85" s="152"/>
      <c r="G85" s="152"/>
      <c r="H85" s="152"/>
      <c r="I85" s="153"/>
      <c r="J85" s="154">
        <f>J511</f>
        <v>0</v>
      </c>
      <c r="K85" s="155"/>
    </row>
    <row r="86" spans="2:11" s="8" customFormat="1" ht="19.95" customHeight="1">
      <c r="B86" s="149"/>
      <c r="C86" s="150"/>
      <c r="D86" s="151" t="s">
        <v>127</v>
      </c>
      <c r="E86" s="152"/>
      <c r="F86" s="152"/>
      <c r="G86" s="152"/>
      <c r="H86" s="152"/>
      <c r="I86" s="153"/>
      <c r="J86" s="154">
        <f>J530</f>
        <v>0</v>
      </c>
      <c r="K86" s="155"/>
    </row>
    <row r="87" spans="2:11" s="7" customFormat="1" ht="24.9" customHeight="1">
      <c r="B87" s="142"/>
      <c r="C87" s="143"/>
      <c r="D87" s="144" t="s">
        <v>128</v>
      </c>
      <c r="E87" s="145"/>
      <c r="F87" s="145"/>
      <c r="G87" s="145"/>
      <c r="H87" s="145"/>
      <c r="I87" s="146"/>
      <c r="J87" s="147">
        <f>J539</f>
        <v>0</v>
      </c>
      <c r="K87" s="148"/>
    </row>
    <row r="88" spans="2:11" s="8" customFormat="1" ht="19.95" customHeight="1">
      <c r="B88" s="149"/>
      <c r="C88" s="150"/>
      <c r="D88" s="151" t="s">
        <v>129</v>
      </c>
      <c r="E88" s="152"/>
      <c r="F88" s="152"/>
      <c r="G88" s="152"/>
      <c r="H88" s="152"/>
      <c r="I88" s="153"/>
      <c r="J88" s="154">
        <f>J540</f>
        <v>0</v>
      </c>
      <c r="K88" s="155"/>
    </row>
    <row r="89" spans="2:11" s="7" customFormat="1" ht="24.9" customHeight="1">
      <c r="B89" s="142"/>
      <c r="C89" s="143"/>
      <c r="D89" s="144" t="s">
        <v>130</v>
      </c>
      <c r="E89" s="145"/>
      <c r="F89" s="145"/>
      <c r="G89" s="145"/>
      <c r="H89" s="145"/>
      <c r="I89" s="146"/>
      <c r="J89" s="147">
        <f>J544</f>
        <v>0</v>
      </c>
      <c r="K89" s="148"/>
    </row>
    <row r="90" spans="2:11" s="8" customFormat="1" ht="19.95" customHeight="1">
      <c r="B90" s="149"/>
      <c r="C90" s="150"/>
      <c r="D90" s="151" t="s">
        <v>131</v>
      </c>
      <c r="E90" s="152"/>
      <c r="F90" s="152"/>
      <c r="G90" s="152"/>
      <c r="H90" s="152"/>
      <c r="I90" s="153"/>
      <c r="J90" s="154">
        <f>J545</f>
        <v>0</v>
      </c>
      <c r="K90" s="155"/>
    </row>
    <row r="91" spans="2:11" s="7" customFormat="1" ht="24.9" customHeight="1">
      <c r="B91" s="142"/>
      <c r="C91" s="143"/>
      <c r="D91" s="144" t="s">
        <v>132</v>
      </c>
      <c r="E91" s="145"/>
      <c r="F91" s="145"/>
      <c r="G91" s="145"/>
      <c r="H91" s="145"/>
      <c r="I91" s="146"/>
      <c r="J91" s="147">
        <f>J550</f>
        <v>0</v>
      </c>
      <c r="K91" s="148"/>
    </row>
    <row r="92" spans="2:11" s="8" customFormat="1" ht="19.95" customHeight="1">
      <c r="B92" s="149"/>
      <c r="C92" s="150"/>
      <c r="D92" s="151" t="s">
        <v>133</v>
      </c>
      <c r="E92" s="152"/>
      <c r="F92" s="152"/>
      <c r="G92" s="152"/>
      <c r="H92" s="152"/>
      <c r="I92" s="153"/>
      <c r="J92" s="154">
        <f>J551</f>
        <v>0</v>
      </c>
      <c r="K92" s="155"/>
    </row>
    <row r="93" spans="2:11" s="8" customFormat="1" ht="19.95" customHeight="1">
      <c r="B93" s="149"/>
      <c r="C93" s="150"/>
      <c r="D93" s="151" t="s">
        <v>134</v>
      </c>
      <c r="E93" s="152"/>
      <c r="F93" s="152"/>
      <c r="G93" s="152"/>
      <c r="H93" s="152"/>
      <c r="I93" s="153"/>
      <c r="J93" s="154">
        <f>J554</f>
        <v>0</v>
      </c>
      <c r="K93" s="155"/>
    </row>
    <row r="94" spans="2:11" s="8" customFormat="1" ht="19.95" customHeight="1">
      <c r="B94" s="149"/>
      <c r="C94" s="150"/>
      <c r="D94" s="151" t="s">
        <v>135</v>
      </c>
      <c r="E94" s="152"/>
      <c r="F94" s="152"/>
      <c r="G94" s="152"/>
      <c r="H94" s="152"/>
      <c r="I94" s="153"/>
      <c r="J94" s="154">
        <f>J557</f>
        <v>0</v>
      </c>
      <c r="K94" s="155"/>
    </row>
    <row r="95" spans="2:11" s="1" customFormat="1" ht="21.75" customHeight="1">
      <c r="B95" s="38"/>
      <c r="C95" s="39"/>
      <c r="D95" s="39"/>
      <c r="E95" s="39"/>
      <c r="F95" s="39"/>
      <c r="G95" s="39"/>
      <c r="H95" s="39"/>
      <c r="I95" s="111"/>
      <c r="J95" s="39"/>
      <c r="K95" s="42"/>
    </row>
    <row r="96" spans="2:11" s="1" customFormat="1" ht="6.9" customHeight="1">
      <c r="B96" s="53"/>
      <c r="C96" s="54"/>
      <c r="D96" s="54"/>
      <c r="E96" s="54"/>
      <c r="F96" s="54"/>
      <c r="G96" s="54"/>
      <c r="H96" s="54"/>
      <c r="I96" s="132"/>
      <c r="J96" s="54"/>
      <c r="K96" s="55"/>
    </row>
    <row r="100" spans="2:12" s="1" customFormat="1" ht="6.9" customHeight="1">
      <c r="B100" s="56"/>
      <c r="C100" s="57"/>
      <c r="D100" s="57"/>
      <c r="E100" s="57"/>
      <c r="F100" s="57"/>
      <c r="G100" s="57"/>
      <c r="H100" s="57"/>
      <c r="I100" s="135"/>
      <c r="J100" s="57"/>
      <c r="K100" s="57"/>
      <c r="L100" s="58"/>
    </row>
    <row r="101" spans="2:12" s="1" customFormat="1" ht="36.9" customHeight="1">
      <c r="B101" s="38"/>
      <c r="C101" s="59" t="s">
        <v>136</v>
      </c>
      <c r="D101" s="60"/>
      <c r="E101" s="60"/>
      <c r="F101" s="60"/>
      <c r="G101" s="60"/>
      <c r="H101" s="60"/>
      <c r="I101" s="156"/>
      <c r="J101" s="60"/>
      <c r="K101" s="60"/>
      <c r="L101" s="58"/>
    </row>
    <row r="102" spans="2:12" s="1" customFormat="1" ht="6.9" customHeight="1">
      <c r="B102" s="38"/>
      <c r="C102" s="60"/>
      <c r="D102" s="60"/>
      <c r="E102" s="60"/>
      <c r="F102" s="60"/>
      <c r="G102" s="60"/>
      <c r="H102" s="60"/>
      <c r="I102" s="156"/>
      <c r="J102" s="60"/>
      <c r="K102" s="60"/>
      <c r="L102" s="58"/>
    </row>
    <row r="103" spans="2:12" s="1" customFormat="1" ht="14.4" customHeight="1">
      <c r="B103" s="38"/>
      <c r="C103" s="62" t="s">
        <v>18</v>
      </c>
      <c r="D103" s="60"/>
      <c r="E103" s="60"/>
      <c r="F103" s="60"/>
      <c r="G103" s="60"/>
      <c r="H103" s="60"/>
      <c r="I103" s="156"/>
      <c r="J103" s="60"/>
      <c r="K103" s="60"/>
      <c r="L103" s="58"/>
    </row>
    <row r="104" spans="2:12" s="1" customFormat="1" ht="20.399999999999999" customHeight="1">
      <c r="B104" s="38"/>
      <c r="C104" s="60"/>
      <c r="D104" s="60"/>
      <c r="E104" s="353" t="str">
        <f>E7</f>
        <v>ZŠ Ostrov, Krušnohorská 34</v>
      </c>
      <c r="F104" s="354"/>
      <c r="G104" s="354"/>
      <c r="H104" s="354"/>
      <c r="I104" s="156"/>
      <c r="J104" s="60"/>
      <c r="K104" s="60"/>
      <c r="L104" s="58"/>
    </row>
    <row r="105" spans="2:12" s="1" customFormat="1" ht="14.4" customHeight="1">
      <c r="B105" s="38"/>
      <c r="C105" s="62" t="s">
        <v>91</v>
      </c>
      <c r="D105" s="60"/>
      <c r="E105" s="60"/>
      <c r="F105" s="60"/>
      <c r="G105" s="60"/>
      <c r="H105" s="60"/>
      <c r="I105" s="156"/>
      <c r="J105" s="60"/>
      <c r="K105" s="60"/>
      <c r="L105" s="58"/>
    </row>
    <row r="106" spans="2:12" s="1" customFormat="1" ht="22.2" customHeight="1">
      <c r="B106" s="38"/>
      <c r="C106" s="60"/>
      <c r="D106" s="60"/>
      <c r="E106" s="329" t="str">
        <f>E9</f>
        <v>SO 01 - Přístavba zdvižné vertikální plošiny do 3.np</v>
      </c>
      <c r="F106" s="355"/>
      <c r="G106" s="355"/>
      <c r="H106" s="355"/>
      <c r="I106" s="156"/>
      <c r="J106" s="60"/>
      <c r="K106" s="60"/>
      <c r="L106" s="58"/>
    </row>
    <row r="107" spans="2:12" s="1" customFormat="1" ht="6.9" customHeight="1">
      <c r="B107" s="38"/>
      <c r="C107" s="60"/>
      <c r="D107" s="60"/>
      <c r="E107" s="60"/>
      <c r="F107" s="60"/>
      <c r="G107" s="60"/>
      <c r="H107" s="60"/>
      <c r="I107" s="156"/>
      <c r="J107" s="60"/>
      <c r="K107" s="60"/>
      <c r="L107" s="58"/>
    </row>
    <row r="108" spans="2:12" s="1" customFormat="1" ht="18" customHeight="1">
      <c r="B108" s="38"/>
      <c r="C108" s="62" t="s">
        <v>25</v>
      </c>
      <c r="D108" s="60"/>
      <c r="E108" s="60"/>
      <c r="F108" s="157" t="str">
        <f>F12</f>
        <v>Ostrov</v>
      </c>
      <c r="G108" s="60"/>
      <c r="H108" s="60"/>
      <c r="I108" s="158" t="s">
        <v>27</v>
      </c>
      <c r="J108" s="70" t="str">
        <f>IF(J12="","",J12)</f>
        <v>7.3.2018</v>
      </c>
      <c r="K108" s="60"/>
      <c r="L108" s="58"/>
    </row>
    <row r="109" spans="2:12" s="1" customFormat="1" ht="6.9" customHeight="1">
      <c r="B109" s="38"/>
      <c r="C109" s="60"/>
      <c r="D109" s="60"/>
      <c r="E109" s="60"/>
      <c r="F109" s="60"/>
      <c r="G109" s="60"/>
      <c r="H109" s="60"/>
      <c r="I109" s="156"/>
      <c r="J109" s="60"/>
      <c r="K109" s="60"/>
      <c r="L109" s="58"/>
    </row>
    <row r="110" spans="2:12" s="1" customFormat="1" ht="13.2">
      <c r="B110" s="38"/>
      <c r="C110" s="62" t="s">
        <v>31</v>
      </c>
      <c r="D110" s="60"/>
      <c r="E110" s="60"/>
      <c r="F110" s="157" t="str">
        <f>E15</f>
        <v xml:space="preserve"> </v>
      </c>
      <c r="G110" s="60"/>
      <c r="H110" s="60"/>
      <c r="I110" s="158" t="s">
        <v>37</v>
      </c>
      <c r="J110" s="157" t="str">
        <f>E21</f>
        <v>G.PROJEKT - Ing. Roman Gajdoš</v>
      </c>
      <c r="K110" s="60"/>
      <c r="L110" s="58"/>
    </row>
    <row r="111" spans="2:12" s="1" customFormat="1" ht="14.4" customHeight="1">
      <c r="B111" s="38"/>
      <c r="C111" s="62" t="s">
        <v>35</v>
      </c>
      <c r="D111" s="60"/>
      <c r="E111" s="60"/>
      <c r="F111" s="157" t="str">
        <f>IF(E18="","",E18)</f>
        <v/>
      </c>
      <c r="G111" s="60"/>
      <c r="H111" s="60"/>
      <c r="I111" s="156"/>
      <c r="J111" s="60"/>
      <c r="K111" s="60"/>
      <c r="L111" s="58"/>
    </row>
    <row r="112" spans="2:12" s="1" customFormat="1" ht="10.35" customHeight="1">
      <c r="B112" s="38"/>
      <c r="C112" s="60"/>
      <c r="D112" s="60"/>
      <c r="E112" s="60"/>
      <c r="F112" s="60"/>
      <c r="G112" s="60"/>
      <c r="H112" s="60"/>
      <c r="I112" s="156"/>
      <c r="J112" s="60"/>
      <c r="K112" s="60"/>
      <c r="L112" s="58"/>
    </row>
    <row r="113" spans="2:65" s="9" customFormat="1" ht="29.25" customHeight="1">
      <c r="B113" s="159"/>
      <c r="C113" s="160" t="s">
        <v>137</v>
      </c>
      <c r="D113" s="161" t="s">
        <v>60</v>
      </c>
      <c r="E113" s="161" t="s">
        <v>56</v>
      </c>
      <c r="F113" s="161" t="s">
        <v>138</v>
      </c>
      <c r="G113" s="161" t="s">
        <v>139</v>
      </c>
      <c r="H113" s="161" t="s">
        <v>140</v>
      </c>
      <c r="I113" s="162" t="s">
        <v>141</v>
      </c>
      <c r="J113" s="161" t="s">
        <v>95</v>
      </c>
      <c r="K113" s="163" t="s">
        <v>142</v>
      </c>
      <c r="L113" s="164"/>
      <c r="M113" s="78" t="s">
        <v>143</v>
      </c>
      <c r="N113" s="79" t="s">
        <v>45</v>
      </c>
      <c r="O113" s="79" t="s">
        <v>144</v>
      </c>
      <c r="P113" s="79" t="s">
        <v>145</v>
      </c>
      <c r="Q113" s="79" t="s">
        <v>146</v>
      </c>
      <c r="R113" s="79" t="s">
        <v>147</v>
      </c>
      <c r="S113" s="79" t="s">
        <v>148</v>
      </c>
      <c r="T113" s="80" t="s">
        <v>149</v>
      </c>
    </row>
    <row r="114" spans="2:65" s="1" customFormat="1" ht="29.25" customHeight="1">
      <c r="B114" s="38"/>
      <c r="C114" s="84" t="s">
        <v>96</v>
      </c>
      <c r="D114" s="60"/>
      <c r="E114" s="60"/>
      <c r="F114" s="60"/>
      <c r="G114" s="60"/>
      <c r="H114" s="60"/>
      <c r="I114" s="156"/>
      <c r="J114" s="165">
        <f>BK114</f>
        <v>0</v>
      </c>
      <c r="K114" s="60"/>
      <c r="L114" s="58"/>
      <c r="M114" s="81"/>
      <c r="N114" s="82"/>
      <c r="O114" s="82"/>
      <c r="P114" s="166">
        <f>P115+P319+P539+P544+P550</f>
        <v>0</v>
      </c>
      <c r="Q114" s="82"/>
      <c r="R114" s="166">
        <f>R115+R319+R539+R544+R550</f>
        <v>26.652279147363995</v>
      </c>
      <c r="S114" s="82"/>
      <c r="T114" s="167">
        <f>T115+T319+T539+T544+T550</f>
        <v>8.2790935000000001</v>
      </c>
      <c r="AT114" s="21" t="s">
        <v>74</v>
      </c>
      <c r="AU114" s="21" t="s">
        <v>97</v>
      </c>
      <c r="BK114" s="168">
        <f>BK115+BK319+BK539+BK544+BK550</f>
        <v>0</v>
      </c>
    </row>
    <row r="115" spans="2:65" s="10" customFormat="1" ht="37.35" customHeight="1">
      <c r="B115" s="169"/>
      <c r="C115" s="170"/>
      <c r="D115" s="171" t="s">
        <v>74</v>
      </c>
      <c r="E115" s="172" t="s">
        <v>150</v>
      </c>
      <c r="F115" s="172" t="s">
        <v>151</v>
      </c>
      <c r="G115" s="170"/>
      <c r="H115" s="170"/>
      <c r="I115" s="173"/>
      <c r="J115" s="174">
        <f>BK115</f>
        <v>0</v>
      </c>
      <c r="K115" s="170"/>
      <c r="L115" s="175"/>
      <c r="M115" s="176"/>
      <c r="N115" s="177"/>
      <c r="O115" s="177"/>
      <c r="P115" s="178">
        <f>P116+P135+P157+P185+P196+P265+P303+P316</f>
        <v>0</v>
      </c>
      <c r="Q115" s="177"/>
      <c r="R115" s="178">
        <f>R116+R135+R157+R185+R196+R265+R303+R316</f>
        <v>24.055482768383996</v>
      </c>
      <c r="S115" s="177"/>
      <c r="T115" s="179">
        <f>T116+T135+T157+T185+T196+T265+T303+T316</f>
        <v>8.2118950000000002</v>
      </c>
      <c r="AR115" s="180" t="s">
        <v>24</v>
      </c>
      <c r="AT115" s="181" t="s">
        <v>74</v>
      </c>
      <c r="AU115" s="181" t="s">
        <v>75</v>
      </c>
      <c r="AY115" s="180" t="s">
        <v>152</v>
      </c>
      <c r="BK115" s="182">
        <f>BK116+BK135+BK157+BK185+BK196+BK265+BK303+BK316</f>
        <v>0</v>
      </c>
    </row>
    <row r="116" spans="2:65" s="10" customFormat="1" ht="19.95" customHeight="1">
      <c r="B116" s="169"/>
      <c r="C116" s="170"/>
      <c r="D116" s="183" t="s">
        <v>74</v>
      </c>
      <c r="E116" s="184" t="s">
        <v>24</v>
      </c>
      <c r="F116" s="184" t="s">
        <v>153</v>
      </c>
      <c r="G116" s="170"/>
      <c r="H116" s="170"/>
      <c r="I116" s="173"/>
      <c r="J116" s="185">
        <f>BK116</f>
        <v>0</v>
      </c>
      <c r="K116" s="170"/>
      <c r="L116" s="175"/>
      <c r="M116" s="176"/>
      <c r="N116" s="177"/>
      <c r="O116" s="177"/>
      <c r="P116" s="178">
        <f>SUM(P117:P134)</f>
        <v>0</v>
      </c>
      <c r="Q116" s="177"/>
      <c r="R116" s="178">
        <f>SUM(R117:R134)</f>
        <v>0</v>
      </c>
      <c r="S116" s="177"/>
      <c r="T116" s="179">
        <f>SUM(T117:T134)</f>
        <v>0</v>
      </c>
      <c r="AR116" s="180" t="s">
        <v>24</v>
      </c>
      <c r="AT116" s="181" t="s">
        <v>74</v>
      </c>
      <c r="AU116" s="181" t="s">
        <v>24</v>
      </c>
      <c r="AY116" s="180" t="s">
        <v>152</v>
      </c>
      <c r="BK116" s="182">
        <f>SUM(BK117:BK134)</f>
        <v>0</v>
      </c>
    </row>
    <row r="117" spans="2:65" s="1" customFormat="1" ht="20.399999999999999" customHeight="1">
      <c r="B117" s="38"/>
      <c r="C117" s="186" t="s">
        <v>24</v>
      </c>
      <c r="D117" s="186" t="s">
        <v>154</v>
      </c>
      <c r="E117" s="187" t="s">
        <v>155</v>
      </c>
      <c r="F117" s="188" t="s">
        <v>156</v>
      </c>
      <c r="G117" s="189" t="s">
        <v>157</v>
      </c>
      <c r="H117" s="190">
        <v>0.57399999999999995</v>
      </c>
      <c r="I117" s="191"/>
      <c r="J117" s="192">
        <f>ROUND(I117*H117,2)</f>
        <v>0</v>
      </c>
      <c r="K117" s="188" t="s">
        <v>158</v>
      </c>
      <c r="L117" s="58"/>
      <c r="M117" s="193" t="s">
        <v>22</v>
      </c>
      <c r="N117" s="194" t="s">
        <v>46</v>
      </c>
      <c r="O117" s="39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AR117" s="21" t="s">
        <v>159</v>
      </c>
      <c r="AT117" s="21" t="s">
        <v>154</v>
      </c>
      <c r="AU117" s="21" t="s">
        <v>84</v>
      </c>
      <c r="AY117" s="21" t="s">
        <v>152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21" t="s">
        <v>24</v>
      </c>
      <c r="BK117" s="197">
        <f>ROUND(I117*H117,2)</f>
        <v>0</v>
      </c>
      <c r="BL117" s="21" t="s">
        <v>159</v>
      </c>
      <c r="BM117" s="21" t="s">
        <v>160</v>
      </c>
    </row>
    <row r="118" spans="2:65" s="11" customFormat="1" ht="12">
      <c r="B118" s="198"/>
      <c r="C118" s="199"/>
      <c r="D118" s="200" t="s">
        <v>161</v>
      </c>
      <c r="E118" s="201" t="s">
        <v>22</v>
      </c>
      <c r="F118" s="202" t="s">
        <v>162</v>
      </c>
      <c r="G118" s="199"/>
      <c r="H118" s="203">
        <v>0.57350000000000001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161</v>
      </c>
      <c r="AU118" s="209" t="s">
        <v>84</v>
      </c>
      <c r="AV118" s="11" t="s">
        <v>84</v>
      </c>
      <c r="AW118" s="11" t="s">
        <v>163</v>
      </c>
      <c r="AX118" s="11" t="s">
        <v>75</v>
      </c>
      <c r="AY118" s="209" t="s">
        <v>152</v>
      </c>
    </row>
    <row r="119" spans="2:65" s="1" customFormat="1" ht="20.399999999999999" customHeight="1">
      <c r="B119" s="38"/>
      <c r="C119" s="186" t="s">
        <v>84</v>
      </c>
      <c r="D119" s="186" t="s">
        <v>154</v>
      </c>
      <c r="E119" s="187" t="s">
        <v>164</v>
      </c>
      <c r="F119" s="188" t="s">
        <v>165</v>
      </c>
      <c r="G119" s="189" t="s">
        <v>157</v>
      </c>
      <c r="H119" s="190">
        <v>0.57399999999999995</v>
      </c>
      <c r="I119" s="191"/>
      <c r="J119" s="192">
        <f>ROUND(I119*H119,2)</f>
        <v>0</v>
      </c>
      <c r="K119" s="188" t="s">
        <v>158</v>
      </c>
      <c r="L119" s="58"/>
      <c r="M119" s="193" t="s">
        <v>22</v>
      </c>
      <c r="N119" s="194" t="s">
        <v>46</v>
      </c>
      <c r="O119" s="39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AR119" s="21" t="s">
        <v>159</v>
      </c>
      <c r="AT119" s="21" t="s">
        <v>154</v>
      </c>
      <c r="AU119" s="21" t="s">
        <v>84</v>
      </c>
      <c r="AY119" s="21" t="s">
        <v>152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21" t="s">
        <v>24</v>
      </c>
      <c r="BK119" s="197">
        <f>ROUND(I119*H119,2)</f>
        <v>0</v>
      </c>
      <c r="BL119" s="21" t="s">
        <v>159</v>
      </c>
      <c r="BM119" s="21" t="s">
        <v>166</v>
      </c>
    </row>
    <row r="120" spans="2:65" s="1" customFormat="1" ht="20.399999999999999" customHeight="1">
      <c r="B120" s="38"/>
      <c r="C120" s="186" t="s">
        <v>167</v>
      </c>
      <c r="D120" s="186" t="s">
        <v>154</v>
      </c>
      <c r="E120" s="187" t="s">
        <v>168</v>
      </c>
      <c r="F120" s="188" t="s">
        <v>169</v>
      </c>
      <c r="G120" s="189" t="s">
        <v>157</v>
      </c>
      <c r="H120" s="190">
        <v>7.6609999999999996</v>
      </c>
      <c r="I120" s="191"/>
      <c r="J120" s="192">
        <f>ROUND(I120*H120,2)</f>
        <v>0</v>
      </c>
      <c r="K120" s="188" t="s">
        <v>158</v>
      </c>
      <c r="L120" s="58"/>
      <c r="M120" s="193" t="s">
        <v>22</v>
      </c>
      <c r="N120" s="194" t="s">
        <v>46</v>
      </c>
      <c r="O120" s="39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1" t="s">
        <v>159</v>
      </c>
      <c r="AT120" s="21" t="s">
        <v>154</v>
      </c>
      <c r="AU120" s="21" t="s">
        <v>84</v>
      </c>
      <c r="AY120" s="21" t="s">
        <v>152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24</v>
      </c>
      <c r="BK120" s="197">
        <f>ROUND(I120*H120,2)</f>
        <v>0</v>
      </c>
      <c r="BL120" s="21" t="s">
        <v>159</v>
      </c>
      <c r="BM120" s="21" t="s">
        <v>170</v>
      </c>
    </row>
    <row r="121" spans="2:65" s="11" customFormat="1" ht="12">
      <c r="B121" s="198"/>
      <c r="C121" s="199"/>
      <c r="D121" s="200" t="s">
        <v>161</v>
      </c>
      <c r="E121" s="201" t="s">
        <v>22</v>
      </c>
      <c r="F121" s="202" t="s">
        <v>171</v>
      </c>
      <c r="G121" s="199"/>
      <c r="H121" s="203">
        <v>7.6608000000000001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161</v>
      </c>
      <c r="AU121" s="209" t="s">
        <v>84</v>
      </c>
      <c r="AV121" s="11" t="s">
        <v>84</v>
      </c>
      <c r="AW121" s="11" t="s">
        <v>163</v>
      </c>
      <c r="AX121" s="11" t="s">
        <v>75</v>
      </c>
      <c r="AY121" s="209" t="s">
        <v>152</v>
      </c>
    </row>
    <row r="122" spans="2:65" s="1" customFormat="1" ht="28.8" customHeight="1">
      <c r="B122" s="38"/>
      <c r="C122" s="186" t="s">
        <v>159</v>
      </c>
      <c r="D122" s="186" t="s">
        <v>154</v>
      </c>
      <c r="E122" s="187" t="s">
        <v>172</v>
      </c>
      <c r="F122" s="188" t="s">
        <v>173</v>
      </c>
      <c r="G122" s="189" t="s">
        <v>157</v>
      </c>
      <c r="H122" s="190">
        <v>7.6609999999999996</v>
      </c>
      <c r="I122" s="191"/>
      <c r="J122" s="192">
        <f>ROUND(I122*H122,2)</f>
        <v>0</v>
      </c>
      <c r="K122" s="188" t="s">
        <v>158</v>
      </c>
      <c r="L122" s="58"/>
      <c r="M122" s="193" t="s">
        <v>22</v>
      </c>
      <c r="N122" s="194" t="s">
        <v>46</v>
      </c>
      <c r="O122" s="39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AR122" s="21" t="s">
        <v>159</v>
      </c>
      <c r="AT122" s="21" t="s">
        <v>154</v>
      </c>
      <c r="AU122" s="21" t="s">
        <v>84</v>
      </c>
      <c r="AY122" s="21" t="s">
        <v>152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1" t="s">
        <v>24</v>
      </c>
      <c r="BK122" s="197">
        <f>ROUND(I122*H122,2)</f>
        <v>0</v>
      </c>
      <c r="BL122" s="21" t="s">
        <v>159</v>
      </c>
      <c r="BM122" s="21" t="s">
        <v>174</v>
      </c>
    </row>
    <row r="123" spans="2:65" s="1" customFormat="1" ht="20.399999999999999" customHeight="1">
      <c r="B123" s="38"/>
      <c r="C123" s="186" t="s">
        <v>175</v>
      </c>
      <c r="D123" s="186" t="s">
        <v>154</v>
      </c>
      <c r="E123" s="187" t="s">
        <v>176</v>
      </c>
      <c r="F123" s="188" t="s">
        <v>177</v>
      </c>
      <c r="G123" s="189" t="s">
        <v>157</v>
      </c>
      <c r="H123" s="190">
        <v>1.2769999999999999</v>
      </c>
      <c r="I123" s="191"/>
      <c r="J123" s="192">
        <f>ROUND(I123*H123,2)</f>
        <v>0</v>
      </c>
      <c r="K123" s="188" t="s">
        <v>158</v>
      </c>
      <c r="L123" s="58"/>
      <c r="M123" s="193" t="s">
        <v>22</v>
      </c>
      <c r="N123" s="194" t="s">
        <v>46</v>
      </c>
      <c r="O123" s="39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1" t="s">
        <v>159</v>
      </c>
      <c r="AT123" s="21" t="s">
        <v>154</v>
      </c>
      <c r="AU123" s="21" t="s">
        <v>84</v>
      </c>
      <c r="AY123" s="21" t="s">
        <v>152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24</v>
      </c>
      <c r="BK123" s="197">
        <f>ROUND(I123*H123,2)</f>
        <v>0</v>
      </c>
      <c r="BL123" s="21" t="s">
        <v>159</v>
      </c>
      <c r="BM123" s="21" t="s">
        <v>178</v>
      </c>
    </row>
    <row r="124" spans="2:65" s="11" customFormat="1" ht="12">
      <c r="B124" s="198"/>
      <c r="C124" s="199"/>
      <c r="D124" s="200" t="s">
        <v>161</v>
      </c>
      <c r="E124" s="201" t="s">
        <v>22</v>
      </c>
      <c r="F124" s="202" t="s">
        <v>179</v>
      </c>
      <c r="G124" s="199"/>
      <c r="H124" s="203">
        <v>1.2767999999999999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161</v>
      </c>
      <c r="AU124" s="209" t="s">
        <v>84</v>
      </c>
      <c r="AV124" s="11" t="s">
        <v>84</v>
      </c>
      <c r="AW124" s="11" t="s">
        <v>163</v>
      </c>
      <c r="AX124" s="11" t="s">
        <v>24</v>
      </c>
      <c r="AY124" s="209" t="s">
        <v>152</v>
      </c>
    </row>
    <row r="125" spans="2:65" s="1" customFormat="1" ht="20.399999999999999" customHeight="1">
      <c r="B125" s="38"/>
      <c r="C125" s="186" t="s">
        <v>180</v>
      </c>
      <c r="D125" s="186" t="s">
        <v>154</v>
      </c>
      <c r="E125" s="187" t="s">
        <v>181</v>
      </c>
      <c r="F125" s="188" t="s">
        <v>182</v>
      </c>
      <c r="G125" s="189" t="s">
        <v>157</v>
      </c>
      <c r="H125" s="190">
        <v>5.6360000000000001</v>
      </c>
      <c r="I125" s="191"/>
      <c r="J125" s="192">
        <f>ROUND(I125*H125,2)</f>
        <v>0</v>
      </c>
      <c r="K125" s="188" t="s">
        <v>158</v>
      </c>
      <c r="L125" s="58"/>
      <c r="M125" s="193" t="s">
        <v>22</v>
      </c>
      <c r="N125" s="194" t="s">
        <v>46</v>
      </c>
      <c r="O125" s="39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AR125" s="21" t="s">
        <v>159</v>
      </c>
      <c r="AT125" s="21" t="s">
        <v>154</v>
      </c>
      <c r="AU125" s="21" t="s">
        <v>84</v>
      </c>
      <c r="AY125" s="21" t="s">
        <v>152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1" t="s">
        <v>24</v>
      </c>
      <c r="BK125" s="197">
        <f>ROUND(I125*H125,2)</f>
        <v>0</v>
      </c>
      <c r="BL125" s="21" t="s">
        <v>159</v>
      </c>
      <c r="BM125" s="21" t="s">
        <v>183</v>
      </c>
    </row>
    <row r="126" spans="2:65" s="11" customFormat="1" ht="12">
      <c r="B126" s="198"/>
      <c r="C126" s="199"/>
      <c r="D126" s="210" t="s">
        <v>161</v>
      </c>
      <c r="E126" s="211" t="s">
        <v>22</v>
      </c>
      <c r="F126" s="212" t="s">
        <v>184</v>
      </c>
      <c r="G126" s="199"/>
      <c r="H126" s="213">
        <v>8.2349999999999994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161</v>
      </c>
      <c r="AU126" s="209" t="s">
        <v>84</v>
      </c>
      <c r="AV126" s="11" t="s">
        <v>84</v>
      </c>
      <c r="AW126" s="11" t="s">
        <v>163</v>
      </c>
      <c r="AX126" s="11" t="s">
        <v>75</v>
      </c>
      <c r="AY126" s="209" t="s">
        <v>152</v>
      </c>
    </row>
    <row r="127" spans="2:65" s="11" customFormat="1" ht="12">
      <c r="B127" s="198"/>
      <c r="C127" s="199"/>
      <c r="D127" s="200" t="s">
        <v>161</v>
      </c>
      <c r="E127" s="201" t="s">
        <v>22</v>
      </c>
      <c r="F127" s="202" t="s">
        <v>185</v>
      </c>
      <c r="G127" s="199"/>
      <c r="H127" s="203">
        <v>-2.5990000000000002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161</v>
      </c>
      <c r="AU127" s="209" t="s">
        <v>84</v>
      </c>
      <c r="AV127" s="11" t="s">
        <v>84</v>
      </c>
      <c r="AW127" s="11" t="s">
        <v>163</v>
      </c>
      <c r="AX127" s="11" t="s">
        <v>75</v>
      </c>
      <c r="AY127" s="209" t="s">
        <v>152</v>
      </c>
    </row>
    <row r="128" spans="2:65" s="1" customFormat="1" ht="28.8" customHeight="1">
      <c r="B128" s="38"/>
      <c r="C128" s="186" t="s">
        <v>186</v>
      </c>
      <c r="D128" s="186" t="s">
        <v>154</v>
      </c>
      <c r="E128" s="187" t="s">
        <v>187</v>
      </c>
      <c r="F128" s="188" t="s">
        <v>188</v>
      </c>
      <c r="G128" s="189" t="s">
        <v>157</v>
      </c>
      <c r="H128" s="190">
        <v>28.18</v>
      </c>
      <c r="I128" s="191"/>
      <c r="J128" s="192">
        <f>ROUND(I128*H128,2)</f>
        <v>0</v>
      </c>
      <c r="K128" s="188" t="s">
        <v>158</v>
      </c>
      <c r="L128" s="58"/>
      <c r="M128" s="193" t="s">
        <v>22</v>
      </c>
      <c r="N128" s="194" t="s">
        <v>46</v>
      </c>
      <c r="O128" s="39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AR128" s="21" t="s">
        <v>159</v>
      </c>
      <c r="AT128" s="21" t="s">
        <v>154</v>
      </c>
      <c r="AU128" s="21" t="s">
        <v>84</v>
      </c>
      <c r="AY128" s="21" t="s">
        <v>152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1" t="s">
        <v>24</v>
      </c>
      <c r="BK128" s="197">
        <f>ROUND(I128*H128,2)</f>
        <v>0</v>
      </c>
      <c r="BL128" s="21" t="s">
        <v>159</v>
      </c>
      <c r="BM128" s="21" t="s">
        <v>189</v>
      </c>
    </row>
    <row r="129" spans="2:65" s="11" customFormat="1" ht="12">
      <c r="B129" s="198"/>
      <c r="C129" s="199"/>
      <c r="D129" s="200" t="s">
        <v>161</v>
      </c>
      <c r="E129" s="199"/>
      <c r="F129" s="202" t="s">
        <v>190</v>
      </c>
      <c r="G129" s="199"/>
      <c r="H129" s="203">
        <v>28.18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161</v>
      </c>
      <c r="AU129" s="209" t="s">
        <v>84</v>
      </c>
      <c r="AV129" s="11" t="s">
        <v>84</v>
      </c>
      <c r="AW129" s="11" t="s">
        <v>6</v>
      </c>
      <c r="AX129" s="11" t="s">
        <v>24</v>
      </c>
      <c r="AY129" s="209" t="s">
        <v>152</v>
      </c>
    </row>
    <row r="130" spans="2:65" s="1" customFormat="1" ht="20.399999999999999" customHeight="1">
      <c r="B130" s="38"/>
      <c r="C130" s="186" t="s">
        <v>191</v>
      </c>
      <c r="D130" s="186" t="s">
        <v>154</v>
      </c>
      <c r="E130" s="187" t="s">
        <v>192</v>
      </c>
      <c r="F130" s="188" t="s">
        <v>193</v>
      </c>
      <c r="G130" s="189" t="s">
        <v>157</v>
      </c>
      <c r="H130" s="190">
        <v>5.6360000000000001</v>
      </c>
      <c r="I130" s="191"/>
      <c r="J130" s="192">
        <f>ROUND(I130*H130,2)</f>
        <v>0</v>
      </c>
      <c r="K130" s="188" t="s">
        <v>158</v>
      </c>
      <c r="L130" s="58"/>
      <c r="M130" s="193" t="s">
        <v>22</v>
      </c>
      <c r="N130" s="194" t="s">
        <v>46</v>
      </c>
      <c r="O130" s="39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1" t="s">
        <v>159</v>
      </c>
      <c r="AT130" s="21" t="s">
        <v>154</v>
      </c>
      <c r="AU130" s="21" t="s">
        <v>84</v>
      </c>
      <c r="AY130" s="21" t="s">
        <v>152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1" t="s">
        <v>24</v>
      </c>
      <c r="BK130" s="197">
        <f>ROUND(I130*H130,2)</f>
        <v>0</v>
      </c>
      <c r="BL130" s="21" t="s">
        <v>159</v>
      </c>
      <c r="BM130" s="21" t="s">
        <v>194</v>
      </c>
    </row>
    <row r="131" spans="2:65" s="1" customFormat="1" ht="20.399999999999999" customHeight="1">
      <c r="B131" s="38"/>
      <c r="C131" s="186" t="s">
        <v>195</v>
      </c>
      <c r="D131" s="186" t="s">
        <v>154</v>
      </c>
      <c r="E131" s="187" t="s">
        <v>196</v>
      </c>
      <c r="F131" s="188" t="s">
        <v>197</v>
      </c>
      <c r="G131" s="189" t="s">
        <v>198</v>
      </c>
      <c r="H131" s="190">
        <v>10.145</v>
      </c>
      <c r="I131" s="191"/>
      <c r="J131" s="192">
        <f>ROUND(I131*H131,2)</f>
        <v>0</v>
      </c>
      <c r="K131" s="188" t="s">
        <v>158</v>
      </c>
      <c r="L131" s="58"/>
      <c r="M131" s="193" t="s">
        <v>22</v>
      </c>
      <c r="N131" s="194" t="s">
        <v>46</v>
      </c>
      <c r="O131" s="39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1" t="s">
        <v>159</v>
      </c>
      <c r="AT131" s="21" t="s">
        <v>154</v>
      </c>
      <c r="AU131" s="21" t="s">
        <v>84</v>
      </c>
      <c r="AY131" s="21" t="s">
        <v>152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1" t="s">
        <v>24</v>
      </c>
      <c r="BK131" s="197">
        <f>ROUND(I131*H131,2)</f>
        <v>0</v>
      </c>
      <c r="BL131" s="21" t="s">
        <v>159</v>
      </c>
      <c r="BM131" s="21" t="s">
        <v>199</v>
      </c>
    </row>
    <row r="132" spans="2:65" s="11" customFormat="1" ht="12">
      <c r="B132" s="198"/>
      <c r="C132" s="199"/>
      <c r="D132" s="200" t="s">
        <v>161</v>
      </c>
      <c r="E132" s="199"/>
      <c r="F132" s="202" t="s">
        <v>200</v>
      </c>
      <c r="G132" s="199"/>
      <c r="H132" s="203">
        <v>10.145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161</v>
      </c>
      <c r="AU132" s="209" t="s">
        <v>84</v>
      </c>
      <c r="AV132" s="11" t="s">
        <v>84</v>
      </c>
      <c r="AW132" s="11" t="s">
        <v>6</v>
      </c>
      <c r="AX132" s="11" t="s">
        <v>24</v>
      </c>
      <c r="AY132" s="209" t="s">
        <v>152</v>
      </c>
    </row>
    <row r="133" spans="2:65" s="1" customFormat="1" ht="20.399999999999999" customHeight="1">
      <c r="B133" s="38"/>
      <c r="C133" s="186" t="s">
        <v>29</v>
      </c>
      <c r="D133" s="186" t="s">
        <v>154</v>
      </c>
      <c r="E133" s="187" t="s">
        <v>201</v>
      </c>
      <c r="F133" s="188" t="s">
        <v>202</v>
      </c>
      <c r="G133" s="189" t="s">
        <v>157</v>
      </c>
      <c r="H133" s="190">
        <v>2.5990000000000002</v>
      </c>
      <c r="I133" s="191"/>
      <c r="J133" s="192">
        <f>ROUND(I133*H133,2)</f>
        <v>0</v>
      </c>
      <c r="K133" s="188" t="s">
        <v>158</v>
      </c>
      <c r="L133" s="58"/>
      <c r="M133" s="193" t="s">
        <v>22</v>
      </c>
      <c r="N133" s="194" t="s">
        <v>46</v>
      </c>
      <c r="O133" s="39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AR133" s="21" t="s">
        <v>159</v>
      </c>
      <c r="AT133" s="21" t="s">
        <v>154</v>
      </c>
      <c r="AU133" s="21" t="s">
        <v>84</v>
      </c>
      <c r="AY133" s="21" t="s">
        <v>152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1" t="s">
        <v>24</v>
      </c>
      <c r="BK133" s="197">
        <f>ROUND(I133*H133,2)</f>
        <v>0</v>
      </c>
      <c r="BL133" s="21" t="s">
        <v>159</v>
      </c>
      <c r="BM133" s="21" t="s">
        <v>203</v>
      </c>
    </row>
    <row r="134" spans="2:65" s="11" customFormat="1" ht="12">
      <c r="B134" s="198"/>
      <c r="C134" s="199"/>
      <c r="D134" s="210" t="s">
        <v>161</v>
      </c>
      <c r="E134" s="211" t="s">
        <v>22</v>
      </c>
      <c r="F134" s="212" t="s">
        <v>204</v>
      </c>
      <c r="G134" s="199"/>
      <c r="H134" s="213">
        <v>2.5992000000000002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161</v>
      </c>
      <c r="AU134" s="209" t="s">
        <v>84</v>
      </c>
      <c r="AV134" s="11" t="s">
        <v>84</v>
      </c>
      <c r="AW134" s="11" t="s">
        <v>163</v>
      </c>
      <c r="AX134" s="11" t="s">
        <v>24</v>
      </c>
      <c r="AY134" s="209" t="s">
        <v>152</v>
      </c>
    </row>
    <row r="135" spans="2:65" s="10" customFormat="1" ht="29.85" customHeight="1">
      <c r="B135" s="169"/>
      <c r="C135" s="170"/>
      <c r="D135" s="183" t="s">
        <v>74</v>
      </c>
      <c r="E135" s="184" t="s">
        <v>84</v>
      </c>
      <c r="F135" s="184" t="s">
        <v>205</v>
      </c>
      <c r="G135" s="170"/>
      <c r="H135" s="170"/>
      <c r="I135" s="173"/>
      <c r="J135" s="185">
        <f>BK135</f>
        <v>0</v>
      </c>
      <c r="K135" s="170"/>
      <c r="L135" s="175"/>
      <c r="M135" s="176"/>
      <c r="N135" s="177"/>
      <c r="O135" s="177"/>
      <c r="P135" s="178">
        <f>SUM(P136:P156)</f>
        <v>0</v>
      </c>
      <c r="Q135" s="177"/>
      <c r="R135" s="178">
        <f>SUM(R136:R156)</f>
        <v>12.583446863383999</v>
      </c>
      <c r="S135" s="177"/>
      <c r="T135" s="179">
        <f>SUM(T136:T156)</f>
        <v>0</v>
      </c>
      <c r="AR135" s="180" t="s">
        <v>24</v>
      </c>
      <c r="AT135" s="181" t="s">
        <v>74</v>
      </c>
      <c r="AU135" s="181" t="s">
        <v>24</v>
      </c>
      <c r="AY135" s="180" t="s">
        <v>152</v>
      </c>
      <c r="BK135" s="182">
        <f>SUM(BK136:BK156)</f>
        <v>0</v>
      </c>
    </row>
    <row r="136" spans="2:65" s="1" customFormat="1" ht="28.8" customHeight="1">
      <c r="B136" s="38"/>
      <c r="C136" s="186" t="s">
        <v>206</v>
      </c>
      <c r="D136" s="186" t="s">
        <v>154</v>
      </c>
      <c r="E136" s="187" t="s">
        <v>207</v>
      </c>
      <c r="F136" s="188" t="s">
        <v>208</v>
      </c>
      <c r="G136" s="189" t="s">
        <v>157</v>
      </c>
      <c r="H136" s="190">
        <v>0.86</v>
      </c>
      <c r="I136" s="191"/>
      <c r="J136" s="192">
        <f>ROUND(I136*H136,2)</f>
        <v>0</v>
      </c>
      <c r="K136" s="188" t="s">
        <v>158</v>
      </c>
      <c r="L136" s="58"/>
      <c r="M136" s="193" t="s">
        <v>22</v>
      </c>
      <c r="N136" s="194" t="s">
        <v>46</v>
      </c>
      <c r="O136" s="39"/>
      <c r="P136" s="195">
        <f>O136*H136</f>
        <v>0</v>
      </c>
      <c r="Q136" s="195">
        <v>2.16</v>
      </c>
      <c r="R136" s="195">
        <f>Q136*H136</f>
        <v>1.8576000000000001</v>
      </c>
      <c r="S136" s="195">
        <v>0</v>
      </c>
      <c r="T136" s="196">
        <f>S136*H136</f>
        <v>0</v>
      </c>
      <c r="AR136" s="21" t="s">
        <v>159</v>
      </c>
      <c r="AT136" s="21" t="s">
        <v>154</v>
      </c>
      <c r="AU136" s="21" t="s">
        <v>84</v>
      </c>
      <c r="AY136" s="21" t="s">
        <v>152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1" t="s">
        <v>24</v>
      </c>
      <c r="BK136" s="197">
        <f>ROUND(I136*H136,2)</f>
        <v>0</v>
      </c>
      <c r="BL136" s="21" t="s">
        <v>159</v>
      </c>
      <c r="BM136" s="21" t="s">
        <v>209</v>
      </c>
    </row>
    <row r="137" spans="2:65" s="11" customFormat="1" ht="12">
      <c r="B137" s="198"/>
      <c r="C137" s="199"/>
      <c r="D137" s="200" t="s">
        <v>161</v>
      </c>
      <c r="E137" s="201" t="s">
        <v>22</v>
      </c>
      <c r="F137" s="202" t="s">
        <v>210</v>
      </c>
      <c r="G137" s="199"/>
      <c r="H137" s="203">
        <v>0.86024999999999996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161</v>
      </c>
      <c r="AU137" s="209" t="s">
        <v>84</v>
      </c>
      <c r="AV137" s="11" t="s">
        <v>84</v>
      </c>
      <c r="AW137" s="11" t="s">
        <v>163</v>
      </c>
      <c r="AX137" s="11" t="s">
        <v>24</v>
      </c>
      <c r="AY137" s="209" t="s">
        <v>152</v>
      </c>
    </row>
    <row r="138" spans="2:65" s="1" customFormat="1" ht="20.399999999999999" customHeight="1">
      <c r="B138" s="38"/>
      <c r="C138" s="186" t="s">
        <v>211</v>
      </c>
      <c r="D138" s="186" t="s">
        <v>154</v>
      </c>
      <c r="E138" s="187" t="s">
        <v>212</v>
      </c>
      <c r="F138" s="188" t="s">
        <v>213</v>
      </c>
      <c r="G138" s="189" t="s">
        <v>157</v>
      </c>
      <c r="H138" s="190">
        <v>2.3199999999999998</v>
      </c>
      <c r="I138" s="191"/>
      <c r="J138" s="192">
        <f>ROUND(I138*H138,2)</f>
        <v>0</v>
      </c>
      <c r="K138" s="188" t="s">
        <v>158</v>
      </c>
      <c r="L138" s="58"/>
      <c r="M138" s="193" t="s">
        <v>22</v>
      </c>
      <c r="N138" s="194" t="s">
        <v>46</v>
      </c>
      <c r="O138" s="39"/>
      <c r="P138" s="195">
        <f>O138*H138</f>
        <v>0</v>
      </c>
      <c r="Q138" s="195">
        <v>1.98</v>
      </c>
      <c r="R138" s="195">
        <f>Q138*H138</f>
        <v>4.5935999999999995</v>
      </c>
      <c r="S138" s="195">
        <v>0</v>
      </c>
      <c r="T138" s="196">
        <f>S138*H138</f>
        <v>0</v>
      </c>
      <c r="AR138" s="21" t="s">
        <v>159</v>
      </c>
      <c r="AT138" s="21" t="s">
        <v>154</v>
      </c>
      <c r="AU138" s="21" t="s">
        <v>84</v>
      </c>
      <c r="AY138" s="21" t="s">
        <v>152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1" t="s">
        <v>24</v>
      </c>
      <c r="BK138" s="197">
        <f>ROUND(I138*H138,2)</f>
        <v>0</v>
      </c>
      <c r="BL138" s="21" t="s">
        <v>159</v>
      </c>
      <c r="BM138" s="21" t="s">
        <v>214</v>
      </c>
    </row>
    <row r="139" spans="2:65" s="11" customFormat="1" ht="12">
      <c r="B139" s="198"/>
      <c r="C139" s="199"/>
      <c r="D139" s="200" t="s">
        <v>161</v>
      </c>
      <c r="E139" s="201" t="s">
        <v>22</v>
      </c>
      <c r="F139" s="202" t="s">
        <v>215</v>
      </c>
      <c r="G139" s="199"/>
      <c r="H139" s="203">
        <v>2.3199000000000001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161</v>
      </c>
      <c r="AU139" s="209" t="s">
        <v>84</v>
      </c>
      <c r="AV139" s="11" t="s">
        <v>84</v>
      </c>
      <c r="AW139" s="11" t="s">
        <v>163</v>
      </c>
      <c r="AX139" s="11" t="s">
        <v>24</v>
      </c>
      <c r="AY139" s="209" t="s">
        <v>152</v>
      </c>
    </row>
    <row r="140" spans="2:65" s="1" customFormat="1" ht="20.399999999999999" customHeight="1">
      <c r="B140" s="38"/>
      <c r="C140" s="186" t="s">
        <v>216</v>
      </c>
      <c r="D140" s="186" t="s">
        <v>154</v>
      </c>
      <c r="E140" s="187" t="s">
        <v>217</v>
      </c>
      <c r="F140" s="188" t="s">
        <v>218</v>
      </c>
      <c r="G140" s="189" t="s">
        <v>157</v>
      </c>
      <c r="H140" s="190">
        <v>0.63300000000000001</v>
      </c>
      <c r="I140" s="191"/>
      <c r="J140" s="192">
        <f>ROUND(I140*H140,2)</f>
        <v>0</v>
      </c>
      <c r="K140" s="188" t="s">
        <v>158</v>
      </c>
      <c r="L140" s="58"/>
      <c r="M140" s="193" t="s">
        <v>22</v>
      </c>
      <c r="N140" s="194" t="s">
        <v>46</v>
      </c>
      <c r="O140" s="39"/>
      <c r="P140" s="195">
        <f>O140*H140</f>
        <v>0</v>
      </c>
      <c r="Q140" s="195">
        <v>2.4532922039999998</v>
      </c>
      <c r="R140" s="195">
        <f>Q140*H140</f>
        <v>1.552933965132</v>
      </c>
      <c r="S140" s="195">
        <v>0</v>
      </c>
      <c r="T140" s="196">
        <f>S140*H140</f>
        <v>0</v>
      </c>
      <c r="AR140" s="21" t="s">
        <v>159</v>
      </c>
      <c r="AT140" s="21" t="s">
        <v>154</v>
      </c>
      <c r="AU140" s="21" t="s">
        <v>84</v>
      </c>
      <c r="AY140" s="21" t="s">
        <v>152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1" t="s">
        <v>24</v>
      </c>
      <c r="BK140" s="197">
        <f>ROUND(I140*H140,2)</f>
        <v>0</v>
      </c>
      <c r="BL140" s="21" t="s">
        <v>159</v>
      </c>
      <c r="BM140" s="21" t="s">
        <v>219</v>
      </c>
    </row>
    <row r="141" spans="2:65" s="11" customFormat="1" ht="12">
      <c r="B141" s="198"/>
      <c r="C141" s="199"/>
      <c r="D141" s="200" t="s">
        <v>161</v>
      </c>
      <c r="E141" s="201" t="s">
        <v>22</v>
      </c>
      <c r="F141" s="202" t="s">
        <v>220</v>
      </c>
      <c r="G141" s="199"/>
      <c r="H141" s="203">
        <v>0.63270000000000004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161</v>
      </c>
      <c r="AU141" s="209" t="s">
        <v>84</v>
      </c>
      <c r="AV141" s="11" t="s">
        <v>84</v>
      </c>
      <c r="AW141" s="11" t="s">
        <v>163</v>
      </c>
      <c r="AX141" s="11" t="s">
        <v>75</v>
      </c>
      <c r="AY141" s="209" t="s">
        <v>152</v>
      </c>
    </row>
    <row r="142" spans="2:65" s="1" customFormat="1" ht="20.399999999999999" customHeight="1">
      <c r="B142" s="38"/>
      <c r="C142" s="186" t="s">
        <v>221</v>
      </c>
      <c r="D142" s="186" t="s">
        <v>154</v>
      </c>
      <c r="E142" s="187" t="s">
        <v>222</v>
      </c>
      <c r="F142" s="188" t="s">
        <v>223</v>
      </c>
      <c r="G142" s="189" t="s">
        <v>224</v>
      </c>
      <c r="H142" s="190">
        <v>0.90300000000000002</v>
      </c>
      <c r="I142" s="191"/>
      <c r="J142" s="192">
        <f>ROUND(I142*H142,2)</f>
        <v>0</v>
      </c>
      <c r="K142" s="188" t="s">
        <v>158</v>
      </c>
      <c r="L142" s="58"/>
      <c r="M142" s="193" t="s">
        <v>22</v>
      </c>
      <c r="N142" s="194" t="s">
        <v>46</v>
      </c>
      <c r="O142" s="39"/>
      <c r="P142" s="195">
        <f>O142*H142</f>
        <v>0</v>
      </c>
      <c r="Q142" s="195">
        <v>1.0258999999999999E-3</v>
      </c>
      <c r="R142" s="195">
        <f>Q142*H142</f>
        <v>9.263877E-4</v>
      </c>
      <c r="S142" s="195">
        <v>0</v>
      </c>
      <c r="T142" s="196">
        <f>S142*H142</f>
        <v>0</v>
      </c>
      <c r="AR142" s="21" t="s">
        <v>159</v>
      </c>
      <c r="AT142" s="21" t="s">
        <v>154</v>
      </c>
      <c r="AU142" s="21" t="s">
        <v>84</v>
      </c>
      <c r="AY142" s="21" t="s">
        <v>152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1" t="s">
        <v>24</v>
      </c>
      <c r="BK142" s="197">
        <f>ROUND(I142*H142,2)</f>
        <v>0</v>
      </c>
      <c r="BL142" s="21" t="s">
        <v>159</v>
      </c>
      <c r="BM142" s="21" t="s">
        <v>225</v>
      </c>
    </row>
    <row r="143" spans="2:65" s="11" customFormat="1" ht="12">
      <c r="B143" s="198"/>
      <c r="C143" s="199"/>
      <c r="D143" s="200" t="s">
        <v>161</v>
      </c>
      <c r="E143" s="201" t="s">
        <v>22</v>
      </c>
      <c r="F143" s="202" t="s">
        <v>226</v>
      </c>
      <c r="G143" s="199"/>
      <c r="H143" s="203">
        <v>0.90329999999999999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161</v>
      </c>
      <c r="AU143" s="209" t="s">
        <v>84</v>
      </c>
      <c r="AV143" s="11" t="s">
        <v>84</v>
      </c>
      <c r="AW143" s="11" t="s">
        <v>163</v>
      </c>
      <c r="AX143" s="11" t="s">
        <v>24</v>
      </c>
      <c r="AY143" s="209" t="s">
        <v>152</v>
      </c>
    </row>
    <row r="144" spans="2:65" s="1" customFormat="1" ht="20.399999999999999" customHeight="1">
      <c r="B144" s="38"/>
      <c r="C144" s="186" t="s">
        <v>10</v>
      </c>
      <c r="D144" s="186" t="s">
        <v>154</v>
      </c>
      <c r="E144" s="187" t="s">
        <v>227</v>
      </c>
      <c r="F144" s="188" t="s">
        <v>228</v>
      </c>
      <c r="G144" s="189" t="s">
        <v>224</v>
      </c>
      <c r="H144" s="190">
        <v>0.90300000000000002</v>
      </c>
      <c r="I144" s="191"/>
      <c r="J144" s="192">
        <f>ROUND(I144*H144,2)</f>
        <v>0</v>
      </c>
      <c r="K144" s="188" t="s">
        <v>158</v>
      </c>
      <c r="L144" s="58"/>
      <c r="M144" s="193" t="s">
        <v>22</v>
      </c>
      <c r="N144" s="194" t="s">
        <v>46</v>
      </c>
      <c r="O144" s="39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AR144" s="21" t="s">
        <v>159</v>
      </c>
      <c r="AT144" s="21" t="s">
        <v>154</v>
      </c>
      <c r="AU144" s="21" t="s">
        <v>84</v>
      </c>
      <c r="AY144" s="21" t="s">
        <v>152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1" t="s">
        <v>24</v>
      </c>
      <c r="BK144" s="197">
        <f>ROUND(I144*H144,2)</f>
        <v>0</v>
      </c>
      <c r="BL144" s="21" t="s">
        <v>159</v>
      </c>
      <c r="BM144" s="21" t="s">
        <v>229</v>
      </c>
    </row>
    <row r="145" spans="2:65" s="1" customFormat="1" ht="20.399999999999999" customHeight="1">
      <c r="B145" s="38"/>
      <c r="C145" s="186" t="s">
        <v>230</v>
      </c>
      <c r="D145" s="186" t="s">
        <v>154</v>
      </c>
      <c r="E145" s="187" t="s">
        <v>231</v>
      </c>
      <c r="F145" s="188" t="s">
        <v>232</v>
      </c>
      <c r="G145" s="189" t="s">
        <v>157</v>
      </c>
      <c r="H145" s="190">
        <v>1.145</v>
      </c>
      <c r="I145" s="191"/>
      <c r="J145" s="192">
        <f>ROUND(I145*H145,2)</f>
        <v>0</v>
      </c>
      <c r="K145" s="188" t="s">
        <v>158</v>
      </c>
      <c r="L145" s="58"/>
      <c r="M145" s="193" t="s">
        <v>22</v>
      </c>
      <c r="N145" s="194" t="s">
        <v>46</v>
      </c>
      <c r="O145" s="39"/>
      <c r="P145" s="195">
        <f>O145*H145</f>
        <v>0</v>
      </c>
      <c r="Q145" s="195">
        <v>2.4532922039999998</v>
      </c>
      <c r="R145" s="195">
        <f>Q145*H145</f>
        <v>2.8090195735799997</v>
      </c>
      <c r="S145" s="195">
        <v>0</v>
      </c>
      <c r="T145" s="196">
        <f>S145*H145</f>
        <v>0</v>
      </c>
      <c r="AR145" s="21" t="s">
        <v>159</v>
      </c>
      <c r="AT145" s="21" t="s">
        <v>154</v>
      </c>
      <c r="AU145" s="21" t="s">
        <v>84</v>
      </c>
      <c r="AY145" s="21" t="s">
        <v>152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1" t="s">
        <v>24</v>
      </c>
      <c r="BK145" s="197">
        <f>ROUND(I145*H145,2)</f>
        <v>0</v>
      </c>
      <c r="BL145" s="21" t="s">
        <v>159</v>
      </c>
      <c r="BM145" s="21" t="s">
        <v>233</v>
      </c>
    </row>
    <row r="146" spans="2:65" s="11" customFormat="1" ht="12">
      <c r="B146" s="198"/>
      <c r="C146" s="199"/>
      <c r="D146" s="200" t="s">
        <v>161</v>
      </c>
      <c r="E146" s="201" t="s">
        <v>22</v>
      </c>
      <c r="F146" s="202" t="s">
        <v>234</v>
      </c>
      <c r="G146" s="199"/>
      <c r="H146" s="203">
        <v>1.1448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161</v>
      </c>
      <c r="AU146" s="209" t="s">
        <v>84</v>
      </c>
      <c r="AV146" s="11" t="s">
        <v>84</v>
      </c>
      <c r="AW146" s="11" t="s">
        <v>163</v>
      </c>
      <c r="AX146" s="11" t="s">
        <v>75</v>
      </c>
      <c r="AY146" s="209" t="s">
        <v>152</v>
      </c>
    </row>
    <row r="147" spans="2:65" s="1" customFormat="1" ht="20.399999999999999" customHeight="1">
      <c r="B147" s="38"/>
      <c r="C147" s="186" t="s">
        <v>235</v>
      </c>
      <c r="D147" s="186" t="s">
        <v>154</v>
      </c>
      <c r="E147" s="187" t="s">
        <v>236</v>
      </c>
      <c r="F147" s="188" t="s">
        <v>237</v>
      </c>
      <c r="G147" s="189" t="s">
        <v>198</v>
      </c>
      <c r="H147" s="190">
        <v>5.8999999999999997E-2</v>
      </c>
      <c r="I147" s="191"/>
      <c r="J147" s="192">
        <f>ROUND(I147*H147,2)</f>
        <v>0</v>
      </c>
      <c r="K147" s="188" t="s">
        <v>158</v>
      </c>
      <c r="L147" s="58"/>
      <c r="M147" s="193" t="s">
        <v>22</v>
      </c>
      <c r="N147" s="194" t="s">
        <v>46</v>
      </c>
      <c r="O147" s="39"/>
      <c r="P147" s="195">
        <f>O147*H147</f>
        <v>0</v>
      </c>
      <c r="Q147" s="195">
        <v>1.0509999999999999</v>
      </c>
      <c r="R147" s="195">
        <f>Q147*H147</f>
        <v>6.2008999999999995E-2</v>
      </c>
      <c r="S147" s="195">
        <v>0</v>
      </c>
      <c r="T147" s="196">
        <f>S147*H147</f>
        <v>0</v>
      </c>
      <c r="AR147" s="21" t="s">
        <v>159</v>
      </c>
      <c r="AT147" s="21" t="s">
        <v>154</v>
      </c>
      <c r="AU147" s="21" t="s">
        <v>84</v>
      </c>
      <c r="AY147" s="21" t="s">
        <v>152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1" t="s">
        <v>24</v>
      </c>
      <c r="BK147" s="197">
        <f>ROUND(I147*H147,2)</f>
        <v>0</v>
      </c>
      <c r="BL147" s="21" t="s">
        <v>159</v>
      </c>
      <c r="BM147" s="21" t="s">
        <v>238</v>
      </c>
    </row>
    <row r="148" spans="2:65" s="1" customFormat="1" ht="24">
      <c r="B148" s="38"/>
      <c r="C148" s="60"/>
      <c r="D148" s="210" t="s">
        <v>239</v>
      </c>
      <c r="E148" s="60"/>
      <c r="F148" s="214" t="s">
        <v>240</v>
      </c>
      <c r="G148" s="60"/>
      <c r="H148" s="60"/>
      <c r="I148" s="156"/>
      <c r="J148" s="60"/>
      <c r="K148" s="60"/>
      <c r="L148" s="58"/>
      <c r="M148" s="215"/>
      <c r="N148" s="39"/>
      <c r="O148" s="39"/>
      <c r="P148" s="39"/>
      <c r="Q148" s="39"/>
      <c r="R148" s="39"/>
      <c r="S148" s="39"/>
      <c r="T148" s="75"/>
      <c r="AT148" s="21" t="s">
        <v>239</v>
      </c>
      <c r="AU148" s="21" t="s">
        <v>84</v>
      </c>
    </row>
    <row r="149" spans="2:65" s="11" customFormat="1" ht="12">
      <c r="B149" s="198"/>
      <c r="C149" s="199"/>
      <c r="D149" s="200" t="s">
        <v>161</v>
      </c>
      <c r="E149" s="201" t="s">
        <v>22</v>
      </c>
      <c r="F149" s="202" t="s">
        <v>241</v>
      </c>
      <c r="G149" s="199"/>
      <c r="H149" s="203">
        <v>5.8970184000000002E-2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161</v>
      </c>
      <c r="AU149" s="209" t="s">
        <v>84</v>
      </c>
      <c r="AV149" s="11" t="s">
        <v>84</v>
      </c>
      <c r="AW149" s="11" t="s">
        <v>163</v>
      </c>
      <c r="AX149" s="11" t="s">
        <v>75</v>
      </c>
      <c r="AY149" s="209" t="s">
        <v>152</v>
      </c>
    </row>
    <row r="150" spans="2:65" s="1" customFormat="1" ht="20.399999999999999" customHeight="1">
      <c r="B150" s="38"/>
      <c r="C150" s="186" t="s">
        <v>242</v>
      </c>
      <c r="D150" s="186" t="s">
        <v>154</v>
      </c>
      <c r="E150" s="187" t="s">
        <v>243</v>
      </c>
      <c r="F150" s="188" t="s">
        <v>244</v>
      </c>
      <c r="G150" s="189" t="s">
        <v>157</v>
      </c>
      <c r="H150" s="190">
        <v>0.69299999999999995</v>
      </c>
      <c r="I150" s="191"/>
      <c r="J150" s="192">
        <f>ROUND(I150*H150,2)</f>
        <v>0</v>
      </c>
      <c r="K150" s="188" t="s">
        <v>158</v>
      </c>
      <c r="L150" s="58"/>
      <c r="M150" s="193" t="s">
        <v>22</v>
      </c>
      <c r="N150" s="194" t="s">
        <v>46</v>
      </c>
      <c r="O150" s="39"/>
      <c r="P150" s="195">
        <f>O150*H150</f>
        <v>0</v>
      </c>
      <c r="Q150" s="195">
        <v>2.4532922039999998</v>
      </c>
      <c r="R150" s="195">
        <f>Q150*H150</f>
        <v>1.7001314973719996</v>
      </c>
      <c r="S150" s="195">
        <v>0</v>
      </c>
      <c r="T150" s="196">
        <f>S150*H150</f>
        <v>0</v>
      </c>
      <c r="AR150" s="21" t="s">
        <v>159</v>
      </c>
      <c r="AT150" s="21" t="s">
        <v>154</v>
      </c>
      <c r="AU150" s="21" t="s">
        <v>84</v>
      </c>
      <c r="AY150" s="21" t="s">
        <v>152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1" t="s">
        <v>24</v>
      </c>
      <c r="BK150" s="197">
        <f>ROUND(I150*H150,2)</f>
        <v>0</v>
      </c>
      <c r="BL150" s="21" t="s">
        <v>159</v>
      </c>
      <c r="BM150" s="21" t="s">
        <v>245</v>
      </c>
    </row>
    <row r="151" spans="2:65" s="11" customFormat="1" ht="12">
      <c r="B151" s="198"/>
      <c r="C151" s="199"/>
      <c r="D151" s="210" t="s">
        <v>161</v>
      </c>
      <c r="E151" s="211" t="s">
        <v>22</v>
      </c>
      <c r="F151" s="212" t="s">
        <v>246</v>
      </c>
      <c r="G151" s="199"/>
      <c r="H151" s="213">
        <v>0.4365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161</v>
      </c>
      <c r="AU151" s="209" t="s">
        <v>84</v>
      </c>
      <c r="AV151" s="11" t="s">
        <v>84</v>
      </c>
      <c r="AW151" s="11" t="s">
        <v>163</v>
      </c>
      <c r="AX151" s="11" t="s">
        <v>75</v>
      </c>
      <c r="AY151" s="209" t="s">
        <v>152</v>
      </c>
    </row>
    <row r="152" spans="2:65" s="11" customFormat="1" ht="12">
      <c r="B152" s="198"/>
      <c r="C152" s="199"/>
      <c r="D152" s="200" t="s">
        <v>161</v>
      </c>
      <c r="E152" s="201" t="s">
        <v>22</v>
      </c>
      <c r="F152" s="202" t="s">
        <v>247</v>
      </c>
      <c r="G152" s="199"/>
      <c r="H152" s="203">
        <v>0.25600000000000001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161</v>
      </c>
      <c r="AU152" s="209" t="s">
        <v>84</v>
      </c>
      <c r="AV152" s="11" t="s">
        <v>84</v>
      </c>
      <c r="AW152" s="11" t="s">
        <v>163</v>
      </c>
      <c r="AX152" s="11" t="s">
        <v>75</v>
      </c>
      <c r="AY152" s="209" t="s">
        <v>152</v>
      </c>
    </row>
    <row r="153" spans="2:65" s="1" customFormat="1" ht="20.399999999999999" customHeight="1">
      <c r="B153" s="38"/>
      <c r="C153" s="186" t="s">
        <v>248</v>
      </c>
      <c r="D153" s="186" t="s">
        <v>154</v>
      </c>
      <c r="E153" s="187" t="s">
        <v>249</v>
      </c>
      <c r="F153" s="188" t="s">
        <v>250</v>
      </c>
      <c r="G153" s="189" t="s">
        <v>224</v>
      </c>
      <c r="H153" s="190">
        <v>7.0439999999999996</v>
      </c>
      <c r="I153" s="191"/>
      <c r="J153" s="192">
        <f>ROUND(I153*H153,2)</f>
        <v>0</v>
      </c>
      <c r="K153" s="188" t="s">
        <v>158</v>
      </c>
      <c r="L153" s="58"/>
      <c r="M153" s="193" t="s">
        <v>22</v>
      </c>
      <c r="N153" s="194" t="s">
        <v>46</v>
      </c>
      <c r="O153" s="39"/>
      <c r="P153" s="195">
        <f>O153*H153</f>
        <v>0</v>
      </c>
      <c r="Q153" s="195">
        <v>1.0258999999999999E-3</v>
      </c>
      <c r="R153" s="195">
        <f>Q153*H153</f>
        <v>7.2264395999999988E-3</v>
      </c>
      <c r="S153" s="195">
        <v>0</v>
      </c>
      <c r="T153" s="196">
        <f>S153*H153</f>
        <v>0</v>
      </c>
      <c r="AR153" s="21" t="s">
        <v>159</v>
      </c>
      <c r="AT153" s="21" t="s">
        <v>154</v>
      </c>
      <c r="AU153" s="21" t="s">
        <v>84</v>
      </c>
      <c r="AY153" s="21" t="s">
        <v>152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1" t="s">
        <v>24</v>
      </c>
      <c r="BK153" s="197">
        <f>ROUND(I153*H153,2)</f>
        <v>0</v>
      </c>
      <c r="BL153" s="21" t="s">
        <v>159</v>
      </c>
      <c r="BM153" s="21" t="s">
        <v>251</v>
      </c>
    </row>
    <row r="154" spans="2:65" s="11" customFormat="1" ht="12">
      <c r="B154" s="198"/>
      <c r="C154" s="199"/>
      <c r="D154" s="210" t="s">
        <v>161</v>
      </c>
      <c r="E154" s="211" t="s">
        <v>22</v>
      </c>
      <c r="F154" s="212" t="s">
        <v>252</v>
      </c>
      <c r="G154" s="199"/>
      <c r="H154" s="213">
        <v>6.02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161</v>
      </c>
      <c r="AU154" s="209" t="s">
        <v>84</v>
      </c>
      <c r="AV154" s="11" t="s">
        <v>84</v>
      </c>
      <c r="AW154" s="11" t="s">
        <v>163</v>
      </c>
      <c r="AX154" s="11" t="s">
        <v>75</v>
      </c>
      <c r="AY154" s="209" t="s">
        <v>152</v>
      </c>
    </row>
    <row r="155" spans="2:65" s="11" customFormat="1" ht="12">
      <c r="B155" s="198"/>
      <c r="C155" s="199"/>
      <c r="D155" s="200" t="s">
        <v>161</v>
      </c>
      <c r="E155" s="201" t="s">
        <v>22</v>
      </c>
      <c r="F155" s="202" t="s">
        <v>253</v>
      </c>
      <c r="G155" s="199"/>
      <c r="H155" s="203">
        <v>1.024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161</v>
      </c>
      <c r="AU155" s="209" t="s">
        <v>84</v>
      </c>
      <c r="AV155" s="11" t="s">
        <v>84</v>
      </c>
      <c r="AW155" s="11" t="s">
        <v>163</v>
      </c>
      <c r="AX155" s="11" t="s">
        <v>75</v>
      </c>
      <c r="AY155" s="209" t="s">
        <v>152</v>
      </c>
    </row>
    <row r="156" spans="2:65" s="1" customFormat="1" ht="20.399999999999999" customHeight="1">
      <c r="B156" s="38"/>
      <c r="C156" s="186" t="s">
        <v>254</v>
      </c>
      <c r="D156" s="186" t="s">
        <v>154</v>
      </c>
      <c r="E156" s="187" t="s">
        <v>255</v>
      </c>
      <c r="F156" s="188" t="s">
        <v>256</v>
      </c>
      <c r="G156" s="189" t="s">
        <v>224</v>
      </c>
      <c r="H156" s="190">
        <v>7.0439999999999996</v>
      </c>
      <c r="I156" s="191"/>
      <c r="J156" s="192">
        <f>ROUND(I156*H156,2)</f>
        <v>0</v>
      </c>
      <c r="K156" s="188" t="s">
        <v>158</v>
      </c>
      <c r="L156" s="58"/>
      <c r="M156" s="193" t="s">
        <v>22</v>
      </c>
      <c r="N156" s="194" t="s">
        <v>46</v>
      </c>
      <c r="O156" s="39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AR156" s="21" t="s">
        <v>159</v>
      </c>
      <c r="AT156" s="21" t="s">
        <v>154</v>
      </c>
      <c r="AU156" s="21" t="s">
        <v>84</v>
      </c>
      <c r="AY156" s="21" t="s">
        <v>152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21" t="s">
        <v>24</v>
      </c>
      <c r="BK156" s="197">
        <f>ROUND(I156*H156,2)</f>
        <v>0</v>
      </c>
      <c r="BL156" s="21" t="s">
        <v>159</v>
      </c>
      <c r="BM156" s="21" t="s">
        <v>257</v>
      </c>
    </row>
    <row r="157" spans="2:65" s="10" customFormat="1" ht="29.85" customHeight="1">
      <c r="B157" s="169"/>
      <c r="C157" s="170"/>
      <c r="D157" s="183" t="s">
        <v>74</v>
      </c>
      <c r="E157" s="184" t="s">
        <v>167</v>
      </c>
      <c r="F157" s="184" t="s">
        <v>258</v>
      </c>
      <c r="G157" s="170"/>
      <c r="H157" s="170"/>
      <c r="I157" s="173"/>
      <c r="J157" s="185">
        <f>BK157</f>
        <v>0</v>
      </c>
      <c r="K157" s="170"/>
      <c r="L157" s="175"/>
      <c r="M157" s="176"/>
      <c r="N157" s="177"/>
      <c r="O157" s="177"/>
      <c r="P157" s="178">
        <f>SUM(P158:P184)</f>
        <v>0</v>
      </c>
      <c r="Q157" s="177"/>
      <c r="R157" s="178">
        <f>SUM(R158:R184)</f>
        <v>4.6369608549999999</v>
      </c>
      <c r="S157" s="177"/>
      <c r="T157" s="179">
        <f>SUM(T158:T184)</f>
        <v>0</v>
      </c>
      <c r="AR157" s="180" t="s">
        <v>24</v>
      </c>
      <c r="AT157" s="181" t="s">
        <v>74</v>
      </c>
      <c r="AU157" s="181" t="s">
        <v>24</v>
      </c>
      <c r="AY157" s="180" t="s">
        <v>152</v>
      </c>
      <c r="BK157" s="182">
        <f>SUM(BK158:BK184)</f>
        <v>0</v>
      </c>
    </row>
    <row r="158" spans="2:65" s="1" customFormat="1" ht="28.8" customHeight="1">
      <c r="B158" s="38"/>
      <c r="C158" s="186" t="s">
        <v>9</v>
      </c>
      <c r="D158" s="186" t="s">
        <v>154</v>
      </c>
      <c r="E158" s="187" t="s">
        <v>259</v>
      </c>
      <c r="F158" s="188" t="s">
        <v>260</v>
      </c>
      <c r="G158" s="189" t="s">
        <v>157</v>
      </c>
      <c r="H158" s="190">
        <v>1.161</v>
      </c>
      <c r="I158" s="191"/>
      <c r="J158" s="192">
        <f>ROUND(I158*H158,2)</f>
        <v>0</v>
      </c>
      <c r="K158" s="188" t="s">
        <v>158</v>
      </c>
      <c r="L158" s="58"/>
      <c r="M158" s="193" t="s">
        <v>22</v>
      </c>
      <c r="N158" s="194" t="s">
        <v>46</v>
      </c>
      <c r="O158" s="39"/>
      <c r="P158" s="195">
        <f>O158*H158</f>
        <v>0</v>
      </c>
      <c r="Q158" s="195">
        <v>1.8774999999999999</v>
      </c>
      <c r="R158" s="195">
        <f>Q158*H158</f>
        <v>2.1797775000000001</v>
      </c>
      <c r="S158" s="195">
        <v>0</v>
      </c>
      <c r="T158" s="196">
        <f>S158*H158</f>
        <v>0</v>
      </c>
      <c r="AR158" s="21" t="s">
        <v>159</v>
      </c>
      <c r="AT158" s="21" t="s">
        <v>154</v>
      </c>
      <c r="AU158" s="21" t="s">
        <v>84</v>
      </c>
      <c r="AY158" s="21" t="s">
        <v>152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1" t="s">
        <v>24</v>
      </c>
      <c r="BK158" s="197">
        <f>ROUND(I158*H158,2)</f>
        <v>0</v>
      </c>
      <c r="BL158" s="21" t="s">
        <v>159</v>
      </c>
      <c r="BM158" s="21" t="s">
        <v>261</v>
      </c>
    </row>
    <row r="159" spans="2:65" s="11" customFormat="1" ht="12">
      <c r="B159" s="198"/>
      <c r="C159" s="199"/>
      <c r="D159" s="200" t="s">
        <v>161</v>
      </c>
      <c r="E159" s="201" t="s">
        <v>22</v>
      </c>
      <c r="F159" s="202" t="s">
        <v>262</v>
      </c>
      <c r="G159" s="199"/>
      <c r="H159" s="203">
        <v>1.161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161</v>
      </c>
      <c r="AU159" s="209" t="s">
        <v>84</v>
      </c>
      <c r="AV159" s="11" t="s">
        <v>84</v>
      </c>
      <c r="AW159" s="11" t="s">
        <v>163</v>
      </c>
      <c r="AX159" s="11" t="s">
        <v>24</v>
      </c>
      <c r="AY159" s="209" t="s">
        <v>152</v>
      </c>
    </row>
    <row r="160" spans="2:65" s="1" customFormat="1" ht="28.8" customHeight="1">
      <c r="B160" s="38"/>
      <c r="C160" s="186" t="s">
        <v>263</v>
      </c>
      <c r="D160" s="186" t="s">
        <v>154</v>
      </c>
      <c r="E160" s="187" t="s">
        <v>264</v>
      </c>
      <c r="F160" s="188" t="s">
        <v>265</v>
      </c>
      <c r="G160" s="189" t="s">
        <v>157</v>
      </c>
      <c r="H160" s="190">
        <v>0.84599999999999997</v>
      </c>
      <c r="I160" s="191"/>
      <c r="J160" s="192">
        <f>ROUND(I160*H160,2)</f>
        <v>0</v>
      </c>
      <c r="K160" s="188" t="s">
        <v>158</v>
      </c>
      <c r="L160" s="58"/>
      <c r="M160" s="193" t="s">
        <v>22</v>
      </c>
      <c r="N160" s="194" t="s">
        <v>46</v>
      </c>
      <c r="O160" s="39"/>
      <c r="P160" s="195">
        <f>O160*H160</f>
        <v>0</v>
      </c>
      <c r="Q160" s="195">
        <v>1.07965</v>
      </c>
      <c r="R160" s="195">
        <f>Q160*H160</f>
        <v>0.91338390000000003</v>
      </c>
      <c r="S160" s="195">
        <v>0</v>
      </c>
      <c r="T160" s="196">
        <f>S160*H160</f>
        <v>0</v>
      </c>
      <c r="AR160" s="21" t="s">
        <v>159</v>
      </c>
      <c r="AT160" s="21" t="s">
        <v>154</v>
      </c>
      <c r="AU160" s="21" t="s">
        <v>84</v>
      </c>
      <c r="AY160" s="21" t="s">
        <v>152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21" t="s">
        <v>24</v>
      </c>
      <c r="BK160" s="197">
        <f>ROUND(I160*H160,2)</f>
        <v>0</v>
      </c>
      <c r="BL160" s="21" t="s">
        <v>159</v>
      </c>
      <c r="BM160" s="21" t="s">
        <v>266</v>
      </c>
    </row>
    <row r="161" spans="2:65" s="1" customFormat="1" ht="24">
      <c r="B161" s="38"/>
      <c r="C161" s="60"/>
      <c r="D161" s="210" t="s">
        <v>239</v>
      </c>
      <c r="E161" s="60"/>
      <c r="F161" s="214" t="s">
        <v>267</v>
      </c>
      <c r="G161" s="60"/>
      <c r="H161" s="60"/>
      <c r="I161" s="156"/>
      <c r="J161" s="60"/>
      <c r="K161" s="60"/>
      <c r="L161" s="58"/>
      <c r="M161" s="215"/>
      <c r="N161" s="39"/>
      <c r="O161" s="39"/>
      <c r="P161" s="39"/>
      <c r="Q161" s="39"/>
      <c r="R161" s="39"/>
      <c r="S161" s="39"/>
      <c r="T161" s="75"/>
      <c r="AT161" s="21" t="s">
        <v>239</v>
      </c>
      <c r="AU161" s="21" t="s">
        <v>84</v>
      </c>
    </row>
    <row r="162" spans="2:65" s="1" customFormat="1" ht="24">
      <c r="B162" s="38"/>
      <c r="C162" s="60"/>
      <c r="D162" s="210" t="s">
        <v>268</v>
      </c>
      <c r="E162" s="60"/>
      <c r="F162" s="216" t="s">
        <v>269</v>
      </c>
      <c r="G162" s="60"/>
      <c r="H162" s="60"/>
      <c r="I162" s="156"/>
      <c r="J162" s="60"/>
      <c r="K162" s="60"/>
      <c r="L162" s="58"/>
      <c r="M162" s="215"/>
      <c r="N162" s="39"/>
      <c r="O162" s="39"/>
      <c r="P162" s="39"/>
      <c r="Q162" s="39"/>
      <c r="R162" s="39"/>
      <c r="S162" s="39"/>
      <c r="T162" s="75"/>
      <c r="AT162" s="21" t="s">
        <v>268</v>
      </c>
      <c r="AU162" s="21" t="s">
        <v>84</v>
      </c>
    </row>
    <row r="163" spans="2:65" s="11" customFormat="1" ht="12">
      <c r="B163" s="198"/>
      <c r="C163" s="199"/>
      <c r="D163" s="200" t="s">
        <v>161</v>
      </c>
      <c r="E163" s="201" t="s">
        <v>22</v>
      </c>
      <c r="F163" s="202" t="s">
        <v>270</v>
      </c>
      <c r="G163" s="199"/>
      <c r="H163" s="203">
        <v>0.84611250000000005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161</v>
      </c>
      <c r="AU163" s="209" t="s">
        <v>84</v>
      </c>
      <c r="AV163" s="11" t="s">
        <v>84</v>
      </c>
      <c r="AW163" s="11" t="s">
        <v>163</v>
      </c>
      <c r="AX163" s="11" t="s">
        <v>75</v>
      </c>
      <c r="AY163" s="209" t="s">
        <v>152</v>
      </c>
    </row>
    <row r="164" spans="2:65" s="1" customFormat="1" ht="28.8" customHeight="1">
      <c r="B164" s="38"/>
      <c r="C164" s="186" t="s">
        <v>271</v>
      </c>
      <c r="D164" s="186" t="s">
        <v>154</v>
      </c>
      <c r="E164" s="187" t="s">
        <v>272</v>
      </c>
      <c r="F164" s="188" t="s">
        <v>273</v>
      </c>
      <c r="G164" s="189" t="s">
        <v>198</v>
      </c>
      <c r="H164" s="190">
        <v>0.25</v>
      </c>
      <c r="I164" s="191"/>
      <c r="J164" s="192">
        <f>ROUND(I164*H164,2)</f>
        <v>0</v>
      </c>
      <c r="K164" s="188" t="s">
        <v>158</v>
      </c>
      <c r="L164" s="58"/>
      <c r="M164" s="193" t="s">
        <v>22</v>
      </c>
      <c r="N164" s="194" t="s">
        <v>46</v>
      </c>
      <c r="O164" s="39"/>
      <c r="P164" s="195">
        <f>O164*H164</f>
        <v>0</v>
      </c>
      <c r="Q164" s="195">
        <v>1.7094000000000002E-2</v>
      </c>
      <c r="R164" s="195">
        <f>Q164*H164</f>
        <v>4.2735000000000004E-3</v>
      </c>
      <c r="S164" s="195">
        <v>0</v>
      </c>
      <c r="T164" s="196">
        <f>S164*H164</f>
        <v>0</v>
      </c>
      <c r="AR164" s="21" t="s">
        <v>159</v>
      </c>
      <c r="AT164" s="21" t="s">
        <v>154</v>
      </c>
      <c r="AU164" s="21" t="s">
        <v>84</v>
      </c>
      <c r="AY164" s="21" t="s">
        <v>152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21" t="s">
        <v>24</v>
      </c>
      <c r="BK164" s="197">
        <f>ROUND(I164*H164,2)</f>
        <v>0</v>
      </c>
      <c r="BL164" s="21" t="s">
        <v>159</v>
      </c>
      <c r="BM164" s="21" t="s">
        <v>274</v>
      </c>
    </row>
    <row r="165" spans="2:65" s="11" customFormat="1" ht="12">
      <c r="B165" s="198"/>
      <c r="C165" s="199"/>
      <c r="D165" s="210" t="s">
        <v>161</v>
      </c>
      <c r="E165" s="211" t="s">
        <v>22</v>
      </c>
      <c r="F165" s="212" t="s">
        <v>275</v>
      </c>
      <c r="G165" s="199"/>
      <c r="H165" s="213">
        <v>0.16919999999999999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161</v>
      </c>
      <c r="AU165" s="209" t="s">
        <v>84</v>
      </c>
      <c r="AV165" s="11" t="s">
        <v>84</v>
      </c>
      <c r="AW165" s="11" t="s">
        <v>163</v>
      </c>
      <c r="AX165" s="11" t="s">
        <v>75</v>
      </c>
      <c r="AY165" s="209" t="s">
        <v>152</v>
      </c>
    </row>
    <row r="166" spans="2:65" s="11" customFormat="1" ht="12">
      <c r="B166" s="198"/>
      <c r="C166" s="199"/>
      <c r="D166" s="200" t="s">
        <v>161</v>
      </c>
      <c r="E166" s="201" t="s">
        <v>22</v>
      </c>
      <c r="F166" s="202" t="s">
        <v>276</v>
      </c>
      <c r="G166" s="199"/>
      <c r="H166" s="203">
        <v>8.0549999999999997E-2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161</v>
      </c>
      <c r="AU166" s="209" t="s">
        <v>84</v>
      </c>
      <c r="AV166" s="11" t="s">
        <v>84</v>
      </c>
      <c r="AW166" s="11" t="s">
        <v>163</v>
      </c>
      <c r="AX166" s="11" t="s">
        <v>75</v>
      </c>
      <c r="AY166" s="209" t="s">
        <v>152</v>
      </c>
    </row>
    <row r="167" spans="2:65" s="1" customFormat="1" ht="20.399999999999999" customHeight="1">
      <c r="B167" s="38"/>
      <c r="C167" s="217" t="s">
        <v>277</v>
      </c>
      <c r="D167" s="217" t="s">
        <v>278</v>
      </c>
      <c r="E167" s="218" t="s">
        <v>279</v>
      </c>
      <c r="F167" s="219" t="s">
        <v>280</v>
      </c>
      <c r="G167" s="220" t="s">
        <v>198</v>
      </c>
      <c r="H167" s="221">
        <v>8.7999999999999995E-2</v>
      </c>
      <c r="I167" s="222"/>
      <c r="J167" s="223">
        <f>ROUND(I167*H167,2)</f>
        <v>0</v>
      </c>
      <c r="K167" s="219" t="s">
        <v>158</v>
      </c>
      <c r="L167" s="224"/>
      <c r="M167" s="225" t="s">
        <v>22</v>
      </c>
      <c r="N167" s="226" t="s">
        <v>46</v>
      </c>
      <c r="O167" s="39"/>
      <c r="P167" s="195">
        <f>O167*H167</f>
        <v>0</v>
      </c>
      <c r="Q167" s="195">
        <v>1</v>
      </c>
      <c r="R167" s="195">
        <f>Q167*H167</f>
        <v>8.7999999999999995E-2</v>
      </c>
      <c r="S167" s="195">
        <v>0</v>
      </c>
      <c r="T167" s="196">
        <f>S167*H167</f>
        <v>0</v>
      </c>
      <c r="AR167" s="21" t="s">
        <v>191</v>
      </c>
      <c r="AT167" s="21" t="s">
        <v>278</v>
      </c>
      <c r="AU167" s="21" t="s">
        <v>84</v>
      </c>
      <c r="AY167" s="21" t="s">
        <v>152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1" t="s">
        <v>24</v>
      </c>
      <c r="BK167" s="197">
        <f>ROUND(I167*H167,2)</f>
        <v>0</v>
      </c>
      <c r="BL167" s="21" t="s">
        <v>159</v>
      </c>
      <c r="BM167" s="21" t="s">
        <v>281</v>
      </c>
    </row>
    <row r="168" spans="2:65" s="1" customFormat="1" ht="12">
      <c r="B168" s="38"/>
      <c r="C168" s="60"/>
      <c r="D168" s="210" t="s">
        <v>239</v>
      </c>
      <c r="E168" s="60"/>
      <c r="F168" s="214" t="s">
        <v>280</v>
      </c>
      <c r="G168" s="60"/>
      <c r="H168" s="60"/>
      <c r="I168" s="156"/>
      <c r="J168" s="60"/>
      <c r="K168" s="60"/>
      <c r="L168" s="58"/>
      <c r="M168" s="215"/>
      <c r="N168" s="39"/>
      <c r="O168" s="39"/>
      <c r="P168" s="39"/>
      <c r="Q168" s="39"/>
      <c r="R168" s="39"/>
      <c r="S168" s="39"/>
      <c r="T168" s="75"/>
      <c r="AT168" s="21" t="s">
        <v>239</v>
      </c>
      <c r="AU168" s="21" t="s">
        <v>84</v>
      </c>
    </row>
    <row r="169" spans="2:65" s="1" customFormat="1" ht="24">
      <c r="B169" s="38"/>
      <c r="C169" s="60"/>
      <c r="D169" s="210" t="s">
        <v>268</v>
      </c>
      <c r="E169" s="60"/>
      <c r="F169" s="216" t="s">
        <v>282</v>
      </c>
      <c r="G169" s="60"/>
      <c r="H169" s="60"/>
      <c r="I169" s="156"/>
      <c r="J169" s="60"/>
      <c r="K169" s="60"/>
      <c r="L169" s="58"/>
      <c r="M169" s="215"/>
      <c r="N169" s="39"/>
      <c r="O169" s="39"/>
      <c r="P169" s="39"/>
      <c r="Q169" s="39"/>
      <c r="R169" s="39"/>
      <c r="S169" s="39"/>
      <c r="T169" s="75"/>
      <c r="AT169" s="21" t="s">
        <v>268</v>
      </c>
      <c r="AU169" s="21" t="s">
        <v>84</v>
      </c>
    </row>
    <row r="170" spans="2:65" s="11" customFormat="1" ht="12">
      <c r="B170" s="198"/>
      <c r="C170" s="199"/>
      <c r="D170" s="200" t="s">
        <v>161</v>
      </c>
      <c r="E170" s="201" t="s">
        <v>22</v>
      </c>
      <c r="F170" s="202" t="s">
        <v>283</v>
      </c>
      <c r="G170" s="199"/>
      <c r="H170" s="203">
        <v>8.7799500000000003E-2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161</v>
      </c>
      <c r="AU170" s="209" t="s">
        <v>84</v>
      </c>
      <c r="AV170" s="11" t="s">
        <v>84</v>
      </c>
      <c r="AW170" s="11" t="s">
        <v>163</v>
      </c>
      <c r="AX170" s="11" t="s">
        <v>75</v>
      </c>
      <c r="AY170" s="209" t="s">
        <v>152</v>
      </c>
    </row>
    <row r="171" spans="2:65" s="1" customFormat="1" ht="20.399999999999999" customHeight="1">
      <c r="B171" s="38"/>
      <c r="C171" s="217" t="s">
        <v>284</v>
      </c>
      <c r="D171" s="217" t="s">
        <v>278</v>
      </c>
      <c r="E171" s="218" t="s">
        <v>285</v>
      </c>
      <c r="F171" s="219" t="s">
        <v>286</v>
      </c>
      <c r="G171" s="220" t="s">
        <v>198</v>
      </c>
      <c r="H171" s="221">
        <v>0.184</v>
      </c>
      <c r="I171" s="222"/>
      <c r="J171" s="223">
        <f>ROUND(I171*H171,2)</f>
        <v>0</v>
      </c>
      <c r="K171" s="219" t="s">
        <v>158</v>
      </c>
      <c r="L171" s="224"/>
      <c r="M171" s="225" t="s">
        <v>22</v>
      </c>
      <c r="N171" s="226" t="s">
        <v>46</v>
      </c>
      <c r="O171" s="39"/>
      <c r="P171" s="195">
        <f>O171*H171</f>
        <v>0</v>
      </c>
      <c r="Q171" s="195">
        <v>1</v>
      </c>
      <c r="R171" s="195">
        <f>Q171*H171</f>
        <v>0.184</v>
      </c>
      <c r="S171" s="195">
        <v>0</v>
      </c>
      <c r="T171" s="196">
        <f>S171*H171</f>
        <v>0</v>
      </c>
      <c r="AR171" s="21" t="s">
        <v>191</v>
      </c>
      <c r="AT171" s="21" t="s">
        <v>278</v>
      </c>
      <c r="AU171" s="21" t="s">
        <v>84</v>
      </c>
      <c r="AY171" s="21" t="s">
        <v>152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21" t="s">
        <v>24</v>
      </c>
      <c r="BK171" s="197">
        <f>ROUND(I171*H171,2)</f>
        <v>0</v>
      </c>
      <c r="BL171" s="21" t="s">
        <v>159</v>
      </c>
      <c r="BM171" s="21" t="s">
        <v>287</v>
      </c>
    </row>
    <row r="172" spans="2:65" s="1" customFormat="1" ht="12">
      <c r="B172" s="38"/>
      <c r="C172" s="60"/>
      <c r="D172" s="210" t="s">
        <v>239</v>
      </c>
      <c r="E172" s="60"/>
      <c r="F172" s="214" t="s">
        <v>286</v>
      </c>
      <c r="G172" s="60"/>
      <c r="H172" s="60"/>
      <c r="I172" s="156"/>
      <c r="J172" s="60"/>
      <c r="K172" s="60"/>
      <c r="L172" s="58"/>
      <c r="M172" s="215"/>
      <c r="N172" s="39"/>
      <c r="O172" s="39"/>
      <c r="P172" s="39"/>
      <c r="Q172" s="39"/>
      <c r="R172" s="39"/>
      <c r="S172" s="39"/>
      <c r="T172" s="75"/>
      <c r="AT172" s="21" t="s">
        <v>239</v>
      </c>
      <c r="AU172" s="21" t="s">
        <v>84</v>
      </c>
    </row>
    <row r="173" spans="2:65" s="1" customFormat="1" ht="24">
      <c r="B173" s="38"/>
      <c r="C173" s="60"/>
      <c r="D173" s="210" t="s">
        <v>268</v>
      </c>
      <c r="E173" s="60"/>
      <c r="F173" s="216" t="s">
        <v>288</v>
      </c>
      <c r="G173" s="60"/>
      <c r="H173" s="60"/>
      <c r="I173" s="156"/>
      <c r="J173" s="60"/>
      <c r="K173" s="60"/>
      <c r="L173" s="58"/>
      <c r="M173" s="215"/>
      <c r="N173" s="39"/>
      <c r="O173" s="39"/>
      <c r="P173" s="39"/>
      <c r="Q173" s="39"/>
      <c r="R173" s="39"/>
      <c r="S173" s="39"/>
      <c r="T173" s="75"/>
      <c r="AT173" s="21" t="s">
        <v>268</v>
      </c>
      <c r="AU173" s="21" t="s">
        <v>84</v>
      </c>
    </row>
    <row r="174" spans="2:65" s="11" customFormat="1" ht="12">
      <c r="B174" s="198"/>
      <c r="C174" s="199"/>
      <c r="D174" s="200" t="s">
        <v>161</v>
      </c>
      <c r="E174" s="201" t="s">
        <v>22</v>
      </c>
      <c r="F174" s="202" t="s">
        <v>289</v>
      </c>
      <c r="G174" s="199"/>
      <c r="H174" s="203">
        <v>0.18442800000000001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161</v>
      </c>
      <c r="AU174" s="209" t="s">
        <v>84</v>
      </c>
      <c r="AV174" s="11" t="s">
        <v>84</v>
      </c>
      <c r="AW174" s="11" t="s">
        <v>163</v>
      </c>
      <c r="AX174" s="11" t="s">
        <v>75</v>
      </c>
      <c r="AY174" s="209" t="s">
        <v>152</v>
      </c>
    </row>
    <row r="175" spans="2:65" s="1" customFormat="1" ht="20.399999999999999" customHeight="1">
      <c r="B175" s="38"/>
      <c r="C175" s="186" t="s">
        <v>290</v>
      </c>
      <c r="D175" s="186" t="s">
        <v>154</v>
      </c>
      <c r="E175" s="187" t="s">
        <v>291</v>
      </c>
      <c r="F175" s="188" t="s">
        <v>292</v>
      </c>
      <c r="G175" s="189" t="s">
        <v>157</v>
      </c>
      <c r="H175" s="190">
        <v>0.32400000000000001</v>
      </c>
      <c r="I175" s="191"/>
      <c r="J175" s="192">
        <f>ROUND(I175*H175,2)</f>
        <v>0</v>
      </c>
      <c r="K175" s="188" t="s">
        <v>158</v>
      </c>
      <c r="L175" s="58"/>
      <c r="M175" s="193" t="s">
        <v>22</v>
      </c>
      <c r="N175" s="194" t="s">
        <v>46</v>
      </c>
      <c r="O175" s="39"/>
      <c r="P175" s="195">
        <f>O175*H175</f>
        <v>0</v>
      </c>
      <c r="Q175" s="195">
        <v>1.94302</v>
      </c>
      <c r="R175" s="195">
        <f>Q175*H175</f>
        <v>0.62953848000000001</v>
      </c>
      <c r="S175" s="195">
        <v>0</v>
      </c>
      <c r="T175" s="196">
        <f>S175*H175</f>
        <v>0</v>
      </c>
      <c r="AR175" s="21" t="s">
        <v>159</v>
      </c>
      <c r="AT175" s="21" t="s">
        <v>154</v>
      </c>
      <c r="AU175" s="21" t="s">
        <v>84</v>
      </c>
      <c r="AY175" s="21" t="s">
        <v>152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21" t="s">
        <v>24</v>
      </c>
      <c r="BK175" s="197">
        <f>ROUND(I175*H175,2)</f>
        <v>0</v>
      </c>
      <c r="BL175" s="21" t="s">
        <v>159</v>
      </c>
      <c r="BM175" s="21" t="s">
        <v>293</v>
      </c>
    </row>
    <row r="176" spans="2:65" s="11" customFormat="1" ht="12">
      <c r="B176" s="198"/>
      <c r="C176" s="199"/>
      <c r="D176" s="210" t="s">
        <v>161</v>
      </c>
      <c r="E176" s="211" t="s">
        <v>22</v>
      </c>
      <c r="F176" s="212" t="s">
        <v>294</v>
      </c>
      <c r="G176" s="199"/>
      <c r="H176" s="213">
        <v>0.108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161</v>
      </c>
      <c r="AU176" s="209" t="s">
        <v>84</v>
      </c>
      <c r="AV176" s="11" t="s">
        <v>84</v>
      </c>
      <c r="AW176" s="11" t="s">
        <v>163</v>
      </c>
      <c r="AX176" s="11" t="s">
        <v>75</v>
      </c>
      <c r="AY176" s="209" t="s">
        <v>152</v>
      </c>
    </row>
    <row r="177" spans="2:65" s="11" customFormat="1" ht="12">
      <c r="B177" s="198"/>
      <c r="C177" s="199"/>
      <c r="D177" s="210" t="s">
        <v>161</v>
      </c>
      <c r="E177" s="211" t="s">
        <v>22</v>
      </c>
      <c r="F177" s="212" t="s">
        <v>295</v>
      </c>
      <c r="G177" s="199"/>
      <c r="H177" s="213">
        <v>0.108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161</v>
      </c>
      <c r="AU177" s="209" t="s">
        <v>84</v>
      </c>
      <c r="AV177" s="11" t="s">
        <v>84</v>
      </c>
      <c r="AW177" s="11" t="s">
        <v>163</v>
      </c>
      <c r="AX177" s="11" t="s">
        <v>75</v>
      </c>
      <c r="AY177" s="209" t="s">
        <v>152</v>
      </c>
    </row>
    <row r="178" spans="2:65" s="11" customFormat="1" ht="12">
      <c r="B178" s="198"/>
      <c r="C178" s="199"/>
      <c r="D178" s="200" t="s">
        <v>161</v>
      </c>
      <c r="E178" s="201" t="s">
        <v>22</v>
      </c>
      <c r="F178" s="202" t="s">
        <v>296</v>
      </c>
      <c r="G178" s="199"/>
      <c r="H178" s="203">
        <v>0.108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161</v>
      </c>
      <c r="AU178" s="209" t="s">
        <v>84</v>
      </c>
      <c r="AV178" s="11" t="s">
        <v>84</v>
      </c>
      <c r="AW178" s="11" t="s">
        <v>163</v>
      </c>
      <c r="AX178" s="11" t="s">
        <v>75</v>
      </c>
      <c r="AY178" s="209" t="s">
        <v>152</v>
      </c>
    </row>
    <row r="179" spans="2:65" s="1" customFormat="1" ht="20.399999999999999" customHeight="1">
      <c r="B179" s="38"/>
      <c r="C179" s="186" t="s">
        <v>297</v>
      </c>
      <c r="D179" s="186" t="s">
        <v>154</v>
      </c>
      <c r="E179" s="187" t="s">
        <v>298</v>
      </c>
      <c r="F179" s="188" t="s">
        <v>299</v>
      </c>
      <c r="G179" s="189" t="s">
        <v>224</v>
      </c>
      <c r="H179" s="190">
        <v>21.190999999999999</v>
      </c>
      <c r="I179" s="191"/>
      <c r="J179" s="192">
        <f>ROUND(I179*H179,2)</f>
        <v>0</v>
      </c>
      <c r="K179" s="188" t="s">
        <v>158</v>
      </c>
      <c r="L179" s="58"/>
      <c r="M179" s="193" t="s">
        <v>22</v>
      </c>
      <c r="N179" s="194" t="s">
        <v>46</v>
      </c>
      <c r="O179" s="39"/>
      <c r="P179" s="195">
        <f>O179*H179</f>
        <v>0</v>
      </c>
      <c r="Q179" s="195">
        <v>2.8570000000000002E-2</v>
      </c>
      <c r="R179" s="195">
        <f>Q179*H179</f>
        <v>0.60542686999999995</v>
      </c>
      <c r="S179" s="195">
        <v>0</v>
      </c>
      <c r="T179" s="196">
        <f>S179*H179</f>
        <v>0</v>
      </c>
      <c r="AR179" s="21" t="s">
        <v>159</v>
      </c>
      <c r="AT179" s="21" t="s">
        <v>154</v>
      </c>
      <c r="AU179" s="21" t="s">
        <v>84</v>
      </c>
      <c r="AY179" s="21" t="s">
        <v>152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21" t="s">
        <v>24</v>
      </c>
      <c r="BK179" s="197">
        <f>ROUND(I179*H179,2)</f>
        <v>0</v>
      </c>
      <c r="BL179" s="21" t="s">
        <v>159</v>
      </c>
      <c r="BM179" s="21" t="s">
        <v>300</v>
      </c>
    </row>
    <row r="180" spans="2:65" s="1" customFormat="1" ht="24">
      <c r="B180" s="38"/>
      <c r="C180" s="60"/>
      <c r="D180" s="210" t="s">
        <v>239</v>
      </c>
      <c r="E180" s="60"/>
      <c r="F180" s="214" t="s">
        <v>301</v>
      </c>
      <c r="G180" s="60"/>
      <c r="H180" s="60"/>
      <c r="I180" s="156"/>
      <c r="J180" s="60"/>
      <c r="K180" s="60"/>
      <c r="L180" s="58"/>
      <c r="M180" s="215"/>
      <c r="N180" s="39"/>
      <c r="O180" s="39"/>
      <c r="P180" s="39"/>
      <c r="Q180" s="39"/>
      <c r="R180" s="39"/>
      <c r="S180" s="39"/>
      <c r="T180" s="75"/>
      <c r="AT180" s="21" t="s">
        <v>239</v>
      </c>
      <c r="AU180" s="21" t="s">
        <v>84</v>
      </c>
    </row>
    <row r="181" spans="2:65" s="11" customFormat="1" ht="12">
      <c r="B181" s="198"/>
      <c r="C181" s="199"/>
      <c r="D181" s="210" t="s">
        <v>161</v>
      </c>
      <c r="E181" s="211" t="s">
        <v>22</v>
      </c>
      <c r="F181" s="212" t="s">
        <v>302</v>
      </c>
      <c r="G181" s="199"/>
      <c r="H181" s="213">
        <v>19.009550000000001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161</v>
      </c>
      <c r="AU181" s="209" t="s">
        <v>84</v>
      </c>
      <c r="AV181" s="11" t="s">
        <v>84</v>
      </c>
      <c r="AW181" s="11" t="s">
        <v>163</v>
      </c>
      <c r="AX181" s="11" t="s">
        <v>75</v>
      </c>
      <c r="AY181" s="209" t="s">
        <v>152</v>
      </c>
    </row>
    <row r="182" spans="2:65" s="11" customFormat="1" ht="12">
      <c r="B182" s="198"/>
      <c r="C182" s="199"/>
      <c r="D182" s="200" t="s">
        <v>161</v>
      </c>
      <c r="E182" s="201" t="s">
        <v>22</v>
      </c>
      <c r="F182" s="202" t="s">
        <v>303</v>
      </c>
      <c r="G182" s="199"/>
      <c r="H182" s="203">
        <v>2.1816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161</v>
      </c>
      <c r="AU182" s="209" t="s">
        <v>84</v>
      </c>
      <c r="AV182" s="11" t="s">
        <v>84</v>
      </c>
      <c r="AW182" s="11" t="s">
        <v>163</v>
      </c>
      <c r="AX182" s="11" t="s">
        <v>75</v>
      </c>
      <c r="AY182" s="209" t="s">
        <v>152</v>
      </c>
    </row>
    <row r="183" spans="2:65" s="1" customFormat="1" ht="28.8" customHeight="1">
      <c r="B183" s="38"/>
      <c r="C183" s="186" t="s">
        <v>304</v>
      </c>
      <c r="D183" s="186" t="s">
        <v>154</v>
      </c>
      <c r="E183" s="187" t="s">
        <v>305</v>
      </c>
      <c r="F183" s="188" t="s">
        <v>306</v>
      </c>
      <c r="G183" s="189" t="s">
        <v>224</v>
      </c>
      <c r="H183" s="190">
        <v>3.4649999999999999</v>
      </c>
      <c r="I183" s="191"/>
      <c r="J183" s="192">
        <f>ROUND(I183*H183,2)</f>
        <v>0</v>
      </c>
      <c r="K183" s="188" t="s">
        <v>158</v>
      </c>
      <c r="L183" s="58"/>
      <c r="M183" s="193" t="s">
        <v>22</v>
      </c>
      <c r="N183" s="194" t="s">
        <v>46</v>
      </c>
      <c r="O183" s="39"/>
      <c r="P183" s="195">
        <f>O183*H183</f>
        <v>0</v>
      </c>
      <c r="Q183" s="195">
        <v>9.3970000000000008E-3</v>
      </c>
      <c r="R183" s="195">
        <f>Q183*H183</f>
        <v>3.2560604999999999E-2</v>
      </c>
      <c r="S183" s="195">
        <v>0</v>
      </c>
      <c r="T183" s="196">
        <f>S183*H183</f>
        <v>0</v>
      </c>
      <c r="AR183" s="21" t="s">
        <v>159</v>
      </c>
      <c r="AT183" s="21" t="s">
        <v>154</v>
      </c>
      <c r="AU183" s="21" t="s">
        <v>84</v>
      </c>
      <c r="AY183" s="21" t="s">
        <v>152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21" t="s">
        <v>24</v>
      </c>
      <c r="BK183" s="197">
        <f>ROUND(I183*H183,2)</f>
        <v>0</v>
      </c>
      <c r="BL183" s="21" t="s">
        <v>159</v>
      </c>
      <c r="BM183" s="21" t="s">
        <v>307</v>
      </c>
    </row>
    <row r="184" spans="2:65" s="11" customFormat="1" ht="12">
      <c r="B184" s="198"/>
      <c r="C184" s="199"/>
      <c r="D184" s="210" t="s">
        <v>161</v>
      </c>
      <c r="E184" s="211" t="s">
        <v>22</v>
      </c>
      <c r="F184" s="212" t="s">
        <v>308</v>
      </c>
      <c r="G184" s="199"/>
      <c r="H184" s="213">
        <v>3.4649999999999999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161</v>
      </c>
      <c r="AU184" s="209" t="s">
        <v>84</v>
      </c>
      <c r="AV184" s="11" t="s">
        <v>84</v>
      </c>
      <c r="AW184" s="11" t="s">
        <v>163</v>
      </c>
      <c r="AX184" s="11" t="s">
        <v>24</v>
      </c>
      <c r="AY184" s="209" t="s">
        <v>152</v>
      </c>
    </row>
    <row r="185" spans="2:65" s="10" customFormat="1" ht="29.85" customHeight="1">
      <c r="B185" s="169"/>
      <c r="C185" s="170"/>
      <c r="D185" s="183" t="s">
        <v>74</v>
      </c>
      <c r="E185" s="184" t="s">
        <v>175</v>
      </c>
      <c r="F185" s="184" t="s">
        <v>309</v>
      </c>
      <c r="G185" s="170"/>
      <c r="H185" s="170"/>
      <c r="I185" s="173"/>
      <c r="J185" s="185">
        <f>BK185</f>
        <v>0</v>
      </c>
      <c r="K185" s="170"/>
      <c r="L185" s="175"/>
      <c r="M185" s="176"/>
      <c r="N185" s="177"/>
      <c r="O185" s="177"/>
      <c r="P185" s="178">
        <f>SUM(P186:P195)</f>
        <v>0</v>
      </c>
      <c r="Q185" s="177"/>
      <c r="R185" s="178">
        <f>SUM(R186:R195)</f>
        <v>3.8525829900000002</v>
      </c>
      <c r="S185" s="177"/>
      <c r="T185" s="179">
        <f>SUM(T186:T195)</f>
        <v>0</v>
      </c>
      <c r="AR185" s="180" t="s">
        <v>24</v>
      </c>
      <c r="AT185" s="181" t="s">
        <v>74</v>
      </c>
      <c r="AU185" s="181" t="s">
        <v>24</v>
      </c>
      <c r="AY185" s="180" t="s">
        <v>152</v>
      </c>
      <c r="BK185" s="182">
        <f>SUM(BK186:BK195)</f>
        <v>0</v>
      </c>
    </row>
    <row r="186" spans="2:65" s="1" customFormat="1" ht="28.8" customHeight="1">
      <c r="B186" s="38"/>
      <c r="C186" s="186" t="s">
        <v>310</v>
      </c>
      <c r="D186" s="186" t="s">
        <v>154</v>
      </c>
      <c r="E186" s="187" t="s">
        <v>311</v>
      </c>
      <c r="F186" s="188" t="s">
        <v>312</v>
      </c>
      <c r="G186" s="189" t="s">
        <v>224</v>
      </c>
      <c r="H186" s="190">
        <v>5.7350000000000003</v>
      </c>
      <c r="I186" s="191"/>
      <c r="J186" s="192">
        <f>ROUND(I186*H186,2)</f>
        <v>0</v>
      </c>
      <c r="K186" s="188" t="s">
        <v>158</v>
      </c>
      <c r="L186" s="58"/>
      <c r="M186" s="193" t="s">
        <v>22</v>
      </c>
      <c r="N186" s="194" t="s">
        <v>46</v>
      </c>
      <c r="O186" s="39"/>
      <c r="P186" s="195">
        <f>O186*H186</f>
        <v>0</v>
      </c>
      <c r="Q186" s="195">
        <v>0.16192000000000001</v>
      </c>
      <c r="R186" s="195">
        <f>Q186*H186</f>
        <v>0.92861120000000008</v>
      </c>
      <c r="S186" s="195">
        <v>0</v>
      </c>
      <c r="T186" s="196">
        <f>S186*H186</f>
        <v>0</v>
      </c>
      <c r="AR186" s="21" t="s">
        <v>159</v>
      </c>
      <c r="AT186" s="21" t="s">
        <v>154</v>
      </c>
      <c r="AU186" s="21" t="s">
        <v>84</v>
      </c>
      <c r="AY186" s="21" t="s">
        <v>152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1" t="s">
        <v>24</v>
      </c>
      <c r="BK186" s="197">
        <f>ROUND(I186*H186,2)</f>
        <v>0</v>
      </c>
      <c r="BL186" s="21" t="s">
        <v>159</v>
      </c>
      <c r="BM186" s="21" t="s">
        <v>313</v>
      </c>
    </row>
    <row r="187" spans="2:65" s="1" customFormat="1" ht="28.8" customHeight="1">
      <c r="B187" s="38"/>
      <c r="C187" s="186" t="s">
        <v>314</v>
      </c>
      <c r="D187" s="186" t="s">
        <v>154</v>
      </c>
      <c r="E187" s="187" t="s">
        <v>315</v>
      </c>
      <c r="F187" s="188" t="s">
        <v>316</v>
      </c>
      <c r="G187" s="189" t="s">
        <v>224</v>
      </c>
      <c r="H187" s="190">
        <v>5.7350000000000003</v>
      </c>
      <c r="I187" s="191"/>
      <c r="J187" s="192">
        <f>ROUND(I187*H187,2)</f>
        <v>0</v>
      </c>
      <c r="K187" s="188" t="s">
        <v>158</v>
      </c>
      <c r="L187" s="58"/>
      <c r="M187" s="193" t="s">
        <v>22</v>
      </c>
      <c r="N187" s="194" t="s">
        <v>46</v>
      </c>
      <c r="O187" s="39"/>
      <c r="P187" s="195">
        <f>O187*H187</f>
        <v>0</v>
      </c>
      <c r="Q187" s="195">
        <v>8.4250000000000005E-2</v>
      </c>
      <c r="R187" s="195">
        <f>Q187*H187</f>
        <v>0.48317375000000007</v>
      </c>
      <c r="S187" s="195">
        <v>0</v>
      </c>
      <c r="T187" s="196">
        <f>S187*H187</f>
        <v>0</v>
      </c>
      <c r="AR187" s="21" t="s">
        <v>159</v>
      </c>
      <c r="AT187" s="21" t="s">
        <v>154</v>
      </c>
      <c r="AU187" s="21" t="s">
        <v>84</v>
      </c>
      <c r="AY187" s="21" t="s">
        <v>152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1" t="s">
        <v>24</v>
      </c>
      <c r="BK187" s="197">
        <f>ROUND(I187*H187,2)</f>
        <v>0</v>
      </c>
      <c r="BL187" s="21" t="s">
        <v>159</v>
      </c>
      <c r="BM187" s="21" t="s">
        <v>317</v>
      </c>
    </row>
    <row r="188" spans="2:65" s="11" customFormat="1" ht="12">
      <c r="B188" s="198"/>
      <c r="C188" s="199"/>
      <c r="D188" s="200" t="s">
        <v>161</v>
      </c>
      <c r="E188" s="201" t="s">
        <v>22</v>
      </c>
      <c r="F188" s="202" t="s">
        <v>318</v>
      </c>
      <c r="G188" s="199"/>
      <c r="H188" s="203">
        <v>5.7350000000000003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161</v>
      </c>
      <c r="AU188" s="209" t="s">
        <v>84</v>
      </c>
      <c r="AV188" s="11" t="s">
        <v>84</v>
      </c>
      <c r="AW188" s="11" t="s">
        <v>163</v>
      </c>
      <c r="AX188" s="11" t="s">
        <v>24</v>
      </c>
      <c r="AY188" s="209" t="s">
        <v>152</v>
      </c>
    </row>
    <row r="189" spans="2:65" s="1" customFormat="1" ht="20.399999999999999" customHeight="1">
      <c r="B189" s="38"/>
      <c r="C189" s="217" t="s">
        <v>319</v>
      </c>
      <c r="D189" s="217" t="s">
        <v>278</v>
      </c>
      <c r="E189" s="218" t="s">
        <v>320</v>
      </c>
      <c r="F189" s="219" t="s">
        <v>321</v>
      </c>
      <c r="G189" s="220" t="s">
        <v>224</v>
      </c>
      <c r="H189" s="221">
        <v>5.7919999999999998</v>
      </c>
      <c r="I189" s="222"/>
      <c r="J189" s="223">
        <f>ROUND(I189*H189,2)</f>
        <v>0</v>
      </c>
      <c r="K189" s="219" t="s">
        <v>158</v>
      </c>
      <c r="L189" s="224"/>
      <c r="M189" s="225" t="s">
        <v>22</v>
      </c>
      <c r="N189" s="226" t="s">
        <v>46</v>
      </c>
      <c r="O189" s="39"/>
      <c r="P189" s="195">
        <f>O189*H189</f>
        <v>0</v>
      </c>
      <c r="Q189" s="195">
        <v>0.13100000000000001</v>
      </c>
      <c r="R189" s="195">
        <f>Q189*H189</f>
        <v>0.75875199999999998</v>
      </c>
      <c r="S189" s="195">
        <v>0</v>
      </c>
      <c r="T189" s="196">
        <f>S189*H189</f>
        <v>0</v>
      </c>
      <c r="AR189" s="21" t="s">
        <v>191</v>
      </c>
      <c r="AT189" s="21" t="s">
        <v>278</v>
      </c>
      <c r="AU189" s="21" t="s">
        <v>84</v>
      </c>
      <c r="AY189" s="21" t="s">
        <v>152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21" t="s">
        <v>24</v>
      </c>
      <c r="BK189" s="197">
        <f>ROUND(I189*H189,2)</f>
        <v>0</v>
      </c>
      <c r="BL189" s="21" t="s">
        <v>159</v>
      </c>
      <c r="BM189" s="21" t="s">
        <v>322</v>
      </c>
    </row>
    <row r="190" spans="2:65" s="11" customFormat="1" ht="12">
      <c r="B190" s="198"/>
      <c r="C190" s="199"/>
      <c r="D190" s="200" t="s">
        <v>161</v>
      </c>
      <c r="E190" s="199"/>
      <c r="F190" s="202" t="s">
        <v>323</v>
      </c>
      <c r="G190" s="199"/>
      <c r="H190" s="203">
        <v>5.7919999999999998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161</v>
      </c>
      <c r="AU190" s="209" t="s">
        <v>84</v>
      </c>
      <c r="AV190" s="11" t="s">
        <v>84</v>
      </c>
      <c r="AW190" s="11" t="s">
        <v>6</v>
      </c>
      <c r="AX190" s="11" t="s">
        <v>24</v>
      </c>
      <c r="AY190" s="209" t="s">
        <v>152</v>
      </c>
    </row>
    <row r="191" spans="2:65" s="1" customFormat="1" ht="28.8" customHeight="1">
      <c r="B191" s="38"/>
      <c r="C191" s="186" t="s">
        <v>324</v>
      </c>
      <c r="D191" s="186" t="s">
        <v>154</v>
      </c>
      <c r="E191" s="187" t="s">
        <v>325</v>
      </c>
      <c r="F191" s="188" t="s">
        <v>326</v>
      </c>
      <c r="G191" s="189" t="s">
        <v>327</v>
      </c>
      <c r="H191" s="190">
        <v>9.9</v>
      </c>
      <c r="I191" s="191"/>
      <c r="J191" s="192">
        <f>ROUND(I191*H191,2)</f>
        <v>0</v>
      </c>
      <c r="K191" s="188" t="s">
        <v>158</v>
      </c>
      <c r="L191" s="58"/>
      <c r="M191" s="193" t="s">
        <v>22</v>
      </c>
      <c r="N191" s="194" t="s">
        <v>46</v>
      </c>
      <c r="O191" s="39"/>
      <c r="P191" s="195">
        <f>O191*H191</f>
        <v>0</v>
      </c>
      <c r="Q191" s="195">
        <v>0.12949959999999999</v>
      </c>
      <c r="R191" s="195">
        <f>Q191*H191</f>
        <v>1.28204604</v>
      </c>
      <c r="S191" s="195">
        <v>0</v>
      </c>
      <c r="T191" s="196">
        <f>S191*H191</f>
        <v>0</v>
      </c>
      <c r="AR191" s="21" t="s">
        <v>159</v>
      </c>
      <c r="AT191" s="21" t="s">
        <v>154</v>
      </c>
      <c r="AU191" s="21" t="s">
        <v>84</v>
      </c>
      <c r="AY191" s="21" t="s">
        <v>152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21" t="s">
        <v>24</v>
      </c>
      <c r="BK191" s="197">
        <f>ROUND(I191*H191,2)</f>
        <v>0</v>
      </c>
      <c r="BL191" s="21" t="s">
        <v>159</v>
      </c>
      <c r="BM191" s="21" t="s">
        <v>328</v>
      </c>
    </row>
    <row r="192" spans="2:65" s="11" customFormat="1" ht="12">
      <c r="B192" s="198"/>
      <c r="C192" s="199"/>
      <c r="D192" s="200" t="s">
        <v>161</v>
      </c>
      <c r="E192" s="201" t="s">
        <v>22</v>
      </c>
      <c r="F192" s="202" t="s">
        <v>329</v>
      </c>
      <c r="G192" s="199"/>
      <c r="H192" s="203">
        <v>9.9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161</v>
      </c>
      <c r="AU192" s="209" t="s">
        <v>84</v>
      </c>
      <c r="AV192" s="11" t="s">
        <v>84</v>
      </c>
      <c r="AW192" s="11" t="s">
        <v>163</v>
      </c>
      <c r="AX192" s="11" t="s">
        <v>24</v>
      </c>
      <c r="AY192" s="209" t="s">
        <v>152</v>
      </c>
    </row>
    <row r="193" spans="2:65" s="1" customFormat="1" ht="20.399999999999999" customHeight="1">
      <c r="B193" s="38"/>
      <c r="C193" s="217" t="s">
        <v>330</v>
      </c>
      <c r="D193" s="217" t="s">
        <v>278</v>
      </c>
      <c r="E193" s="218" t="s">
        <v>331</v>
      </c>
      <c r="F193" s="219" t="s">
        <v>332</v>
      </c>
      <c r="G193" s="220" t="s">
        <v>333</v>
      </c>
      <c r="H193" s="221">
        <v>40</v>
      </c>
      <c r="I193" s="222"/>
      <c r="J193" s="223">
        <f>ROUND(I193*H193,2)</f>
        <v>0</v>
      </c>
      <c r="K193" s="219" t="s">
        <v>158</v>
      </c>
      <c r="L193" s="224"/>
      <c r="M193" s="225" t="s">
        <v>22</v>
      </c>
      <c r="N193" s="226" t="s">
        <v>46</v>
      </c>
      <c r="O193" s="39"/>
      <c r="P193" s="195">
        <f>O193*H193</f>
        <v>0</v>
      </c>
      <c r="Q193" s="195">
        <v>0.01</v>
      </c>
      <c r="R193" s="195">
        <f>Q193*H193</f>
        <v>0.4</v>
      </c>
      <c r="S193" s="195">
        <v>0</v>
      </c>
      <c r="T193" s="196">
        <f>S193*H193</f>
        <v>0</v>
      </c>
      <c r="AR193" s="21" t="s">
        <v>191</v>
      </c>
      <c r="AT193" s="21" t="s">
        <v>278</v>
      </c>
      <c r="AU193" s="21" t="s">
        <v>84</v>
      </c>
      <c r="AY193" s="21" t="s">
        <v>152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21" t="s">
        <v>24</v>
      </c>
      <c r="BK193" s="197">
        <f>ROUND(I193*H193,2)</f>
        <v>0</v>
      </c>
      <c r="BL193" s="21" t="s">
        <v>159</v>
      </c>
      <c r="BM193" s="21" t="s">
        <v>334</v>
      </c>
    </row>
    <row r="194" spans="2:65" s="11" customFormat="1" ht="12">
      <c r="B194" s="198"/>
      <c r="C194" s="199"/>
      <c r="D194" s="210" t="s">
        <v>161</v>
      </c>
      <c r="E194" s="211" t="s">
        <v>22</v>
      </c>
      <c r="F194" s="212" t="s">
        <v>335</v>
      </c>
      <c r="G194" s="199"/>
      <c r="H194" s="213">
        <v>20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161</v>
      </c>
      <c r="AU194" s="209" t="s">
        <v>84</v>
      </c>
      <c r="AV194" s="11" t="s">
        <v>84</v>
      </c>
      <c r="AW194" s="11" t="s">
        <v>163</v>
      </c>
      <c r="AX194" s="11" t="s">
        <v>75</v>
      </c>
      <c r="AY194" s="209" t="s">
        <v>152</v>
      </c>
    </row>
    <row r="195" spans="2:65" s="11" customFormat="1" ht="12">
      <c r="B195" s="198"/>
      <c r="C195" s="199"/>
      <c r="D195" s="210" t="s">
        <v>161</v>
      </c>
      <c r="E195" s="199"/>
      <c r="F195" s="212" t="s">
        <v>336</v>
      </c>
      <c r="G195" s="199"/>
      <c r="H195" s="213">
        <v>40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161</v>
      </c>
      <c r="AU195" s="209" t="s">
        <v>84</v>
      </c>
      <c r="AV195" s="11" t="s">
        <v>84</v>
      </c>
      <c r="AW195" s="11" t="s">
        <v>6</v>
      </c>
      <c r="AX195" s="11" t="s">
        <v>24</v>
      </c>
      <c r="AY195" s="209" t="s">
        <v>152</v>
      </c>
    </row>
    <row r="196" spans="2:65" s="10" customFormat="1" ht="29.85" customHeight="1">
      <c r="B196" s="169"/>
      <c r="C196" s="170"/>
      <c r="D196" s="171" t="s">
        <v>74</v>
      </c>
      <c r="E196" s="227" t="s">
        <v>180</v>
      </c>
      <c r="F196" s="227" t="s">
        <v>337</v>
      </c>
      <c r="G196" s="170"/>
      <c r="H196" s="170"/>
      <c r="I196" s="173"/>
      <c r="J196" s="228">
        <f>BK196</f>
        <v>0</v>
      </c>
      <c r="K196" s="170"/>
      <c r="L196" s="175"/>
      <c r="M196" s="176"/>
      <c r="N196" s="177"/>
      <c r="O196" s="177"/>
      <c r="P196" s="178">
        <f>P197+P215+P252+P255</f>
        <v>0</v>
      </c>
      <c r="Q196" s="177"/>
      <c r="R196" s="178">
        <f>R197+R215+R252+R255</f>
        <v>2.9811996199999999</v>
      </c>
      <c r="S196" s="177"/>
      <c r="T196" s="179">
        <f>T197+T215+T252+T255</f>
        <v>0</v>
      </c>
      <c r="AR196" s="180" t="s">
        <v>24</v>
      </c>
      <c r="AT196" s="181" t="s">
        <v>74</v>
      </c>
      <c r="AU196" s="181" t="s">
        <v>24</v>
      </c>
      <c r="AY196" s="180" t="s">
        <v>152</v>
      </c>
      <c r="BK196" s="182">
        <f>BK197+BK215+BK252+BK255</f>
        <v>0</v>
      </c>
    </row>
    <row r="197" spans="2:65" s="10" customFormat="1" ht="14.85" customHeight="1">
      <c r="B197" s="169"/>
      <c r="C197" s="170"/>
      <c r="D197" s="183" t="s">
        <v>74</v>
      </c>
      <c r="E197" s="184" t="s">
        <v>338</v>
      </c>
      <c r="F197" s="184" t="s">
        <v>339</v>
      </c>
      <c r="G197" s="170"/>
      <c r="H197" s="170"/>
      <c r="I197" s="173"/>
      <c r="J197" s="185">
        <f>BK197</f>
        <v>0</v>
      </c>
      <c r="K197" s="170"/>
      <c r="L197" s="175"/>
      <c r="M197" s="176"/>
      <c r="N197" s="177"/>
      <c r="O197" s="177"/>
      <c r="P197" s="178">
        <f>SUM(P198:P214)</f>
        <v>0</v>
      </c>
      <c r="Q197" s="177"/>
      <c r="R197" s="178">
        <f>SUM(R198:R214)</f>
        <v>0.89493856000000016</v>
      </c>
      <c r="S197" s="177"/>
      <c r="T197" s="179">
        <f>SUM(T198:T214)</f>
        <v>0</v>
      </c>
      <c r="AR197" s="180" t="s">
        <v>24</v>
      </c>
      <c r="AT197" s="181" t="s">
        <v>74</v>
      </c>
      <c r="AU197" s="181" t="s">
        <v>84</v>
      </c>
      <c r="AY197" s="180" t="s">
        <v>152</v>
      </c>
      <c r="BK197" s="182">
        <f>SUM(BK198:BK214)</f>
        <v>0</v>
      </c>
    </row>
    <row r="198" spans="2:65" s="1" customFormat="1" ht="20.399999999999999" customHeight="1">
      <c r="B198" s="38"/>
      <c r="C198" s="186" t="s">
        <v>340</v>
      </c>
      <c r="D198" s="186" t="s">
        <v>154</v>
      </c>
      <c r="E198" s="187" t="s">
        <v>341</v>
      </c>
      <c r="F198" s="188" t="s">
        <v>342</v>
      </c>
      <c r="G198" s="189" t="s">
        <v>224</v>
      </c>
      <c r="H198" s="190">
        <v>2</v>
      </c>
      <c r="I198" s="191"/>
      <c r="J198" s="192">
        <f>ROUND(I198*H198,2)</f>
        <v>0</v>
      </c>
      <c r="K198" s="188" t="s">
        <v>158</v>
      </c>
      <c r="L198" s="58"/>
      <c r="M198" s="193" t="s">
        <v>22</v>
      </c>
      <c r="N198" s="194" t="s">
        <v>46</v>
      </c>
      <c r="O198" s="39"/>
      <c r="P198" s="195">
        <f>O198*H198</f>
        <v>0</v>
      </c>
      <c r="Q198" s="195">
        <v>0.04</v>
      </c>
      <c r="R198" s="195">
        <f>Q198*H198</f>
        <v>0.08</v>
      </c>
      <c r="S198" s="195">
        <v>0</v>
      </c>
      <c r="T198" s="196">
        <f>S198*H198</f>
        <v>0</v>
      </c>
      <c r="AR198" s="21" t="s">
        <v>159</v>
      </c>
      <c r="AT198" s="21" t="s">
        <v>154</v>
      </c>
      <c r="AU198" s="21" t="s">
        <v>167</v>
      </c>
      <c r="AY198" s="21" t="s">
        <v>152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21" t="s">
        <v>24</v>
      </c>
      <c r="BK198" s="197">
        <f>ROUND(I198*H198,2)</f>
        <v>0</v>
      </c>
      <c r="BL198" s="21" t="s">
        <v>159</v>
      </c>
      <c r="BM198" s="21" t="s">
        <v>343</v>
      </c>
    </row>
    <row r="199" spans="2:65" s="1" customFormat="1" ht="12">
      <c r="B199" s="38"/>
      <c r="C199" s="60"/>
      <c r="D199" s="210" t="s">
        <v>239</v>
      </c>
      <c r="E199" s="60"/>
      <c r="F199" s="214" t="s">
        <v>344</v>
      </c>
      <c r="G199" s="60"/>
      <c r="H199" s="60"/>
      <c r="I199" s="156"/>
      <c r="J199" s="60"/>
      <c r="K199" s="60"/>
      <c r="L199" s="58"/>
      <c r="M199" s="215"/>
      <c r="N199" s="39"/>
      <c r="O199" s="39"/>
      <c r="P199" s="39"/>
      <c r="Q199" s="39"/>
      <c r="R199" s="39"/>
      <c r="S199" s="39"/>
      <c r="T199" s="75"/>
      <c r="AT199" s="21" t="s">
        <v>239</v>
      </c>
      <c r="AU199" s="21" t="s">
        <v>167</v>
      </c>
    </row>
    <row r="200" spans="2:65" s="11" customFormat="1" ht="12">
      <c r="B200" s="198"/>
      <c r="C200" s="199"/>
      <c r="D200" s="200" t="s">
        <v>161</v>
      </c>
      <c r="E200" s="201" t="s">
        <v>22</v>
      </c>
      <c r="F200" s="202" t="s">
        <v>345</v>
      </c>
      <c r="G200" s="199"/>
      <c r="H200" s="203">
        <v>2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161</v>
      </c>
      <c r="AU200" s="209" t="s">
        <v>167</v>
      </c>
      <c r="AV200" s="11" t="s">
        <v>84</v>
      </c>
      <c r="AW200" s="11" t="s">
        <v>163</v>
      </c>
      <c r="AX200" s="11" t="s">
        <v>75</v>
      </c>
      <c r="AY200" s="209" t="s">
        <v>152</v>
      </c>
    </row>
    <row r="201" spans="2:65" s="1" customFormat="1" ht="20.399999999999999" customHeight="1">
      <c r="B201" s="38"/>
      <c r="C201" s="186" t="s">
        <v>346</v>
      </c>
      <c r="D201" s="186" t="s">
        <v>154</v>
      </c>
      <c r="E201" s="187" t="s">
        <v>347</v>
      </c>
      <c r="F201" s="188" t="s">
        <v>348</v>
      </c>
      <c r="G201" s="189" t="s">
        <v>224</v>
      </c>
      <c r="H201" s="190">
        <v>8.64</v>
      </c>
      <c r="I201" s="191"/>
      <c r="J201" s="192">
        <f>ROUND(I201*H201,2)</f>
        <v>0</v>
      </c>
      <c r="K201" s="188" t="s">
        <v>158</v>
      </c>
      <c r="L201" s="58"/>
      <c r="M201" s="193" t="s">
        <v>22</v>
      </c>
      <c r="N201" s="194" t="s">
        <v>46</v>
      </c>
      <c r="O201" s="39"/>
      <c r="P201" s="195">
        <f>O201*H201</f>
        <v>0</v>
      </c>
      <c r="Q201" s="195">
        <v>3.3579999999999999E-2</v>
      </c>
      <c r="R201" s="195">
        <f>Q201*H201</f>
        <v>0.29013120000000003</v>
      </c>
      <c r="S201" s="195">
        <v>0</v>
      </c>
      <c r="T201" s="196">
        <f>S201*H201</f>
        <v>0</v>
      </c>
      <c r="AR201" s="21" t="s">
        <v>159</v>
      </c>
      <c r="AT201" s="21" t="s">
        <v>154</v>
      </c>
      <c r="AU201" s="21" t="s">
        <v>167</v>
      </c>
      <c r="AY201" s="21" t="s">
        <v>152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21" t="s">
        <v>24</v>
      </c>
      <c r="BK201" s="197">
        <f>ROUND(I201*H201,2)</f>
        <v>0</v>
      </c>
      <c r="BL201" s="21" t="s">
        <v>159</v>
      </c>
      <c r="BM201" s="21" t="s">
        <v>349</v>
      </c>
    </row>
    <row r="202" spans="2:65" s="1" customFormat="1" ht="12">
      <c r="B202" s="38"/>
      <c r="C202" s="60"/>
      <c r="D202" s="210" t="s">
        <v>239</v>
      </c>
      <c r="E202" s="60"/>
      <c r="F202" s="214" t="s">
        <v>350</v>
      </c>
      <c r="G202" s="60"/>
      <c r="H202" s="60"/>
      <c r="I202" s="156"/>
      <c r="J202" s="60"/>
      <c r="K202" s="60"/>
      <c r="L202" s="58"/>
      <c r="M202" s="215"/>
      <c r="N202" s="39"/>
      <c r="O202" s="39"/>
      <c r="P202" s="39"/>
      <c r="Q202" s="39"/>
      <c r="R202" s="39"/>
      <c r="S202" s="39"/>
      <c r="T202" s="75"/>
      <c r="AT202" s="21" t="s">
        <v>239</v>
      </c>
      <c r="AU202" s="21" t="s">
        <v>167</v>
      </c>
    </row>
    <row r="203" spans="2:65" s="11" customFormat="1" ht="12">
      <c r="B203" s="198"/>
      <c r="C203" s="199"/>
      <c r="D203" s="200" t="s">
        <v>161</v>
      </c>
      <c r="E203" s="201" t="s">
        <v>22</v>
      </c>
      <c r="F203" s="202" t="s">
        <v>351</v>
      </c>
      <c r="G203" s="199"/>
      <c r="H203" s="203">
        <v>8.64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161</v>
      </c>
      <c r="AU203" s="209" t="s">
        <v>167</v>
      </c>
      <c r="AV203" s="11" t="s">
        <v>84</v>
      </c>
      <c r="AW203" s="11" t="s">
        <v>163</v>
      </c>
      <c r="AX203" s="11" t="s">
        <v>75</v>
      </c>
      <c r="AY203" s="209" t="s">
        <v>152</v>
      </c>
    </row>
    <row r="204" spans="2:65" s="1" customFormat="1" ht="28.8" customHeight="1">
      <c r="B204" s="38"/>
      <c r="C204" s="186" t="s">
        <v>352</v>
      </c>
      <c r="D204" s="186" t="s">
        <v>154</v>
      </c>
      <c r="E204" s="187" t="s">
        <v>353</v>
      </c>
      <c r="F204" s="188" t="s">
        <v>354</v>
      </c>
      <c r="G204" s="189" t="s">
        <v>224</v>
      </c>
      <c r="H204" s="190">
        <v>3.9239999999999999</v>
      </c>
      <c r="I204" s="191"/>
      <c r="J204" s="192">
        <f>ROUND(I204*H204,2)</f>
        <v>0</v>
      </c>
      <c r="K204" s="188" t="s">
        <v>158</v>
      </c>
      <c r="L204" s="58"/>
      <c r="M204" s="193" t="s">
        <v>22</v>
      </c>
      <c r="N204" s="194" t="s">
        <v>46</v>
      </c>
      <c r="O204" s="39"/>
      <c r="P204" s="195">
        <f>O204*H204</f>
        <v>0</v>
      </c>
      <c r="Q204" s="195">
        <v>4.8900000000000002E-3</v>
      </c>
      <c r="R204" s="195">
        <f>Q204*H204</f>
        <v>1.9188360000000002E-2</v>
      </c>
      <c r="S204" s="195">
        <v>0</v>
      </c>
      <c r="T204" s="196">
        <f>S204*H204</f>
        <v>0</v>
      </c>
      <c r="AR204" s="21" t="s">
        <v>159</v>
      </c>
      <c r="AT204" s="21" t="s">
        <v>154</v>
      </c>
      <c r="AU204" s="21" t="s">
        <v>167</v>
      </c>
      <c r="AY204" s="21" t="s">
        <v>152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21" t="s">
        <v>24</v>
      </c>
      <c r="BK204" s="197">
        <f>ROUND(I204*H204,2)</f>
        <v>0</v>
      </c>
      <c r="BL204" s="21" t="s">
        <v>159</v>
      </c>
      <c r="BM204" s="21" t="s">
        <v>355</v>
      </c>
    </row>
    <row r="205" spans="2:65" s="1" customFormat="1" ht="24">
      <c r="B205" s="38"/>
      <c r="C205" s="60"/>
      <c r="D205" s="210" t="s">
        <v>239</v>
      </c>
      <c r="E205" s="60"/>
      <c r="F205" s="214" t="s">
        <v>356</v>
      </c>
      <c r="G205" s="60"/>
      <c r="H205" s="60"/>
      <c r="I205" s="156"/>
      <c r="J205" s="60"/>
      <c r="K205" s="60"/>
      <c r="L205" s="58"/>
      <c r="M205" s="215"/>
      <c r="N205" s="39"/>
      <c r="O205" s="39"/>
      <c r="P205" s="39"/>
      <c r="Q205" s="39"/>
      <c r="R205" s="39"/>
      <c r="S205" s="39"/>
      <c r="T205" s="75"/>
      <c r="AT205" s="21" t="s">
        <v>239</v>
      </c>
      <c r="AU205" s="21" t="s">
        <v>167</v>
      </c>
    </row>
    <row r="206" spans="2:65" s="11" customFormat="1" ht="12">
      <c r="B206" s="198"/>
      <c r="C206" s="199"/>
      <c r="D206" s="200" t="s">
        <v>161</v>
      </c>
      <c r="E206" s="201" t="s">
        <v>22</v>
      </c>
      <c r="F206" s="202" t="s">
        <v>357</v>
      </c>
      <c r="G206" s="199"/>
      <c r="H206" s="203">
        <v>3.9239999999999999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161</v>
      </c>
      <c r="AU206" s="209" t="s">
        <v>167</v>
      </c>
      <c r="AV206" s="11" t="s">
        <v>84</v>
      </c>
      <c r="AW206" s="11" t="s">
        <v>163</v>
      </c>
      <c r="AX206" s="11" t="s">
        <v>75</v>
      </c>
      <c r="AY206" s="209" t="s">
        <v>152</v>
      </c>
    </row>
    <row r="207" spans="2:65" s="1" customFormat="1" ht="20.399999999999999" customHeight="1">
      <c r="B207" s="38"/>
      <c r="C207" s="186" t="s">
        <v>358</v>
      </c>
      <c r="D207" s="186" t="s">
        <v>154</v>
      </c>
      <c r="E207" s="187" t="s">
        <v>359</v>
      </c>
      <c r="F207" s="188" t="s">
        <v>360</v>
      </c>
      <c r="G207" s="189" t="s">
        <v>224</v>
      </c>
      <c r="H207" s="190">
        <v>3.9239999999999999</v>
      </c>
      <c r="I207" s="191"/>
      <c r="J207" s="192">
        <f>ROUND(I207*H207,2)</f>
        <v>0</v>
      </c>
      <c r="K207" s="188" t="s">
        <v>158</v>
      </c>
      <c r="L207" s="58"/>
      <c r="M207" s="193" t="s">
        <v>22</v>
      </c>
      <c r="N207" s="194" t="s">
        <v>46</v>
      </c>
      <c r="O207" s="39"/>
      <c r="P207" s="195">
        <f>O207*H207</f>
        <v>0</v>
      </c>
      <c r="Q207" s="195">
        <v>3.0000000000000001E-3</v>
      </c>
      <c r="R207" s="195">
        <f>Q207*H207</f>
        <v>1.1771999999999999E-2</v>
      </c>
      <c r="S207" s="195">
        <v>0</v>
      </c>
      <c r="T207" s="196">
        <f>S207*H207</f>
        <v>0</v>
      </c>
      <c r="AR207" s="21" t="s">
        <v>159</v>
      </c>
      <c r="AT207" s="21" t="s">
        <v>154</v>
      </c>
      <c r="AU207" s="21" t="s">
        <v>167</v>
      </c>
      <c r="AY207" s="21" t="s">
        <v>152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21" t="s">
        <v>24</v>
      </c>
      <c r="BK207" s="197">
        <f>ROUND(I207*H207,2)</f>
        <v>0</v>
      </c>
      <c r="BL207" s="21" t="s">
        <v>159</v>
      </c>
      <c r="BM207" s="21" t="s">
        <v>361</v>
      </c>
    </row>
    <row r="208" spans="2:65" s="1" customFormat="1" ht="12">
      <c r="B208" s="38"/>
      <c r="C208" s="60"/>
      <c r="D208" s="200" t="s">
        <v>239</v>
      </c>
      <c r="E208" s="60"/>
      <c r="F208" s="229" t="s">
        <v>362</v>
      </c>
      <c r="G208" s="60"/>
      <c r="H208" s="60"/>
      <c r="I208" s="156"/>
      <c r="J208" s="60"/>
      <c r="K208" s="60"/>
      <c r="L208" s="58"/>
      <c r="M208" s="215"/>
      <c r="N208" s="39"/>
      <c r="O208" s="39"/>
      <c r="P208" s="39"/>
      <c r="Q208" s="39"/>
      <c r="R208" s="39"/>
      <c r="S208" s="39"/>
      <c r="T208" s="75"/>
      <c r="AT208" s="21" t="s">
        <v>239</v>
      </c>
      <c r="AU208" s="21" t="s">
        <v>167</v>
      </c>
    </row>
    <row r="209" spans="2:65" s="1" customFormat="1" ht="20.399999999999999" customHeight="1">
      <c r="B209" s="38"/>
      <c r="C209" s="186" t="s">
        <v>363</v>
      </c>
      <c r="D209" s="186" t="s">
        <v>154</v>
      </c>
      <c r="E209" s="187" t="s">
        <v>364</v>
      </c>
      <c r="F209" s="188" t="s">
        <v>365</v>
      </c>
      <c r="G209" s="189" t="s">
        <v>327</v>
      </c>
      <c r="H209" s="190">
        <v>16.2</v>
      </c>
      <c r="I209" s="191"/>
      <c r="J209" s="192">
        <f>ROUND(I209*H209,2)</f>
        <v>0</v>
      </c>
      <c r="K209" s="188" t="s">
        <v>158</v>
      </c>
      <c r="L209" s="58"/>
      <c r="M209" s="193" t="s">
        <v>22</v>
      </c>
      <c r="N209" s="194" t="s">
        <v>46</v>
      </c>
      <c r="O209" s="39"/>
      <c r="P209" s="195">
        <f>O209*H209</f>
        <v>0</v>
      </c>
      <c r="Q209" s="195">
        <v>1.5E-3</v>
      </c>
      <c r="R209" s="195">
        <f>Q209*H209</f>
        <v>2.4299999999999999E-2</v>
      </c>
      <c r="S209" s="195">
        <v>0</v>
      </c>
      <c r="T209" s="196">
        <f>S209*H209</f>
        <v>0</v>
      </c>
      <c r="AR209" s="21" t="s">
        <v>159</v>
      </c>
      <c r="AT209" s="21" t="s">
        <v>154</v>
      </c>
      <c r="AU209" s="21" t="s">
        <v>167</v>
      </c>
      <c r="AY209" s="21" t="s">
        <v>152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21" t="s">
        <v>24</v>
      </c>
      <c r="BK209" s="197">
        <f>ROUND(I209*H209,2)</f>
        <v>0</v>
      </c>
      <c r="BL209" s="21" t="s">
        <v>159</v>
      </c>
      <c r="BM209" s="21" t="s">
        <v>366</v>
      </c>
    </row>
    <row r="210" spans="2:65" s="1" customFormat="1" ht="12">
      <c r="B210" s="38"/>
      <c r="C210" s="60"/>
      <c r="D210" s="210" t="s">
        <v>239</v>
      </c>
      <c r="E210" s="60"/>
      <c r="F210" s="214" t="s">
        <v>367</v>
      </c>
      <c r="G210" s="60"/>
      <c r="H210" s="60"/>
      <c r="I210" s="156"/>
      <c r="J210" s="60"/>
      <c r="K210" s="60"/>
      <c r="L210" s="58"/>
      <c r="M210" s="215"/>
      <c r="N210" s="39"/>
      <c r="O210" s="39"/>
      <c r="P210" s="39"/>
      <c r="Q210" s="39"/>
      <c r="R210" s="39"/>
      <c r="S210" s="39"/>
      <c r="T210" s="75"/>
      <c r="AT210" s="21" t="s">
        <v>239</v>
      </c>
      <c r="AU210" s="21" t="s">
        <v>167</v>
      </c>
    </row>
    <row r="211" spans="2:65" s="11" customFormat="1" ht="12">
      <c r="B211" s="198"/>
      <c r="C211" s="199"/>
      <c r="D211" s="200" t="s">
        <v>161</v>
      </c>
      <c r="E211" s="201" t="s">
        <v>22</v>
      </c>
      <c r="F211" s="202" t="s">
        <v>368</v>
      </c>
      <c r="G211" s="199"/>
      <c r="H211" s="203">
        <v>16.2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161</v>
      </c>
      <c r="AU211" s="209" t="s">
        <v>167</v>
      </c>
      <c r="AV211" s="11" t="s">
        <v>84</v>
      </c>
      <c r="AW211" s="11" t="s">
        <v>163</v>
      </c>
      <c r="AX211" s="11" t="s">
        <v>75</v>
      </c>
      <c r="AY211" s="209" t="s">
        <v>152</v>
      </c>
    </row>
    <row r="212" spans="2:65" s="1" customFormat="1" ht="28.8" customHeight="1">
      <c r="B212" s="38"/>
      <c r="C212" s="186" t="s">
        <v>369</v>
      </c>
      <c r="D212" s="186" t="s">
        <v>154</v>
      </c>
      <c r="E212" s="187" t="s">
        <v>370</v>
      </c>
      <c r="F212" s="188" t="s">
        <v>371</v>
      </c>
      <c r="G212" s="189" t="s">
        <v>224</v>
      </c>
      <c r="H212" s="190">
        <v>19.010000000000002</v>
      </c>
      <c r="I212" s="191"/>
      <c r="J212" s="192">
        <f>ROUND(I212*H212,2)</f>
        <v>0</v>
      </c>
      <c r="K212" s="188" t="s">
        <v>158</v>
      </c>
      <c r="L212" s="58"/>
      <c r="M212" s="193" t="s">
        <v>22</v>
      </c>
      <c r="N212" s="194" t="s">
        <v>46</v>
      </c>
      <c r="O212" s="39"/>
      <c r="P212" s="195">
        <f>O212*H212</f>
        <v>0</v>
      </c>
      <c r="Q212" s="195">
        <v>2.47E-2</v>
      </c>
      <c r="R212" s="195">
        <f>Q212*H212</f>
        <v>0.46954700000000005</v>
      </c>
      <c r="S212" s="195">
        <v>0</v>
      </c>
      <c r="T212" s="196">
        <f>S212*H212</f>
        <v>0</v>
      </c>
      <c r="AR212" s="21" t="s">
        <v>159</v>
      </c>
      <c r="AT212" s="21" t="s">
        <v>154</v>
      </c>
      <c r="AU212" s="21" t="s">
        <v>167</v>
      </c>
      <c r="AY212" s="21" t="s">
        <v>152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1" t="s">
        <v>24</v>
      </c>
      <c r="BK212" s="197">
        <f>ROUND(I212*H212,2)</f>
        <v>0</v>
      </c>
      <c r="BL212" s="21" t="s">
        <v>159</v>
      </c>
      <c r="BM212" s="21" t="s">
        <v>372</v>
      </c>
    </row>
    <row r="213" spans="2:65" s="1" customFormat="1" ht="36">
      <c r="B213" s="38"/>
      <c r="C213" s="60"/>
      <c r="D213" s="210" t="s">
        <v>239</v>
      </c>
      <c r="E213" s="60"/>
      <c r="F213" s="214" t="s">
        <v>373</v>
      </c>
      <c r="G213" s="60"/>
      <c r="H213" s="60"/>
      <c r="I213" s="156"/>
      <c r="J213" s="60"/>
      <c r="K213" s="60"/>
      <c r="L213" s="58"/>
      <c r="M213" s="215"/>
      <c r="N213" s="39"/>
      <c r="O213" s="39"/>
      <c r="P213" s="39"/>
      <c r="Q213" s="39"/>
      <c r="R213" s="39"/>
      <c r="S213" s="39"/>
      <c r="T213" s="75"/>
      <c r="AT213" s="21" t="s">
        <v>239</v>
      </c>
      <c r="AU213" s="21" t="s">
        <v>167</v>
      </c>
    </row>
    <row r="214" spans="2:65" s="11" customFormat="1" ht="12">
      <c r="B214" s="198"/>
      <c r="C214" s="199"/>
      <c r="D214" s="210" t="s">
        <v>161</v>
      </c>
      <c r="E214" s="211" t="s">
        <v>22</v>
      </c>
      <c r="F214" s="212" t="s">
        <v>302</v>
      </c>
      <c r="G214" s="199"/>
      <c r="H214" s="213">
        <v>19.009550000000001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161</v>
      </c>
      <c r="AU214" s="209" t="s">
        <v>167</v>
      </c>
      <c r="AV214" s="11" t="s">
        <v>84</v>
      </c>
      <c r="AW214" s="11" t="s">
        <v>163</v>
      </c>
      <c r="AX214" s="11" t="s">
        <v>75</v>
      </c>
      <c r="AY214" s="209" t="s">
        <v>152</v>
      </c>
    </row>
    <row r="215" spans="2:65" s="10" customFormat="1" ht="22.35" customHeight="1">
      <c r="B215" s="169"/>
      <c r="C215" s="170"/>
      <c r="D215" s="183" t="s">
        <v>74</v>
      </c>
      <c r="E215" s="184" t="s">
        <v>374</v>
      </c>
      <c r="F215" s="184" t="s">
        <v>375</v>
      </c>
      <c r="G215" s="170"/>
      <c r="H215" s="170"/>
      <c r="I215" s="173"/>
      <c r="J215" s="185">
        <f>BK215</f>
        <v>0</v>
      </c>
      <c r="K215" s="170"/>
      <c r="L215" s="175"/>
      <c r="M215" s="176"/>
      <c r="N215" s="177"/>
      <c r="O215" s="177"/>
      <c r="P215" s="178">
        <f>SUM(P216:P251)</f>
        <v>0</v>
      </c>
      <c r="Q215" s="177"/>
      <c r="R215" s="178">
        <f>SUM(R216:R251)</f>
        <v>1.8923155599999999</v>
      </c>
      <c r="S215" s="177"/>
      <c r="T215" s="179">
        <f>SUM(T216:T251)</f>
        <v>0</v>
      </c>
      <c r="AR215" s="180" t="s">
        <v>24</v>
      </c>
      <c r="AT215" s="181" t="s">
        <v>74</v>
      </c>
      <c r="AU215" s="181" t="s">
        <v>84</v>
      </c>
      <c r="AY215" s="180" t="s">
        <v>152</v>
      </c>
      <c r="BK215" s="182">
        <f>SUM(BK216:BK251)</f>
        <v>0</v>
      </c>
    </row>
    <row r="216" spans="2:65" s="1" customFormat="1" ht="28.8" customHeight="1">
      <c r="B216" s="38"/>
      <c r="C216" s="186" t="s">
        <v>376</v>
      </c>
      <c r="D216" s="186" t="s">
        <v>154</v>
      </c>
      <c r="E216" s="187" t="s">
        <v>377</v>
      </c>
      <c r="F216" s="188" t="s">
        <v>378</v>
      </c>
      <c r="G216" s="189" t="s">
        <v>224</v>
      </c>
      <c r="H216" s="190">
        <v>6.5910000000000002</v>
      </c>
      <c r="I216" s="191"/>
      <c r="J216" s="192">
        <f>ROUND(I216*H216,2)</f>
        <v>0</v>
      </c>
      <c r="K216" s="188" t="s">
        <v>158</v>
      </c>
      <c r="L216" s="58"/>
      <c r="M216" s="193" t="s">
        <v>22</v>
      </c>
      <c r="N216" s="194" t="s">
        <v>46</v>
      </c>
      <c r="O216" s="39"/>
      <c r="P216" s="195">
        <f>O216*H216</f>
        <v>0</v>
      </c>
      <c r="Q216" s="195">
        <v>6.28E-3</v>
      </c>
      <c r="R216" s="195">
        <f>Q216*H216</f>
        <v>4.1391480000000001E-2</v>
      </c>
      <c r="S216" s="195">
        <v>0</v>
      </c>
      <c r="T216" s="196">
        <f>S216*H216</f>
        <v>0</v>
      </c>
      <c r="AR216" s="21" t="s">
        <v>159</v>
      </c>
      <c r="AT216" s="21" t="s">
        <v>154</v>
      </c>
      <c r="AU216" s="21" t="s">
        <v>167</v>
      </c>
      <c r="AY216" s="21" t="s">
        <v>152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21" t="s">
        <v>24</v>
      </c>
      <c r="BK216" s="197">
        <f>ROUND(I216*H216,2)</f>
        <v>0</v>
      </c>
      <c r="BL216" s="21" t="s">
        <v>159</v>
      </c>
      <c r="BM216" s="21" t="s">
        <v>379</v>
      </c>
    </row>
    <row r="217" spans="2:65" s="1" customFormat="1" ht="24">
      <c r="B217" s="38"/>
      <c r="C217" s="60"/>
      <c r="D217" s="210" t="s">
        <v>239</v>
      </c>
      <c r="E217" s="60"/>
      <c r="F217" s="214" t="s">
        <v>380</v>
      </c>
      <c r="G217" s="60"/>
      <c r="H217" s="60"/>
      <c r="I217" s="156"/>
      <c r="J217" s="60"/>
      <c r="K217" s="60"/>
      <c r="L217" s="58"/>
      <c r="M217" s="215"/>
      <c r="N217" s="39"/>
      <c r="O217" s="39"/>
      <c r="P217" s="39"/>
      <c r="Q217" s="39"/>
      <c r="R217" s="39"/>
      <c r="S217" s="39"/>
      <c r="T217" s="75"/>
      <c r="AT217" s="21" t="s">
        <v>239</v>
      </c>
      <c r="AU217" s="21" t="s">
        <v>167</v>
      </c>
    </row>
    <row r="218" spans="2:65" s="11" customFormat="1" ht="12">
      <c r="B218" s="198"/>
      <c r="C218" s="199"/>
      <c r="D218" s="200" t="s">
        <v>161</v>
      </c>
      <c r="E218" s="201" t="s">
        <v>22</v>
      </c>
      <c r="F218" s="202" t="s">
        <v>381</v>
      </c>
      <c r="G218" s="199"/>
      <c r="H218" s="203">
        <v>6.5910000000000002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161</v>
      </c>
      <c r="AU218" s="209" t="s">
        <v>167</v>
      </c>
      <c r="AV218" s="11" t="s">
        <v>84</v>
      </c>
      <c r="AW218" s="11" t="s">
        <v>163</v>
      </c>
      <c r="AX218" s="11" t="s">
        <v>75</v>
      </c>
      <c r="AY218" s="209" t="s">
        <v>152</v>
      </c>
    </row>
    <row r="219" spans="2:65" s="1" customFormat="1" ht="28.8" customHeight="1">
      <c r="B219" s="38"/>
      <c r="C219" s="186" t="s">
        <v>382</v>
      </c>
      <c r="D219" s="186" t="s">
        <v>154</v>
      </c>
      <c r="E219" s="187" t="s">
        <v>383</v>
      </c>
      <c r="F219" s="188" t="s">
        <v>384</v>
      </c>
      <c r="G219" s="189" t="s">
        <v>224</v>
      </c>
      <c r="H219" s="190">
        <v>61.433999999999997</v>
      </c>
      <c r="I219" s="191"/>
      <c r="J219" s="192">
        <f>ROUND(I219*H219,2)</f>
        <v>0</v>
      </c>
      <c r="K219" s="188" t="s">
        <v>158</v>
      </c>
      <c r="L219" s="58"/>
      <c r="M219" s="193" t="s">
        <v>22</v>
      </c>
      <c r="N219" s="194" t="s">
        <v>46</v>
      </c>
      <c r="O219" s="39"/>
      <c r="P219" s="195">
        <f>O219*H219</f>
        <v>0</v>
      </c>
      <c r="Q219" s="195">
        <v>2.7799999999999999E-3</v>
      </c>
      <c r="R219" s="195">
        <f>Q219*H219</f>
        <v>0.17078652</v>
      </c>
      <c r="S219" s="195">
        <v>0</v>
      </c>
      <c r="T219" s="196">
        <f>S219*H219</f>
        <v>0</v>
      </c>
      <c r="AR219" s="21" t="s">
        <v>159</v>
      </c>
      <c r="AT219" s="21" t="s">
        <v>154</v>
      </c>
      <c r="AU219" s="21" t="s">
        <v>167</v>
      </c>
      <c r="AY219" s="21" t="s">
        <v>152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21" t="s">
        <v>24</v>
      </c>
      <c r="BK219" s="197">
        <f>ROUND(I219*H219,2)</f>
        <v>0</v>
      </c>
      <c r="BL219" s="21" t="s">
        <v>159</v>
      </c>
      <c r="BM219" s="21" t="s">
        <v>385</v>
      </c>
    </row>
    <row r="220" spans="2:65" s="1" customFormat="1" ht="24">
      <c r="B220" s="38"/>
      <c r="C220" s="60"/>
      <c r="D220" s="210" t="s">
        <v>239</v>
      </c>
      <c r="E220" s="60"/>
      <c r="F220" s="214" t="s">
        <v>386</v>
      </c>
      <c r="G220" s="60"/>
      <c r="H220" s="60"/>
      <c r="I220" s="156"/>
      <c r="J220" s="60"/>
      <c r="K220" s="60"/>
      <c r="L220" s="58"/>
      <c r="M220" s="215"/>
      <c r="N220" s="39"/>
      <c r="O220" s="39"/>
      <c r="P220" s="39"/>
      <c r="Q220" s="39"/>
      <c r="R220" s="39"/>
      <c r="S220" s="39"/>
      <c r="T220" s="75"/>
      <c r="AT220" s="21" t="s">
        <v>239</v>
      </c>
      <c r="AU220" s="21" t="s">
        <v>167</v>
      </c>
    </row>
    <row r="221" spans="2:65" s="11" customFormat="1" ht="12">
      <c r="B221" s="198"/>
      <c r="C221" s="199"/>
      <c r="D221" s="210" t="s">
        <v>161</v>
      </c>
      <c r="E221" s="211" t="s">
        <v>22</v>
      </c>
      <c r="F221" s="212" t="s">
        <v>387</v>
      </c>
      <c r="G221" s="199"/>
      <c r="H221" s="213">
        <v>63.085450000000002</v>
      </c>
      <c r="I221" s="204"/>
      <c r="J221" s="199"/>
      <c r="K221" s="199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161</v>
      </c>
      <c r="AU221" s="209" t="s">
        <v>167</v>
      </c>
      <c r="AV221" s="11" t="s">
        <v>84</v>
      </c>
      <c r="AW221" s="11" t="s">
        <v>163</v>
      </c>
      <c r="AX221" s="11" t="s">
        <v>75</v>
      </c>
      <c r="AY221" s="209" t="s">
        <v>152</v>
      </c>
    </row>
    <row r="222" spans="2:65" s="11" customFormat="1" ht="12">
      <c r="B222" s="198"/>
      <c r="C222" s="199"/>
      <c r="D222" s="210" t="s">
        <v>161</v>
      </c>
      <c r="E222" s="211" t="s">
        <v>22</v>
      </c>
      <c r="F222" s="212" t="s">
        <v>388</v>
      </c>
      <c r="G222" s="199"/>
      <c r="H222" s="213">
        <v>1.68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161</v>
      </c>
      <c r="AU222" s="209" t="s">
        <v>167</v>
      </c>
      <c r="AV222" s="11" t="s">
        <v>84</v>
      </c>
      <c r="AW222" s="11" t="s">
        <v>163</v>
      </c>
      <c r="AX222" s="11" t="s">
        <v>75</v>
      </c>
      <c r="AY222" s="209" t="s">
        <v>152</v>
      </c>
    </row>
    <row r="223" spans="2:65" s="11" customFormat="1" ht="12">
      <c r="B223" s="198"/>
      <c r="C223" s="199"/>
      <c r="D223" s="210" t="s">
        <v>161</v>
      </c>
      <c r="E223" s="211" t="s">
        <v>22</v>
      </c>
      <c r="F223" s="212" t="s">
        <v>389</v>
      </c>
      <c r="G223" s="199"/>
      <c r="H223" s="213">
        <v>3.26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161</v>
      </c>
      <c r="AU223" s="209" t="s">
        <v>167</v>
      </c>
      <c r="AV223" s="11" t="s">
        <v>84</v>
      </c>
      <c r="AW223" s="11" t="s">
        <v>163</v>
      </c>
      <c r="AX223" s="11" t="s">
        <v>75</v>
      </c>
      <c r="AY223" s="209" t="s">
        <v>152</v>
      </c>
    </row>
    <row r="224" spans="2:65" s="11" customFormat="1" ht="12">
      <c r="B224" s="198"/>
      <c r="C224" s="199"/>
      <c r="D224" s="200" t="s">
        <v>161</v>
      </c>
      <c r="E224" s="201" t="s">
        <v>22</v>
      </c>
      <c r="F224" s="202" t="s">
        <v>390</v>
      </c>
      <c r="G224" s="199"/>
      <c r="H224" s="203">
        <v>-6.5910000000000002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161</v>
      </c>
      <c r="AU224" s="209" t="s">
        <v>167</v>
      </c>
      <c r="AV224" s="11" t="s">
        <v>84</v>
      </c>
      <c r="AW224" s="11" t="s">
        <v>163</v>
      </c>
      <c r="AX224" s="11" t="s">
        <v>75</v>
      </c>
      <c r="AY224" s="209" t="s">
        <v>152</v>
      </c>
    </row>
    <row r="225" spans="2:65" s="1" customFormat="1" ht="28.8" customHeight="1">
      <c r="B225" s="38"/>
      <c r="C225" s="186" t="s">
        <v>391</v>
      </c>
      <c r="D225" s="186" t="s">
        <v>154</v>
      </c>
      <c r="E225" s="187" t="s">
        <v>392</v>
      </c>
      <c r="F225" s="188" t="s">
        <v>393</v>
      </c>
      <c r="G225" s="189" t="s">
        <v>224</v>
      </c>
      <c r="H225" s="190">
        <v>68.025000000000006</v>
      </c>
      <c r="I225" s="191"/>
      <c r="J225" s="192">
        <f>ROUND(I225*H225,2)</f>
        <v>0</v>
      </c>
      <c r="K225" s="188" t="s">
        <v>158</v>
      </c>
      <c r="L225" s="58"/>
      <c r="M225" s="193" t="s">
        <v>22</v>
      </c>
      <c r="N225" s="194" t="s">
        <v>46</v>
      </c>
      <c r="O225" s="39"/>
      <c r="P225" s="195">
        <f>O225*H225</f>
        <v>0</v>
      </c>
      <c r="Q225" s="195">
        <v>1E-4</v>
      </c>
      <c r="R225" s="195">
        <f>Q225*H225</f>
        <v>6.8025000000000013E-3</v>
      </c>
      <c r="S225" s="195">
        <v>0</v>
      </c>
      <c r="T225" s="196">
        <f>S225*H225</f>
        <v>0</v>
      </c>
      <c r="AR225" s="21" t="s">
        <v>159</v>
      </c>
      <c r="AT225" s="21" t="s">
        <v>154</v>
      </c>
      <c r="AU225" s="21" t="s">
        <v>167</v>
      </c>
      <c r="AY225" s="21" t="s">
        <v>152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21" t="s">
        <v>24</v>
      </c>
      <c r="BK225" s="197">
        <f>ROUND(I225*H225,2)</f>
        <v>0</v>
      </c>
      <c r="BL225" s="21" t="s">
        <v>159</v>
      </c>
      <c r="BM225" s="21" t="s">
        <v>394</v>
      </c>
    </row>
    <row r="226" spans="2:65" s="1" customFormat="1" ht="24">
      <c r="B226" s="38"/>
      <c r="C226" s="60"/>
      <c r="D226" s="210" t="s">
        <v>239</v>
      </c>
      <c r="E226" s="60"/>
      <c r="F226" s="214" t="s">
        <v>395</v>
      </c>
      <c r="G226" s="60"/>
      <c r="H226" s="60"/>
      <c r="I226" s="156"/>
      <c r="J226" s="60"/>
      <c r="K226" s="60"/>
      <c r="L226" s="58"/>
      <c r="M226" s="215"/>
      <c r="N226" s="39"/>
      <c r="O226" s="39"/>
      <c r="P226" s="39"/>
      <c r="Q226" s="39"/>
      <c r="R226" s="39"/>
      <c r="S226" s="39"/>
      <c r="T226" s="75"/>
      <c r="AT226" s="21" t="s">
        <v>239</v>
      </c>
      <c r="AU226" s="21" t="s">
        <v>167</v>
      </c>
    </row>
    <row r="227" spans="2:65" s="11" customFormat="1" ht="12">
      <c r="B227" s="198"/>
      <c r="C227" s="199"/>
      <c r="D227" s="210" t="s">
        <v>161</v>
      </c>
      <c r="E227" s="211" t="s">
        <v>22</v>
      </c>
      <c r="F227" s="212" t="s">
        <v>387</v>
      </c>
      <c r="G227" s="199"/>
      <c r="H227" s="213">
        <v>63.085450000000002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161</v>
      </c>
      <c r="AU227" s="209" t="s">
        <v>167</v>
      </c>
      <c r="AV227" s="11" t="s">
        <v>84</v>
      </c>
      <c r="AW227" s="11" t="s">
        <v>163</v>
      </c>
      <c r="AX227" s="11" t="s">
        <v>75</v>
      </c>
      <c r="AY227" s="209" t="s">
        <v>152</v>
      </c>
    </row>
    <row r="228" spans="2:65" s="11" customFormat="1" ht="12">
      <c r="B228" s="198"/>
      <c r="C228" s="199"/>
      <c r="D228" s="210" t="s">
        <v>161</v>
      </c>
      <c r="E228" s="211" t="s">
        <v>22</v>
      </c>
      <c r="F228" s="212" t="s">
        <v>388</v>
      </c>
      <c r="G228" s="199"/>
      <c r="H228" s="213">
        <v>1.68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161</v>
      </c>
      <c r="AU228" s="209" t="s">
        <v>167</v>
      </c>
      <c r="AV228" s="11" t="s">
        <v>84</v>
      </c>
      <c r="AW228" s="11" t="s">
        <v>163</v>
      </c>
      <c r="AX228" s="11" t="s">
        <v>75</v>
      </c>
      <c r="AY228" s="209" t="s">
        <v>152</v>
      </c>
    </row>
    <row r="229" spans="2:65" s="11" customFormat="1" ht="12">
      <c r="B229" s="198"/>
      <c r="C229" s="199"/>
      <c r="D229" s="200" t="s">
        <v>161</v>
      </c>
      <c r="E229" s="201" t="s">
        <v>22</v>
      </c>
      <c r="F229" s="202" t="s">
        <v>389</v>
      </c>
      <c r="G229" s="199"/>
      <c r="H229" s="203">
        <v>3.26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161</v>
      </c>
      <c r="AU229" s="209" t="s">
        <v>167</v>
      </c>
      <c r="AV229" s="11" t="s">
        <v>84</v>
      </c>
      <c r="AW229" s="11" t="s">
        <v>163</v>
      </c>
      <c r="AX229" s="11" t="s">
        <v>75</v>
      </c>
      <c r="AY229" s="209" t="s">
        <v>152</v>
      </c>
    </row>
    <row r="230" spans="2:65" s="1" customFormat="1" ht="28.8" customHeight="1">
      <c r="B230" s="38"/>
      <c r="C230" s="186" t="s">
        <v>396</v>
      </c>
      <c r="D230" s="186" t="s">
        <v>154</v>
      </c>
      <c r="E230" s="187" t="s">
        <v>397</v>
      </c>
      <c r="F230" s="188" t="s">
        <v>398</v>
      </c>
      <c r="G230" s="189" t="s">
        <v>224</v>
      </c>
      <c r="H230" s="190">
        <v>59.353999999999999</v>
      </c>
      <c r="I230" s="191"/>
      <c r="J230" s="192">
        <f>ROUND(I230*H230,2)</f>
        <v>0</v>
      </c>
      <c r="K230" s="188" t="s">
        <v>158</v>
      </c>
      <c r="L230" s="58"/>
      <c r="M230" s="193" t="s">
        <v>22</v>
      </c>
      <c r="N230" s="194" t="s">
        <v>46</v>
      </c>
      <c r="O230" s="39"/>
      <c r="P230" s="195">
        <f>O230*H230</f>
        <v>0</v>
      </c>
      <c r="Q230" s="195">
        <v>9.4400000000000005E-3</v>
      </c>
      <c r="R230" s="195">
        <f>Q230*H230</f>
        <v>0.56030175999999998</v>
      </c>
      <c r="S230" s="195">
        <v>0</v>
      </c>
      <c r="T230" s="196">
        <f>S230*H230</f>
        <v>0</v>
      </c>
      <c r="AR230" s="21" t="s">
        <v>159</v>
      </c>
      <c r="AT230" s="21" t="s">
        <v>154</v>
      </c>
      <c r="AU230" s="21" t="s">
        <v>167</v>
      </c>
      <c r="AY230" s="21" t="s">
        <v>152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21" t="s">
        <v>24</v>
      </c>
      <c r="BK230" s="197">
        <f>ROUND(I230*H230,2)</f>
        <v>0</v>
      </c>
      <c r="BL230" s="21" t="s">
        <v>159</v>
      </c>
      <c r="BM230" s="21" t="s">
        <v>399</v>
      </c>
    </row>
    <row r="231" spans="2:65" s="1" customFormat="1" ht="24">
      <c r="B231" s="38"/>
      <c r="C231" s="60"/>
      <c r="D231" s="210" t="s">
        <v>239</v>
      </c>
      <c r="E231" s="60"/>
      <c r="F231" s="214" t="s">
        <v>400</v>
      </c>
      <c r="G231" s="60"/>
      <c r="H231" s="60"/>
      <c r="I231" s="156"/>
      <c r="J231" s="60"/>
      <c r="K231" s="60"/>
      <c r="L231" s="58"/>
      <c r="M231" s="215"/>
      <c r="N231" s="39"/>
      <c r="O231" s="39"/>
      <c r="P231" s="39"/>
      <c r="Q231" s="39"/>
      <c r="R231" s="39"/>
      <c r="S231" s="39"/>
      <c r="T231" s="75"/>
      <c r="AT231" s="21" t="s">
        <v>239</v>
      </c>
      <c r="AU231" s="21" t="s">
        <v>167</v>
      </c>
    </row>
    <row r="232" spans="2:65" s="11" customFormat="1" ht="12">
      <c r="B232" s="198"/>
      <c r="C232" s="199"/>
      <c r="D232" s="200" t="s">
        <v>161</v>
      </c>
      <c r="E232" s="201" t="s">
        <v>22</v>
      </c>
      <c r="F232" s="202" t="s">
        <v>401</v>
      </c>
      <c r="G232" s="199"/>
      <c r="H232" s="203">
        <v>59.35425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161</v>
      </c>
      <c r="AU232" s="209" t="s">
        <v>167</v>
      </c>
      <c r="AV232" s="11" t="s">
        <v>84</v>
      </c>
      <c r="AW232" s="11" t="s">
        <v>163</v>
      </c>
      <c r="AX232" s="11" t="s">
        <v>75</v>
      </c>
      <c r="AY232" s="209" t="s">
        <v>152</v>
      </c>
    </row>
    <row r="233" spans="2:65" s="1" customFormat="1" ht="20.399999999999999" customHeight="1">
      <c r="B233" s="38"/>
      <c r="C233" s="217" t="s">
        <v>402</v>
      </c>
      <c r="D233" s="217" t="s">
        <v>278</v>
      </c>
      <c r="E233" s="218" t="s">
        <v>403</v>
      </c>
      <c r="F233" s="219" t="s">
        <v>404</v>
      </c>
      <c r="G233" s="220" t="s">
        <v>224</v>
      </c>
      <c r="H233" s="221">
        <v>60.540999999999997</v>
      </c>
      <c r="I233" s="222"/>
      <c r="J233" s="223">
        <f>ROUND(I233*H233,2)</f>
        <v>0</v>
      </c>
      <c r="K233" s="219" t="s">
        <v>158</v>
      </c>
      <c r="L233" s="224"/>
      <c r="M233" s="225" t="s">
        <v>22</v>
      </c>
      <c r="N233" s="226" t="s">
        <v>46</v>
      </c>
      <c r="O233" s="39"/>
      <c r="P233" s="195">
        <f>O233*H233</f>
        <v>0</v>
      </c>
      <c r="Q233" s="195">
        <v>1.7999999999999999E-2</v>
      </c>
      <c r="R233" s="195">
        <f>Q233*H233</f>
        <v>1.0897379999999999</v>
      </c>
      <c r="S233" s="195">
        <v>0</v>
      </c>
      <c r="T233" s="196">
        <f>S233*H233</f>
        <v>0</v>
      </c>
      <c r="AR233" s="21" t="s">
        <v>191</v>
      </c>
      <c r="AT233" s="21" t="s">
        <v>278</v>
      </c>
      <c r="AU233" s="21" t="s">
        <v>167</v>
      </c>
      <c r="AY233" s="21" t="s">
        <v>152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21" t="s">
        <v>24</v>
      </c>
      <c r="BK233" s="197">
        <f>ROUND(I233*H233,2)</f>
        <v>0</v>
      </c>
      <c r="BL233" s="21" t="s">
        <v>159</v>
      </c>
      <c r="BM233" s="21" t="s">
        <v>405</v>
      </c>
    </row>
    <row r="234" spans="2:65" s="1" customFormat="1" ht="24">
      <c r="B234" s="38"/>
      <c r="C234" s="60"/>
      <c r="D234" s="210" t="s">
        <v>268</v>
      </c>
      <c r="E234" s="60"/>
      <c r="F234" s="216" t="s">
        <v>406</v>
      </c>
      <c r="G234" s="60"/>
      <c r="H234" s="60"/>
      <c r="I234" s="156"/>
      <c r="J234" s="60"/>
      <c r="K234" s="60"/>
      <c r="L234" s="58"/>
      <c r="M234" s="215"/>
      <c r="N234" s="39"/>
      <c r="O234" s="39"/>
      <c r="P234" s="39"/>
      <c r="Q234" s="39"/>
      <c r="R234" s="39"/>
      <c r="S234" s="39"/>
      <c r="T234" s="75"/>
      <c r="AT234" s="21" t="s">
        <v>268</v>
      </c>
      <c r="AU234" s="21" t="s">
        <v>167</v>
      </c>
    </row>
    <row r="235" spans="2:65" s="11" customFormat="1" ht="12">
      <c r="B235" s="198"/>
      <c r="C235" s="199"/>
      <c r="D235" s="200" t="s">
        <v>161</v>
      </c>
      <c r="E235" s="199"/>
      <c r="F235" s="202" t="s">
        <v>407</v>
      </c>
      <c r="G235" s="199"/>
      <c r="H235" s="203">
        <v>60.540999999999997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161</v>
      </c>
      <c r="AU235" s="209" t="s">
        <v>167</v>
      </c>
      <c r="AV235" s="11" t="s">
        <v>84</v>
      </c>
      <c r="AW235" s="11" t="s">
        <v>6</v>
      </c>
      <c r="AX235" s="11" t="s">
        <v>24</v>
      </c>
      <c r="AY235" s="209" t="s">
        <v>152</v>
      </c>
    </row>
    <row r="236" spans="2:65" s="1" customFormat="1" ht="20.399999999999999" customHeight="1">
      <c r="B236" s="38"/>
      <c r="C236" s="186" t="s">
        <v>408</v>
      </c>
      <c r="D236" s="186" t="s">
        <v>154</v>
      </c>
      <c r="E236" s="187" t="s">
        <v>409</v>
      </c>
      <c r="F236" s="188" t="s">
        <v>410</v>
      </c>
      <c r="G236" s="189" t="s">
        <v>327</v>
      </c>
      <c r="H236" s="190">
        <v>4.9000000000000004</v>
      </c>
      <c r="I236" s="191"/>
      <c r="J236" s="192">
        <f>ROUND(I236*H236,2)</f>
        <v>0</v>
      </c>
      <c r="K236" s="188" t="s">
        <v>158</v>
      </c>
      <c r="L236" s="58"/>
      <c r="M236" s="193" t="s">
        <v>22</v>
      </c>
      <c r="N236" s="194" t="s">
        <v>46</v>
      </c>
      <c r="O236" s="39"/>
      <c r="P236" s="195">
        <f>O236*H236</f>
        <v>0</v>
      </c>
      <c r="Q236" s="195">
        <v>6.0000000000000002E-5</v>
      </c>
      <c r="R236" s="195">
        <f>Q236*H236</f>
        <v>2.9400000000000004E-4</v>
      </c>
      <c r="S236" s="195">
        <v>0</v>
      </c>
      <c r="T236" s="196">
        <f>S236*H236</f>
        <v>0</v>
      </c>
      <c r="AR236" s="21" t="s">
        <v>159</v>
      </c>
      <c r="AT236" s="21" t="s">
        <v>154</v>
      </c>
      <c r="AU236" s="21" t="s">
        <v>167</v>
      </c>
      <c r="AY236" s="21" t="s">
        <v>152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21" t="s">
        <v>24</v>
      </c>
      <c r="BK236" s="197">
        <f>ROUND(I236*H236,2)</f>
        <v>0</v>
      </c>
      <c r="BL236" s="21" t="s">
        <v>159</v>
      </c>
      <c r="BM236" s="21" t="s">
        <v>411</v>
      </c>
    </row>
    <row r="237" spans="2:65" s="1" customFormat="1" ht="24">
      <c r="B237" s="38"/>
      <c r="C237" s="60"/>
      <c r="D237" s="210" t="s">
        <v>239</v>
      </c>
      <c r="E237" s="60"/>
      <c r="F237" s="214" t="s">
        <v>412</v>
      </c>
      <c r="G237" s="60"/>
      <c r="H237" s="60"/>
      <c r="I237" s="156"/>
      <c r="J237" s="60"/>
      <c r="K237" s="60"/>
      <c r="L237" s="58"/>
      <c r="M237" s="215"/>
      <c r="N237" s="39"/>
      <c r="O237" s="39"/>
      <c r="P237" s="39"/>
      <c r="Q237" s="39"/>
      <c r="R237" s="39"/>
      <c r="S237" s="39"/>
      <c r="T237" s="75"/>
      <c r="AT237" s="21" t="s">
        <v>239</v>
      </c>
      <c r="AU237" s="21" t="s">
        <v>167</v>
      </c>
    </row>
    <row r="238" spans="2:65" s="11" customFormat="1" ht="12">
      <c r="B238" s="198"/>
      <c r="C238" s="199"/>
      <c r="D238" s="200" t="s">
        <v>161</v>
      </c>
      <c r="E238" s="201" t="s">
        <v>22</v>
      </c>
      <c r="F238" s="202" t="s">
        <v>413</v>
      </c>
      <c r="G238" s="199"/>
      <c r="H238" s="203">
        <v>4.9000000000000004</v>
      </c>
      <c r="I238" s="204"/>
      <c r="J238" s="199"/>
      <c r="K238" s="199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161</v>
      </c>
      <c r="AU238" s="209" t="s">
        <v>167</v>
      </c>
      <c r="AV238" s="11" t="s">
        <v>84</v>
      </c>
      <c r="AW238" s="11" t="s">
        <v>163</v>
      </c>
      <c r="AX238" s="11" t="s">
        <v>75</v>
      </c>
      <c r="AY238" s="209" t="s">
        <v>152</v>
      </c>
    </row>
    <row r="239" spans="2:65" s="1" customFormat="1" ht="20.399999999999999" customHeight="1">
      <c r="B239" s="38"/>
      <c r="C239" s="217" t="s">
        <v>414</v>
      </c>
      <c r="D239" s="217" t="s">
        <v>278</v>
      </c>
      <c r="E239" s="218" t="s">
        <v>415</v>
      </c>
      <c r="F239" s="219" t="s">
        <v>416</v>
      </c>
      <c r="G239" s="220" t="s">
        <v>327</v>
      </c>
      <c r="H239" s="221">
        <v>5.1449999999999996</v>
      </c>
      <c r="I239" s="222"/>
      <c r="J239" s="223">
        <f>ROUND(I239*H239,2)</f>
        <v>0</v>
      </c>
      <c r="K239" s="219" t="s">
        <v>158</v>
      </c>
      <c r="L239" s="224"/>
      <c r="M239" s="225" t="s">
        <v>22</v>
      </c>
      <c r="N239" s="226" t="s">
        <v>46</v>
      </c>
      <c r="O239" s="39"/>
      <c r="P239" s="195">
        <f>O239*H239</f>
        <v>0</v>
      </c>
      <c r="Q239" s="195">
        <v>5.5999999999999995E-4</v>
      </c>
      <c r="R239" s="195">
        <f>Q239*H239</f>
        <v>2.8811999999999996E-3</v>
      </c>
      <c r="S239" s="195">
        <v>0</v>
      </c>
      <c r="T239" s="196">
        <f>S239*H239</f>
        <v>0</v>
      </c>
      <c r="AR239" s="21" t="s">
        <v>191</v>
      </c>
      <c r="AT239" s="21" t="s">
        <v>278</v>
      </c>
      <c r="AU239" s="21" t="s">
        <v>167</v>
      </c>
      <c r="AY239" s="21" t="s">
        <v>152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21" t="s">
        <v>24</v>
      </c>
      <c r="BK239" s="197">
        <f>ROUND(I239*H239,2)</f>
        <v>0</v>
      </c>
      <c r="BL239" s="21" t="s">
        <v>159</v>
      </c>
      <c r="BM239" s="21" t="s">
        <v>417</v>
      </c>
    </row>
    <row r="240" spans="2:65" s="11" customFormat="1" ht="12">
      <c r="B240" s="198"/>
      <c r="C240" s="199"/>
      <c r="D240" s="200" t="s">
        <v>161</v>
      </c>
      <c r="E240" s="199"/>
      <c r="F240" s="202" t="s">
        <v>418</v>
      </c>
      <c r="G240" s="199"/>
      <c r="H240" s="203">
        <v>5.1449999999999996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161</v>
      </c>
      <c r="AU240" s="209" t="s">
        <v>167</v>
      </c>
      <c r="AV240" s="11" t="s">
        <v>84</v>
      </c>
      <c r="AW240" s="11" t="s">
        <v>6</v>
      </c>
      <c r="AX240" s="11" t="s">
        <v>24</v>
      </c>
      <c r="AY240" s="209" t="s">
        <v>152</v>
      </c>
    </row>
    <row r="241" spans="2:65" s="1" customFormat="1" ht="20.399999999999999" customHeight="1">
      <c r="B241" s="38"/>
      <c r="C241" s="186" t="s">
        <v>419</v>
      </c>
      <c r="D241" s="186" t="s">
        <v>154</v>
      </c>
      <c r="E241" s="187" t="s">
        <v>420</v>
      </c>
      <c r="F241" s="188" t="s">
        <v>421</v>
      </c>
      <c r="G241" s="189" t="s">
        <v>327</v>
      </c>
      <c r="H241" s="190">
        <v>29.4</v>
      </c>
      <c r="I241" s="191"/>
      <c r="J241" s="192">
        <f>ROUND(I241*H241,2)</f>
        <v>0</v>
      </c>
      <c r="K241" s="188" t="s">
        <v>158</v>
      </c>
      <c r="L241" s="58"/>
      <c r="M241" s="193" t="s">
        <v>22</v>
      </c>
      <c r="N241" s="194" t="s">
        <v>46</v>
      </c>
      <c r="O241" s="39"/>
      <c r="P241" s="195">
        <f>O241*H241</f>
        <v>0</v>
      </c>
      <c r="Q241" s="195">
        <v>2.5000000000000001E-4</v>
      </c>
      <c r="R241" s="195">
        <f>Q241*H241</f>
        <v>7.3499999999999998E-3</v>
      </c>
      <c r="S241" s="195">
        <v>0</v>
      </c>
      <c r="T241" s="196">
        <f>S241*H241</f>
        <v>0</v>
      </c>
      <c r="AR241" s="21" t="s">
        <v>159</v>
      </c>
      <c r="AT241" s="21" t="s">
        <v>154</v>
      </c>
      <c r="AU241" s="21" t="s">
        <v>167</v>
      </c>
      <c r="AY241" s="21" t="s">
        <v>152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21" t="s">
        <v>24</v>
      </c>
      <c r="BK241" s="197">
        <f>ROUND(I241*H241,2)</f>
        <v>0</v>
      </c>
      <c r="BL241" s="21" t="s">
        <v>159</v>
      </c>
      <c r="BM241" s="21" t="s">
        <v>422</v>
      </c>
    </row>
    <row r="242" spans="2:65" s="1" customFormat="1" ht="24">
      <c r="B242" s="38"/>
      <c r="C242" s="60"/>
      <c r="D242" s="210" t="s">
        <v>239</v>
      </c>
      <c r="E242" s="60"/>
      <c r="F242" s="214" t="s">
        <v>423</v>
      </c>
      <c r="G242" s="60"/>
      <c r="H242" s="60"/>
      <c r="I242" s="156"/>
      <c r="J242" s="60"/>
      <c r="K242" s="60"/>
      <c r="L242" s="58"/>
      <c r="M242" s="215"/>
      <c r="N242" s="39"/>
      <c r="O242" s="39"/>
      <c r="P242" s="39"/>
      <c r="Q242" s="39"/>
      <c r="R242" s="39"/>
      <c r="S242" s="39"/>
      <c r="T242" s="75"/>
      <c r="AT242" s="21" t="s">
        <v>239</v>
      </c>
      <c r="AU242" s="21" t="s">
        <v>167</v>
      </c>
    </row>
    <row r="243" spans="2:65" s="11" customFormat="1" ht="12">
      <c r="B243" s="198"/>
      <c r="C243" s="199"/>
      <c r="D243" s="210" t="s">
        <v>161</v>
      </c>
      <c r="E243" s="211" t="s">
        <v>22</v>
      </c>
      <c r="F243" s="212" t="s">
        <v>424</v>
      </c>
      <c r="G243" s="199"/>
      <c r="H243" s="213">
        <v>24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161</v>
      </c>
      <c r="AU243" s="209" t="s">
        <v>167</v>
      </c>
      <c r="AV243" s="11" t="s">
        <v>84</v>
      </c>
      <c r="AW243" s="11" t="s">
        <v>163</v>
      </c>
      <c r="AX243" s="11" t="s">
        <v>75</v>
      </c>
      <c r="AY243" s="209" t="s">
        <v>152</v>
      </c>
    </row>
    <row r="244" spans="2:65" s="11" customFormat="1" ht="12">
      <c r="B244" s="198"/>
      <c r="C244" s="199"/>
      <c r="D244" s="200" t="s">
        <v>161</v>
      </c>
      <c r="E244" s="201" t="s">
        <v>22</v>
      </c>
      <c r="F244" s="202" t="s">
        <v>425</v>
      </c>
      <c r="G244" s="199"/>
      <c r="H244" s="203">
        <v>5.4</v>
      </c>
      <c r="I244" s="204"/>
      <c r="J244" s="199"/>
      <c r="K244" s="199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161</v>
      </c>
      <c r="AU244" s="209" t="s">
        <v>167</v>
      </c>
      <c r="AV244" s="11" t="s">
        <v>84</v>
      </c>
      <c r="AW244" s="11" t="s">
        <v>163</v>
      </c>
      <c r="AX244" s="11" t="s">
        <v>75</v>
      </c>
      <c r="AY244" s="209" t="s">
        <v>152</v>
      </c>
    </row>
    <row r="245" spans="2:65" s="1" customFormat="1" ht="20.399999999999999" customHeight="1">
      <c r="B245" s="38"/>
      <c r="C245" s="217" t="s">
        <v>426</v>
      </c>
      <c r="D245" s="217" t="s">
        <v>278</v>
      </c>
      <c r="E245" s="218" t="s">
        <v>427</v>
      </c>
      <c r="F245" s="219" t="s">
        <v>428</v>
      </c>
      <c r="G245" s="220" t="s">
        <v>327</v>
      </c>
      <c r="H245" s="221">
        <v>25.2</v>
      </c>
      <c r="I245" s="222"/>
      <c r="J245" s="223">
        <f>ROUND(I245*H245,2)</f>
        <v>0</v>
      </c>
      <c r="K245" s="219" t="s">
        <v>158</v>
      </c>
      <c r="L245" s="224"/>
      <c r="M245" s="225" t="s">
        <v>22</v>
      </c>
      <c r="N245" s="226" t="s">
        <v>46</v>
      </c>
      <c r="O245" s="39"/>
      <c r="P245" s="195">
        <f>O245*H245</f>
        <v>0</v>
      </c>
      <c r="Q245" s="195">
        <v>5.0000000000000001E-4</v>
      </c>
      <c r="R245" s="195">
        <f>Q245*H245</f>
        <v>1.26E-2</v>
      </c>
      <c r="S245" s="195">
        <v>0</v>
      </c>
      <c r="T245" s="196">
        <f>S245*H245</f>
        <v>0</v>
      </c>
      <c r="AR245" s="21" t="s">
        <v>191</v>
      </c>
      <c r="AT245" s="21" t="s">
        <v>278</v>
      </c>
      <c r="AU245" s="21" t="s">
        <v>167</v>
      </c>
      <c r="AY245" s="21" t="s">
        <v>152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21" t="s">
        <v>24</v>
      </c>
      <c r="BK245" s="197">
        <f>ROUND(I245*H245,2)</f>
        <v>0</v>
      </c>
      <c r="BL245" s="21" t="s">
        <v>159</v>
      </c>
      <c r="BM245" s="21" t="s">
        <v>429</v>
      </c>
    </row>
    <row r="246" spans="2:65" s="11" customFormat="1" ht="12">
      <c r="B246" s="198"/>
      <c r="C246" s="199"/>
      <c r="D246" s="210" t="s">
        <v>161</v>
      </c>
      <c r="E246" s="211" t="s">
        <v>22</v>
      </c>
      <c r="F246" s="212" t="s">
        <v>424</v>
      </c>
      <c r="G246" s="199"/>
      <c r="H246" s="213">
        <v>24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161</v>
      </c>
      <c r="AU246" s="209" t="s">
        <v>167</v>
      </c>
      <c r="AV246" s="11" t="s">
        <v>84</v>
      </c>
      <c r="AW246" s="11" t="s">
        <v>163</v>
      </c>
      <c r="AX246" s="11" t="s">
        <v>75</v>
      </c>
      <c r="AY246" s="209" t="s">
        <v>152</v>
      </c>
    </row>
    <row r="247" spans="2:65" s="11" customFormat="1" ht="12">
      <c r="B247" s="198"/>
      <c r="C247" s="199"/>
      <c r="D247" s="200" t="s">
        <v>161</v>
      </c>
      <c r="E247" s="199"/>
      <c r="F247" s="202" t="s">
        <v>430</v>
      </c>
      <c r="G247" s="199"/>
      <c r="H247" s="203">
        <v>25.2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161</v>
      </c>
      <c r="AU247" s="209" t="s">
        <v>167</v>
      </c>
      <c r="AV247" s="11" t="s">
        <v>84</v>
      </c>
      <c r="AW247" s="11" t="s">
        <v>6</v>
      </c>
      <c r="AX247" s="11" t="s">
        <v>24</v>
      </c>
      <c r="AY247" s="209" t="s">
        <v>152</v>
      </c>
    </row>
    <row r="248" spans="2:65" s="1" customFormat="1" ht="20.399999999999999" customHeight="1">
      <c r="B248" s="38"/>
      <c r="C248" s="217" t="s">
        <v>431</v>
      </c>
      <c r="D248" s="217" t="s">
        <v>278</v>
      </c>
      <c r="E248" s="218" t="s">
        <v>432</v>
      </c>
      <c r="F248" s="219" t="s">
        <v>433</v>
      </c>
      <c r="G248" s="220" t="s">
        <v>327</v>
      </c>
      <c r="H248" s="221">
        <v>5.67</v>
      </c>
      <c r="I248" s="222"/>
      <c r="J248" s="223">
        <f>ROUND(I248*H248,2)</f>
        <v>0</v>
      </c>
      <c r="K248" s="219" t="s">
        <v>158</v>
      </c>
      <c r="L248" s="224"/>
      <c r="M248" s="225" t="s">
        <v>22</v>
      </c>
      <c r="N248" s="226" t="s">
        <v>46</v>
      </c>
      <c r="O248" s="39"/>
      <c r="P248" s="195">
        <f>O248*H248</f>
        <v>0</v>
      </c>
      <c r="Q248" s="195">
        <v>3.0000000000000001E-5</v>
      </c>
      <c r="R248" s="195">
        <f>Q248*H248</f>
        <v>1.7010000000000001E-4</v>
      </c>
      <c r="S248" s="195">
        <v>0</v>
      </c>
      <c r="T248" s="196">
        <f>S248*H248</f>
        <v>0</v>
      </c>
      <c r="AR248" s="21" t="s">
        <v>191</v>
      </c>
      <c r="AT248" s="21" t="s">
        <v>278</v>
      </c>
      <c r="AU248" s="21" t="s">
        <v>167</v>
      </c>
      <c r="AY248" s="21" t="s">
        <v>152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21" t="s">
        <v>24</v>
      </c>
      <c r="BK248" s="197">
        <f>ROUND(I248*H248,2)</f>
        <v>0</v>
      </c>
      <c r="BL248" s="21" t="s">
        <v>159</v>
      </c>
      <c r="BM248" s="21" t="s">
        <v>434</v>
      </c>
    </row>
    <row r="249" spans="2:65" s="1" customFormat="1" ht="12">
      <c r="B249" s="38"/>
      <c r="C249" s="60"/>
      <c r="D249" s="210" t="s">
        <v>239</v>
      </c>
      <c r="E249" s="60"/>
      <c r="F249" s="214" t="s">
        <v>433</v>
      </c>
      <c r="G249" s="60"/>
      <c r="H249" s="60"/>
      <c r="I249" s="156"/>
      <c r="J249" s="60"/>
      <c r="K249" s="60"/>
      <c r="L249" s="58"/>
      <c r="M249" s="215"/>
      <c r="N249" s="39"/>
      <c r="O249" s="39"/>
      <c r="P249" s="39"/>
      <c r="Q249" s="39"/>
      <c r="R249" s="39"/>
      <c r="S249" s="39"/>
      <c r="T249" s="75"/>
      <c r="AT249" s="21" t="s">
        <v>239</v>
      </c>
      <c r="AU249" s="21" t="s">
        <v>167</v>
      </c>
    </row>
    <row r="250" spans="2:65" s="11" customFormat="1" ht="12">
      <c r="B250" s="198"/>
      <c r="C250" s="199"/>
      <c r="D250" s="210" t="s">
        <v>161</v>
      </c>
      <c r="E250" s="211" t="s">
        <v>22</v>
      </c>
      <c r="F250" s="212" t="s">
        <v>425</v>
      </c>
      <c r="G250" s="199"/>
      <c r="H250" s="213">
        <v>5.4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161</v>
      </c>
      <c r="AU250" s="209" t="s">
        <v>167</v>
      </c>
      <c r="AV250" s="11" t="s">
        <v>84</v>
      </c>
      <c r="AW250" s="11" t="s">
        <v>163</v>
      </c>
      <c r="AX250" s="11" t="s">
        <v>75</v>
      </c>
      <c r="AY250" s="209" t="s">
        <v>152</v>
      </c>
    </row>
    <row r="251" spans="2:65" s="11" customFormat="1" ht="12">
      <c r="B251" s="198"/>
      <c r="C251" s="199"/>
      <c r="D251" s="210" t="s">
        <v>161</v>
      </c>
      <c r="E251" s="199"/>
      <c r="F251" s="212" t="s">
        <v>435</v>
      </c>
      <c r="G251" s="199"/>
      <c r="H251" s="213">
        <v>5.67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161</v>
      </c>
      <c r="AU251" s="209" t="s">
        <v>167</v>
      </c>
      <c r="AV251" s="11" t="s">
        <v>84</v>
      </c>
      <c r="AW251" s="11" t="s">
        <v>6</v>
      </c>
      <c r="AX251" s="11" t="s">
        <v>24</v>
      </c>
      <c r="AY251" s="209" t="s">
        <v>152</v>
      </c>
    </row>
    <row r="252" spans="2:65" s="10" customFormat="1" ht="22.35" customHeight="1">
      <c r="B252" s="169"/>
      <c r="C252" s="170"/>
      <c r="D252" s="183" t="s">
        <v>74</v>
      </c>
      <c r="E252" s="184" t="s">
        <v>436</v>
      </c>
      <c r="F252" s="184" t="s">
        <v>437</v>
      </c>
      <c r="G252" s="170"/>
      <c r="H252" s="170"/>
      <c r="I252" s="173"/>
      <c r="J252" s="185">
        <f>BK252</f>
        <v>0</v>
      </c>
      <c r="K252" s="170"/>
      <c r="L252" s="175"/>
      <c r="M252" s="176"/>
      <c r="N252" s="177"/>
      <c r="O252" s="177"/>
      <c r="P252" s="178">
        <f>SUM(P253:P254)</f>
        <v>0</v>
      </c>
      <c r="Q252" s="177"/>
      <c r="R252" s="178">
        <f>SUM(R253:R254)</f>
        <v>0.19320000000000001</v>
      </c>
      <c r="S252" s="177"/>
      <c r="T252" s="179">
        <f>SUM(T253:T254)</f>
        <v>0</v>
      </c>
      <c r="AR252" s="180" t="s">
        <v>24</v>
      </c>
      <c r="AT252" s="181" t="s">
        <v>74</v>
      </c>
      <c r="AU252" s="181" t="s">
        <v>84</v>
      </c>
      <c r="AY252" s="180" t="s">
        <v>152</v>
      </c>
      <c r="BK252" s="182">
        <f>SUM(BK253:BK254)</f>
        <v>0</v>
      </c>
    </row>
    <row r="253" spans="2:65" s="1" customFormat="1" ht="28.8" customHeight="1">
      <c r="B253" s="38"/>
      <c r="C253" s="186" t="s">
        <v>438</v>
      </c>
      <c r="D253" s="186" t="s">
        <v>154</v>
      </c>
      <c r="E253" s="187" t="s">
        <v>439</v>
      </c>
      <c r="F253" s="188" t="s">
        <v>440</v>
      </c>
      <c r="G253" s="189" t="s">
        <v>224</v>
      </c>
      <c r="H253" s="190">
        <v>1.84</v>
      </c>
      <c r="I253" s="191"/>
      <c r="J253" s="192">
        <f>ROUND(I253*H253,2)</f>
        <v>0</v>
      </c>
      <c r="K253" s="188" t="s">
        <v>158</v>
      </c>
      <c r="L253" s="58"/>
      <c r="M253" s="193" t="s">
        <v>22</v>
      </c>
      <c r="N253" s="194" t="s">
        <v>46</v>
      </c>
      <c r="O253" s="39"/>
      <c r="P253" s="195">
        <f>O253*H253</f>
        <v>0</v>
      </c>
      <c r="Q253" s="195">
        <v>0.105</v>
      </c>
      <c r="R253" s="195">
        <f>Q253*H253</f>
        <v>0.19320000000000001</v>
      </c>
      <c r="S253" s="195">
        <v>0</v>
      </c>
      <c r="T253" s="196">
        <f>S253*H253</f>
        <v>0</v>
      </c>
      <c r="AR253" s="21" t="s">
        <v>159</v>
      </c>
      <c r="AT253" s="21" t="s">
        <v>154</v>
      </c>
      <c r="AU253" s="21" t="s">
        <v>167</v>
      </c>
      <c r="AY253" s="21" t="s">
        <v>152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21" t="s">
        <v>24</v>
      </c>
      <c r="BK253" s="197">
        <f>ROUND(I253*H253,2)</f>
        <v>0</v>
      </c>
      <c r="BL253" s="21" t="s">
        <v>159</v>
      </c>
      <c r="BM253" s="21" t="s">
        <v>441</v>
      </c>
    </row>
    <row r="254" spans="2:65" s="11" customFormat="1" ht="12">
      <c r="B254" s="198"/>
      <c r="C254" s="199"/>
      <c r="D254" s="210" t="s">
        <v>161</v>
      </c>
      <c r="E254" s="211" t="s">
        <v>22</v>
      </c>
      <c r="F254" s="212" t="s">
        <v>442</v>
      </c>
      <c r="G254" s="199"/>
      <c r="H254" s="213">
        <v>1.84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161</v>
      </c>
      <c r="AU254" s="209" t="s">
        <v>167</v>
      </c>
      <c r="AV254" s="11" t="s">
        <v>84</v>
      </c>
      <c r="AW254" s="11" t="s">
        <v>163</v>
      </c>
      <c r="AX254" s="11" t="s">
        <v>75</v>
      </c>
      <c r="AY254" s="209" t="s">
        <v>152</v>
      </c>
    </row>
    <row r="255" spans="2:65" s="10" customFormat="1" ht="22.35" customHeight="1">
      <c r="B255" s="169"/>
      <c r="C255" s="170"/>
      <c r="D255" s="183" t="s">
        <v>74</v>
      </c>
      <c r="E255" s="184" t="s">
        <v>443</v>
      </c>
      <c r="F255" s="184" t="s">
        <v>444</v>
      </c>
      <c r="G255" s="170"/>
      <c r="H255" s="170"/>
      <c r="I255" s="173"/>
      <c r="J255" s="185">
        <f>BK255</f>
        <v>0</v>
      </c>
      <c r="K255" s="170"/>
      <c r="L255" s="175"/>
      <c r="M255" s="176"/>
      <c r="N255" s="177"/>
      <c r="O255" s="177"/>
      <c r="P255" s="178">
        <f>SUM(P256:P264)</f>
        <v>0</v>
      </c>
      <c r="Q255" s="177"/>
      <c r="R255" s="178">
        <f>SUM(R256:R264)</f>
        <v>7.4550000000000007E-4</v>
      </c>
      <c r="S255" s="177"/>
      <c r="T255" s="179">
        <f>SUM(T256:T264)</f>
        <v>0</v>
      </c>
      <c r="AR255" s="180" t="s">
        <v>24</v>
      </c>
      <c r="AT255" s="181" t="s">
        <v>74</v>
      </c>
      <c r="AU255" s="181" t="s">
        <v>84</v>
      </c>
      <c r="AY255" s="180" t="s">
        <v>152</v>
      </c>
      <c r="BK255" s="182">
        <f>SUM(BK256:BK264)</f>
        <v>0</v>
      </c>
    </row>
    <row r="256" spans="2:65" s="1" customFormat="1" ht="20.399999999999999" customHeight="1">
      <c r="B256" s="38"/>
      <c r="C256" s="186" t="s">
        <v>445</v>
      </c>
      <c r="D256" s="186" t="s">
        <v>154</v>
      </c>
      <c r="E256" s="187" t="s">
        <v>446</v>
      </c>
      <c r="F256" s="188" t="s">
        <v>447</v>
      </c>
      <c r="G256" s="189" t="s">
        <v>333</v>
      </c>
      <c r="H256" s="190">
        <v>1</v>
      </c>
      <c r="I256" s="191"/>
      <c r="J256" s="192">
        <f>ROUND(I256*H256,2)</f>
        <v>0</v>
      </c>
      <c r="K256" s="188" t="s">
        <v>158</v>
      </c>
      <c r="L256" s="58"/>
      <c r="M256" s="193" t="s">
        <v>22</v>
      </c>
      <c r="N256" s="194" t="s">
        <v>46</v>
      </c>
      <c r="O256" s="39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AR256" s="21" t="s">
        <v>159</v>
      </c>
      <c r="AT256" s="21" t="s">
        <v>154</v>
      </c>
      <c r="AU256" s="21" t="s">
        <v>167</v>
      </c>
      <c r="AY256" s="21" t="s">
        <v>152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21" t="s">
        <v>24</v>
      </c>
      <c r="BK256" s="197">
        <f>ROUND(I256*H256,2)</f>
        <v>0</v>
      </c>
      <c r="BL256" s="21" t="s">
        <v>159</v>
      </c>
      <c r="BM256" s="21" t="s">
        <v>448</v>
      </c>
    </row>
    <row r="257" spans="2:65" s="1" customFormat="1" ht="20.399999999999999" customHeight="1">
      <c r="B257" s="38"/>
      <c r="C257" s="217" t="s">
        <v>449</v>
      </c>
      <c r="D257" s="217" t="s">
        <v>278</v>
      </c>
      <c r="E257" s="218" t="s">
        <v>450</v>
      </c>
      <c r="F257" s="219" t="s">
        <v>451</v>
      </c>
      <c r="G257" s="220" t="s">
        <v>333</v>
      </c>
      <c r="H257" s="221">
        <v>1.05</v>
      </c>
      <c r="I257" s="222"/>
      <c r="J257" s="223">
        <f>ROUND(I257*H257,2)</f>
        <v>0</v>
      </c>
      <c r="K257" s="219" t="s">
        <v>158</v>
      </c>
      <c r="L257" s="224"/>
      <c r="M257" s="225" t="s">
        <v>22</v>
      </c>
      <c r="N257" s="226" t="s">
        <v>46</v>
      </c>
      <c r="O257" s="39"/>
      <c r="P257" s="195">
        <f>O257*H257</f>
        <v>0</v>
      </c>
      <c r="Q257" s="195">
        <v>1.2E-4</v>
      </c>
      <c r="R257" s="195">
        <f>Q257*H257</f>
        <v>1.26E-4</v>
      </c>
      <c r="S257" s="195">
        <v>0</v>
      </c>
      <c r="T257" s="196">
        <f>S257*H257</f>
        <v>0</v>
      </c>
      <c r="AR257" s="21" t="s">
        <v>191</v>
      </c>
      <c r="AT257" s="21" t="s">
        <v>278</v>
      </c>
      <c r="AU257" s="21" t="s">
        <v>167</v>
      </c>
      <c r="AY257" s="21" t="s">
        <v>152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21" t="s">
        <v>24</v>
      </c>
      <c r="BK257" s="197">
        <f>ROUND(I257*H257,2)</f>
        <v>0</v>
      </c>
      <c r="BL257" s="21" t="s">
        <v>159</v>
      </c>
      <c r="BM257" s="21" t="s">
        <v>452</v>
      </c>
    </row>
    <row r="258" spans="2:65" s="1" customFormat="1" ht="12">
      <c r="B258" s="38"/>
      <c r="C258" s="60"/>
      <c r="D258" s="210" t="s">
        <v>239</v>
      </c>
      <c r="E258" s="60"/>
      <c r="F258" s="214" t="s">
        <v>453</v>
      </c>
      <c r="G258" s="60"/>
      <c r="H258" s="60"/>
      <c r="I258" s="156"/>
      <c r="J258" s="60"/>
      <c r="K258" s="60"/>
      <c r="L258" s="58"/>
      <c r="M258" s="215"/>
      <c r="N258" s="39"/>
      <c r="O258" s="39"/>
      <c r="P258" s="39"/>
      <c r="Q258" s="39"/>
      <c r="R258" s="39"/>
      <c r="S258" s="39"/>
      <c r="T258" s="75"/>
      <c r="AT258" s="21" t="s">
        <v>239</v>
      </c>
      <c r="AU258" s="21" t="s">
        <v>167</v>
      </c>
    </row>
    <row r="259" spans="2:65" s="11" customFormat="1" ht="12">
      <c r="B259" s="198"/>
      <c r="C259" s="199"/>
      <c r="D259" s="200" t="s">
        <v>161</v>
      </c>
      <c r="E259" s="199"/>
      <c r="F259" s="202" t="s">
        <v>454</v>
      </c>
      <c r="G259" s="199"/>
      <c r="H259" s="203">
        <v>1.05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161</v>
      </c>
      <c r="AU259" s="209" t="s">
        <v>167</v>
      </c>
      <c r="AV259" s="11" t="s">
        <v>84</v>
      </c>
      <c r="AW259" s="11" t="s">
        <v>6</v>
      </c>
      <c r="AX259" s="11" t="s">
        <v>24</v>
      </c>
      <c r="AY259" s="209" t="s">
        <v>152</v>
      </c>
    </row>
    <row r="260" spans="2:65" s="1" customFormat="1" ht="20.399999999999999" customHeight="1">
      <c r="B260" s="38"/>
      <c r="C260" s="186" t="s">
        <v>455</v>
      </c>
      <c r="D260" s="186" t="s">
        <v>154</v>
      </c>
      <c r="E260" s="187" t="s">
        <v>456</v>
      </c>
      <c r="F260" s="188" t="s">
        <v>457</v>
      </c>
      <c r="G260" s="189" t="s">
        <v>333</v>
      </c>
      <c r="H260" s="190">
        <v>1</v>
      </c>
      <c r="I260" s="191"/>
      <c r="J260" s="192">
        <f>ROUND(I260*H260,2)</f>
        <v>0</v>
      </c>
      <c r="K260" s="188" t="s">
        <v>158</v>
      </c>
      <c r="L260" s="58"/>
      <c r="M260" s="193" t="s">
        <v>22</v>
      </c>
      <c r="N260" s="194" t="s">
        <v>46</v>
      </c>
      <c r="O260" s="39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AR260" s="21" t="s">
        <v>159</v>
      </c>
      <c r="AT260" s="21" t="s">
        <v>154</v>
      </c>
      <c r="AU260" s="21" t="s">
        <v>167</v>
      </c>
      <c r="AY260" s="21" t="s">
        <v>152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21" t="s">
        <v>24</v>
      </c>
      <c r="BK260" s="197">
        <f>ROUND(I260*H260,2)</f>
        <v>0</v>
      </c>
      <c r="BL260" s="21" t="s">
        <v>159</v>
      </c>
      <c r="BM260" s="21" t="s">
        <v>458</v>
      </c>
    </row>
    <row r="261" spans="2:65" s="1" customFormat="1" ht="20.399999999999999" customHeight="1">
      <c r="B261" s="38"/>
      <c r="C261" s="217" t="s">
        <v>459</v>
      </c>
      <c r="D261" s="217" t="s">
        <v>278</v>
      </c>
      <c r="E261" s="218" t="s">
        <v>460</v>
      </c>
      <c r="F261" s="219" t="s">
        <v>461</v>
      </c>
      <c r="G261" s="220" t="s">
        <v>333</v>
      </c>
      <c r="H261" s="221">
        <v>0.52500000000000002</v>
      </c>
      <c r="I261" s="222"/>
      <c r="J261" s="223">
        <f>ROUND(I261*H261,2)</f>
        <v>0</v>
      </c>
      <c r="K261" s="219" t="s">
        <v>158</v>
      </c>
      <c r="L261" s="224"/>
      <c r="M261" s="225" t="s">
        <v>22</v>
      </c>
      <c r="N261" s="226" t="s">
        <v>46</v>
      </c>
      <c r="O261" s="39"/>
      <c r="P261" s="195">
        <f>O261*H261</f>
        <v>0</v>
      </c>
      <c r="Q261" s="195">
        <v>1.1800000000000001E-3</v>
      </c>
      <c r="R261" s="195">
        <f>Q261*H261</f>
        <v>6.1950000000000004E-4</v>
      </c>
      <c r="S261" s="195">
        <v>0</v>
      </c>
      <c r="T261" s="196">
        <f>S261*H261</f>
        <v>0</v>
      </c>
      <c r="AR261" s="21" t="s">
        <v>191</v>
      </c>
      <c r="AT261" s="21" t="s">
        <v>278</v>
      </c>
      <c r="AU261" s="21" t="s">
        <v>167</v>
      </c>
      <c r="AY261" s="21" t="s">
        <v>152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21" t="s">
        <v>24</v>
      </c>
      <c r="BK261" s="197">
        <f>ROUND(I261*H261,2)</f>
        <v>0</v>
      </c>
      <c r="BL261" s="21" t="s">
        <v>159</v>
      </c>
      <c r="BM261" s="21" t="s">
        <v>462</v>
      </c>
    </row>
    <row r="262" spans="2:65" s="1" customFormat="1" ht="12">
      <c r="B262" s="38"/>
      <c r="C262" s="60"/>
      <c r="D262" s="210" t="s">
        <v>239</v>
      </c>
      <c r="E262" s="60"/>
      <c r="F262" s="214" t="s">
        <v>463</v>
      </c>
      <c r="G262" s="60"/>
      <c r="H262" s="60"/>
      <c r="I262" s="156"/>
      <c r="J262" s="60"/>
      <c r="K262" s="60"/>
      <c r="L262" s="58"/>
      <c r="M262" s="215"/>
      <c r="N262" s="39"/>
      <c r="O262" s="39"/>
      <c r="P262" s="39"/>
      <c r="Q262" s="39"/>
      <c r="R262" s="39"/>
      <c r="S262" s="39"/>
      <c r="T262" s="75"/>
      <c r="AT262" s="21" t="s">
        <v>239</v>
      </c>
      <c r="AU262" s="21" t="s">
        <v>167</v>
      </c>
    </row>
    <row r="263" spans="2:65" s="11" customFormat="1" ht="12">
      <c r="B263" s="198"/>
      <c r="C263" s="199"/>
      <c r="D263" s="210" t="s">
        <v>161</v>
      </c>
      <c r="E263" s="211" t="s">
        <v>22</v>
      </c>
      <c r="F263" s="212" t="s">
        <v>464</v>
      </c>
      <c r="G263" s="199"/>
      <c r="H263" s="213">
        <v>0.5</v>
      </c>
      <c r="I263" s="204"/>
      <c r="J263" s="199"/>
      <c r="K263" s="199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161</v>
      </c>
      <c r="AU263" s="209" t="s">
        <v>167</v>
      </c>
      <c r="AV263" s="11" t="s">
        <v>84</v>
      </c>
      <c r="AW263" s="11" t="s">
        <v>163</v>
      </c>
      <c r="AX263" s="11" t="s">
        <v>75</v>
      </c>
      <c r="AY263" s="209" t="s">
        <v>152</v>
      </c>
    </row>
    <row r="264" spans="2:65" s="11" customFormat="1" ht="12">
      <c r="B264" s="198"/>
      <c r="C264" s="199"/>
      <c r="D264" s="210" t="s">
        <v>161</v>
      </c>
      <c r="E264" s="199"/>
      <c r="F264" s="212" t="s">
        <v>465</v>
      </c>
      <c r="G264" s="199"/>
      <c r="H264" s="213">
        <v>0.52500000000000002</v>
      </c>
      <c r="I264" s="204"/>
      <c r="J264" s="199"/>
      <c r="K264" s="199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161</v>
      </c>
      <c r="AU264" s="209" t="s">
        <v>167</v>
      </c>
      <c r="AV264" s="11" t="s">
        <v>84</v>
      </c>
      <c r="AW264" s="11" t="s">
        <v>6</v>
      </c>
      <c r="AX264" s="11" t="s">
        <v>24</v>
      </c>
      <c r="AY264" s="209" t="s">
        <v>152</v>
      </c>
    </row>
    <row r="265" spans="2:65" s="10" customFormat="1" ht="29.85" customHeight="1">
      <c r="B265" s="169"/>
      <c r="C265" s="170"/>
      <c r="D265" s="183" t="s">
        <v>74</v>
      </c>
      <c r="E265" s="184" t="s">
        <v>195</v>
      </c>
      <c r="F265" s="184" t="s">
        <v>466</v>
      </c>
      <c r="G265" s="170"/>
      <c r="H265" s="170"/>
      <c r="I265" s="173"/>
      <c r="J265" s="185">
        <f>BK265</f>
        <v>0</v>
      </c>
      <c r="K265" s="170"/>
      <c r="L265" s="175"/>
      <c r="M265" s="176"/>
      <c r="N265" s="177"/>
      <c r="O265" s="177"/>
      <c r="P265" s="178">
        <f>P266+SUM(P267:P269)+P279+P283</f>
        <v>0</v>
      </c>
      <c r="Q265" s="177"/>
      <c r="R265" s="178">
        <f>R266+SUM(R267:R269)+R279+R283</f>
        <v>1.29244E-3</v>
      </c>
      <c r="S265" s="177"/>
      <c r="T265" s="179">
        <f>T266+SUM(T267:T269)+T279+T283</f>
        <v>8.2118950000000002</v>
      </c>
      <c r="AR265" s="180" t="s">
        <v>24</v>
      </c>
      <c r="AT265" s="181" t="s">
        <v>74</v>
      </c>
      <c r="AU265" s="181" t="s">
        <v>24</v>
      </c>
      <c r="AY265" s="180" t="s">
        <v>152</v>
      </c>
      <c r="BK265" s="182">
        <f>BK266+SUM(BK267:BK269)+BK279+BK283</f>
        <v>0</v>
      </c>
    </row>
    <row r="266" spans="2:65" s="1" customFormat="1" ht="20.399999999999999" customHeight="1">
      <c r="B266" s="38"/>
      <c r="C266" s="186" t="s">
        <v>467</v>
      </c>
      <c r="D266" s="186" t="s">
        <v>154</v>
      </c>
      <c r="E266" s="187" t="s">
        <v>468</v>
      </c>
      <c r="F266" s="188" t="s">
        <v>469</v>
      </c>
      <c r="G266" s="189" t="s">
        <v>327</v>
      </c>
      <c r="H266" s="190">
        <v>35</v>
      </c>
      <c r="I266" s="191"/>
      <c r="J266" s="192">
        <f>ROUND(I266*H266,2)</f>
        <v>0</v>
      </c>
      <c r="K266" s="188" t="s">
        <v>158</v>
      </c>
      <c r="L266" s="58"/>
      <c r="M266" s="193" t="s">
        <v>22</v>
      </c>
      <c r="N266" s="194" t="s">
        <v>46</v>
      </c>
      <c r="O266" s="39"/>
      <c r="P266" s="195">
        <f>O266*H266</f>
        <v>0</v>
      </c>
      <c r="Q266" s="195">
        <v>0</v>
      </c>
      <c r="R266" s="195">
        <f>Q266*H266</f>
        <v>0</v>
      </c>
      <c r="S266" s="195">
        <v>2E-3</v>
      </c>
      <c r="T266" s="196">
        <f>S266*H266</f>
        <v>7.0000000000000007E-2</v>
      </c>
      <c r="AR266" s="21" t="s">
        <v>159</v>
      </c>
      <c r="AT266" s="21" t="s">
        <v>154</v>
      </c>
      <c r="AU266" s="21" t="s">
        <v>84</v>
      </c>
      <c r="AY266" s="21" t="s">
        <v>152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21" t="s">
        <v>24</v>
      </c>
      <c r="BK266" s="197">
        <f>ROUND(I266*H266,2)</f>
        <v>0</v>
      </c>
      <c r="BL266" s="21" t="s">
        <v>159</v>
      </c>
      <c r="BM266" s="21" t="s">
        <v>470</v>
      </c>
    </row>
    <row r="267" spans="2:65" s="1" customFormat="1" ht="24">
      <c r="B267" s="38"/>
      <c r="C267" s="60"/>
      <c r="D267" s="210" t="s">
        <v>239</v>
      </c>
      <c r="E267" s="60"/>
      <c r="F267" s="214" t="s">
        <v>471</v>
      </c>
      <c r="G267" s="60"/>
      <c r="H267" s="60"/>
      <c r="I267" s="156"/>
      <c r="J267" s="60"/>
      <c r="K267" s="60"/>
      <c r="L267" s="58"/>
      <c r="M267" s="215"/>
      <c r="N267" s="39"/>
      <c r="O267" s="39"/>
      <c r="P267" s="39"/>
      <c r="Q267" s="39"/>
      <c r="R267" s="39"/>
      <c r="S267" s="39"/>
      <c r="T267" s="75"/>
      <c r="AT267" s="21" t="s">
        <v>239</v>
      </c>
      <c r="AU267" s="21" t="s">
        <v>84</v>
      </c>
    </row>
    <row r="268" spans="2:65" s="11" customFormat="1" ht="12">
      <c r="B268" s="198"/>
      <c r="C268" s="199"/>
      <c r="D268" s="210" t="s">
        <v>161</v>
      </c>
      <c r="E268" s="211" t="s">
        <v>22</v>
      </c>
      <c r="F268" s="212" t="s">
        <v>472</v>
      </c>
      <c r="G268" s="199"/>
      <c r="H268" s="213">
        <v>35</v>
      </c>
      <c r="I268" s="204"/>
      <c r="J268" s="199"/>
      <c r="K268" s="199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161</v>
      </c>
      <c r="AU268" s="209" t="s">
        <v>84</v>
      </c>
      <c r="AV268" s="11" t="s">
        <v>84</v>
      </c>
      <c r="AW268" s="11" t="s">
        <v>163</v>
      </c>
      <c r="AX268" s="11" t="s">
        <v>75</v>
      </c>
      <c r="AY268" s="209" t="s">
        <v>152</v>
      </c>
    </row>
    <row r="269" spans="2:65" s="10" customFormat="1" ht="22.35" customHeight="1">
      <c r="B269" s="169"/>
      <c r="C269" s="170"/>
      <c r="D269" s="183" t="s">
        <v>74</v>
      </c>
      <c r="E269" s="184" t="s">
        <v>473</v>
      </c>
      <c r="F269" s="184" t="s">
        <v>474</v>
      </c>
      <c r="G269" s="170"/>
      <c r="H269" s="170"/>
      <c r="I269" s="173"/>
      <c r="J269" s="185">
        <f>BK269</f>
        <v>0</v>
      </c>
      <c r="K269" s="170"/>
      <c r="L269" s="175"/>
      <c r="M269" s="176"/>
      <c r="N269" s="177"/>
      <c r="O269" s="177"/>
      <c r="P269" s="178">
        <f>SUM(P270:P278)</f>
        <v>0</v>
      </c>
      <c r="Q269" s="177"/>
      <c r="R269" s="178">
        <f>SUM(R270:R278)</f>
        <v>0</v>
      </c>
      <c r="S269" s="177"/>
      <c r="T269" s="179">
        <f>SUM(T270:T278)</f>
        <v>0</v>
      </c>
      <c r="AR269" s="180" t="s">
        <v>24</v>
      </c>
      <c r="AT269" s="181" t="s">
        <v>74</v>
      </c>
      <c r="AU269" s="181" t="s">
        <v>84</v>
      </c>
      <c r="AY269" s="180" t="s">
        <v>152</v>
      </c>
      <c r="BK269" s="182">
        <f>SUM(BK270:BK278)</f>
        <v>0</v>
      </c>
    </row>
    <row r="270" spans="2:65" s="1" customFormat="1" ht="20.399999999999999" customHeight="1">
      <c r="B270" s="38"/>
      <c r="C270" s="186" t="s">
        <v>475</v>
      </c>
      <c r="D270" s="186" t="s">
        <v>154</v>
      </c>
      <c r="E270" s="187" t="s">
        <v>476</v>
      </c>
      <c r="F270" s="188" t="s">
        <v>477</v>
      </c>
      <c r="G270" s="189" t="s">
        <v>327</v>
      </c>
      <c r="H270" s="190">
        <v>12</v>
      </c>
      <c r="I270" s="191"/>
      <c r="J270" s="192">
        <f>ROUND(I270*H270,2)</f>
        <v>0</v>
      </c>
      <c r="K270" s="188" t="s">
        <v>158</v>
      </c>
      <c r="L270" s="58"/>
      <c r="M270" s="193" t="s">
        <v>22</v>
      </c>
      <c r="N270" s="194" t="s">
        <v>46</v>
      </c>
      <c r="O270" s="39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AR270" s="21" t="s">
        <v>159</v>
      </c>
      <c r="AT270" s="21" t="s">
        <v>154</v>
      </c>
      <c r="AU270" s="21" t="s">
        <v>167</v>
      </c>
      <c r="AY270" s="21" t="s">
        <v>152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21" t="s">
        <v>24</v>
      </c>
      <c r="BK270" s="197">
        <f>ROUND(I270*H270,2)</f>
        <v>0</v>
      </c>
      <c r="BL270" s="21" t="s">
        <v>159</v>
      </c>
      <c r="BM270" s="21" t="s">
        <v>478</v>
      </c>
    </row>
    <row r="271" spans="2:65" s="1" customFormat="1" ht="28.8" customHeight="1">
      <c r="B271" s="38"/>
      <c r="C271" s="186" t="s">
        <v>479</v>
      </c>
      <c r="D271" s="186" t="s">
        <v>154</v>
      </c>
      <c r="E271" s="187" t="s">
        <v>480</v>
      </c>
      <c r="F271" s="188" t="s">
        <v>481</v>
      </c>
      <c r="G271" s="189" t="s">
        <v>327</v>
      </c>
      <c r="H271" s="190">
        <v>180</v>
      </c>
      <c r="I271" s="191"/>
      <c r="J271" s="192">
        <f>ROUND(I271*H271,2)</f>
        <v>0</v>
      </c>
      <c r="K271" s="188" t="s">
        <v>158</v>
      </c>
      <c r="L271" s="58"/>
      <c r="M271" s="193" t="s">
        <v>22</v>
      </c>
      <c r="N271" s="194" t="s">
        <v>46</v>
      </c>
      <c r="O271" s="39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AR271" s="21" t="s">
        <v>159</v>
      </c>
      <c r="AT271" s="21" t="s">
        <v>154</v>
      </c>
      <c r="AU271" s="21" t="s">
        <v>167</v>
      </c>
      <c r="AY271" s="21" t="s">
        <v>152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21" t="s">
        <v>24</v>
      </c>
      <c r="BK271" s="197">
        <f>ROUND(I271*H271,2)</f>
        <v>0</v>
      </c>
      <c r="BL271" s="21" t="s">
        <v>159</v>
      </c>
      <c r="BM271" s="21" t="s">
        <v>482</v>
      </c>
    </row>
    <row r="272" spans="2:65" s="11" customFormat="1" ht="12">
      <c r="B272" s="198"/>
      <c r="C272" s="199"/>
      <c r="D272" s="200" t="s">
        <v>161</v>
      </c>
      <c r="E272" s="199"/>
      <c r="F272" s="202" t="s">
        <v>483</v>
      </c>
      <c r="G272" s="199"/>
      <c r="H272" s="203">
        <v>180</v>
      </c>
      <c r="I272" s="204"/>
      <c r="J272" s="199"/>
      <c r="K272" s="199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161</v>
      </c>
      <c r="AU272" s="209" t="s">
        <v>167</v>
      </c>
      <c r="AV272" s="11" t="s">
        <v>84</v>
      </c>
      <c r="AW272" s="11" t="s">
        <v>6</v>
      </c>
      <c r="AX272" s="11" t="s">
        <v>24</v>
      </c>
      <c r="AY272" s="209" t="s">
        <v>152</v>
      </c>
    </row>
    <row r="273" spans="2:65" s="1" customFormat="1" ht="28.8" customHeight="1">
      <c r="B273" s="38"/>
      <c r="C273" s="186" t="s">
        <v>484</v>
      </c>
      <c r="D273" s="186" t="s">
        <v>154</v>
      </c>
      <c r="E273" s="187" t="s">
        <v>485</v>
      </c>
      <c r="F273" s="188" t="s">
        <v>486</v>
      </c>
      <c r="G273" s="189" t="s">
        <v>327</v>
      </c>
      <c r="H273" s="190">
        <v>12</v>
      </c>
      <c r="I273" s="191"/>
      <c r="J273" s="192">
        <f>ROUND(I273*H273,2)</f>
        <v>0</v>
      </c>
      <c r="K273" s="188" t="s">
        <v>158</v>
      </c>
      <c r="L273" s="58"/>
      <c r="M273" s="193" t="s">
        <v>22</v>
      </c>
      <c r="N273" s="194" t="s">
        <v>46</v>
      </c>
      <c r="O273" s="39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AR273" s="21" t="s">
        <v>159</v>
      </c>
      <c r="AT273" s="21" t="s">
        <v>154</v>
      </c>
      <c r="AU273" s="21" t="s">
        <v>167</v>
      </c>
      <c r="AY273" s="21" t="s">
        <v>152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21" t="s">
        <v>24</v>
      </c>
      <c r="BK273" s="197">
        <f>ROUND(I273*H273,2)</f>
        <v>0</v>
      </c>
      <c r="BL273" s="21" t="s">
        <v>159</v>
      </c>
      <c r="BM273" s="21" t="s">
        <v>487</v>
      </c>
    </row>
    <row r="274" spans="2:65" s="1" customFormat="1" ht="28.8" customHeight="1">
      <c r="B274" s="38"/>
      <c r="C274" s="186" t="s">
        <v>488</v>
      </c>
      <c r="D274" s="186" t="s">
        <v>154</v>
      </c>
      <c r="E274" s="187" t="s">
        <v>489</v>
      </c>
      <c r="F274" s="188" t="s">
        <v>490</v>
      </c>
      <c r="G274" s="189" t="s">
        <v>224</v>
      </c>
      <c r="H274" s="190">
        <v>91.6</v>
      </c>
      <c r="I274" s="191"/>
      <c r="J274" s="192">
        <f>ROUND(I274*H274,2)</f>
        <v>0</v>
      </c>
      <c r="K274" s="188" t="s">
        <v>158</v>
      </c>
      <c r="L274" s="58"/>
      <c r="M274" s="193" t="s">
        <v>22</v>
      </c>
      <c r="N274" s="194" t="s">
        <v>46</v>
      </c>
      <c r="O274" s="39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AR274" s="21" t="s">
        <v>159</v>
      </c>
      <c r="AT274" s="21" t="s">
        <v>154</v>
      </c>
      <c r="AU274" s="21" t="s">
        <v>167</v>
      </c>
      <c r="AY274" s="21" t="s">
        <v>152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21" t="s">
        <v>24</v>
      </c>
      <c r="BK274" s="197">
        <f>ROUND(I274*H274,2)</f>
        <v>0</v>
      </c>
      <c r="BL274" s="21" t="s">
        <v>159</v>
      </c>
      <c r="BM274" s="21" t="s">
        <v>491</v>
      </c>
    </row>
    <row r="275" spans="2:65" s="11" customFormat="1" ht="12">
      <c r="B275" s="198"/>
      <c r="C275" s="199"/>
      <c r="D275" s="200" t="s">
        <v>161</v>
      </c>
      <c r="E275" s="201" t="s">
        <v>22</v>
      </c>
      <c r="F275" s="202" t="s">
        <v>492</v>
      </c>
      <c r="G275" s="199"/>
      <c r="H275" s="203">
        <v>91.6</v>
      </c>
      <c r="I275" s="204"/>
      <c r="J275" s="199"/>
      <c r="K275" s="199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161</v>
      </c>
      <c r="AU275" s="209" t="s">
        <v>167</v>
      </c>
      <c r="AV275" s="11" t="s">
        <v>84</v>
      </c>
      <c r="AW275" s="11" t="s">
        <v>163</v>
      </c>
      <c r="AX275" s="11" t="s">
        <v>24</v>
      </c>
      <c r="AY275" s="209" t="s">
        <v>152</v>
      </c>
    </row>
    <row r="276" spans="2:65" s="1" customFormat="1" ht="28.8" customHeight="1">
      <c r="B276" s="38"/>
      <c r="C276" s="186" t="s">
        <v>493</v>
      </c>
      <c r="D276" s="186" t="s">
        <v>154</v>
      </c>
      <c r="E276" s="187" t="s">
        <v>494</v>
      </c>
      <c r="F276" s="188" t="s">
        <v>495</v>
      </c>
      <c r="G276" s="189" t="s">
        <v>224</v>
      </c>
      <c r="H276" s="190">
        <v>1374</v>
      </c>
      <c r="I276" s="191"/>
      <c r="J276" s="192">
        <f>ROUND(I276*H276,2)</f>
        <v>0</v>
      </c>
      <c r="K276" s="188" t="s">
        <v>158</v>
      </c>
      <c r="L276" s="58"/>
      <c r="M276" s="193" t="s">
        <v>22</v>
      </c>
      <c r="N276" s="194" t="s">
        <v>46</v>
      </c>
      <c r="O276" s="39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AR276" s="21" t="s">
        <v>159</v>
      </c>
      <c r="AT276" s="21" t="s">
        <v>154</v>
      </c>
      <c r="AU276" s="21" t="s">
        <v>167</v>
      </c>
      <c r="AY276" s="21" t="s">
        <v>152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21" t="s">
        <v>24</v>
      </c>
      <c r="BK276" s="197">
        <f>ROUND(I276*H276,2)</f>
        <v>0</v>
      </c>
      <c r="BL276" s="21" t="s">
        <v>159</v>
      </c>
      <c r="BM276" s="21" t="s">
        <v>496</v>
      </c>
    </row>
    <row r="277" spans="2:65" s="11" customFormat="1" ht="12">
      <c r="B277" s="198"/>
      <c r="C277" s="199"/>
      <c r="D277" s="200" t="s">
        <v>161</v>
      </c>
      <c r="E277" s="199"/>
      <c r="F277" s="202" t="s">
        <v>497</v>
      </c>
      <c r="G277" s="199"/>
      <c r="H277" s="203">
        <v>1374</v>
      </c>
      <c r="I277" s="204"/>
      <c r="J277" s="199"/>
      <c r="K277" s="199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161</v>
      </c>
      <c r="AU277" s="209" t="s">
        <v>167</v>
      </c>
      <c r="AV277" s="11" t="s">
        <v>84</v>
      </c>
      <c r="AW277" s="11" t="s">
        <v>6</v>
      </c>
      <c r="AX277" s="11" t="s">
        <v>24</v>
      </c>
      <c r="AY277" s="209" t="s">
        <v>152</v>
      </c>
    </row>
    <row r="278" spans="2:65" s="1" customFormat="1" ht="28.8" customHeight="1">
      <c r="B278" s="38"/>
      <c r="C278" s="186" t="s">
        <v>338</v>
      </c>
      <c r="D278" s="186" t="s">
        <v>154</v>
      </c>
      <c r="E278" s="187" t="s">
        <v>498</v>
      </c>
      <c r="F278" s="188" t="s">
        <v>499</v>
      </c>
      <c r="G278" s="189" t="s">
        <v>224</v>
      </c>
      <c r="H278" s="190">
        <v>91.6</v>
      </c>
      <c r="I278" s="191"/>
      <c r="J278" s="192">
        <f>ROUND(I278*H278,2)</f>
        <v>0</v>
      </c>
      <c r="K278" s="188" t="s">
        <v>158</v>
      </c>
      <c r="L278" s="58"/>
      <c r="M278" s="193" t="s">
        <v>22</v>
      </c>
      <c r="N278" s="194" t="s">
        <v>46</v>
      </c>
      <c r="O278" s="39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AR278" s="21" t="s">
        <v>159</v>
      </c>
      <c r="AT278" s="21" t="s">
        <v>154</v>
      </c>
      <c r="AU278" s="21" t="s">
        <v>167</v>
      </c>
      <c r="AY278" s="21" t="s">
        <v>152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21" t="s">
        <v>24</v>
      </c>
      <c r="BK278" s="197">
        <f>ROUND(I278*H278,2)</f>
        <v>0</v>
      </c>
      <c r="BL278" s="21" t="s">
        <v>159</v>
      </c>
      <c r="BM278" s="21" t="s">
        <v>500</v>
      </c>
    </row>
    <row r="279" spans="2:65" s="10" customFormat="1" ht="22.35" customHeight="1">
      <c r="B279" s="169"/>
      <c r="C279" s="170"/>
      <c r="D279" s="183" t="s">
        <v>74</v>
      </c>
      <c r="E279" s="184" t="s">
        <v>501</v>
      </c>
      <c r="F279" s="184" t="s">
        <v>502</v>
      </c>
      <c r="G279" s="170"/>
      <c r="H279" s="170"/>
      <c r="I279" s="173"/>
      <c r="J279" s="185">
        <f>BK279</f>
        <v>0</v>
      </c>
      <c r="K279" s="170"/>
      <c r="L279" s="175"/>
      <c r="M279" s="176"/>
      <c r="N279" s="177"/>
      <c r="O279" s="177"/>
      <c r="P279" s="178">
        <f>SUM(P280:P282)</f>
        <v>0</v>
      </c>
      <c r="Q279" s="177"/>
      <c r="R279" s="178">
        <f>SUM(R280:R282)</f>
        <v>1.29244E-3</v>
      </c>
      <c r="S279" s="177"/>
      <c r="T279" s="179">
        <f>SUM(T280:T282)</f>
        <v>0</v>
      </c>
      <c r="AR279" s="180" t="s">
        <v>24</v>
      </c>
      <c r="AT279" s="181" t="s">
        <v>74</v>
      </c>
      <c r="AU279" s="181" t="s">
        <v>84</v>
      </c>
      <c r="AY279" s="180" t="s">
        <v>152</v>
      </c>
      <c r="BK279" s="182">
        <f>SUM(BK280:BK282)</f>
        <v>0</v>
      </c>
    </row>
    <row r="280" spans="2:65" s="1" customFormat="1" ht="20.399999999999999" customHeight="1">
      <c r="B280" s="38"/>
      <c r="C280" s="186" t="s">
        <v>374</v>
      </c>
      <c r="D280" s="186" t="s">
        <v>154</v>
      </c>
      <c r="E280" s="187" t="s">
        <v>503</v>
      </c>
      <c r="F280" s="188" t="s">
        <v>504</v>
      </c>
      <c r="G280" s="189" t="s">
        <v>224</v>
      </c>
      <c r="H280" s="190">
        <v>32.72</v>
      </c>
      <c r="I280" s="191"/>
      <c r="J280" s="192">
        <f>ROUND(I280*H280,2)</f>
        <v>0</v>
      </c>
      <c r="K280" s="188" t="s">
        <v>158</v>
      </c>
      <c r="L280" s="58"/>
      <c r="M280" s="193" t="s">
        <v>22</v>
      </c>
      <c r="N280" s="194" t="s">
        <v>46</v>
      </c>
      <c r="O280" s="39"/>
      <c r="P280" s="195">
        <f>O280*H280</f>
        <v>0</v>
      </c>
      <c r="Q280" s="195">
        <v>3.9499999999999998E-5</v>
      </c>
      <c r="R280" s="195">
        <f>Q280*H280</f>
        <v>1.29244E-3</v>
      </c>
      <c r="S280" s="195">
        <v>0</v>
      </c>
      <c r="T280" s="196">
        <f>S280*H280</f>
        <v>0</v>
      </c>
      <c r="AR280" s="21" t="s">
        <v>159</v>
      </c>
      <c r="AT280" s="21" t="s">
        <v>154</v>
      </c>
      <c r="AU280" s="21" t="s">
        <v>167</v>
      </c>
      <c r="AY280" s="21" t="s">
        <v>152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21" t="s">
        <v>24</v>
      </c>
      <c r="BK280" s="197">
        <f>ROUND(I280*H280,2)</f>
        <v>0</v>
      </c>
      <c r="BL280" s="21" t="s">
        <v>159</v>
      </c>
      <c r="BM280" s="21" t="s">
        <v>505</v>
      </c>
    </row>
    <row r="281" spans="2:65" s="11" customFormat="1" ht="12">
      <c r="B281" s="198"/>
      <c r="C281" s="199"/>
      <c r="D281" s="210" t="s">
        <v>161</v>
      </c>
      <c r="E281" s="211" t="s">
        <v>22</v>
      </c>
      <c r="F281" s="212" t="s">
        <v>506</v>
      </c>
      <c r="G281" s="199"/>
      <c r="H281" s="213">
        <v>2.72</v>
      </c>
      <c r="I281" s="204"/>
      <c r="J281" s="199"/>
      <c r="K281" s="199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161</v>
      </c>
      <c r="AU281" s="209" t="s">
        <v>167</v>
      </c>
      <c r="AV281" s="11" t="s">
        <v>84</v>
      </c>
      <c r="AW281" s="11" t="s">
        <v>163</v>
      </c>
      <c r="AX281" s="11" t="s">
        <v>75</v>
      </c>
      <c r="AY281" s="209" t="s">
        <v>152</v>
      </c>
    </row>
    <row r="282" spans="2:65" s="11" customFormat="1" ht="12">
      <c r="B282" s="198"/>
      <c r="C282" s="199"/>
      <c r="D282" s="210" t="s">
        <v>161</v>
      </c>
      <c r="E282" s="211" t="s">
        <v>22</v>
      </c>
      <c r="F282" s="212" t="s">
        <v>507</v>
      </c>
      <c r="G282" s="199"/>
      <c r="H282" s="213">
        <v>30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161</v>
      </c>
      <c r="AU282" s="209" t="s">
        <v>167</v>
      </c>
      <c r="AV282" s="11" t="s">
        <v>84</v>
      </c>
      <c r="AW282" s="11" t="s">
        <v>163</v>
      </c>
      <c r="AX282" s="11" t="s">
        <v>75</v>
      </c>
      <c r="AY282" s="209" t="s">
        <v>152</v>
      </c>
    </row>
    <row r="283" spans="2:65" s="10" customFormat="1" ht="22.35" customHeight="1">
      <c r="B283" s="169"/>
      <c r="C283" s="170"/>
      <c r="D283" s="183" t="s">
        <v>74</v>
      </c>
      <c r="E283" s="184" t="s">
        <v>508</v>
      </c>
      <c r="F283" s="184" t="s">
        <v>509</v>
      </c>
      <c r="G283" s="170"/>
      <c r="H283" s="170"/>
      <c r="I283" s="173"/>
      <c r="J283" s="185">
        <f>BK283</f>
        <v>0</v>
      </c>
      <c r="K283" s="170"/>
      <c r="L283" s="175"/>
      <c r="M283" s="176"/>
      <c r="N283" s="177"/>
      <c r="O283" s="177"/>
      <c r="P283" s="178">
        <f>SUM(P284:P302)</f>
        <v>0</v>
      </c>
      <c r="Q283" s="177"/>
      <c r="R283" s="178">
        <f>SUM(R284:R302)</f>
        <v>0</v>
      </c>
      <c r="S283" s="177"/>
      <c r="T283" s="179">
        <f>SUM(T284:T302)</f>
        <v>8.1418949999999999</v>
      </c>
      <c r="AR283" s="180" t="s">
        <v>24</v>
      </c>
      <c r="AT283" s="181" t="s">
        <v>74</v>
      </c>
      <c r="AU283" s="181" t="s">
        <v>84</v>
      </c>
      <c r="AY283" s="180" t="s">
        <v>152</v>
      </c>
      <c r="BK283" s="182">
        <f>SUM(BK284:BK302)</f>
        <v>0</v>
      </c>
    </row>
    <row r="284" spans="2:65" s="1" customFormat="1" ht="20.399999999999999" customHeight="1">
      <c r="B284" s="38"/>
      <c r="C284" s="186" t="s">
        <v>436</v>
      </c>
      <c r="D284" s="186" t="s">
        <v>154</v>
      </c>
      <c r="E284" s="187" t="s">
        <v>510</v>
      </c>
      <c r="F284" s="188" t="s">
        <v>511</v>
      </c>
      <c r="G284" s="189" t="s">
        <v>224</v>
      </c>
      <c r="H284" s="190">
        <v>2.1819999999999999</v>
      </c>
      <c r="I284" s="191"/>
      <c r="J284" s="192">
        <f>ROUND(I284*H284,2)</f>
        <v>0</v>
      </c>
      <c r="K284" s="188" t="s">
        <v>158</v>
      </c>
      <c r="L284" s="58"/>
      <c r="M284" s="193" t="s">
        <v>22</v>
      </c>
      <c r="N284" s="194" t="s">
        <v>46</v>
      </c>
      <c r="O284" s="39"/>
      <c r="P284" s="195">
        <f>O284*H284</f>
        <v>0</v>
      </c>
      <c r="Q284" s="195">
        <v>0</v>
      </c>
      <c r="R284" s="195">
        <f>Q284*H284</f>
        <v>0</v>
      </c>
      <c r="S284" s="195">
        <v>5.8999999999999997E-2</v>
      </c>
      <c r="T284" s="196">
        <f>S284*H284</f>
        <v>0.12873799999999999</v>
      </c>
      <c r="AR284" s="21" t="s">
        <v>159</v>
      </c>
      <c r="AT284" s="21" t="s">
        <v>154</v>
      </c>
      <c r="AU284" s="21" t="s">
        <v>167</v>
      </c>
      <c r="AY284" s="21" t="s">
        <v>152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21" t="s">
        <v>24</v>
      </c>
      <c r="BK284" s="197">
        <f>ROUND(I284*H284,2)</f>
        <v>0</v>
      </c>
      <c r="BL284" s="21" t="s">
        <v>159</v>
      </c>
      <c r="BM284" s="21" t="s">
        <v>512</v>
      </c>
    </row>
    <row r="285" spans="2:65" s="11" customFormat="1" ht="12">
      <c r="B285" s="198"/>
      <c r="C285" s="199"/>
      <c r="D285" s="200" t="s">
        <v>161</v>
      </c>
      <c r="E285" s="201" t="s">
        <v>22</v>
      </c>
      <c r="F285" s="202" t="s">
        <v>513</v>
      </c>
      <c r="G285" s="199"/>
      <c r="H285" s="203">
        <v>2.1816</v>
      </c>
      <c r="I285" s="204"/>
      <c r="J285" s="199"/>
      <c r="K285" s="199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161</v>
      </c>
      <c r="AU285" s="209" t="s">
        <v>167</v>
      </c>
      <c r="AV285" s="11" t="s">
        <v>84</v>
      </c>
      <c r="AW285" s="11" t="s">
        <v>163</v>
      </c>
      <c r="AX285" s="11" t="s">
        <v>75</v>
      </c>
      <c r="AY285" s="209" t="s">
        <v>152</v>
      </c>
    </row>
    <row r="286" spans="2:65" s="1" customFormat="1" ht="20.399999999999999" customHeight="1">
      <c r="B286" s="38"/>
      <c r="C286" s="186" t="s">
        <v>443</v>
      </c>
      <c r="D286" s="186" t="s">
        <v>154</v>
      </c>
      <c r="E286" s="187" t="s">
        <v>514</v>
      </c>
      <c r="F286" s="188" t="s">
        <v>515</v>
      </c>
      <c r="G286" s="189" t="s">
        <v>327</v>
      </c>
      <c r="H286" s="190">
        <v>12</v>
      </c>
      <c r="I286" s="191"/>
      <c r="J286" s="192">
        <f>ROUND(I286*H286,2)</f>
        <v>0</v>
      </c>
      <c r="K286" s="188" t="s">
        <v>158</v>
      </c>
      <c r="L286" s="58"/>
      <c r="M286" s="193" t="s">
        <v>22</v>
      </c>
      <c r="N286" s="194" t="s">
        <v>46</v>
      </c>
      <c r="O286" s="39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AR286" s="21" t="s">
        <v>159</v>
      </c>
      <c r="AT286" s="21" t="s">
        <v>154</v>
      </c>
      <c r="AU286" s="21" t="s">
        <v>167</v>
      </c>
      <c r="AY286" s="21" t="s">
        <v>152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21" t="s">
        <v>24</v>
      </c>
      <c r="BK286" s="197">
        <f>ROUND(I286*H286,2)</f>
        <v>0</v>
      </c>
      <c r="BL286" s="21" t="s">
        <v>159</v>
      </c>
      <c r="BM286" s="21" t="s">
        <v>516</v>
      </c>
    </row>
    <row r="287" spans="2:65" s="1" customFormat="1" ht="20.399999999999999" customHeight="1">
      <c r="B287" s="38"/>
      <c r="C287" s="186" t="s">
        <v>517</v>
      </c>
      <c r="D287" s="186" t="s">
        <v>154</v>
      </c>
      <c r="E287" s="187" t="s">
        <v>518</v>
      </c>
      <c r="F287" s="188" t="s">
        <v>519</v>
      </c>
      <c r="G287" s="189" t="s">
        <v>224</v>
      </c>
      <c r="H287" s="190">
        <v>10.07</v>
      </c>
      <c r="I287" s="191"/>
      <c r="J287" s="192">
        <f>ROUND(I287*H287,2)</f>
        <v>0</v>
      </c>
      <c r="K287" s="188" t="s">
        <v>158</v>
      </c>
      <c r="L287" s="58"/>
      <c r="M287" s="193" t="s">
        <v>22</v>
      </c>
      <c r="N287" s="194" t="s">
        <v>46</v>
      </c>
      <c r="O287" s="39"/>
      <c r="P287" s="195">
        <f>O287*H287</f>
        <v>0</v>
      </c>
      <c r="Q287" s="195">
        <v>0</v>
      </c>
      <c r="R287" s="195">
        <f>Q287*H287</f>
        <v>0</v>
      </c>
      <c r="S287" s="195">
        <v>0.22</v>
      </c>
      <c r="T287" s="196">
        <f>S287*H287</f>
        <v>2.2154000000000003</v>
      </c>
      <c r="AR287" s="21" t="s">
        <v>159</v>
      </c>
      <c r="AT287" s="21" t="s">
        <v>154</v>
      </c>
      <c r="AU287" s="21" t="s">
        <v>167</v>
      </c>
      <c r="AY287" s="21" t="s">
        <v>152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21" t="s">
        <v>24</v>
      </c>
      <c r="BK287" s="197">
        <f>ROUND(I287*H287,2)</f>
        <v>0</v>
      </c>
      <c r="BL287" s="21" t="s">
        <v>159</v>
      </c>
      <c r="BM287" s="21" t="s">
        <v>520</v>
      </c>
    </row>
    <row r="288" spans="2:65" s="11" customFormat="1" ht="12">
      <c r="B288" s="198"/>
      <c r="C288" s="199"/>
      <c r="D288" s="200" t="s">
        <v>161</v>
      </c>
      <c r="E288" s="201" t="s">
        <v>22</v>
      </c>
      <c r="F288" s="202" t="s">
        <v>521</v>
      </c>
      <c r="G288" s="199"/>
      <c r="H288" s="203">
        <v>10.07</v>
      </c>
      <c r="I288" s="204"/>
      <c r="J288" s="199"/>
      <c r="K288" s="199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161</v>
      </c>
      <c r="AU288" s="209" t="s">
        <v>167</v>
      </c>
      <c r="AV288" s="11" t="s">
        <v>84</v>
      </c>
      <c r="AW288" s="11" t="s">
        <v>163</v>
      </c>
      <c r="AX288" s="11" t="s">
        <v>75</v>
      </c>
      <c r="AY288" s="209" t="s">
        <v>152</v>
      </c>
    </row>
    <row r="289" spans="2:65" s="1" customFormat="1" ht="20.399999999999999" customHeight="1">
      <c r="B289" s="38"/>
      <c r="C289" s="186" t="s">
        <v>522</v>
      </c>
      <c r="D289" s="186" t="s">
        <v>154</v>
      </c>
      <c r="E289" s="187" t="s">
        <v>523</v>
      </c>
      <c r="F289" s="188" t="s">
        <v>524</v>
      </c>
      <c r="G289" s="189" t="s">
        <v>224</v>
      </c>
      <c r="H289" s="190">
        <v>4.5439999999999996</v>
      </c>
      <c r="I289" s="191"/>
      <c r="J289" s="192">
        <f>ROUND(I289*H289,2)</f>
        <v>0</v>
      </c>
      <c r="K289" s="188" t="s">
        <v>158</v>
      </c>
      <c r="L289" s="58"/>
      <c r="M289" s="193" t="s">
        <v>22</v>
      </c>
      <c r="N289" s="194" t="s">
        <v>46</v>
      </c>
      <c r="O289" s="39"/>
      <c r="P289" s="195">
        <f>O289*H289</f>
        <v>0</v>
      </c>
      <c r="Q289" s="195">
        <v>0</v>
      </c>
      <c r="R289" s="195">
        <f>Q289*H289</f>
        <v>0</v>
      </c>
      <c r="S289" s="195">
        <v>6.2E-2</v>
      </c>
      <c r="T289" s="196">
        <f>S289*H289</f>
        <v>0.28172799999999998</v>
      </c>
      <c r="AR289" s="21" t="s">
        <v>159</v>
      </c>
      <c r="AT289" s="21" t="s">
        <v>154</v>
      </c>
      <c r="AU289" s="21" t="s">
        <v>167</v>
      </c>
      <c r="AY289" s="21" t="s">
        <v>152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21" t="s">
        <v>24</v>
      </c>
      <c r="BK289" s="197">
        <f>ROUND(I289*H289,2)</f>
        <v>0</v>
      </c>
      <c r="BL289" s="21" t="s">
        <v>159</v>
      </c>
      <c r="BM289" s="21" t="s">
        <v>525</v>
      </c>
    </row>
    <row r="290" spans="2:65" s="11" customFormat="1" ht="12">
      <c r="B290" s="198"/>
      <c r="C290" s="199"/>
      <c r="D290" s="210" t="s">
        <v>161</v>
      </c>
      <c r="E290" s="211" t="s">
        <v>22</v>
      </c>
      <c r="F290" s="212" t="s">
        <v>526</v>
      </c>
      <c r="G290" s="199"/>
      <c r="H290" s="213">
        <v>3.0474999999999999</v>
      </c>
      <c r="I290" s="204"/>
      <c r="J290" s="199"/>
      <c r="K290" s="199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161</v>
      </c>
      <c r="AU290" s="209" t="s">
        <v>167</v>
      </c>
      <c r="AV290" s="11" t="s">
        <v>84</v>
      </c>
      <c r="AW290" s="11" t="s">
        <v>163</v>
      </c>
      <c r="AX290" s="11" t="s">
        <v>75</v>
      </c>
      <c r="AY290" s="209" t="s">
        <v>152</v>
      </c>
    </row>
    <row r="291" spans="2:65" s="11" customFormat="1" ht="12">
      <c r="B291" s="198"/>
      <c r="C291" s="199"/>
      <c r="D291" s="200" t="s">
        <v>161</v>
      </c>
      <c r="E291" s="201" t="s">
        <v>22</v>
      </c>
      <c r="F291" s="202" t="s">
        <v>527</v>
      </c>
      <c r="G291" s="199"/>
      <c r="H291" s="203">
        <v>1.4961500000000001</v>
      </c>
      <c r="I291" s="204"/>
      <c r="J291" s="199"/>
      <c r="K291" s="199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161</v>
      </c>
      <c r="AU291" s="209" t="s">
        <v>167</v>
      </c>
      <c r="AV291" s="11" t="s">
        <v>84</v>
      </c>
      <c r="AW291" s="11" t="s">
        <v>163</v>
      </c>
      <c r="AX291" s="11" t="s">
        <v>75</v>
      </c>
      <c r="AY291" s="209" t="s">
        <v>152</v>
      </c>
    </row>
    <row r="292" spans="2:65" s="1" customFormat="1" ht="20.399999999999999" customHeight="1">
      <c r="B292" s="38"/>
      <c r="C292" s="186" t="s">
        <v>528</v>
      </c>
      <c r="D292" s="186" t="s">
        <v>154</v>
      </c>
      <c r="E292" s="187" t="s">
        <v>529</v>
      </c>
      <c r="F292" s="188" t="s">
        <v>530</v>
      </c>
      <c r="G292" s="189" t="s">
        <v>327</v>
      </c>
      <c r="H292" s="190">
        <v>2.2000000000000002</v>
      </c>
      <c r="I292" s="191"/>
      <c r="J292" s="192">
        <f>ROUND(I292*H292,2)</f>
        <v>0</v>
      </c>
      <c r="K292" s="188" t="s">
        <v>158</v>
      </c>
      <c r="L292" s="58"/>
      <c r="M292" s="193" t="s">
        <v>22</v>
      </c>
      <c r="N292" s="194" t="s">
        <v>46</v>
      </c>
      <c r="O292" s="39"/>
      <c r="P292" s="195">
        <f>O292*H292</f>
        <v>0</v>
      </c>
      <c r="Q292" s="195">
        <v>0</v>
      </c>
      <c r="R292" s="195">
        <f>Q292*H292</f>
        <v>0</v>
      </c>
      <c r="S292" s="195">
        <v>0.187</v>
      </c>
      <c r="T292" s="196">
        <f>S292*H292</f>
        <v>0.41140000000000004</v>
      </c>
      <c r="AR292" s="21" t="s">
        <v>159</v>
      </c>
      <c r="AT292" s="21" t="s">
        <v>154</v>
      </c>
      <c r="AU292" s="21" t="s">
        <v>167</v>
      </c>
      <c r="AY292" s="21" t="s">
        <v>152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21" t="s">
        <v>24</v>
      </c>
      <c r="BK292" s="197">
        <f>ROUND(I292*H292,2)</f>
        <v>0</v>
      </c>
      <c r="BL292" s="21" t="s">
        <v>159</v>
      </c>
      <c r="BM292" s="21" t="s">
        <v>531</v>
      </c>
    </row>
    <row r="293" spans="2:65" s="1" customFormat="1" ht="20.399999999999999" customHeight="1">
      <c r="B293" s="38"/>
      <c r="C293" s="186" t="s">
        <v>532</v>
      </c>
      <c r="D293" s="186" t="s">
        <v>154</v>
      </c>
      <c r="E293" s="187" t="s">
        <v>533</v>
      </c>
      <c r="F293" s="188" t="s">
        <v>534</v>
      </c>
      <c r="G293" s="189" t="s">
        <v>224</v>
      </c>
      <c r="H293" s="190">
        <v>4.3289999999999997</v>
      </c>
      <c r="I293" s="191"/>
      <c r="J293" s="192">
        <f>ROUND(I293*H293,2)</f>
        <v>0</v>
      </c>
      <c r="K293" s="188" t="s">
        <v>158</v>
      </c>
      <c r="L293" s="58"/>
      <c r="M293" s="193" t="s">
        <v>22</v>
      </c>
      <c r="N293" s="194" t="s">
        <v>46</v>
      </c>
      <c r="O293" s="39"/>
      <c r="P293" s="195">
        <f>O293*H293</f>
        <v>0</v>
      </c>
      <c r="Q293" s="195">
        <v>0</v>
      </c>
      <c r="R293" s="195">
        <f>Q293*H293</f>
        <v>0</v>
      </c>
      <c r="S293" s="195">
        <v>0.375</v>
      </c>
      <c r="T293" s="196">
        <f>S293*H293</f>
        <v>1.6233749999999998</v>
      </c>
      <c r="AR293" s="21" t="s">
        <v>159</v>
      </c>
      <c r="AT293" s="21" t="s">
        <v>154</v>
      </c>
      <c r="AU293" s="21" t="s">
        <v>167</v>
      </c>
      <c r="AY293" s="21" t="s">
        <v>152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21" t="s">
        <v>24</v>
      </c>
      <c r="BK293" s="197">
        <f>ROUND(I293*H293,2)</f>
        <v>0</v>
      </c>
      <c r="BL293" s="21" t="s">
        <v>159</v>
      </c>
      <c r="BM293" s="21" t="s">
        <v>535</v>
      </c>
    </row>
    <row r="294" spans="2:65" s="11" customFormat="1" ht="12">
      <c r="B294" s="198"/>
      <c r="C294" s="199"/>
      <c r="D294" s="200" t="s">
        <v>161</v>
      </c>
      <c r="E294" s="201" t="s">
        <v>22</v>
      </c>
      <c r="F294" s="202" t="s">
        <v>536</v>
      </c>
      <c r="G294" s="199"/>
      <c r="H294" s="203">
        <v>4.3289999999999997</v>
      </c>
      <c r="I294" s="204"/>
      <c r="J294" s="199"/>
      <c r="K294" s="199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161</v>
      </c>
      <c r="AU294" s="209" t="s">
        <v>167</v>
      </c>
      <c r="AV294" s="11" t="s">
        <v>84</v>
      </c>
      <c r="AW294" s="11" t="s">
        <v>163</v>
      </c>
      <c r="AX294" s="11" t="s">
        <v>75</v>
      </c>
      <c r="AY294" s="209" t="s">
        <v>152</v>
      </c>
    </row>
    <row r="295" spans="2:65" s="1" customFormat="1" ht="28.8" customHeight="1">
      <c r="B295" s="38"/>
      <c r="C295" s="186" t="s">
        <v>537</v>
      </c>
      <c r="D295" s="186" t="s">
        <v>154</v>
      </c>
      <c r="E295" s="187" t="s">
        <v>538</v>
      </c>
      <c r="F295" s="188" t="s">
        <v>539</v>
      </c>
      <c r="G295" s="189" t="s">
        <v>157</v>
      </c>
      <c r="H295" s="190">
        <v>1.254</v>
      </c>
      <c r="I295" s="191"/>
      <c r="J295" s="192">
        <f>ROUND(I295*H295,2)</f>
        <v>0</v>
      </c>
      <c r="K295" s="188" t="s">
        <v>158</v>
      </c>
      <c r="L295" s="58"/>
      <c r="M295" s="193" t="s">
        <v>22</v>
      </c>
      <c r="N295" s="194" t="s">
        <v>46</v>
      </c>
      <c r="O295" s="39"/>
      <c r="P295" s="195">
        <f>O295*H295</f>
        <v>0</v>
      </c>
      <c r="Q295" s="195">
        <v>0</v>
      </c>
      <c r="R295" s="195">
        <f>Q295*H295</f>
        <v>0</v>
      </c>
      <c r="S295" s="195">
        <v>1.8</v>
      </c>
      <c r="T295" s="196">
        <f>S295*H295</f>
        <v>2.2572000000000001</v>
      </c>
      <c r="AR295" s="21" t="s">
        <v>159</v>
      </c>
      <c r="AT295" s="21" t="s">
        <v>154</v>
      </c>
      <c r="AU295" s="21" t="s">
        <v>167</v>
      </c>
      <c r="AY295" s="21" t="s">
        <v>152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21" t="s">
        <v>24</v>
      </c>
      <c r="BK295" s="197">
        <f>ROUND(I295*H295,2)</f>
        <v>0</v>
      </c>
      <c r="BL295" s="21" t="s">
        <v>159</v>
      </c>
      <c r="BM295" s="21" t="s">
        <v>540</v>
      </c>
    </row>
    <row r="296" spans="2:65" s="11" customFormat="1" ht="12">
      <c r="B296" s="198"/>
      <c r="C296" s="199"/>
      <c r="D296" s="200" t="s">
        <v>161</v>
      </c>
      <c r="E296" s="201" t="s">
        <v>22</v>
      </c>
      <c r="F296" s="202" t="s">
        <v>541</v>
      </c>
      <c r="G296" s="199"/>
      <c r="H296" s="203">
        <v>1.2544200000000001</v>
      </c>
      <c r="I296" s="204"/>
      <c r="J296" s="199"/>
      <c r="K296" s="199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161</v>
      </c>
      <c r="AU296" s="209" t="s">
        <v>167</v>
      </c>
      <c r="AV296" s="11" t="s">
        <v>84</v>
      </c>
      <c r="AW296" s="11" t="s">
        <v>163</v>
      </c>
      <c r="AX296" s="11" t="s">
        <v>24</v>
      </c>
      <c r="AY296" s="209" t="s">
        <v>152</v>
      </c>
    </row>
    <row r="297" spans="2:65" s="1" customFormat="1" ht="20.399999999999999" customHeight="1">
      <c r="B297" s="38"/>
      <c r="C297" s="186" t="s">
        <v>542</v>
      </c>
      <c r="D297" s="186" t="s">
        <v>154</v>
      </c>
      <c r="E297" s="187" t="s">
        <v>543</v>
      </c>
      <c r="F297" s="188" t="s">
        <v>544</v>
      </c>
      <c r="G297" s="189" t="s">
        <v>333</v>
      </c>
      <c r="H297" s="190">
        <v>4</v>
      </c>
      <c r="I297" s="191"/>
      <c r="J297" s="192">
        <f>ROUND(I297*H297,2)</f>
        <v>0</v>
      </c>
      <c r="K297" s="188" t="s">
        <v>158</v>
      </c>
      <c r="L297" s="58"/>
      <c r="M297" s="193" t="s">
        <v>22</v>
      </c>
      <c r="N297" s="194" t="s">
        <v>46</v>
      </c>
      <c r="O297" s="39"/>
      <c r="P297" s="195">
        <f>O297*H297</f>
        <v>0</v>
      </c>
      <c r="Q297" s="195">
        <v>0</v>
      </c>
      <c r="R297" s="195">
        <f>Q297*H297</f>
        <v>0</v>
      </c>
      <c r="S297" s="195">
        <v>3.6999999999999998E-2</v>
      </c>
      <c r="T297" s="196">
        <f>S297*H297</f>
        <v>0.14799999999999999</v>
      </c>
      <c r="AR297" s="21" t="s">
        <v>159</v>
      </c>
      <c r="AT297" s="21" t="s">
        <v>154</v>
      </c>
      <c r="AU297" s="21" t="s">
        <v>167</v>
      </c>
      <c r="AY297" s="21" t="s">
        <v>152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21" t="s">
        <v>24</v>
      </c>
      <c r="BK297" s="197">
        <f>ROUND(I297*H297,2)</f>
        <v>0</v>
      </c>
      <c r="BL297" s="21" t="s">
        <v>159</v>
      </c>
      <c r="BM297" s="21" t="s">
        <v>545</v>
      </c>
    </row>
    <row r="298" spans="2:65" s="11" customFormat="1" ht="12">
      <c r="B298" s="198"/>
      <c r="C298" s="199"/>
      <c r="D298" s="200" t="s">
        <v>161</v>
      </c>
      <c r="E298" s="201" t="s">
        <v>22</v>
      </c>
      <c r="F298" s="202" t="s">
        <v>546</v>
      </c>
      <c r="G298" s="199"/>
      <c r="H298" s="203">
        <v>4</v>
      </c>
      <c r="I298" s="204"/>
      <c r="J298" s="199"/>
      <c r="K298" s="199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161</v>
      </c>
      <c r="AU298" s="209" t="s">
        <v>167</v>
      </c>
      <c r="AV298" s="11" t="s">
        <v>84</v>
      </c>
      <c r="AW298" s="11" t="s">
        <v>163</v>
      </c>
      <c r="AX298" s="11" t="s">
        <v>75</v>
      </c>
      <c r="AY298" s="209" t="s">
        <v>152</v>
      </c>
    </row>
    <row r="299" spans="2:65" s="1" customFormat="1" ht="20.399999999999999" customHeight="1">
      <c r="B299" s="38"/>
      <c r="C299" s="186" t="s">
        <v>547</v>
      </c>
      <c r="D299" s="186" t="s">
        <v>154</v>
      </c>
      <c r="E299" s="187" t="s">
        <v>548</v>
      </c>
      <c r="F299" s="188" t="s">
        <v>549</v>
      </c>
      <c r="G299" s="189" t="s">
        <v>224</v>
      </c>
      <c r="H299" s="190">
        <v>16.384</v>
      </c>
      <c r="I299" s="191"/>
      <c r="J299" s="192">
        <f>ROUND(I299*H299,2)</f>
        <v>0</v>
      </c>
      <c r="K299" s="188" t="s">
        <v>158</v>
      </c>
      <c r="L299" s="58"/>
      <c r="M299" s="193" t="s">
        <v>22</v>
      </c>
      <c r="N299" s="194" t="s">
        <v>46</v>
      </c>
      <c r="O299" s="39"/>
      <c r="P299" s="195">
        <f>O299*H299</f>
        <v>0</v>
      </c>
      <c r="Q299" s="195">
        <v>0</v>
      </c>
      <c r="R299" s="195">
        <f>Q299*H299</f>
        <v>0</v>
      </c>
      <c r="S299" s="195">
        <v>0.05</v>
      </c>
      <c r="T299" s="196">
        <f>S299*H299</f>
        <v>0.81920000000000004</v>
      </c>
      <c r="AR299" s="21" t="s">
        <v>159</v>
      </c>
      <c r="AT299" s="21" t="s">
        <v>154</v>
      </c>
      <c r="AU299" s="21" t="s">
        <v>167</v>
      </c>
      <c r="AY299" s="21" t="s">
        <v>152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21" t="s">
        <v>24</v>
      </c>
      <c r="BK299" s="197">
        <f>ROUND(I299*H299,2)</f>
        <v>0</v>
      </c>
      <c r="BL299" s="21" t="s">
        <v>159</v>
      </c>
      <c r="BM299" s="21" t="s">
        <v>550</v>
      </c>
    </row>
    <row r="300" spans="2:65" s="11" customFormat="1" ht="12">
      <c r="B300" s="198"/>
      <c r="C300" s="199"/>
      <c r="D300" s="200" t="s">
        <v>161</v>
      </c>
      <c r="E300" s="201" t="s">
        <v>22</v>
      </c>
      <c r="F300" s="202" t="s">
        <v>551</v>
      </c>
      <c r="G300" s="199"/>
      <c r="H300" s="203">
        <v>16.38355</v>
      </c>
      <c r="I300" s="204"/>
      <c r="J300" s="199"/>
      <c r="K300" s="199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161</v>
      </c>
      <c r="AU300" s="209" t="s">
        <v>167</v>
      </c>
      <c r="AV300" s="11" t="s">
        <v>84</v>
      </c>
      <c r="AW300" s="11" t="s">
        <v>163</v>
      </c>
      <c r="AX300" s="11" t="s">
        <v>75</v>
      </c>
      <c r="AY300" s="209" t="s">
        <v>152</v>
      </c>
    </row>
    <row r="301" spans="2:65" s="1" customFormat="1" ht="20.399999999999999" customHeight="1">
      <c r="B301" s="38"/>
      <c r="C301" s="186" t="s">
        <v>552</v>
      </c>
      <c r="D301" s="186" t="s">
        <v>154</v>
      </c>
      <c r="E301" s="187" t="s">
        <v>553</v>
      </c>
      <c r="F301" s="188" t="s">
        <v>554</v>
      </c>
      <c r="G301" s="189" t="s">
        <v>224</v>
      </c>
      <c r="H301" s="190">
        <v>2.8860000000000001</v>
      </c>
      <c r="I301" s="191"/>
      <c r="J301" s="192">
        <f>ROUND(I301*H301,2)</f>
        <v>0</v>
      </c>
      <c r="K301" s="188" t="s">
        <v>158</v>
      </c>
      <c r="L301" s="58"/>
      <c r="M301" s="193" t="s">
        <v>22</v>
      </c>
      <c r="N301" s="194" t="s">
        <v>46</v>
      </c>
      <c r="O301" s="39"/>
      <c r="P301" s="195">
        <f>O301*H301</f>
        <v>0</v>
      </c>
      <c r="Q301" s="195">
        <v>0</v>
      </c>
      <c r="R301" s="195">
        <f>Q301*H301</f>
        <v>0</v>
      </c>
      <c r="S301" s="195">
        <v>8.8999999999999996E-2</v>
      </c>
      <c r="T301" s="196">
        <f>S301*H301</f>
        <v>0.25685399999999997</v>
      </c>
      <c r="AR301" s="21" t="s">
        <v>159</v>
      </c>
      <c r="AT301" s="21" t="s">
        <v>154</v>
      </c>
      <c r="AU301" s="21" t="s">
        <v>167</v>
      </c>
      <c r="AY301" s="21" t="s">
        <v>152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21" t="s">
        <v>24</v>
      </c>
      <c r="BK301" s="197">
        <f>ROUND(I301*H301,2)</f>
        <v>0</v>
      </c>
      <c r="BL301" s="21" t="s">
        <v>159</v>
      </c>
      <c r="BM301" s="21" t="s">
        <v>555</v>
      </c>
    </row>
    <row r="302" spans="2:65" s="11" customFormat="1" ht="12">
      <c r="B302" s="198"/>
      <c r="C302" s="199"/>
      <c r="D302" s="210" t="s">
        <v>161</v>
      </c>
      <c r="E302" s="211" t="s">
        <v>22</v>
      </c>
      <c r="F302" s="212" t="s">
        <v>556</v>
      </c>
      <c r="G302" s="199"/>
      <c r="H302" s="213">
        <v>2.8860000000000001</v>
      </c>
      <c r="I302" s="204"/>
      <c r="J302" s="199"/>
      <c r="K302" s="199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161</v>
      </c>
      <c r="AU302" s="209" t="s">
        <v>167</v>
      </c>
      <c r="AV302" s="11" t="s">
        <v>84</v>
      </c>
      <c r="AW302" s="11" t="s">
        <v>163</v>
      </c>
      <c r="AX302" s="11" t="s">
        <v>75</v>
      </c>
      <c r="AY302" s="209" t="s">
        <v>152</v>
      </c>
    </row>
    <row r="303" spans="2:65" s="10" customFormat="1" ht="29.85" customHeight="1">
      <c r="B303" s="169"/>
      <c r="C303" s="170"/>
      <c r="D303" s="183" t="s">
        <v>74</v>
      </c>
      <c r="E303" s="184" t="s">
        <v>557</v>
      </c>
      <c r="F303" s="184" t="s">
        <v>558</v>
      </c>
      <c r="G303" s="170"/>
      <c r="H303" s="170"/>
      <c r="I303" s="173"/>
      <c r="J303" s="185">
        <f>BK303</f>
        <v>0</v>
      </c>
      <c r="K303" s="170"/>
      <c r="L303" s="175"/>
      <c r="M303" s="176"/>
      <c r="N303" s="177"/>
      <c r="O303" s="177"/>
      <c r="P303" s="178">
        <f>SUM(P304:P315)</f>
        <v>0</v>
      </c>
      <c r="Q303" s="177"/>
      <c r="R303" s="178">
        <f>SUM(R304:R315)</f>
        <v>0</v>
      </c>
      <c r="S303" s="177"/>
      <c r="T303" s="179">
        <f>SUM(T304:T315)</f>
        <v>0</v>
      </c>
      <c r="AR303" s="180" t="s">
        <v>24</v>
      </c>
      <c r="AT303" s="181" t="s">
        <v>74</v>
      </c>
      <c r="AU303" s="181" t="s">
        <v>24</v>
      </c>
      <c r="AY303" s="180" t="s">
        <v>152</v>
      </c>
      <c r="BK303" s="182">
        <f>SUM(BK304:BK315)</f>
        <v>0</v>
      </c>
    </row>
    <row r="304" spans="2:65" s="1" customFormat="1" ht="28.8" customHeight="1">
      <c r="B304" s="38"/>
      <c r="C304" s="186" t="s">
        <v>559</v>
      </c>
      <c r="D304" s="186" t="s">
        <v>154</v>
      </c>
      <c r="E304" s="187" t="s">
        <v>560</v>
      </c>
      <c r="F304" s="188" t="s">
        <v>561</v>
      </c>
      <c r="G304" s="189" t="s">
        <v>198</v>
      </c>
      <c r="H304" s="190">
        <v>8.2789999999999999</v>
      </c>
      <c r="I304" s="191"/>
      <c r="J304" s="192">
        <f>ROUND(I304*H304,2)</f>
        <v>0</v>
      </c>
      <c r="K304" s="188" t="s">
        <v>158</v>
      </c>
      <c r="L304" s="58"/>
      <c r="M304" s="193" t="s">
        <v>22</v>
      </c>
      <c r="N304" s="194" t="s">
        <v>46</v>
      </c>
      <c r="O304" s="39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AR304" s="21" t="s">
        <v>159</v>
      </c>
      <c r="AT304" s="21" t="s">
        <v>154</v>
      </c>
      <c r="AU304" s="21" t="s">
        <v>84</v>
      </c>
      <c r="AY304" s="21" t="s">
        <v>152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21" t="s">
        <v>24</v>
      </c>
      <c r="BK304" s="197">
        <f>ROUND(I304*H304,2)</f>
        <v>0</v>
      </c>
      <c r="BL304" s="21" t="s">
        <v>159</v>
      </c>
      <c r="BM304" s="21" t="s">
        <v>562</v>
      </c>
    </row>
    <row r="305" spans="2:65" s="1" customFormat="1" ht="24">
      <c r="B305" s="38"/>
      <c r="C305" s="60"/>
      <c r="D305" s="200" t="s">
        <v>239</v>
      </c>
      <c r="E305" s="60"/>
      <c r="F305" s="229" t="s">
        <v>563</v>
      </c>
      <c r="G305" s="60"/>
      <c r="H305" s="60"/>
      <c r="I305" s="156"/>
      <c r="J305" s="60"/>
      <c r="K305" s="60"/>
      <c r="L305" s="58"/>
      <c r="M305" s="215"/>
      <c r="N305" s="39"/>
      <c r="O305" s="39"/>
      <c r="P305" s="39"/>
      <c r="Q305" s="39"/>
      <c r="R305" s="39"/>
      <c r="S305" s="39"/>
      <c r="T305" s="75"/>
      <c r="AT305" s="21" t="s">
        <v>239</v>
      </c>
      <c r="AU305" s="21" t="s">
        <v>84</v>
      </c>
    </row>
    <row r="306" spans="2:65" s="1" customFormat="1" ht="28.8" customHeight="1">
      <c r="B306" s="38"/>
      <c r="C306" s="186" t="s">
        <v>564</v>
      </c>
      <c r="D306" s="186" t="s">
        <v>154</v>
      </c>
      <c r="E306" s="187" t="s">
        <v>565</v>
      </c>
      <c r="F306" s="188" t="s">
        <v>566</v>
      </c>
      <c r="G306" s="189" t="s">
        <v>198</v>
      </c>
      <c r="H306" s="190">
        <v>8.2789999999999999</v>
      </c>
      <c r="I306" s="191"/>
      <c r="J306" s="192">
        <f>ROUND(I306*H306,2)</f>
        <v>0</v>
      </c>
      <c r="K306" s="188" t="s">
        <v>158</v>
      </c>
      <c r="L306" s="58"/>
      <c r="M306" s="193" t="s">
        <v>22</v>
      </c>
      <c r="N306" s="194" t="s">
        <v>46</v>
      </c>
      <c r="O306" s="39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AR306" s="21" t="s">
        <v>159</v>
      </c>
      <c r="AT306" s="21" t="s">
        <v>154</v>
      </c>
      <c r="AU306" s="21" t="s">
        <v>84</v>
      </c>
      <c r="AY306" s="21" t="s">
        <v>152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21" t="s">
        <v>24</v>
      </c>
      <c r="BK306" s="197">
        <f>ROUND(I306*H306,2)</f>
        <v>0</v>
      </c>
      <c r="BL306" s="21" t="s">
        <v>159</v>
      </c>
      <c r="BM306" s="21" t="s">
        <v>567</v>
      </c>
    </row>
    <row r="307" spans="2:65" s="1" customFormat="1" ht="24">
      <c r="B307" s="38"/>
      <c r="C307" s="60"/>
      <c r="D307" s="200" t="s">
        <v>239</v>
      </c>
      <c r="E307" s="60"/>
      <c r="F307" s="229" t="s">
        <v>568</v>
      </c>
      <c r="G307" s="60"/>
      <c r="H307" s="60"/>
      <c r="I307" s="156"/>
      <c r="J307" s="60"/>
      <c r="K307" s="60"/>
      <c r="L307" s="58"/>
      <c r="M307" s="215"/>
      <c r="N307" s="39"/>
      <c r="O307" s="39"/>
      <c r="P307" s="39"/>
      <c r="Q307" s="39"/>
      <c r="R307" s="39"/>
      <c r="S307" s="39"/>
      <c r="T307" s="75"/>
      <c r="AT307" s="21" t="s">
        <v>239</v>
      </c>
      <c r="AU307" s="21" t="s">
        <v>84</v>
      </c>
    </row>
    <row r="308" spans="2:65" s="1" customFormat="1" ht="20.399999999999999" customHeight="1">
      <c r="B308" s="38"/>
      <c r="C308" s="186" t="s">
        <v>569</v>
      </c>
      <c r="D308" s="186" t="s">
        <v>154</v>
      </c>
      <c r="E308" s="187" t="s">
        <v>570</v>
      </c>
      <c r="F308" s="188" t="s">
        <v>571</v>
      </c>
      <c r="G308" s="189" t="s">
        <v>198</v>
      </c>
      <c r="H308" s="190">
        <v>206.97499999999999</v>
      </c>
      <c r="I308" s="191"/>
      <c r="J308" s="192">
        <f>ROUND(I308*H308,2)</f>
        <v>0</v>
      </c>
      <c r="K308" s="188" t="s">
        <v>158</v>
      </c>
      <c r="L308" s="58"/>
      <c r="M308" s="193" t="s">
        <v>22</v>
      </c>
      <c r="N308" s="194" t="s">
        <v>46</v>
      </c>
      <c r="O308" s="39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AR308" s="21" t="s">
        <v>159</v>
      </c>
      <c r="AT308" s="21" t="s">
        <v>154</v>
      </c>
      <c r="AU308" s="21" t="s">
        <v>84</v>
      </c>
      <c r="AY308" s="21" t="s">
        <v>152</v>
      </c>
      <c r="BE308" s="197">
        <f>IF(N308="základní",J308,0)</f>
        <v>0</v>
      </c>
      <c r="BF308" s="197">
        <f>IF(N308="snížená",J308,0)</f>
        <v>0</v>
      </c>
      <c r="BG308" s="197">
        <f>IF(N308="zákl. přenesená",J308,0)</f>
        <v>0</v>
      </c>
      <c r="BH308" s="197">
        <f>IF(N308="sníž. přenesená",J308,0)</f>
        <v>0</v>
      </c>
      <c r="BI308" s="197">
        <f>IF(N308="nulová",J308,0)</f>
        <v>0</v>
      </c>
      <c r="BJ308" s="21" t="s">
        <v>24</v>
      </c>
      <c r="BK308" s="197">
        <f>ROUND(I308*H308,2)</f>
        <v>0</v>
      </c>
      <c r="BL308" s="21" t="s">
        <v>159</v>
      </c>
      <c r="BM308" s="21" t="s">
        <v>572</v>
      </c>
    </row>
    <row r="309" spans="2:65" s="1" customFormat="1" ht="24">
      <c r="B309" s="38"/>
      <c r="C309" s="60"/>
      <c r="D309" s="210" t="s">
        <v>239</v>
      </c>
      <c r="E309" s="60"/>
      <c r="F309" s="214" t="s">
        <v>573</v>
      </c>
      <c r="G309" s="60"/>
      <c r="H309" s="60"/>
      <c r="I309" s="156"/>
      <c r="J309" s="60"/>
      <c r="K309" s="60"/>
      <c r="L309" s="58"/>
      <c r="M309" s="215"/>
      <c r="N309" s="39"/>
      <c r="O309" s="39"/>
      <c r="P309" s="39"/>
      <c r="Q309" s="39"/>
      <c r="R309" s="39"/>
      <c r="S309" s="39"/>
      <c r="T309" s="75"/>
      <c r="AT309" s="21" t="s">
        <v>239</v>
      </c>
      <c r="AU309" s="21" t="s">
        <v>84</v>
      </c>
    </row>
    <row r="310" spans="2:65" s="11" customFormat="1" ht="12">
      <c r="B310" s="198"/>
      <c r="C310" s="199"/>
      <c r="D310" s="200" t="s">
        <v>161</v>
      </c>
      <c r="E310" s="199"/>
      <c r="F310" s="202" t="s">
        <v>574</v>
      </c>
      <c r="G310" s="199"/>
      <c r="H310" s="203">
        <v>206.97499999999999</v>
      </c>
      <c r="I310" s="204"/>
      <c r="J310" s="199"/>
      <c r="K310" s="199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161</v>
      </c>
      <c r="AU310" s="209" t="s">
        <v>84</v>
      </c>
      <c r="AV310" s="11" t="s">
        <v>84</v>
      </c>
      <c r="AW310" s="11" t="s">
        <v>6</v>
      </c>
      <c r="AX310" s="11" t="s">
        <v>24</v>
      </c>
      <c r="AY310" s="209" t="s">
        <v>152</v>
      </c>
    </row>
    <row r="311" spans="2:65" s="1" customFormat="1" ht="20.399999999999999" customHeight="1">
      <c r="B311" s="38"/>
      <c r="C311" s="186" t="s">
        <v>575</v>
      </c>
      <c r="D311" s="186" t="s">
        <v>154</v>
      </c>
      <c r="E311" s="187" t="s">
        <v>576</v>
      </c>
      <c r="F311" s="188" t="s">
        <v>577</v>
      </c>
      <c r="G311" s="189" t="s">
        <v>198</v>
      </c>
      <c r="H311" s="190">
        <v>6.0629999999999997</v>
      </c>
      <c r="I311" s="191"/>
      <c r="J311" s="192">
        <f>ROUND(I311*H311,2)</f>
        <v>0</v>
      </c>
      <c r="K311" s="188" t="s">
        <v>158</v>
      </c>
      <c r="L311" s="58"/>
      <c r="M311" s="193" t="s">
        <v>22</v>
      </c>
      <c r="N311" s="194" t="s">
        <v>46</v>
      </c>
      <c r="O311" s="39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AR311" s="21" t="s">
        <v>159</v>
      </c>
      <c r="AT311" s="21" t="s">
        <v>154</v>
      </c>
      <c r="AU311" s="21" t="s">
        <v>84</v>
      </c>
      <c r="AY311" s="21" t="s">
        <v>152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21" t="s">
        <v>24</v>
      </c>
      <c r="BK311" s="197">
        <f>ROUND(I311*H311,2)</f>
        <v>0</v>
      </c>
      <c r="BL311" s="21" t="s">
        <v>159</v>
      </c>
      <c r="BM311" s="21" t="s">
        <v>578</v>
      </c>
    </row>
    <row r="312" spans="2:65" s="1" customFormat="1" ht="12">
      <c r="B312" s="38"/>
      <c r="C312" s="60"/>
      <c r="D312" s="210" t="s">
        <v>239</v>
      </c>
      <c r="E312" s="60"/>
      <c r="F312" s="214" t="s">
        <v>579</v>
      </c>
      <c r="G312" s="60"/>
      <c r="H312" s="60"/>
      <c r="I312" s="156"/>
      <c r="J312" s="60"/>
      <c r="K312" s="60"/>
      <c r="L312" s="58"/>
      <c r="M312" s="215"/>
      <c r="N312" s="39"/>
      <c r="O312" s="39"/>
      <c r="P312" s="39"/>
      <c r="Q312" s="39"/>
      <c r="R312" s="39"/>
      <c r="S312" s="39"/>
      <c r="T312" s="75"/>
      <c r="AT312" s="21" t="s">
        <v>239</v>
      </c>
      <c r="AU312" s="21" t="s">
        <v>84</v>
      </c>
    </row>
    <row r="313" spans="2:65" s="11" customFormat="1" ht="12">
      <c r="B313" s="198"/>
      <c r="C313" s="199"/>
      <c r="D313" s="200" t="s">
        <v>161</v>
      </c>
      <c r="E313" s="201" t="s">
        <v>22</v>
      </c>
      <c r="F313" s="202" t="s">
        <v>580</v>
      </c>
      <c r="G313" s="199"/>
      <c r="H313" s="203">
        <v>6.0629999999999997</v>
      </c>
      <c r="I313" s="204"/>
      <c r="J313" s="199"/>
      <c r="K313" s="199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161</v>
      </c>
      <c r="AU313" s="209" t="s">
        <v>84</v>
      </c>
      <c r="AV313" s="11" t="s">
        <v>84</v>
      </c>
      <c r="AW313" s="11" t="s">
        <v>163</v>
      </c>
      <c r="AX313" s="11" t="s">
        <v>75</v>
      </c>
      <c r="AY313" s="209" t="s">
        <v>152</v>
      </c>
    </row>
    <row r="314" spans="2:65" s="1" customFormat="1" ht="20.399999999999999" customHeight="1">
      <c r="B314" s="38"/>
      <c r="C314" s="186" t="s">
        <v>581</v>
      </c>
      <c r="D314" s="186" t="s">
        <v>154</v>
      </c>
      <c r="E314" s="187" t="s">
        <v>582</v>
      </c>
      <c r="F314" s="188" t="s">
        <v>583</v>
      </c>
      <c r="G314" s="189" t="s">
        <v>198</v>
      </c>
      <c r="H314" s="190">
        <v>1.823</v>
      </c>
      <c r="I314" s="191"/>
      <c r="J314" s="192">
        <f>ROUND(I314*H314,2)</f>
        <v>0</v>
      </c>
      <c r="K314" s="188" t="s">
        <v>158</v>
      </c>
      <c r="L314" s="58"/>
      <c r="M314" s="193" t="s">
        <v>22</v>
      </c>
      <c r="N314" s="194" t="s">
        <v>46</v>
      </c>
      <c r="O314" s="39"/>
      <c r="P314" s="195">
        <f>O314*H314</f>
        <v>0</v>
      </c>
      <c r="Q314" s="195">
        <v>0</v>
      </c>
      <c r="R314" s="195">
        <f>Q314*H314</f>
        <v>0</v>
      </c>
      <c r="S314" s="195">
        <v>0</v>
      </c>
      <c r="T314" s="196">
        <f>S314*H314</f>
        <v>0</v>
      </c>
      <c r="AR314" s="21" t="s">
        <v>159</v>
      </c>
      <c r="AT314" s="21" t="s">
        <v>154</v>
      </c>
      <c r="AU314" s="21" t="s">
        <v>84</v>
      </c>
      <c r="AY314" s="21" t="s">
        <v>152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21" t="s">
        <v>24</v>
      </c>
      <c r="BK314" s="197">
        <f>ROUND(I314*H314,2)</f>
        <v>0</v>
      </c>
      <c r="BL314" s="21" t="s">
        <v>159</v>
      </c>
      <c r="BM314" s="21" t="s">
        <v>584</v>
      </c>
    </row>
    <row r="315" spans="2:65" s="1" customFormat="1" ht="24">
      <c r="B315" s="38"/>
      <c r="C315" s="60"/>
      <c r="D315" s="210" t="s">
        <v>239</v>
      </c>
      <c r="E315" s="60"/>
      <c r="F315" s="214" t="s">
        <v>585</v>
      </c>
      <c r="G315" s="60"/>
      <c r="H315" s="60"/>
      <c r="I315" s="156"/>
      <c r="J315" s="60"/>
      <c r="K315" s="60"/>
      <c r="L315" s="58"/>
      <c r="M315" s="215"/>
      <c r="N315" s="39"/>
      <c r="O315" s="39"/>
      <c r="P315" s="39"/>
      <c r="Q315" s="39"/>
      <c r="R315" s="39"/>
      <c r="S315" s="39"/>
      <c r="T315" s="75"/>
      <c r="AT315" s="21" t="s">
        <v>239</v>
      </c>
      <c r="AU315" s="21" t="s">
        <v>84</v>
      </c>
    </row>
    <row r="316" spans="2:65" s="10" customFormat="1" ht="29.85" customHeight="1">
      <c r="B316" s="169"/>
      <c r="C316" s="170"/>
      <c r="D316" s="183" t="s">
        <v>74</v>
      </c>
      <c r="E316" s="184" t="s">
        <v>586</v>
      </c>
      <c r="F316" s="184" t="s">
        <v>587</v>
      </c>
      <c r="G316" s="170"/>
      <c r="H316" s="170"/>
      <c r="I316" s="173"/>
      <c r="J316" s="185">
        <f>BK316</f>
        <v>0</v>
      </c>
      <c r="K316" s="170"/>
      <c r="L316" s="175"/>
      <c r="M316" s="176"/>
      <c r="N316" s="177"/>
      <c r="O316" s="177"/>
      <c r="P316" s="178">
        <f>SUM(P317:P318)</f>
        <v>0</v>
      </c>
      <c r="Q316" s="177"/>
      <c r="R316" s="178">
        <f>SUM(R317:R318)</f>
        <v>0</v>
      </c>
      <c r="S316" s="177"/>
      <c r="T316" s="179">
        <f>SUM(T317:T318)</f>
        <v>0</v>
      </c>
      <c r="AR316" s="180" t="s">
        <v>24</v>
      </c>
      <c r="AT316" s="181" t="s">
        <v>74</v>
      </c>
      <c r="AU316" s="181" t="s">
        <v>24</v>
      </c>
      <c r="AY316" s="180" t="s">
        <v>152</v>
      </c>
      <c r="BK316" s="182">
        <f>SUM(BK317:BK318)</f>
        <v>0</v>
      </c>
    </row>
    <row r="317" spans="2:65" s="1" customFormat="1" ht="20.399999999999999" customHeight="1">
      <c r="B317" s="38"/>
      <c r="C317" s="186" t="s">
        <v>588</v>
      </c>
      <c r="D317" s="186" t="s">
        <v>154</v>
      </c>
      <c r="E317" s="187" t="s">
        <v>589</v>
      </c>
      <c r="F317" s="188" t="s">
        <v>590</v>
      </c>
      <c r="G317" s="189" t="s">
        <v>198</v>
      </c>
      <c r="H317" s="190">
        <v>24.056000000000001</v>
      </c>
      <c r="I317" s="191"/>
      <c r="J317" s="192">
        <f>ROUND(I317*H317,2)</f>
        <v>0</v>
      </c>
      <c r="K317" s="188" t="s">
        <v>158</v>
      </c>
      <c r="L317" s="58"/>
      <c r="M317" s="193" t="s">
        <v>22</v>
      </c>
      <c r="N317" s="194" t="s">
        <v>46</v>
      </c>
      <c r="O317" s="39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AR317" s="21" t="s">
        <v>159</v>
      </c>
      <c r="AT317" s="21" t="s">
        <v>154</v>
      </c>
      <c r="AU317" s="21" t="s">
        <v>84</v>
      </c>
      <c r="AY317" s="21" t="s">
        <v>152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21" t="s">
        <v>24</v>
      </c>
      <c r="BK317" s="197">
        <f>ROUND(I317*H317,2)</f>
        <v>0</v>
      </c>
      <c r="BL317" s="21" t="s">
        <v>159</v>
      </c>
      <c r="BM317" s="21" t="s">
        <v>591</v>
      </c>
    </row>
    <row r="318" spans="2:65" s="1" customFormat="1" ht="36">
      <c r="B318" s="38"/>
      <c r="C318" s="60"/>
      <c r="D318" s="210" t="s">
        <v>239</v>
      </c>
      <c r="E318" s="60"/>
      <c r="F318" s="214" t="s">
        <v>592</v>
      </c>
      <c r="G318" s="60"/>
      <c r="H318" s="60"/>
      <c r="I318" s="156"/>
      <c r="J318" s="60"/>
      <c r="K318" s="60"/>
      <c r="L318" s="58"/>
      <c r="M318" s="215"/>
      <c r="N318" s="39"/>
      <c r="O318" s="39"/>
      <c r="P318" s="39"/>
      <c r="Q318" s="39"/>
      <c r="R318" s="39"/>
      <c r="S318" s="39"/>
      <c r="T318" s="75"/>
      <c r="AT318" s="21" t="s">
        <v>239</v>
      </c>
      <c r="AU318" s="21" t="s">
        <v>84</v>
      </c>
    </row>
    <row r="319" spans="2:65" s="10" customFormat="1" ht="37.35" customHeight="1">
      <c r="B319" s="169"/>
      <c r="C319" s="170"/>
      <c r="D319" s="171" t="s">
        <v>74</v>
      </c>
      <c r="E319" s="172" t="s">
        <v>593</v>
      </c>
      <c r="F319" s="172" t="s">
        <v>594</v>
      </c>
      <c r="G319" s="170"/>
      <c r="H319" s="170"/>
      <c r="I319" s="173"/>
      <c r="J319" s="174">
        <f>BK319</f>
        <v>0</v>
      </c>
      <c r="K319" s="170"/>
      <c r="L319" s="175"/>
      <c r="M319" s="176"/>
      <c r="N319" s="177"/>
      <c r="O319" s="177"/>
      <c r="P319" s="178">
        <f>P320+P352+P359+P372+P379+P416+P438+P444+P483+P488+P496+P511+P530</f>
        <v>0</v>
      </c>
      <c r="Q319" s="177"/>
      <c r="R319" s="178">
        <f>R320+R352+R359+R372+R379+R416+R438+R444+R483+R488+R496+R511+R530</f>
        <v>2.5967963789800002</v>
      </c>
      <c r="S319" s="177"/>
      <c r="T319" s="179">
        <f>T320+T352+T359+T372+T379+T416+T438+T444+T483+T488+T496+T511+T530</f>
        <v>6.7198499999999994E-2</v>
      </c>
      <c r="AR319" s="180" t="s">
        <v>84</v>
      </c>
      <c r="AT319" s="181" t="s">
        <v>74</v>
      </c>
      <c r="AU319" s="181" t="s">
        <v>75</v>
      </c>
      <c r="AY319" s="180" t="s">
        <v>152</v>
      </c>
      <c r="BK319" s="182">
        <f>BK320+BK352+BK359+BK372+BK379+BK416+BK438+BK444+BK483+BK488+BK496+BK511+BK530</f>
        <v>0</v>
      </c>
    </row>
    <row r="320" spans="2:65" s="10" customFormat="1" ht="19.95" customHeight="1">
      <c r="B320" s="169"/>
      <c r="C320" s="170"/>
      <c r="D320" s="183" t="s">
        <v>74</v>
      </c>
      <c r="E320" s="184" t="s">
        <v>595</v>
      </c>
      <c r="F320" s="184" t="s">
        <v>596</v>
      </c>
      <c r="G320" s="170"/>
      <c r="H320" s="170"/>
      <c r="I320" s="173"/>
      <c r="J320" s="185">
        <f>BK320</f>
        <v>0</v>
      </c>
      <c r="K320" s="170"/>
      <c r="L320" s="175"/>
      <c r="M320" s="176"/>
      <c r="N320" s="177"/>
      <c r="O320" s="177"/>
      <c r="P320" s="178">
        <f>SUM(P321:P351)</f>
        <v>0</v>
      </c>
      <c r="Q320" s="177"/>
      <c r="R320" s="178">
        <f>SUM(R321:R351)</f>
        <v>5.8320472999999998E-2</v>
      </c>
      <c r="S320" s="177"/>
      <c r="T320" s="179">
        <f>SUM(T321:T351)</f>
        <v>0</v>
      </c>
      <c r="AR320" s="180" t="s">
        <v>84</v>
      </c>
      <c r="AT320" s="181" t="s">
        <v>74</v>
      </c>
      <c r="AU320" s="181" t="s">
        <v>24</v>
      </c>
      <c r="AY320" s="180" t="s">
        <v>152</v>
      </c>
      <c r="BK320" s="182">
        <f>SUM(BK321:BK351)</f>
        <v>0</v>
      </c>
    </row>
    <row r="321" spans="2:65" s="1" customFormat="1" ht="28.8" customHeight="1">
      <c r="B321" s="38"/>
      <c r="C321" s="186" t="s">
        <v>597</v>
      </c>
      <c r="D321" s="186" t="s">
        <v>154</v>
      </c>
      <c r="E321" s="187" t="s">
        <v>598</v>
      </c>
      <c r="F321" s="188" t="s">
        <v>599</v>
      </c>
      <c r="G321" s="189" t="s">
        <v>224</v>
      </c>
      <c r="H321" s="190">
        <v>4.218</v>
      </c>
      <c r="I321" s="191"/>
      <c r="J321" s="192">
        <f>ROUND(I321*H321,2)</f>
        <v>0</v>
      </c>
      <c r="K321" s="188" t="s">
        <v>158</v>
      </c>
      <c r="L321" s="58"/>
      <c r="M321" s="193" t="s">
        <v>22</v>
      </c>
      <c r="N321" s="194" t="s">
        <v>46</v>
      </c>
      <c r="O321" s="39"/>
      <c r="P321" s="195">
        <f>O321*H321</f>
        <v>0</v>
      </c>
      <c r="Q321" s="195">
        <v>0</v>
      </c>
      <c r="R321" s="195">
        <f>Q321*H321</f>
        <v>0</v>
      </c>
      <c r="S321" s="195">
        <v>0</v>
      </c>
      <c r="T321" s="196">
        <f>S321*H321</f>
        <v>0</v>
      </c>
      <c r="AR321" s="21" t="s">
        <v>230</v>
      </c>
      <c r="AT321" s="21" t="s">
        <v>154</v>
      </c>
      <c r="AU321" s="21" t="s">
        <v>84</v>
      </c>
      <c r="AY321" s="21" t="s">
        <v>152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21" t="s">
        <v>24</v>
      </c>
      <c r="BK321" s="197">
        <f>ROUND(I321*H321,2)</f>
        <v>0</v>
      </c>
      <c r="BL321" s="21" t="s">
        <v>230</v>
      </c>
      <c r="BM321" s="21" t="s">
        <v>600</v>
      </c>
    </row>
    <row r="322" spans="2:65" s="11" customFormat="1" ht="12">
      <c r="B322" s="198"/>
      <c r="C322" s="199"/>
      <c r="D322" s="200" t="s">
        <v>161</v>
      </c>
      <c r="E322" s="201" t="s">
        <v>22</v>
      </c>
      <c r="F322" s="202" t="s">
        <v>601</v>
      </c>
      <c r="G322" s="199"/>
      <c r="H322" s="203">
        <v>4.218</v>
      </c>
      <c r="I322" s="204"/>
      <c r="J322" s="199"/>
      <c r="K322" s="199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161</v>
      </c>
      <c r="AU322" s="209" t="s">
        <v>84</v>
      </c>
      <c r="AV322" s="11" t="s">
        <v>84</v>
      </c>
      <c r="AW322" s="11" t="s">
        <v>163</v>
      </c>
      <c r="AX322" s="11" t="s">
        <v>75</v>
      </c>
      <c r="AY322" s="209" t="s">
        <v>152</v>
      </c>
    </row>
    <row r="323" spans="2:65" s="1" customFormat="1" ht="20.399999999999999" customHeight="1">
      <c r="B323" s="38"/>
      <c r="C323" s="217" t="s">
        <v>602</v>
      </c>
      <c r="D323" s="217" t="s">
        <v>278</v>
      </c>
      <c r="E323" s="218" t="s">
        <v>603</v>
      </c>
      <c r="F323" s="219" t="s">
        <v>604</v>
      </c>
      <c r="G323" s="220" t="s">
        <v>198</v>
      </c>
      <c r="H323" s="221">
        <v>1E-3</v>
      </c>
      <c r="I323" s="222"/>
      <c r="J323" s="223">
        <f>ROUND(I323*H323,2)</f>
        <v>0</v>
      </c>
      <c r="K323" s="219" t="s">
        <v>158</v>
      </c>
      <c r="L323" s="224"/>
      <c r="M323" s="225" t="s">
        <v>22</v>
      </c>
      <c r="N323" s="226" t="s">
        <v>46</v>
      </c>
      <c r="O323" s="39"/>
      <c r="P323" s="195">
        <f>O323*H323</f>
        <v>0</v>
      </c>
      <c r="Q323" s="195">
        <v>1</v>
      </c>
      <c r="R323" s="195">
        <f>Q323*H323</f>
        <v>1E-3</v>
      </c>
      <c r="S323" s="195">
        <v>0</v>
      </c>
      <c r="T323" s="196">
        <f>S323*H323</f>
        <v>0</v>
      </c>
      <c r="AR323" s="21" t="s">
        <v>324</v>
      </c>
      <c r="AT323" s="21" t="s">
        <v>278</v>
      </c>
      <c r="AU323" s="21" t="s">
        <v>84</v>
      </c>
      <c r="AY323" s="21" t="s">
        <v>152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21" t="s">
        <v>24</v>
      </c>
      <c r="BK323" s="197">
        <f>ROUND(I323*H323,2)</f>
        <v>0</v>
      </c>
      <c r="BL323" s="21" t="s">
        <v>230</v>
      </c>
      <c r="BM323" s="21" t="s">
        <v>605</v>
      </c>
    </row>
    <row r="324" spans="2:65" s="11" customFormat="1" ht="12">
      <c r="B324" s="198"/>
      <c r="C324" s="199"/>
      <c r="D324" s="200" t="s">
        <v>161</v>
      </c>
      <c r="E324" s="199"/>
      <c r="F324" s="202" t="s">
        <v>606</v>
      </c>
      <c r="G324" s="199"/>
      <c r="H324" s="203">
        <v>1E-3</v>
      </c>
      <c r="I324" s="204"/>
      <c r="J324" s="199"/>
      <c r="K324" s="199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161</v>
      </c>
      <c r="AU324" s="209" t="s">
        <v>84</v>
      </c>
      <c r="AV324" s="11" t="s">
        <v>84</v>
      </c>
      <c r="AW324" s="11" t="s">
        <v>6</v>
      </c>
      <c r="AX324" s="11" t="s">
        <v>24</v>
      </c>
      <c r="AY324" s="209" t="s">
        <v>152</v>
      </c>
    </row>
    <row r="325" spans="2:65" s="1" customFormat="1" ht="28.8" customHeight="1">
      <c r="B325" s="38"/>
      <c r="C325" s="186" t="s">
        <v>607</v>
      </c>
      <c r="D325" s="186" t="s">
        <v>154</v>
      </c>
      <c r="E325" s="187" t="s">
        <v>608</v>
      </c>
      <c r="F325" s="188" t="s">
        <v>609</v>
      </c>
      <c r="G325" s="189" t="s">
        <v>224</v>
      </c>
      <c r="H325" s="190">
        <v>4.4260000000000002</v>
      </c>
      <c r="I325" s="191"/>
      <c r="J325" s="192">
        <f>ROUND(I325*H325,2)</f>
        <v>0</v>
      </c>
      <c r="K325" s="188" t="s">
        <v>158</v>
      </c>
      <c r="L325" s="58"/>
      <c r="M325" s="193" t="s">
        <v>22</v>
      </c>
      <c r="N325" s="194" t="s">
        <v>46</v>
      </c>
      <c r="O325" s="39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AR325" s="21" t="s">
        <v>230</v>
      </c>
      <c r="AT325" s="21" t="s">
        <v>154</v>
      </c>
      <c r="AU325" s="21" t="s">
        <v>84</v>
      </c>
      <c r="AY325" s="21" t="s">
        <v>152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21" t="s">
        <v>24</v>
      </c>
      <c r="BK325" s="197">
        <f>ROUND(I325*H325,2)</f>
        <v>0</v>
      </c>
      <c r="BL325" s="21" t="s">
        <v>230</v>
      </c>
      <c r="BM325" s="21" t="s">
        <v>610</v>
      </c>
    </row>
    <row r="326" spans="2:65" s="11" customFormat="1" ht="12">
      <c r="B326" s="198"/>
      <c r="C326" s="199"/>
      <c r="D326" s="210" t="s">
        <v>161</v>
      </c>
      <c r="E326" s="211" t="s">
        <v>22</v>
      </c>
      <c r="F326" s="212" t="s">
        <v>611</v>
      </c>
      <c r="G326" s="199"/>
      <c r="H326" s="213">
        <v>2.81</v>
      </c>
      <c r="I326" s="204"/>
      <c r="J326" s="199"/>
      <c r="K326" s="199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161</v>
      </c>
      <c r="AU326" s="209" t="s">
        <v>84</v>
      </c>
      <c r="AV326" s="11" t="s">
        <v>84</v>
      </c>
      <c r="AW326" s="11" t="s">
        <v>163</v>
      </c>
      <c r="AX326" s="11" t="s">
        <v>75</v>
      </c>
      <c r="AY326" s="209" t="s">
        <v>152</v>
      </c>
    </row>
    <row r="327" spans="2:65" s="11" customFormat="1" ht="12">
      <c r="B327" s="198"/>
      <c r="C327" s="199"/>
      <c r="D327" s="200" t="s">
        <v>161</v>
      </c>
      <c r="E327" s="201" t="s">
        <v>22</v>
      </c>
      <c r="F327" s="202" t="s">
        <v>612</v>
      </c>
      <c r="G327" s="199"/>
      <c r="H327" s="203">
        <v>1.6160000000000001</v>
      </c>
      <c r="I327" s="204"/>
      <c r="J327" s="199"/>
      <c r="K327" s="199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161</v>
      </c>
      <c r="AU327" s="209" t="s">
        <v>84</v>
      </c>
      <c r="AV327" s="11" t="s">
        <v>84</v>
      </c>
      <c r="AW327" s="11" t="s">
        <v>163</v>
      </c>
      <c r="AX327" s="11" t="s">
        <v>75</v>
      </c>
      <c r="AY327" s="209" t="s">
        <v>152</v>
      </c>
    </row>
    <row r="328" spans="2:65" s="1" customFormat="1" ht="20.399999999999999" customHeight="1">
      <c r="B328" s="38"/>
      <c r="C328" s="217" t="s">
        <v>613</v>
      </c>
      <c r="D328" s="217" t="s">
        <v>278</v>
      </c>
      <c r="E328" s="218" t="s">
        <v>603</v>
      </c>
      <c r="F328" s="219" t="s">
        <v>604</v>
      </c>
      <c r="G328" s="220" t="s">
        <v>198</v>
      </c>
      <c r="H328" s="221">
        <v>2E-3</v>
      </c>
      <c r="I328" s="222"/>
      <c r="J328" s="223">
        <f>ROUND(I328*H328,2)</f>
        <v>0</v>
      </c>
      <c r="K328" s="219" t="s">
        <v>158</v>
      </c>
      <c r="L328" s="224"/>
      <c r="M328" s="225" t="s">
        <v>22</v>
      </c>
      <c r="N328" s="226" t="s">
        <v>46</v>
      </c>
      <c r="O328" s="39"/>
      <c r="P328" s="195">
        <f>O328*H328</f>
        <v>0</v>
      </c>
      <c r="Q328" s="195">
        <v>1</v>
      </c>
      <c r="R328" s="195">
        <f>Q328*H328</f>
        <v>2E-3</v>
      </c>
      <c r="S328" s="195">
        <v>0</v>
      </c>
      <c r="T328" s="196">
        <f>S328*H328</f>
        <v>0</v>
      </c>
      <c r="AR328" s="21" t="s">
        <v>324</v>
      </c>
      <c r="AT328" s="21" t="s">
        <v>278</v>
      </c>
      <c r="AU328" s="21" t="s">
        <v>84</v>
      </c>
      <c r="AY328" s="21" t="s">
        <v>152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21" t="s">
        <v>24</v>
      </c>
      <c r="BK328" s="197">
        <f>ROUND(I328*H328,2)</f>
        <v>0</v>
      </c>
      <c r="BL328" s="21" t="s">
        <v>230</v>
      </c>
      <c r="BM328" s="21" t="s">
        <v>614</v>
      </c>
    </row>
    <row r="329" spans="2:65" s="11" customFormat="1" ht="12">
      <c r="B329" s="198"/>
      <c r="C329" s="199"/>
      <c r="D329" s="200" t="s">
        <v>161</v>
      </c>
      <c r="E329" s="199"/>
      <c r="F329" s="202" t="s">
        <v>615</v>
      </c>
      <c r="G329" s="199"/>
      <c r="H329" s="203">
        <v>2E-3</v>
      </c>
      <c r="I329" s="204"/>
      <c r="J329" s="199"/>
      <c r="K329" s="199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161</v>
      </c>
      <c r="AU329" s="209" t="s">
        <v>84</v>
      </c>
      <c r="AV329" s="11" t="s">
        <v>84</v>
      </c>
      <c r="AW329" s="11" t="s">
        <v>6</v>
      </c>
      <c r="AX329" s="11" t="s">
        <v>24</v>
      </c>
      <c r="AY329" s="209" t="s">
        <v>152</v>
      </c>
    </row>
    <row r="330" spans="2:65" s="1" customFormat="1" ht="20.399999999999999" customHeight="1">
      <c r="B330" s="38"/>
      <c r="C330" s="186" t="s">
        <v>616</v>
      </c>
      <c r="D330" s="186" t="s">
        <v>154</v>
      </c>
      <c r="E330" s="187" t="s">
        <v>617</v>
      </c>
      <c r="F330" s="188" t="s">
        <v>618</v>
      </c>
      <c r="G330" s="189" t="s">
        <v>224</v>
      </c>
      <c r="H330" s="190">
        <v>4.218</v>
      </c>
      <c r="I330" s="191"/>
      <c r="J330" s="192">
        <f>ROUND(I330*H330,2)</f>
        <v>0</v>
      </c>
      <c r="K330" s="188" t="s">
        <v>158</v>
      </c>
      <c r="L330" s="58"/>
      <c r="M330" s="193" t="s">
        <v>22</v>
      </c>
      <c r="N330" s="194" t="s">
        <v>46</v>
      </c>
      <c r="O330" s="39"/>
      <c r="P330" s="195">
        <f>O330*H330</f>
        <v>0</v>
      </c>
      <c r="Q330" s="195">
        <v>3.9825E-4</v>
      </c>
      <c r="R330" s="195">
        <f>Q330*H330</f>
        <v>1.6798185E-3</v>
      </c>
      <c r="S330" s="195">
        <v>0</v>
      </c>
      <c r="T330" s="196">
        <f>S330*H330</f>
        <v>0</v>
      </c>
      <c r="AR330" s="21" t="s">
        <v>230</v>
      </c>
      <c r="AT330" s="21" t="s">
        <v>154</v>
      </c>
      <c r="AU330" s="21" t="s">
        <v>84</v>
      </c>
      <c r="AY330" s="21" t="s">
        <v>152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21" t="s">
        <v>24</v>
      </c>
      <c r="BK330" s="197">
        <f>ROUND(I330*H330,2)</f>
        <v>0</v>
      </c>
      <c r="BL330" s="21" t="s">
        <v>230</v>
      </c>
      <c r="BM330" s="21" t="s">
        <v>619</v>
      </c>
    </row>
    <row r="331" spans="2:65" s="11" customFormat="1" ht="12">
      <c r="B331" s="198"/>
      <c r="C331" s="199"/>
      <c r="D331" s="200" t="s">
        <v>161</v>
      </c>
      <c r="E331" s="201" t="s">
        <v>22</v>
      </c>
      <c r="F331" s="202" t="s">
        <v>601</v>
      </c>
      <c r="G331" s="199"/>
      <c r="H331" s="203">
        <v>4.218</v>
      </c>
      <c r="I331" s="204"/>
      <c r="J331" s="199"/>
      <c r="K331" s="199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161</v>
      </c>
      <c r="AU331" s="209" t="s">
        <v>84</v>
      </c>
      <c r="AV331" s="11" t="s">
        <v>84</v>
      </c>
      <c r="AW331" s="11" t="s">
        <v>163</v>
      </c>
      <c r="AX331" s="11" t="s">
        <v>75</v>
      </c>
      <c r="AY331" s="209" t="s">
        <v>152</v>
      </c>
    </row>
    <row r="332" spans="2:65" s="1" customFormat="1" ht="20.399999999999999" customHeight="1">
      <c r="B332" s="38"/>
      <c r="C332" s="217" t="s">
        <v>620</v>
      </c>
      <c r="D332" s="217" t="s">
        <v>278</v>
      </c>
      <c r="E332" s="218" t="s">
        <v>621</v>
      </c>
      <c r="F332" s="219" t="s">
        <v>622</v>
      </c>
      <c r="G332" s="220" t="s">
        <v>224</v>
      </c>
      <c r="H332" s="221">
        <v>4.8520000000000003</v>
      </c>
      <c r="I332" s="222"/>
      <c r="J332" s="223">
        <f>ROUND(I332*H332,2)</f>
        <v>0</v>
      </c>
      <c r="K332" s="219" t="s">
        <v>158</v>
      </c>
      <c r="L332" s="224"/>
      <c r="M332" s="225" t="s">
        <v>22</v>
      </c>
      <c r="N332" s="226" t="s">
        <v>46</v>
      </c>
      <c r="O332" s="39"/>
      <c r="P332" s="195">
        <f>O332*H332</f>
        <v>0</v>
      </c>
      <c r="Q332" s="195">
        <v>4.8999999999999998E-3</v>
      </c>
      <c r="R332" s="195">
        <f>Q332*H332</f>
        <v>2.3774800000000002E-2</v>
      </c>
      <c r="S332" s="195">
        <v>0</v>
      </c>
      <c r="T332" s="196">
        <f>S332*H332</f>
        <v>0</v>
      </c>
      <c r="AR332" s="21" t="s">
        <v>324</v>
      </c>
      <c r="AT332" s="21" t="s">
        <v>278</v>
      </c>
      <c r="AU332" s="21" t="s">
        <v>84</v>
      </c>
      <c r="AY332" s="21" t="s">
        <v>152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21" t="s">
        <v>24</v>
      </c>
      <c r="BK332" s="197">
        <f>ROUND(I332*H332,2)</f>
        <v>0</v>
      </c>
      <c r="BL332" s="21" t="s">
        <v>230</v>
      </c>
      <c r="BM332" s="21" t="s">
        <v>623</v>
      </c>
    </row>
    <row r="333" spans="2:65" s="11" customFormat="1" ht="12">
      <c r="B333" s="198"/>
      <c r="C333" s="199"/>
      <c r="D333" s="200" t="s">
        <v>161</v>
      </c>
      <c r="E333" s="199"/>
      <c r="F333" s="202" t="s">
        <v>624</v>
      </c>
      <c r="G333" s="199"/>
      <c r="H333" s="203">
        <v>4.8520000000000003</v>
      </c>
      <c r="I333" s="204"/>
      <c r="J333" s="199"/>
      <c r="K333" s="199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161</v>
      </c>
      <c r="AU333" s="209" t="s">
        <v>84</v>
      </c>
      <c r="AV333" s="11" t="s">
        <v>84</v>
      </c>
      <c r="AW333" s="11" t="s">
        <v>6</v>
      </c>
      <c r="AX333" s="11" t="s">
        <v>24</v>
      </c>
      <c r="AY333" s="209" t="s">
        <v>152</v>
      </c>
    </row>
    <row r="334" spans="2:65" s="1" customFormat="1" ht="20.399999999999999" customHeight="1">
      <c r="B334" s="38"/>
      <c r="C334" s="186" t="s">
        <v>625</v>
      </c>
      <c r="D334" s="186" t="s">
        <v>154</v>
      </c>
      <c r="E334" s="187" t="s">
        <v>626</v>
      </c>
      <c r="F334" s="188" t="s">
        <v>627</v>
      </c>
      <c r="G334" s="189" t="s">
        <v>224</v>
      </c>
      <c r="H334" s="190">
        <v>4.4260000000000002</v>
      </c>
      <c r="I334" s="191"/>
      <c r="J334" s="192">
        <f>ROUND(I334*H334,2)</f>
        <v>0</v>
      </c>
      <c r="K334" s="188" t="s">
        <v>158</v>
      </c>
      <c r="L334" s="58"/>
      <c r="M334" s="193" t="s">
        <v>22</v>
      </c>
      <c r="N334" s="194" t="s">
        <v>46</v>
      </c>
      <c r="O334" s="39"/>
      <c r="P334" s="195">
        <f>O334*H334</f>
        <v>0</v>
      </c>
      <c r="Q334" s="195">
        <v>3.9825E-4</v>
      </c>
      <c r="R334" s="195">
        <f>Q334*H334</f>
        <v>1.7626545000000002E-3</v>
      </c>
      <c r="S334" s="195">
        <v>0</v>
      </c>
      <c r="T334" s="196">
        <f>S334*H334</f>
        <v>0</v>
      </c>
      <c r="AR334" s="21" t="s">
        <v>230</v>
      </c>
      <c r="AT334" s="21" t="s">
        <v>154</v>
      </c>
      <c r="AU334" s="21" t="s">
        <v>84</v>
      </c>
      <c r="AY334" s="21" t="s">
        <v>152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21" t="s">
        <v>24</v>
      </c>
      <c r="BK334" s="197">
        <f>ROUND(I334*H334,2)</f>
        <v>0</v>
      </c>
      <c r="BL334" s="21" t="s">
        <v>230</v>
      </c>
      <c r="BM334" s="21" t="s">
        <v>628</v>
      </c>
    </row>
    <row r="335" spans="2:65" s="11" customFormat="1" ht="12">
      <c r="B335" s="198"/>
      <c r="C335" s="199"/>
      <c r="D335" s="210" t="s">
        <v>161</v>
      </c>
      <c r="E335" s="211" t="s">
        <v>22</v>
      </c>
      <c r="F335" s="212" t="s">
        <v>629</v>
      </c>
      <c r="G335" s="199"/>
      <c r="H335" s="213">
        <v>2.81</v>
      </c>
      <c r="I335" s="204"/>
      <c r="J335" s="199"/>
      <c r="K335" s="199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161</v>
      </c>
      <c r="AU335" s="209" t="s">
        <v>84</v>
      </c>
      <c r="AV335" s="11" t="s">
        <v>84</v>
      </c>
      <c r="AW335" s="11" t="s">
        <v>163</v>
      </c>
      <c r="AX335" s="11" t="s">
        <v>75</v>
      </c>
      <c r="AY335" s="209" t="s">
        <v>152</v>
      </c>
    </row>
    <row r="336" spans="2:65" s="11" customFormat="1" ht="12">
      <c r="B336" s="198"/>
      <c r="C336" s="199"/>
      <c r="D336" s="200" t="s">
        <v>161</v>
      </c>
      <c r="E336" s="201" t="s">
        <v>22</v>
      </c>
      <c r="F336" s="202" t="s">
        <v>612</v>
      </c>
      <c r="G336" s="199"/>
      <c r="H336" s="203">
        <v>1.6160000000000001</v>
      </c>
      <c r="I336" s="204"/>
      <c r="J336" s="199"/>
      <c r="K336" s="199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161</v>
      </c>
      <c r="AU336" s="209" t="s">
        <v>84</v>
      </c>
      <c r="AV336" s="11" t="s">
        <v>84</v>
      </c>
      <c r="AW336" s="11" t="s">
        <v>163</v>
      </c>
      <c r="AX336" s="11" t="s">
        <v>75</v>
      </c>
      <c r="AY336" s="209" t="s">
        <v>152</v>
      </c>
    </row>
    <row r="337" spans="2:65" s="1" customFormat="1" ht="20.399999999999999" customHeight="1">
      <c r="B337" s="38"/>
      <c r="C337" s="217" t="s">
        <v>630</v>
      </c>
      <c r="D337" s="217" t="s">
        <v>278</v>
      </c>
      <c r="E337" s="218" t="s">
        <v>621</v>
      </c>
      <c r="F337" s="219" t="s">
        <v>622</v>
      </c>
      <c r="G337" s="220" t="s">
        <v>224</v>
      </c>
      <c r="H337" s="221">
        <v>5.3109999999999999</v>
      </c>
      <c r="I337" s="222"/>
      <c r="J337" s="223">
        <f>ROUND(I337*H337,2)</f>
        <v>0</v>
      </c>
      <c r="K337" s="219" t="s">
        <v>158</v>
      </c>
      <c r="L337" s="224"/>
      <c r="M337" s="225" t="s">
        <v>22</v>
      </c>
      <c r="N337" s="226" t="s">
        <v>46</v>
      </c>
      <c r="O337" s="39"/>
      <c r="P337" s="195">
        <f>O337*H337</f>
        <v>0</v>
      </c>
      <c r="Q337" s="195">
        <v>4.8999999999999998E-3</v>
      </c>
      <c r="R337" s="195">
        <f>Q337*H337</f>
        <v>2.6023899999999999E-2</v>
      </c>
      <c r="S337" s="195">
        <v>0</v>
      </c>
      <c r="T337" s="196">
        <f>S337*H337</f>
        <v>0</v>
      </c>
      <c r="AR337" s="21" t="s">
        <v>324</v>
      </c>
      <c r="AT337" s="21" t="s">
        <v>278</v>
      </c>
      <c r="AU337" s="21" t="s">
        <v>84</v>
      </c>
      <c r="AY337" s="21" t="s">
        <v>152</v>
      </c>
      <c r="BE337" s="197">
        <f>IF(N337="základní",J337,0)</f>
        <v>0</v>
      </c>
      <c r="BF337" s="197">
        <f>IF(N337="snížená",J337,0)</f>
        <v>0</v>
      </c>
      <c r="BG337" s="197">
        <f>IF(N337="zákl. přenesená",J337,0)</f>
        <v>0</v>
      </c>
      <c r="BH337" s="197">
        <f>IF(N337="sníž. přenesená",J337,0)</f>
        <v>0</v>
      </c>
      <c r="BI337" s="197">
        <f>IF(N337="nulová",J337,0)</f>
        <v>0</v>
      </c>
      <c r="BJ337" s="21" t="s">
        <v>24</v>
      </c>
      <c r="BK337" s="197">
        <f>ROUND(I337*H337,2)</f>
        <v>0</v>
      </c>
      <c r="BL337" s="21" t="s">
        <v>230</v>
      </c>
      <c r="BM337" s="21" t="s">
        <v>631</v>
      </c>
    </row>
    <row r="338" spans="2:65" s="11" customFormat="1" ht="12">
      <c r="B338" s="198"/>
      <c r="C338" s="199"/>
      <c r="D338" s="200" t="s">
        <v>161</v>
      </c>
      <c r="E338" s="199"/>
      <c r="F338" s="202" t="s">
        <v>632</v>
      </c>
      <c r="G338" s="199"/>
      <c r="H338" s="203">
        <v>5.3109999999999999</v>
      </c>
      <c r="I338" s="204"/>
      <c r="J338" s="199"/>
      <c r="K338" s="199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161</v>
      </c>
      <c r="AU338" s="209" t="s">
        <v>84</v>
      </c>
      <c r="AV338" s="11" t="s">
        <v>84</v>
      </c>
      <c r="AW338" s="11" t="s">
        <v>6</v>
      </c>
      <c r="AX338" s="11" t="s">
        <v>24</v>
      </c>
      <c r="AY338" s="209" t="s">
        <v>152</v>
      </c>
    </row>
    <row r="339" spans="2:65" s="1" customFormat="1" ht="20.399999999999999" customHeight="1">
      <c r="B339" s="38"/>
      <c r="C339" s="186" t="s">
        <v>633</v>
      </c>
      <c r="D339" s="186" t="s">
        <v>154</v>
      </c>
      <c r="E339" s="187" t="s">
        <v>634</v>
      </c>
      <c r="F339" s="188" t="s">
        <v>635</v>
      </c>
      <c r="G339" s="189" t="s">
        <v>224</v>
      </c>
      <c r="H339" s="190">
        <v>3.6360000000000001</v>
      </c>
      <c r="I339" s="191"/>
      <c r="J339" s="192">
        <f>ROUND(I339*H339,2)</f>
        <v>0</v>
      </c>
      <c r="K339" s="188" t="s">
        <v>158</v>
      </c>
      <c r="L339" s="58"/>
      <c r="M339" s="193" t="s">
        <v>22</v>
      </c>
      <c r="N339" s="194" t="s">
        <v>46</v>
      </c>
      <c r="O339" s="39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AR339" s="21" t="s">
        <v>230</v>
      </c>
      <c r="AT339" s="21" t="s">
        <v>154</v>
      </c>
      <c r="AU339" s="21" t="s">
        <v>84</v>
      </c>
      <c r="AY339" s="21" t="s">
        <v>152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21" t="s">
        <v>24</v>
      </c>
      <c r="BK339" s="197">
        <f>ROUND(I339*H339,2)</f>
        <v>0</v>
      </c>
      <c r="BL339" s="21" t="s">
        <v>230</v>
      </c>
      <c r="BM339" s="21" t="s">
        <v>636</v>
      </c>
    </row>
    <row r="340" spans="2:65" s="11" customFormat="1" ht="12">
      <c r="B340" s="198"/>
      <c r="C340" s="199"/>
      <c r="D340" s="200" t="s">
        <v>161</v>
      </c>
      <c r="E340" s="201" t="s">
        <v>22</v>
      </c>
      <c r="F340" s="202" t="s">
        <v>637</v>
      </c>
      <c r="G340" s="199"/>
      <c r="H340" s="203">
        <v>3.6360000000000001</v>
      </c>
      <c r="I340" s="204"/>
      <c r="J340" s="199"/>
      <c r="K340" s="199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161</v>
      </c>
      <c r="AU340" s="209" t="s">
        <v>84</v>
      </c>
      <c r="AV340" s="11" t="s">
        <v>84</v>
      </c>
      <c r="AW340" s="11" t="s">
        <v>163</v>
      </c>
      <c r="AX340" s="11" t="s">
        <v>75</v>
      </c>
      <c r="AY340" s="209" t="s">
        <v>152</v>
      </c>
    </row>
    <row r="341" spans="2:65" s="1" customFormat="1" ht="20.399999999999999" customHeight="1">
      <c r="B341" s="38"/>
      <c r="C341" s="217" t="s">
        <v>638</v>
      </c>
      <c r="D341" s="217" t="s">
        <v>278</v>
      </c>
      <c r="E341" s="218" t="s">
        <v>639</v>
      </c>
      <c r="F341" s="219" t="s">
        <v>640</v>
      </c>
      <c r="G341" s="220" t="s">
        <v>224</v>
      </c>
      <c r="H341" s="221">
        <v>4.181</v>
      </c>
      <c r="I341" s="222"/>
      <c r="J341" s="223">
        <f>ROUND(I341*H341,2)</f>
        <v>0</v>
      </c>
      <c r="K341" s="219" t="s">
        <v>158</v>
      </c>
      <c r="L341" s="224"/>
      <c r="M341" s="225" t="s">
        <v>22</v>
      </c>
      <c r="N341" s="226" t="s">
        <v>46</v>
      </c>
      <c r="O341" s="39"/>
      <c r="P341" s="195">
        <f>O341*H341</f>
        <v>0</v>
      </c>
      <c r="Q341" s="195">
        <v>2.9999999999999997E-4</v>
      </c>
      <c r="R341" s="195">
        <f>Q341*H341</f>
        <v>1.2542999999999999E-3</v>
      </c>
      <c r="S341" s="195">
        <v>0</v>
      </c>
      <c r="T341" s="196">
        <f>S341*H341</f>
        <v>0</v>
      </c>
      <c r="AR341" s="21" t="s">
        <v>324</v>
      </c>
      <c r="AT341" s="21" t="s">
        <v>278</v>
      </c>
      <c r="AU341" s="21" t="s">
        <v>84</v>
      </c>
      <c r="AY341" s="21" t="s">
        <v>152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21" t="s">
        <v>24</v>
      </c>
      <c r="BK341" s="197">
        <f>ROUND(I341*H341,2)</f>
        <v>0</v>
      </c>
      <c r="BL341" s="21" t="s">
        <v>230</v>
      </c>
      <c r="BM341" s="21" t="s">
        <v>641</v>
      </c>
    </row>
    <row r="342" spans="2:65" s="1" customFormat="1" ht="12">
      <c r="B342" s="38"/>
      <c r="C342" s="60"/>
      <c r="D342" s="210" t="s">
        <v>239</v>
      </c>
      <c r="E342" s="60"/>
      <c r="F342" s="214" t="s">
        <v>642</v>
      </c>
      <c r="G342" s="60"/>
      <c r="H342" s="60"/>
      <c r="I342" s="156"/>
      <c r="J342" s="60"/>
      <c r="K342" s="60"/>
      <c r="L342" s="58"/>
      <c r="M342" s="215"/>
      <c r="N342" s="39"/>
      <c r="O342" s="39"/>
      <c r="P342" s="39"/>
      <c r="Q342" s="39"/>
      <c r="R342" s="39"/>
      <c r="S342" s="39"/>
      <c r="T342" s="75"/>
      <c r="AT342" s="21" t="s">
        <v>239</v>
      </c>
      <c r="AU342" s="21" t="s">
        <v>84</v>
      </c>
    </row>
    <row r="343" spans="2:65" s="11" customFormat="1" ht="12">
      <c r="B343" s="198"/>
      <c r="C343" s="199"/>
      <c r="D343" s="210" t="s">
        <v>161</v>
      </c>
      <c r="E343" s="211" t="s">
        <v>22</v>
      </c>
      <c r="F343" s="212" t="s">
        <v>637</v>
      </c>
      <c r="G343" s="199"/>
      <c r="H343" s="213">
        <v>3.6360000000000001</v>
      </c>
      <c r="I343" s="204"/>
      <c r="J343" s="199"/>
      <c r="K343" s="199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161</v>
      </c>
      <c r="AU343" s="209" t="s">
        <v>84</v>
      </c>
      <c r="AV343" s="11" t="s">
        <v>84</v>
      </c>
      <c r="AW343" s="11" t="s">
        <v>163</v>
      </c>
      <c r="AX343" s="11" t="s">
        <v>75</v>
      </c>
      <c r="AY343" s="209" t="s">
        <v>152</v>
      </c>
    </row>
    <row r="344" spans="2:65" s="11" customFormat="1" ht="12">
      <c r="B344" s="198"/>
      <c r="C344" s="199"/>
      <c r="D344" s="200" t="s">
        <v>161</v>
      </c>
      <c r="E344" s="199"/>
      <c r="F344" s="202" t="s">
        <v>643</v>
      </c>
      <c r="G344" s="199"/>
      <c r="H344" s="203">
        <v>4.181</v>
      </c>
      <c r="I344" s="204"/>
      <c r="J344" s="199"/>
      <c r="K344" s="199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161</v>
      </c>
      <c r="AU344" s="209" t="s">
        <v>84</v>
      </c>
      <c r="AV344" s="11" t="s">
        <v>84</v>
      </c>
      <c r="AW344" s="11" t="s">
        <v>6</v>
      </c>
      <c r="AX344" s="11" t="s">
        <v>24</v>
      </c>
      <c r="AY344" s="209" t="s">
        <v>152</v>
      </c>
    </row>
    <row r="345" spans="2:65" s="1" customFormat="1" ht="20.399999999999999" customHeight="1">
      <c r="B345" s="38"/>
      <c r="C345" s="186" t="s">
        <v>644</v>
      </c>
      <c r="D345" s="186" t="s">
        <v>154</v>
      </c>
      <c r="E345" s="187" t="s">
        <v>645</v>
      </c>
      <c r="F345" s="188" t="s">
        <v>646</v>
      </c>
      <c r="G345" s="189" t="s">
        <v>224</v>
      </c>
      <c r="H345" s="190">
        <v>2.2919999999999998</v>
      </c>
      <c r="I345" s="191"/>
      <c r="J345" s="192">
        <f>ROUND(I345*H345,2)</f>
        <v>0</v>
      </c>
      <c r="K345" s="188" t="s">
        <v>158</v>
      </c>
      <c r="L345" s="58"/>
      <c r="M345" s="193" t="s">
        <v>22</v>
      </c>
      <c r="N345" s="194" t="s">
        <v>46</v>
      </c>
      <c r="O345" s="39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AR345" s="21" t="s">
        <v>230</v>
      </c>
      <c r="AT345" s="21" t="s">
        <v>154</v>
      </c>
      <c r="AU345" s="21" t="s">
        <v>84</v>
      </c>
      <c r="AY345" s="21" t="s">
        <v>152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21" t="s">
        <v>24</v>
      </c>
      <c r="BK345" s="197">
        <f>ROUND(I345*H345,2)</f>
        <v>0</v>
      </c>
      <c r="BL345" s="21" t="s">
        <v>230</v>
      </c>
      <c r="BM345" s="21" t="s">
        <v>647</v>
      </c>
    </row>
    <row r="346" spans="2:65" s="11" customFormat="1" ht="12">
      <c r="B346" s="198"/>
      <c r="C346" s="199"/>
      <c r="D346" s="200" t="s">
        <v>161</v>
      </c>
      <c r="E346" s="201" t="s">
        <v>22</v>
      </c>
      <c r="F346" s="202" t="s">
        <v>648</v>
      </c>
      <c r="G346" s="199"/>
      <c r="H346" s="203">
        <v>2.2919999999999998</v>
      </c>
      <c r="I346" s="204"/>
      <c r="J346" s="199"/>
      <c r="K346" s="199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161</v>
      </c>
      <c r="AU346" s="209" t="s">
        <v>84</v>
      </c>
      <c r="AV346" s="11" t="s">
        <v>84</v>
      </c>
      <c r="AW346" s="11" t="s">
        <v>163</v>
      </c>
      <c r="AX346" s="11" t="s">
        <v>75</v>
      </c>
      <c r="AY346" s="209" t="s">
        <v>152</v>
      </c>
    </row>
    <row r="347" spans="2:65" s="1" customFormat="1" ht="20.399999999999999" customHeight="1">
      <c r="B347" s="38"/>
      <c r="C347" s="217" t="s">
        <v>649</v>
      </c>
      <c r="D347" s="217" t="s">
        <v>278</v>
      </c>
      <c r="E347" s="218" t="s">
        <v>639</v>
      </c>
      <c r="F347" s="219" t="s">
        <v>640</v>
      </c>
      <c r="G347" s="220" t="s">
        <v>224</v>
      </c>
      <c r="H347" s="221">
        <v>2.75</v>
      </c>
      <c r="I347" s="222"/>
      <c r="J347" s="223">
        <f>ROUND(I347*H347,2)</f>
        <v>0</v>
      </c>
      <c r="K347" s="219" t="s">
        <v>158</v>
      </c>
      <c r="L347" s="224"/>
      <c r="M347" s="225" t="s">
        <v>22</v>
      </c>
      <c r="N347" s="226" t="s">
        <v>46</v>
      </c>
      <c r="O347" s="39"/>
      <c r="P347" s="195">
        <f>O347*H347</f>
        <v>0</v>
      </c>
      <c r="Q347" s="195">
        <v>2.9999999999999997E-4</v>
      </c>
      <c r="R347" s="195">
        <f>Q347*H347</f>
        <v>8.2499999999999989E-4</v>
      </c>
      <c r="S347" s="195">
        <v>0</v>
      </c>
      <c r="T347" s="196">
        <f>S347*H347</f>
        <v>0</v>
      </c>
      <c r="AR347" s="21" t="s">
        <v>324</v>
      </c>
      <c r="AT347" s="21" t="s">
        <v>278</v>
      </c>
      <c r="AU347" s="21" t="s">
        <v>84</v>
      </c>
      <c r="AY347" s="21" t="s">
        <v>152</v>
      </c>
      <c r="BE347" s="197">
        <f>IF(N347="základní",J347,0)</f>
        <v>0</v>
      </c>
      <c r="BF347" s="197">
        <f>IF(N347="snížená",J347,0)</f>
        <v>0</v>
      </c>
      <c r="BG347" s="197">
        <f>IF(N347="zákl. přenesená",J347,0)</f>
        <v>0</v>
      </c>
      <c r="BH347" s="197">
        <f>IF(N347="sníž. přenesená",J347,0)</f>
        <v>0</v>
      </c>
      <c r="BI347" s="197">
        <f>IF(N347="nulová",J347,0)</f>
        <v>0</v>
      </c>
      <c r="BJ347" s="21" t="s">
        <v>24</v>
      </c>
      <c r="BK347" s="197">
        <f>ROUND(I347*H347,2)</f>
        <v>0</v>
      </c>
      <c r="BL347" s="21" t="s">
        <v>230</v>
      </c>
      <c r="BM347" s="21" t="s">
        <v>650</v>
      </c>
    </row>
    <row r="348" spans="2:65" s="1" customFormat="1" ht="12">
      <c r="B348" s="38"/>
      <c r="C348" s="60"/>
      <c r="D348" s="210" t="s">
        <v>239</v>
      </c>
      <c r="E348" s="60"/>
      <c r="F348" s="214" t="s">
        <v>642</v>
      </c>
      <c r="G348" s="60"/>
      <c r="H348" s="60"/>
      <c r="I348" s="156"/>
      <c r="J348" s="60"/>
      <c r="K348" s="60"/>
      <c r="L348" s="58"/>
      <c r="M348" s="215"/>
      <c r="N348" s="39"/>
      <c r="O348" s="39"/>
      <c r="P348" s="39"/>
      <c r="Q348" s="39"/>
      <c r="R348" s="39"/>
      <c r="S348" s="39"/>
      <c r="T348" s="75"/>
      <c r="AT348" s="21" t="s">
        <v>239</v>
      </c>
      <c r="AU348" s="21" t="s">
        <v>84</v>
      </c>
    </row>
    <row r="349" spans="2:65" s="11" customFormat="1" ht="12">
      <c r="B349" s="198"/>
      <c r="C349" s="199"/>
      <c r="D349" s="210" t="s">
        <v>161</v>
      </c>
      <c r="E349" s="211" t="s">
        <v>22</v>
      </c>
      <c r="F349" s="212" t="s">
        <v>648</v>
      </c>
      <c r="G349" s="199"/>
      <c r="H349" s="213">
        <v>2.2919999999999998</v>
      </c>
      <c r="I349" s="204"/>
      <c r="J349" s="199"/>
      <c r="K349" s="199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161</v>
      </c>
      <c r="AU349" s="209" t="s">
        <v>84</v>
      </c>
      <c r="AV349" s="11" t="s">
        <v>84</v>
      </c>
      <c r="AW349" s="11" t="s">
        <v>163</v>
      </c>
      <c r="AX349" s="11" t="s">
        <v>75</v>
      </c>
      <c r="AY349" s="209" t="s">
        <v>152</v>
      </c>
    </row>
    <row r="350" spans="2:65" s="11" customFormat="1" ht="12">
      <c r="B350" s="198"/>
      <c r="C350" s="199"/>
      <c r="D350" s="200" t="s">
        <v>161</v>
      </c>
      <c r="E350" s="199"/>
      <c r="F350" s="202" t="s">
        <v>651</v>
      </c>
      <c r="G350" s="199"/>
      <c r="H350" s="203">
        <v>2.75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161</v>
      </c>
      <c r="AU350" s="209" t="s">
        <v>84</v>
      </c>
      <c r="AV350" s="11" t="s">
        <v>84</v>
      </c>
      <c r="AW350" s="11" t="s">
        <v>6</v>
      </c>
      <c r="AX350" s="11" t="s">
        <v>24</v>
      </c>
      <c r="AY350" s="209" t="s">
        <v>152</v>
      </c>
    </row>
    <row r="351" spans="2:65" s="1" customFormat="1" ht="28.8" customHeight="1">
      <c r="B351" s="38"/>
      <c r="C351" s="186" t="s">
        <v>652</v>
      </c>
      <c r="D351" s="186" t="s">
        <v>154</v>
      </c>
      <c r="E351" s="187" t="s">
        <v>653</v>
      </c>
      <c r="F351" s="188" t="s">
        <v>654</v>
      </c>
      <c r="G351" s="189" t="s">
        <v>198</v>
      </c>
      <c r="H351" s="190">
        <v>5.8000000000000003E-2</v>
      </c>
      <c r="I351" s="191"/>
      <c r="J351" s="192">
        <f>ROUND(I351*H351,2)</f>
        <v>0</v>
      </c>
      <c r="K351" s="188" t="s">
        <v>158</v>
      </c>
      <c r="L351" s="58"/>
      <c r="M351" s="193" t="s">
        <v>22</v>
      </c>
      <c r="N351" s="194" t="s">
        <v>46</v>
      </c>
      <c r="O351" s="39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AR351" s="21" t="s">
        <v>230</v>
      </c>
      <c r="AT351" s="21" t="s">
        <v>154</v>
      </c>
      <c r="AU351" s="21" t="s">
        <v>84</v>
      </c>
      <c r="AY351" s="21" t="s">
        <v>152</v>
      </c>
      <c r="BE351" s="197">
        <f>IF(N351="základní",J351,0)</f>
        <v>0</v>
      </c>
      <c r="BF351" s="197">
        <f>IF(N351="snížená",J351,0)</f>
        <v>0</v>
      </c>
      <c r="BG351" s="197">
        <f>IF(N351="zákl. přenesená",J351,0)</f>
        <v>0</v>
      </c>
      <c r="BH351" s="197">
        <f>IF(N351="sníž. přenesená",J351,0)</f>
        <v>0</v>
      </c>
      <c r="BI351" s="197">
        <f>IF(N351="nulová",J351,0)</f>
        <v>0</v>
      </c>
      <c r="BJ351" s="21" t="s">
        <v>24</v>
      </c>
      <c r="BK351" s="197">
        <f>ROUND(I351*H351,2)</f>
        <v>0</v>
      </c>
      <c r="BL351" s="21" t="s">
        <v>230</v>
      </c>
      <c r="BM351" s="21" t="s">
        <v>655</v>
      </c>
    </row>
    <row r="352" spans="2:65" s="10" customFormat="1" ht="29.85" customHeight="1">
      <c r="B352" s="169"/>
      <c r="C352" s="170"/>
      <c r="D352" s="183" t="s">
        <v>74</v>
      </c>
      <c r="E352" s="184" t="s">
        <v>656</v>
      </c>
      <c r="F352" s="184" t="s">
        <v>657</v>
      </c>
      <c r="G352" s="170"/>
      <c r="H352" s="170"/>
      <c r="I352" s="173"/>
      <c r="J352" s="185">
        <f>BK352</f>
        <v>0</v>
      </c>
      <c r="K352" s="170"/>
      <c r="L352" s="175"/>
      <c r="M352" s="176"/>
      <c r="N352" s="177"/>
      <c r="O352" s="177"/>
      <c r="P352" s="178">
        <f>SUM(P353:P358)</f>
        <v>0</v>
      </c>
      <c r="Q352" s="177"/>
      <c r="R352" s="178">
        <f>SUM(R353:R358)</f>
        <v>2.20704E-3</v>
      </c>
      <c r="S352" s="177"/>
      <c r="T352" s="179">
        <f>SUM(T353:T358)</f>
        <v>0</v>
      </c>
      <c r="AR352" s="180" t="s">
        <v>84</v>
      </c>
      <c r="AT352" s="181" t="s">
        <v>74</v>
      </c>
      <c r="AU352" s="181" t="s">
        <v>24</v>
      </c>
      <c r="AY352" s="180" t="s">
        <v>152</v>
      </c>
      <c r="BK352" s="182">
        <f>SUM(BK353:BK358)</f>
        <v>0</v>
      </c>
    </row>
    <row r="353" spans="2:65" s="1" customFormat="1" ht="20.399999999999999" customHeight="1">
      <c r="B353" s="38"/>
      <c r="C353" s="186" t="s">
        <v>658</v>
      </c>
      <c r="D353" s="186" t="s">
        <v>154</v>
      </c>
      <c r="E353" s="187" t="s">
        <v>659</v>
      </c>
      <c r="F353" s="188" t="s">
        <v>660</v>
      </c>
      <c r="G353" s="189" t="s">
        <v>224</v>
      </c>
      <c r="H353" s="190">
        <v>4.84</v>
      </c>
      <c r="I353" s="191"/>
      <c r="J353" s="192">
        <f>ROUND(I353*H353,2)</f>
        <v>0</v>
      </c>
      <c r="K353" s="188" t="s">
        <v>158</v>
      </c>
      <c r="L353" s="58"/>
      <c r="M353" s="193" t="s">
        <v>22</v>
      </c>
      <c r="N353" s="194" t="s">
        <v>46</v>
      </c>
      <c r="O353" s="39"/>
      <c r="P353" s="195">
        <f>O353*H353</f>
        <v>0</v>
      </c>
      <c r="Q353" s="195">
        <v>0</v>
      </c>
      <c r="R353" s="195">
        <f>Q353*H353</f>
        <v>0</v>
      </c>
      <c r="S353" s="195">
        <v>0</v>
      </c>
      <c r="T353" s="196">
        <f>S353*H353</f>
        <v>0</v>
      </c>
      <c r="AR353" s="21" t="s">
        <v>230</v>
      </c>
      <c r="AT353" s="21" t="s">
        <v>154</v>
      </c>
      <c r="AU353" s="21" t="s">
        <v>84</v>
      </c>
      <c r="AY353" s="21" t="s">
        <v>152</v>
      </c>
      <c r="BE353" s="197">
        <f>IF(N353="základní",J353,0)</f>
        <v>0</v>
      </c>
      <c r="BF353" s="197">
        <f>IF(N353="snížená",J353,0)</f>
        <v>0</v>
      </c>
      <c r="BG353" s="197">
        <f>IF(N353="zákl. přenesená",J353,0)</f>
        <v>0</v>
      </c>
      <c r="BH353" s="197">
        <f>IF(N353="sníž. přenesená",J353,0)</f>
        <v>0</v>
      </c>
      <c r="BI353" s="197">
        <f>IF(N353="nulová",J353,0)</f>
        <v>0</v>
      </c>
      <c r="BJ353" s="21" t="s">
        <v>24</v>
      </c>
      <c r="BK353" s="197">
        <f>ROUND(I353*H353,2)</f>
        <v>0</v>
      </c>
      <c r="BL353" s="21" t="s">
        <v>230</v>
      </c>
      <c r="BM353" s="21" t="s">
        <v>661</v>
      </c>
    </row>
    <row r="354" spans="2:65" s="11" customFormat="1" ht="12">
      <c r="B354" s="198"/>
      <c r="C354" s="199"/>
      <c r="D354" s="200" t="s">
        <v>161</v>
      </c>
      <c r="E354" s="201" t="s">
        <v>22</v>
      </c>
      <c r="F354" s="202" t="s">
        <v>662</v>
      </c>
      <c r="G354" s="199"/>
      <c r="H354" s="203">
        <v>4.84</v>
      </c>
      <c r="I354" s="204"/>
      <c r="J354" s="199"/>
      <c r="K354" s="199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161</v>
      </c>
      <c r="AU354" s="209" t="s">
        <v>84</v>
      </c>
      <c r="AV354" s="11" t="s">
        <v>84</v>
      </c>
      <c r="AW354" s="11" t="s">
        <v>163</v>
      </c>
      <c r="AX354" s="11" t="s">
        <v>75</v>
      </c>
      <c r="AY354" s="209" t="s">
        <v>152</v>
      </c>
    </row>
    <row r="355" spans="2:65" s="1" customFormat="1" ht="20.399999999999999" customHeight="1">
      <c r="B355" s="38"/>
      <c r="C355" s="217" t="s">
        <v>663</v>
      </c>
      <c r="D355" s="217" t="s">
        <v>278</v>
      </c>
      <c r="E355" s="218" t="s">
        <v>664</v>
      </c>
      <c r="F355" s="219" t="s">
        <v>665</v>
      </c>
      <c r="G355" s="220" t="s">
        <v>224</v>
      </c>
      <c r="H355" s="221">
        <v>5.8079999999999998</v>
      </c>
      <c r="I355" s="222"/>
      <c r="J355" s="223">
        <f>ROUND(I355*H355,2)</f>
        <v>0</v>
      </c>
      <c r="K355" s="219" t="s">
        <v>158</v>
      </c>
      <c r="L355" s="224"/>
      <c r="M355" s="225" t="s">
        <v>22</v>
      </c>
      <c r="N355" s="226" t="s">
        <v>46</v>
      </c>
      <c r="O355" s="39"/>
      <c r="P355" s="195">
        <f>O355*H355</f>
        <v>0</v>
      </c>
      <c r="Q355" s="195">
        <v>3.8000000000000002E-4</v>
      </c>
      <c r="R355" s="195">
        <f>Q355*H355</f>
        <v>2.20704E-3</v>
      </c>
      <c r="S355" s="195">
        <v>0</v>
      </c>
      <c r="T355" s="196">
        <f>S355*H355</f>
        <v>0</v>
      </c>
      <c r="AR355" s="21" t="s">
        <v>324</v>
      </c>
      <c r="AT355" s="21" t="s">
        <v>278</v>
      </c>
      <c r="AU355" s="21" t="s">
        <v>84</v>
      </c>
      <c r="AY355" s="21" t="s">
        <v>152</v>
      </c>
      <c r="BE355" s="197">
        <f>IF(N355="základní",J355,0)</f>
        <v>0</v>
      </c>
      <c r="BF355" s="197">
        <f>IF(N355="snížená",J355,0)</f>
        <v>0</v>
      </c>
      <c r="BG355" s="197">
        <f>IF(N355="zákl. přenesená",J355,0)</f>
        <v>0</v>
      </c>
      <c r="BH355" s="197">
        <f>IF(N355="sníž. přenesená",J355,0)</f>
        <v>0</v>
      </c>
      <c r="BI355" s="197">
        <f>IF(N355="nulová",J355,0)</f>
        <v>0</v>
      </c>
      <c r="BJ355" s="21" t="s">
        <v>24</v>
      </c>
      <c r="BK355" s="197">
        <f>ROUND(I355*H355,2)</f>
        <v>0</v>
      </c>
      <c r="BL355" s="21" t="s">
        <v>230</v>
      </c>
      <c r="BM355" s="21" t="s">
        <v>666</v>
      </c>
    </row>
    <row r="356" spans="2:65" s="1" customFormat="1" ht="12">
      <c r="B356" s="38"/>
      <c r="C356" s="60"/>
      <c r="D356" s="210" t="s">
        <v>239</v>
      </c>
      <c r="E356" s="60"/>
      <c r="F356" s="214" t="s">
        <v>665</v>
      </c>
      <c r="G356" s="60"/>
      <c r="H356" s="60"/>
      <c r="I356" s="156"/>
      <c r="J356" s="60"/>
      <c r="K356" s="60"/>
      <c r="L356" s="58"/>
      <c r="M356" s="215"/>
      <c r="N356" s="39"/>
      <c r="O356" s="39"/>
      <c r="P356" s="39"/>
      <c r="Q356" s="39"/>
      <c r="R356" s="39"/>
      <c r="S356" s="39"/>
      <c r="T356" s="75"/>
      <c r="AT356" s="21" t="s">
        <v>239</v>
      </c>
      <c r="AU356" s="21" t="s">
        <v>84</v>
      </c>
    </row>
    <row r="357" spans="2:65" s="11" customFormat="1" ht="12">
      <c r="B357" s="198"/>
      <c r="C357" s="199"/>
      <c r="D357" s="200" t="s">
        <v>161</v>
      </c>
      <c r="E357" s="199"/>
      <c r="F357" s="202" t="s">
        <v>667</v>
      </c>
      <c r="G357" s="199"/>
      <c r="H357" s="203">
        <v>5.8079999999999998</v>
      </c>
      <c r="I357" s="204"/>
      <c r="J357" s="199"/>
      <c r="K357" s="199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161</v>
      </c>
      <c r="AU357" s="209" t="s">
        <v>84</v>
      </c>
      <c r="AV357" s="11" t="s">
        <v>84</v>
      </c>
      <c r="AW357" s="11" t="s">
        <v>6</v>
      </c>
      <c r="AX357" s="11" t="s">
        <v>24</v>
      </c>
      <c r="AY357" s="209" t="s">
        <v>152</v>
      </c>
    </row>
    <row r="358" spans="2:65" s="1" customFormat="1" ht="20.399999999999999" customHeight="1">
      <c r="B358" s="38"/>
      <c r="C358" s="186" t="s">
        <v>473</v>
      </c>
      <c r="D358" s="186" t="s">
        <v>154</v>
      </c>
      <c r="E358" s="187" t="s">
        <v>668</v>
      </c>
      <c r="F358" s="188" t="s">
        <v>669</v>
      </c>
      <c r="G358" s="189" t="s">
        <v>198</v>
      </c>
      <c r="H358" s="190">
        <v>2E-3</v>
      </c>
      <c r="I358" s="191"/>
      <c r="J358" s="192">
        <f>ROUND(I358*H358,2)</f>
        <v>0</v>
      </c>
      <c r="K358" s="188" t="s">
        <v>158</v>
      </c>
      <c r="L358" s="58"/>
      <c r="M358" s="193" t="s">
        <v>22</v>
      </c>
      <c r="N358" s="194" t="s">
        <v>46</v>
      </c>
      <c r="O358" s="39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AR358" s="21" t="s">
        <v>230</v>
      </c>
      <c r="AT358" s="21" t="s">
        <v>154</v>
      </c>
      <c r="AU358" s="21" t="s">
        <v>84</v>
      </c>
      <c r="AY358" s="21" t="s">
        <v>152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21" t="s">
        <v>24</v>
      </c>
      <c r="BK358" s="197">
        <f>ROUND(I358*H358,2)</f>
        <v>0</v>
      </c>
      <c r="BL358" s="21" t="s">
        <v>230</v>
      </c>
      <c r="BM358" s="21" t="s">
        <v>670</v>
      </c>
    </row>
    <row r="359" spans="2:65" s="10" customFormat="1" ht="29.85" customHeight="1">
      <c r="B359" s="169"/>
      <c r="C359" s="170"/>
      <c r="D359" s="183" t="s">
        <v>74</v>
      </c>
      <c r="E359" s="184" t="s">
        <v>671</v>
      </c>
      <c r="F359" s="184" t="s">
        <v>672</v>
      </c>
      <c r="G359" s="170"/>
      <c r="H359" s="170"/>
      <c r="I359" s="173"/>
      <c r="J359" s="185">
        <f>BK359</f>
        <v>0</v>
      </c>
      <c r="K359" s="170"/>
      <c r="L359" s="175"/>
      <c r="M359" s="176"/>
      <c r="N359" s="177"/>
      <c r="O359" s="177"/>
      <c r="P359" s="178">
        <f>SUM(P360:P371)</f>
        <v>0</v>
      </c>
      <c r="Q359" s="177"/>
      <c r="R359" s="178">
        <f>SUM(R360:R371)</f>
        <v>4.4284890000000007E-2</v>
      </c>
      <c r="S359" s="177"/>
      <c r="T359" s="179">
        <f>SUM(T360:T371)</f>
        <v>0</v>
      </c>
      <c r="AR359" s="180" t="s">
        <v>84</v>
      </c>
      <c r="AT359" s="181" t="s">
        <v>74</v>
      </c>
      <c r="AU359" s="181" t="s">
        <v>24</v>
      </c>
      <c r="AY359" s="180" t="s">
        <v>152</v>
      </c>
      <c r="BK359" s="182">
        <f>SUM(BK360:BK371)</f>
        <v>0</v>
      </c>
    </row>
    <row r="360" spans="2:65" s="1" customFormat="1" ht="28.8" customHeight="1">
      <c r="B360" s="38"/>
      <c r="C360" s="186" t="s">
        <v>501</v>
      </c>
      <c r="D360" s="186" t="s">
        <v>154</v>
      </c>
      <c r="E360" s="187" t="s">
        <v>673</v>
      </c>
      <c r="F360" s="188" t="s">
        <v>674</v>
      </c>
      <c r="G360" s="189" t="s">
        <v>224</v>
      </c>
      <c r="H360" s="190">
        <v>4.84</v>
      </c>
      <c r="I360" s="191"/>
      <c r="J360" s="192">
        <f>ROUND(I360*H360,2)</f>
        <v>0</v>
      </c>
      <c r="K360" s="188" t="s">
        <v>158</v>
      </c>
      <c r="L360" s="58"/>
      <c r="M360" s="193" t="s">
        <v>22</v>
      </c>
      <c r="N360" s="194" t="s">
        <v>46</v>
      </c>
      <c r="O360" s="39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AR360" s="21" t="s">
        <v>159</v>
      </c>
      <c r="AT360" s="21" t="s">
        <v>154</v>
      </c>
      <c r="AU360" s="21" t="s">
        <v>84</v>
      </c>
      <c r="AY360" s="21" t="s">
        <v>152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21" t="s">
        <v>24</v>
      </c>
      <c r="BK360" s="197">
        <f>ROUND(I360*H360,2)</f>
        <v>0</v>
      </c>
      <c r="BL360" s="21" t="s">
        <v>159</v>
      </c>
      <c r="BM360" s="21" t="s">
        <v>675</v>
      </c>
    </row>
    <row r="361" spans="2:65" s="11" customFormat="1" ht="12">
      <c r="B361" s="198"/>
      <c r="C361" s="199"/>
      <c r="D361" s="200" t="s">
        <v>161</v>
      </c>
      <c r="E361" s="201" t="s">
        <v>22</v>
      </c>
      <c r="F361" s="202" t="s">
        <v>676</v>
      </c>
      <c r="G361" s="199"/>
      <c r="H361" s="203">
        <v>4.84</v>
      </c>
      <c r="I361" s="204"/>
      <c r="J361" s="199"/>
      <c r="K361" s="199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161</v>
      </c>
      <c r="AU361" s="209" t="s">
        <v>84</v>
      </c>
      <c r="AV361" s="11" t="s">
        <v>84</v>
      </c>
      <c r="AW361" s="11" t="s">
        <v>163</v>
      </c>
      <c r="AX361" s="11" t="s">
        <v>24</v>
      </c>
      <c r="AY361" s="209" t="s">
        <v>152</v>
      </c>
    </row>
    <row r="362" spans="2:65" s="1" customFormat="1" ht="28.8" customHeight="1">
      <c r="B362" s="38"/>
      <c r="C362" s="217" t="s">
        <v>677</v>
      </c>
      <c r="D362" s="217" t="s">
        <v>278</v>
      </c>
      <c r="E362" s="218" t="s">
        <v>678</v>
      </c>
      <c r="F362" s="219" t="s">
        <v>679</v>
      </c>
      <c r="G362" s="220" t="s">
        <v>224</v>
      </c>
      <c r="H362" s="221">
        <v>4.9370000000000003</v>
      </c>
      <c r="I362" s="222"/>
      <c r="J362" s="223">
        <f>ROUND(I362*H362,2)</f>
        <v>0</v>
      </c>
      <c r="K362" s="219" t="s">
        <v>158</v>
      </c>
      <c r="L362" s="224"/>
      <c r="M362" s="225" t="s">
        <v>22</v>
      </c>
      <c r="N362" s="226" t="s">
        <v>46</v>
      </c>
      <c r="O362" s="39"/>
      <c r="P362" s="195">
        <f>O362*H362</f>
        <v>0</v>
      </c>
      <c r="Q362" s="195">
        <v>1.7000000000000001E-4</v>
      </c>
      <c r="R362" s="195">
        <f>Q362*H362</f>
        <v>8.3929000000000013E-4</v>
      </c>
      <c r="S362" s="195">
        <v>0</v>
      </c>
      <c r="T362" s="196">
        <f>S362*H362</f>
        <v>0</v>
      </c>
      <c r="AR362" s="21" t="s">
        <v>191</v>
      </c>
      <c r="AT362" s="21" t="s">
        <v>278</v>
      </c>
      <c r="AU362" s="21" t="s">
        <v>84</v>
      </c>
      <c r="AY362" s="21" t="s">
        <v>152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21" t="s">
        <v>24</v>
      </c>
      <c r="BK362" s="197">
        <f>ROUND(I362*H362,2)</f>
        <v>0</v>
      </c>
      <c r="BL362" s="21" t="s">
        <v>159</v>
      </c>
      <c r="BM362" s="21" t="s">
        <v>680</v>
      </c>
    </row>
    <row r="363" spans="2:65" s="1" customFormat="1" ht="12">
      <c r="B363" s="38"/>
      <c r="C363" s="60"/>
      <c r="D363" s="210" t="s">
        <v>239</v>
      </c>
      <c r="E363" s="60"/>
      <c r="F363" s="214" t="s">
        <v>679</v>
      </c>
      <c r="G363" s="60"/>
      <c r="H363" s="60"/>
      <c r="I363" s="156"/>
      <c r="J363" s="60"/>
      <c r="K363" s="60"/>
      <c r="L363" s="58"/>
      <c r="M363" s="215"/>
      <c r="N363" s="39"/>
      <c r="O363" s="39"/>
      <c r="P363" s="39"/>
      <c r="Q363" s="39"/>
      <c r="R363" s="39"/>
      <c r="S363" s="39"/>
      <c r="T363" s="75"/>
      <c r="AT363" s="21" t="s">
        <v>239</v>
      </c>
      <c r="AU363" s="21" t="s">
        <v>84</v>
      </c>
    </row>
    <row r="364" spans="2:65" s="11" customFormat="1" ht="12">
      <c r="B364" s="198"/>
      <c r="C364" s="199"/>
      <c r="D364" s="200" t="s">
        <v>161</v>
      </c>
      <c r="E364" s="199"/>
      <c r="F364" s="202" t="s">
        <v>681</v>
      </c>
      <c r="G364" s="199"/>
      <c r="H364" s="203">
        <v>4.9370000000000003</v>
      </c>
      <c r="I364" s="204"/>
      <c r="J364" s="199"/>
      <c r="K364" s="199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161</v>
      </c>
      <c r="AU364" s="209" t="s">
        <v>84</v>
      </c>
      <c r="AV364" s="11" t="s">
        <v>84</v>
      </c>
      <c r="AW364" s="11" t="s">
        <v>6</v>
      </c>
      <c r="AX364" s="11" t="s">
        <v>24</v>
      </c>
      <c r="AY364" s="209" t="s">
        <v>152</v>
      </c>
    </row>
    <row r="365" spans="2:65" s="1" customFormat="1" ht="28.8" customHeight="1">
      <c r="B365" s="38"/>
      <c r="C365" s="186" t="s">
        <v>508</v>
      </c>
      <c r="D365" s="186" t="s">
        <v>154</v>
      </c>
      <c r="E365" s="187" t="s">
        <v>673</v>
      </c>
      <c r="F365" s="188" t="s">
        <v>674</v>
      </c>
      <c r="G365" s="189" t="s">
        <v>224</v>
      </c>
      <c r="H365" s="190">
        <v>4.84</v>
      </c>
      <c r="I365" s="191"/>
      <c r="J365" s="192">
        <f>ROUND(I365*H365,2)</f>
        <v>0</v>
      </c>
      <c r="K365" s="188" t="s">
        <v>158</v>
      </c>
      <c r="L365" s="58"/>
      <c r="M365" s="193" t="s">
        <v>22</v>
      </c>
      <c r="N365" s="194" t="s">
        <v>46</v>
      </c>
      <c r="O365" s="39"/>
      <c r="P365" s="195">
        <f>O365*H365</f>
        <v>0</v>
      </c>
      <c r="Q365" s="195">
        <v>0</v>
      </c>
      <c r="R365" s="195">
        <f>Q365*H365</f>
        <v>0</v>
      </c>
      <c r="S365" s="195">
        <v>0</v>
      </c>
      <c r="T365" s="196">
        <f>S365*H365</f>
        <v>0</v>
      </c>
      <c r="AR365" s="21" t="s">
        <v>230</v>
      </c>
      <c r="AT365" s="21" t="s">
        <v>154</v>
      </c>
      <c r="AU365" s="21" t="s">
        <v>84</v>
      </c>
      <c r="AY365" s="21" t="s">
        <v>152</v>
      </c>
      <c r="BE365" s="197">
        <f>IF(N365="základní",J365,0)</f>
        <v>0</v>
      </c>
      <c r="BF365" s="197">
        <f>IF(N365="snížená",J365,0)</f>
        <v>0</v>
      </c>
      <c r="BG365" s="197">
        <f>IF(N365="zákl. přenesená",J365,0)</f>
        <v>0</v>
      </c>
      <c r="BH365" s="197">
        <f>IF(N365="sníž. přenesená",J365,0)</f>
        <v>0</v>
      </c>
      <c r="BI365" s="197">
        <f>IF(N365="nulová",J365,0)</f>
        <v>0</v>
      </c>
      <c r="BJ365" s="21" t="s">
        <v>24</v>
      </c>
      <c r="BK365" s="197">
        <f>ROUND(I365*H365,2)</f>
        <v>0</v>
      </c>
      <c r="BL365" s="21" t="s">
        <v>230</v>
      </c>
      <c r="BM365" s="21" t="s">
        <v>682</v>
      </c>
    </row>
    <row r="366" spans="2:65" s="11" customFormat="1" ht="12">
      <c r="B366" s="198"/>
      <c r="C366" s="199"/>
      <c r="D366" s="200" t="s">
        <v>161</v>
      </c>
      <c r="E366" s="201" t="s">
        <v>22</v>
      </c>
      <c r="F366" s="202" t="s">
        <v>676</v>
      </c>
      <c r="G366" s="199"/>
      <c r="H366" s="203">
        <v>4.84</v>
      </c>
      <c r="I366" s="204"/>
      <c r="J366" s="199"/>
      <c r="K366" s="199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161</v>
      </c>
      <c r="AU366" s="209" t="s">
        <v>84</v>
      </c>
      <c r="AV366" s="11" t="s">
        <v>84</v>
      </c>
      <c r="AW366" s="11" t="s">
        <v>163</v>
      </c>
      <c r="AX366" s="11" t="s">
        <v>24</v>
      </c>
      <c r="AY366" s="209" t="s">
        <v>152</v>
      </c>
    </row>
    <row r="367" spans="2:65" s="1" customFormat="1" ht="20.399999999999999" customHeight="1">
      <c r="B367" s="38"/>
      <c r="C367" s="217" t="s">
        <v>683</v>
      </c>
      <c r="D367" s="217" t="s">
        <v>278</v>
      </c>
      <c r="E367" s="218" t="s">
        <v>684</v>
      </c>
      <c r="F367" s="219" t="s">
        <v>685</v>
      </c>
      <c r="G367" s="220" t="s">
        <v>224</v>
      </c>
      <c r="H367" s="221">
        <v>4.9370000000000003</v>
      </c>
      <c r="I367" s="222"/>
      <c r="J367" s="223">
        <f>ROUND(I367*H367,2)</f>
        <v>0</v>
      </c>
      <c r="K367" s="219" t="s">
        <v>22</v>
      </c>
      <c r="L367" s="224"/>
      <c r="M367" s="225" t="s">
        <v>22</v>
      </c>
      <c r="N367" s="226" t="s">
        <v>46</v>
      </c>
      <c r="O367" s="39"/>
      <c r="P367" s="195">
        <f>O367*H367</f>
        <v>0</v>
      </c>
      <c r="Q367" s="195">
        <v>8.8000000000000005E-3</v>
      </c>
      <c r="R367" s="195">
        <f>Q367*H367</f>
        <v>4.3445600000000008E-2</v>
      </c>
      <c r="S367" s="195">
        <v>0</v>
      </c>
      <c r="T367" s="196">
        <f>S367*H367</f>
        <v>0</v>
      </c>
      <c r="AR367" s="21" t="s">
        <v>324</v>
      </c>
      <c r="AT367" s="21" t="s">
        <v>278</v>
      </c>
      <c r="AU367" s="21" t="s">
        <v>84</v>
      </c>
      <c r="AY367" s="21" t="s">
        <v>152</v>
      </c>
      <c r="BE367" s="197">
        <f>IF(N367="základní",J367,0)</f>
        <v>0</v>
      </c>
      <c r="BF367" s="197">
        <f>IF(N367="snížená",J367,0)</f>
        <v>0</v>
      </c>
      <c r="BG367" s="197">
        <f>IF(N367="zákl. přenesená",J367,0)</f>
        <v>0</v>
      </c>
      <c r="BH367" s="197">
        <f>IF(N367="sníž. přenesená",J367,0)</f>
        <v>0</v>
      </c>
      <c r="BI367" s="197">
        <f>IF(N367="nulová",J367,0)</f>
        <v>0</v>
      </c>
      <c r="BJ367" s="21" t="s">
        <v>24</v>
      </c>
      <c r="BK367" s="197">
        <f>ROUND(I367*H367,2)</f>
        <v>0</v>
      </c>
      <c r="BL367" s="21" t="s">
        <v>230</v>
      </c>
      <c r="BM367" s="21" t="s">
        <v>686</v>
      </c>
    </row>
    <row r="368" spans="2:65" s="1" customFormat="1" ht="12">
      <c r="B368" s="38"/>
      <c r="C368" s="60"/>
      <c r="D368" s="210" t="s">
        <v>239</v>
      </c>
      <c r="E368" s="60"/>
      <c r="F368" s="214" t="s">
        <v>685</v>
      </c>
      <c r="G368" s="60"/>
      <c r="H368" s="60"/>
      <c r="I368" s="156"/>
      <c r="J368" s="60"/>
      <c r="K368" s="60"/>
      <c r="L368" s="58"/>
      <c r="M368" s="215"/>
      <c r="N368" s="39"/>
      <c r="O368" s="39"/>
      <c r="P368" s="39"/>
      <c r="Q368" s="39"/>
      <c r="R368" s="39"/>
      <c r="S368" s="39"/>
      <c r="T368" s="75"/>
      <c r="AT368" s="21" t="s">
        <v>239</v>
      </c>
      <c r="AU368" s="21" t="s">
        <v>84</v>
      </c>
    </row>
    <row r="369" spans="2:65" s="1" customFormat="1" ht="24">
      <c r="B369" s="38"/>
      <c r="C369" s="60"/>
      <c r="D369" s="210" t="s">
        <v>268</v>
      </c>
      <c r="E369" s="60"/>
      <c r="F369" s="216" t="s">
        <v>687</v>
      </c>
      <c r="G369" s="60"/>
      <c r="H369" s="60"/>
      <c r="I369" s="156"/>
      <c r="J369" s="60"/>
      <c r="K369" s="60"/>
      <c r="L369" s="58"/>
      <c r="M369" s="215"/>
      <c r="N369" s="39"/>
      <c r="O369" s="39"/>
      <c r="P369" s="39"/>
      <c r="Q369" s="39"/>
      <c r="R369" s="39"/>
      <c r="S369" s="39"/>
      <c r="T369" s="75"/>
      <c r="AT369" s="21" t="s">
        <v>268</v>
      </c>
      <c r="AU369" s="21" t="s">
        <v>84</v>
      </c>
    </row>
    <row r="370" spans="2:65" s="11" customFormat="1" ht="12">
      <c r="B370" s="198"/>
      <c r="C370" s="199"/>
      <c r="D370" s="200" t="s">
        <v>161</v>
      </c>
      <c r="E370" s="199"/>
      <c r="F370" s="202" t="s">
        <v>681</v>
      </c>
      <c r="G370" s="199"/>
      <c r="H370" s="203">
        <v>4.9370000000000003</v>
      </c>
      <c r="I370" s="204"/>
      <c r="J370" s="199"/>
      <c r="K370" s="199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161</v>
      </c>
      <c r="AU370" s="209" t="s">
        <v>84</v>
      </c>
      <c r="AV370" s="11" t="s">
        <v>84</v>
      </c>
      <c r="AW370" s="11" t="s">
        <v>6</v>
      </c>
      <c r="AX370" s="11" t="s">
        <v>24</v>
      </c>
      <c r="AY370" s="209" t="s">
        <v>152</v>
      </c>
    </row>
    <row r="371" spans="2:65" s="1" customFormat="1" ht="20.399999999999999" customHeight="1">
      <c r="B371" s="38"/>
      <c r="C371" s="186" t="s">
        <v>688</v>
      </c>
      <c r="D371" s="186" t="s">
        <v>154</v>
      </c>
      <c r="E371" s="187" t="s">
        <v>689</v>
      </c>
      <c r="F371" s="188" t="s">
        <v>690</v>
      </c>
      <c r="G371" s="189" t="s">
        <v>198</v>
      </c>
      <c r="H371" s="190">
        <v>4.2999999999999997E-2</v>
      </c>
      <c r="I371" s="191"/>
      <c r="J371" s="192">
        <f>ROUND(I371*H371,2)</f>
        <v>0</v>
      </c>
      <c r="K371" s="188" t="s">
        <v>158</v>
      </c>
      <c r="L371" s="58"/>
      <c r="M371" s="193" t="s">
        <v>22</v>
      </c>
      <c r="N371" s="194" t="s">
        <v>46</v>
      </c>
      <c r="O371" s="39"/>
      <c r="P371" s="195">
        <f>O371*H371</f>
        <v>0</v>
      </c>
      <c r="Q371" s="195">
        <v>0</v>
      </c>
      <c r="R371" s="195">
        <f>Q371*H371</f>
        <v>0</v>
      </c>
      <c r="S371" s="195">
        <v>0</v>
      </c>
      <c r="T371" s="196">
        <f>S371*H371</f>
        <v>0</v>
      </c>
      <c r="AR371" s="21" t="s">
        <v>230</v>
      </c>
      <c r="AT371" s="21" t="s">
        <v>154</v>
      </c>
      <c r="AU371" s="21" t="s">
        <v>84</v>
      </c>
      <c r="AY371" s="21" t="s">
        <v>152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21" t="s">
        <v>24</v>
      </c>
      <c r="BK371" s="197">
        <f>ROUND(I371*H371,2)</f>
        <v>0</v>
      </c>
      <c r="BL371" s="21" t="s">
        <v>230</v>
      </c>
      <c r="BM371" s="21" t="s">
        <v>691</v>
      </c>
    </row>
    <row r="372" spans="2:65" s="10" customFormat="1" ht="29.85" customHeight="1">
      <c r="B372" s="169"/>
      <c r="C372" s="170"/>
      <c r="D372" s="183" t="s">
        <v>74</v>
      </c>
      <c r="E372" s="184" t="s">
        <v>692</v>
      </c>
      <c r="F372" s="184" t="s">
        <v>693</v>
      </c>
      <c r="G372" s="170"/>
      <c r="H372" s="170"/>
      <c r="I372" s="173"/>
      <c r="J372" s="185">
        <f>BK372</f>
        <v>0</v>
      </c>
      <c r="K372" s="170"/>
      <c r="L372" s="175"/>
      <c r="M372" s="176"/>
      <c r="N372" s="177"/>
      <c r="O372" s="177"/>
      <c r="P372" s="178">
        <f>SUM(P373:P378)</f>
        <v>0</v>
      </c>
      <c r="Q372" s="177"/>
      <c r="R372" s="178">
        <f>SUM(R373:R378)</f>
        <v>4.1000000000000003E-3</v>
      </c>
      <c r="S372" s="177"/>
      <c r="T372" s="179">
        <f>SUM(T373:T378)</f>
        <v>0</v>
      </c>
      <c r="AR372" s="180" t="s">
        <v>84</v>
      </c>
      <c r="AT372" s="181" t="s">
        <v>74</v>
      </c>
      <c r="AU372" s="181" t="s">
        <v>24</v>
      </c>
      <c r="AY372" s="180" t="s">
        <v>152</v>
      </c>
      <c r="BK372" s="182">
        <f>SUM(BK373:BK378)</f>
        <v>0</v>
      </c>
    </row>
    <row r="373" spans="2:65" s="1" customFormat="1" ht="20.399999999999999" customHeight="1">
      <c r="B373" s="38"/>
      <c r="C373" s="186" t="s">
        <v>30</v>
      </c>
      <c r="D373" s="186" t="s">
        <v>154</v>
      </c>
      <c r="E373" s="187" t="s">
        <v>694</v>
      </c>
      <c r="F373" s="188" t="s">
        <v>695</v>
      </c>
      <c r="G373" s="189" t="s">
        <v>696</v>
      </c>
      <c r="H373" s="190">
        <v>1</v>
      </c>
      <c r="I373" s="191"/>
      <c r="J373" s="192">
        <f>ROUND(I373*H373,2)</f>
        <v>0</v>
      </c>
      <c r="K373" s="188" t="s">
        <v>158</v>
      </c>
      <c r="L373" s="58"/>
      <c r="M373" s="193" t="s">
        <v>22</v>
      </c>
      <c r="N373" s="194" t="s">
        <v>46</v>
      </c>
      <c r="O373" s="39"/>
      <c r="P373" s="195">
        <f>O373*H373</f>
        <v>0</v>
      </c>
      <c r="Q373" s="195">
        <v>0</v>
      </c>
      <c r="R373" s="195">
        <f>Q373*H373</f>
        <v>0</v>
      </c>
      <c r="S373" s="195">
        <v>0</v>
      </c>
      <c r="T373" s="196">
        <f>S373*H373</f>
        <v>0</v>
      </c>
      <c r="AR373" s="21" t="s">
        <v>230</v>
      </c>
      <c r="AT373" s="21" t="s">
        <v>154</v>
      </c>
      <c r="AU373" s="21" t="s">
        <v>84</v>
      </c>
      <c r="AY373" s="21" t="s">
        <v>152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21" t="s">
        <v>24</v>
      </c>
      <c r="BK373" s="197">
        <f>ROUND(I373*H373,2)</f>
        <v>0</v>
      </c>
      <c r="BL373" s="21" t="s">
        <v>230</v>
      </c>
      <c r="BM373" s="21" t="s">
        <v>697</v>
      </c>
    </row>
    <row r="374" spans="2:65" s="1" customFormat="1" ht="24">
      <c r="B374" s="38"/>
      <c r="C374" s="60"/>
      <c r="D374" s="200" t="s">
        <v>239</v>
      </c>
      <c r="E374" s="60"/>
      <c r="F374" s="229" t="s">
        <v>698</v>
      </c>
      <c r="G374" s="60"/>
      <c r="H374" s="60"/>
      <c r="I374" s="156"/>
      <c r="J374" s="60"/>
      <c r="K374" s="60"/>
      <c r="L374" s="58"/>
      <c r="M374" s="215"/>
      <c r="N374" s="39"/>
      <c r="O374" s="39"/>
      <c r="P374" s="39"/>
      <c r="Q374" s="39"/>
      <c r="R374" s="39"/>
      <c r="S374" s="39"/>
      <c r="T374" s="75"/>
      <c r="AT374" s="21" t="s">
        <v>239</v>
      </c>
      <c r="AU374" s="21" t="s">
        <v>84</v>
      </c>
    </row>
    <row r="375" spans="2:65" s="1" customFormat="1" ht="28.8" customHeight="1">
      <c r="B375" s="38"/>
      <c r="C375" s="217" t="s">
        <v>699</v>
      </c>
      <c r="D375" s="217" t="s">
        <v>278</v>
      </c>
      <c r="E375" s="218" t="s">
        <v>700</v>
      </c>
      <c r="F375" s="219" t="s">
        <v>701</v>
      </c>
      <c r="G375" s="220" t="s">
        <v>333</v>
      </c>
      <c r="H375" s="221">
        <v>1</v>
      </c>
      <c r="I375" s="222"/>
      <c r="J375" s="223">
        <f>ROUND(I375*H375,2)</f>
        <v>0</v>
      </c>
      <c r="K375" s="219" t="s">
        <v>22</v>
      </c>
      <c r="L375" s="224"/>
      <c r="M375" s="225" t="s">
        <v>22</v>
      </c>
      <c r="N375" s="226" t="s">
        <v>46</v>
      </c>
      <c r="O375" s="39"/>
      <c r="P375" s="195">
        <f>O375*H375</f>
        <v>0</v>
      </c>
      <c r="Q375" s="195">
        <v>4.1000000000000003E-3</v>
      </c>
      <c r="R375" s="195">
        <f>Q375*H375</f>
        <v>4.1000000000000003E-3</v>
      </c>
      <c r="S375" s="195">
        <v>0</v>
      </c>
      <c r="T375" s="196">
        <f>S375*H375</f>
        <v>0</v>
      </c>
      <c r="AR375" s="21" t="s">
        <v>324</v>
      </c>
      <c r="AT375" s="21" t="s">
        <v>278</v>
      </c>
      <c r="AU375" s="21" t="s">
        <v>84</v>
      </c>
      <c r="AY375" s="21" t="s">
        <v>152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21" t="s">
        <v>24</v>
      </c>
      <c r="BK375" s="197">
        <f>ROUND(I375*H375,2)</f>
        <v>0</v>
      </c>
      <c r="BL375" s="21" t="s">
        <v>230</v>
      </c>
      <c r="BM375" s="21" t="s">
        <v>702</v>
      </c>
    </row>
    <row r="376" spans="2:65" s="1" customFormat="1" ht="24">
      <c r="B376" s="38"/>
      <c r="C376" s="60"/>
      <c r="D376" s="200" t="s">
        <v>239</v>
      </c>
      <c r="E376" s="60"/>
      <c r="F376" s="229" t="s">
        <v>701</v>
      </c>
      <c r="G376" s="60"/>
      <c r="H376" s="60"/>
      <c r="I376" s="156"/>
      <c r="J376" s="60"/>
      <c r="K376" s="60"/>
      <c r="L376" s="58"/>
      <c r="M376" s="215"/>
      <c r="N376" s="39"/>
      <c r="O376" s="39"/>
      <c r="P376" s="39"/>
      <c r="Q376" s="39"/>
      <c r="R376" s="39"/>
      <c r="S376" s="39"/>
      <c r="T376" s="75"/>
      <c r="AT376" s="21" t="s">
        <v>239</v>
      </c>
      <c r="AU376" s="21" t="s">
        <v>84</v>
      </c>
    </row>
    <row r="377" spans="2:65" s="1" customFormat="1" ht="20.399999999999999" customHeight="1">
      <c r="B377" s="38"/>
      <c r="C377" s="186" t="s">
        <v>703</v>
      </c>
      <c r="D377" s="186" t="s">
        <v>154</v>
      </c>
      <c r="E377" s="187" t="s">
        <v>704</v>
      </c>
      <c r="F377" s="188" t="s">
        <v>705</v>
      </c>
      <c r="G377" s="189" t="s">
        <v>198</v>
      </c>
      <c r="H377" s="190">
        <v>4.0000000000000001E-3</v>
      </c>
      <c r="I377" s="191"/>
      <c r="J377" s="192">
        <f>ROUND(I377*H377,2)</f>
        <v>0</v>
      </c>
      <c r="K377" s="188" t="s">
        <v>158</v>
      </c>
      <c r="L377" s="58"/>
      <c r="M377" s="193" t="s">
        <v>22</v>
      </c>
      <c r="N377" s="194" t="s">
        <v>46</v>
      </c>
      <c r="O377" s="39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AR377" s="21" t="s">
        <v>230</v>
      </c>
      <c r="AT377" s="21" t="s">
        <v>154</v>
      </c>
      <c r="AU377" s="21" t="s">
        <v>84</v>
      </c>
      <c r="AY377" s="21" t="s">
        <v>152</v>
      </c>
      <c r="BE377" s="197">
        <f>IF(N377="základní",J377,0)</f>
        <v>0</v>
      </c>
      <c r="BF377" s="197">
        <f>IF(N377="snížená",J377,0)</f>
        <v>0</v>
      </c>
      <c r="BG377" s="197">
        <f>IF(N377="zákl. přenesená",J377,0)</f>
        <v>0</v>
      </c>
      <c r="BH377" s="197">
        <f>IF(N377="sníž. přenesená",J377,0)</f>
        <v>0</v>
      </c>
      <c r="BI377" s="197">
        <f>IF(N377="nulová",J377,0)</f>
        <v>0</v>
      </c>
      <c r="BJ377" s="21" t="s">
        <v>24</v>
      </c>
      <c r="BK377" s="197">
        <f>ROUND(I377*H377,2)</f>
        <v>0</v>
      </c>
      <c r="BL377" s="21" t="s">
        <v>230</v>
      </c>
      <c r="BM377" s="21" t="s">
        <v>706</v>
      </c>
    </row>
    <row r="378" spans="2:65" s="1" customFormat="1" ht="36">
      <c r="B378" s="38"/>
      <c r="C378" s="60"/>
      <c r="D378" s="210" t="s">
        <v>239</v>
      </c>
      <c r="E378" s="60"/>
      <c r="F378" s="214" t="s">
        <v>707</v>
      </c>
      <c r="G378" s="60"/>
      <c r="H378" s="60"/>
      <c r="I378" s="156"/>
      <c r="J378" s="60"/>
      <c r="K378" s="60"/>
      <c r="L378" s="58"/>
      <c r="M378" s="215"/>
      <c r="N378" s="39"/>
      <c r="O378" s="39"/>
      <c r="P378" s="39"/>
      <c r="Q378" s="39"/>
      <c r="R378" s="39"/>
      <c r="S378" s="39"/>
      <c r="T378" s="75"/>
      <c r="AT378" s="21" t="s">
        <v>239</v>
      </c>
      <c r="AU378" s="21" t="s">
        <v>84</v>
      </c>
    </row>
    <row r="379" spans="2:65" s="10" customFormat="1" ht="29.85" customHeight="1">
      <c r="B379" s="169"/>
      <c r="C379" s="170"/>
      <c r="D379" s="183" t="s">
        <v>74</v>
      </c>
      <c r="E379" s="184" t="s">
        <v>708</v>
      </c>
      <c r="F379" s="184" t="s">
        <v>709</v>
      </c>
      <c r="G379" s="170"/>
      <c r="H379" s="170"/>
      <c r="I379" s="173"/>
      <c r="J379" s="185">
        <f>BK379</f>
        <v>0</v>
      </c>
      <c r="K379" s="170"/>
      <c r="L379" s="175"/>
      <c r="M379" s="176"/>
      <c r="N379" s="177"/>
      <c r="O379" s="177"/>
      <c r="P379" s="178">
        <f>SUM(P380:P415)</f>
        <v>0</v>
      </c>
      <c r="Q379" s="177"/>
      <c r="R379" s="178">
        <f>SUM(R380:R415)</f>
        <v>4.1619999999999997E-2</v>
      </c>
      <c r="S379" s="177"/>
      <c r="T379" s="179">
        <f>SUM(T380:T415)</f>
        <v>0</v>
      </c>
      <c r="AR379" s="180" t="s">
        <v>84</v>
      </c>
      <c r="AT379" s="181" t="s">
        <v>74</v>
      </c>
      <c r="AU379" s="181" t="s">
        <v>24</v>
      </c>
      <c r="AY379" s="180" t="s">
        <v>152</v>
      </c>
      <c r="BK379" s="182">
        <f>SUM(BK380:BK415)</f>
        <v>0</v>
      </c>
    </row>
    <row r="380" spans="2:65" s="1" customFormat="1" ht="28.8" customHeight="1">
      <c r="B380" s="38"/>
      <c r="C380" s="186" t="s">
        <v>710</v>
      </c>
      <c r="D380" s="186" t="s">
        <v>154</v>
      </c>
      <c r="E380" s="187" t="s">
        <v>711</v>
      </c>
      <c r="F380" s="188" t="s">
        <v>712</v>
      </c>
      <c r="G380" s="189" t="s">
        <v>327</v>
      </c>
      <c r="H380" s="190">
        <v>45</v>
      </c>
      <c r="I380" s="191"/>
      <c r="J380" s="192">
        <f>ROUND(I380*H380,2)</f>
        <v>0</v>
      </c>
      <c r="K380" s="188" t="s">
        <v>158</v>
      </c>
      <c r="L380" s="58"/>
      <c r="M380" s="193" t="s">
        <v>22</v>
      </c>
      <c r="N380" s="194" t="s">
        <v>46</v>
      </c>
      <c r="O380" s="39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AR380" s="21" t="s">
        <v>230</v>
      </c>
      <c r="AT380" s="21" t="s">
        <v>154</v>
      </c>
      <c r="AU380" s="21" t="s">
        <v>84</v>
      </c>
      <c r="AY380" s="21" t="s">
        <v>152</v>
      </c>
      <c r="BE380" s="197">
        <f>IF(N380="základní",J380,0)</f>
        <v>0</v>
      </c>
      <c r="BF380" s="197">
        <f>IF(N380="snížená",J380,0)</f>
        <v>0</v>
      </c>
      <c r="BG380" s="197">
        <f>IF(N380="zákl. přenesená",J380,0)</f>
        <v>0</v>
      </c>
      <c r="BH380" s="197">
        <f>IF(N380="sníž. přenesená",J380,0)</f>
        <v>0</v>
      </c>
      <c r="BI380" s="197">
        <f>IF(N380="nulová",J380,0)</f>
        <v>0</v>
      </c>
      <c r="BJ380" s="21" t="s">
        <v>24</v>
      </c>
      <c r="BK380" s="197">
        <f>ROUND(I380*H380,2)</f>
        <v>0</v>
      </c>
      <c r="BL380" s="21" t="s">
        <v>230</v>
      </c>
      <c r="BM380" s="21" t="s">
        <v>713</v>
      </c>
    </row>
    <row r="381" spans="2:65" s="1" customFormat="1" ht="24">
      <c r="B381" s="38"/>
      <c r="C381" s="60"/>
      <c r="D381" s="200" t="s">
        <v>239</v>
      </c>
      <c r="E381" s="60"/>
      <c r="F381" s="229" t="s">
        <v>714</v>
      </c>
      <c r="G381" s="60"/>
      <c r="H381" s="60"/>
      <c r="I381" s="156"/>
      <c r="J381" s="60"/>
      <c r="K381" s="60"/>
      <c r="L381" s="58"/>
      <c r="M381" s="215"/>
      <c r="N381" s="39"/>
      <c r="O381" s="39"/>
      <c r="P381" s="39"/>
      <c r="Q381" s="39"/>
      <c r="R381" s="39"/>
      <c r="S381" s="39"/>
      <c r="T381" s="75"/>
      <c r="AT381" s="21" t="s">
        <v>239</v>
      </c>
      <c r="AU381" s="21" t="s">
        <v>84</v>
      </c>
    </row>
    <row r="382" spans="2:65" s="1" customFormat="1" ht="20.399999999999999" customHeight="1">
      <c r="B382" s="38"/>
      <c r="C382" s="217" t="s">
        <v>715</v>
      </c>
      <c r="D382" s="217" t="s">
        <v>278</v>
      </c>
      <c r="E382" s="218" t="s">
        <v>716</v>
      </c>
      <c r="F382" s="219" t="s">
        <v>717</v>
      </c>
      <c r="G382" s="220" t="s">
        <v>327</v>
      </c>
      <c r="H382" s="221">
        <v>45</v>
      </c>
      <c r="I382" s="222"/>
      <c r="J382" s="223">
        <f>ROUND(I382*H382,2)</f>
        <v>0</v>
      </c>
      <c r="K382" s="219" t="s">
        <v>158</v>
      </c>
      <c r="L382" s="224"/>
      <c r="M382" s="225" t="s">
        <v>22</v>
      </c>
      <c r="N382" s="226" t="s">
        <v>46</v>
      </c>
      <c r="O382" s="39"/>
      <c r="P382" s="195">
        <f>O382*H382</f>
        <v>0</v>
      </c>
      <c r="Q382" s="195">
        <v>1.2E-4</v>
      </c>
      <c r="R382" s="195">
        <f>Q382*H382</f>
        <v>5.4000000000000003E-3</v>
      </c>
      <c r="S382" s="195">
        <v>0</v>
      </c>
      <c r="T382" s="196">
        <f>S382*H382</f>
        <v>0</v>
      </c>
      <c r="AR382" s="21" t="s">
        <v>324</v>
      </c>
      <c r="AT382" s="21" t="s">
        <v>278</v>
      </c>
      <c r="AU382" s="21" t="s">
        <v>84</v>
      </c>
      <c r="AY382" s="21" t="s">
        <v>152</v>
      </c>
      <c r="BE382" s="197">
        <f>IF(N382="základní",J382,0)</f>
        <v>0</v>
      </c>
      <c r="BF382" s="197">
        <f>IF(N382="snížená",J382,0)</f>
        <v>0</v>
      </c>
      <c r="BG382" s="197">
        <f>IF(N382="zákl. přenesená",J382,0)</f>
        <v>0</v>
      </c>
      <c r="BH382" s="197">
        <f>IF(N382="sníž. přenesená",J382,0)</f>
        <v>0</v>
      </c>
      <c r="BI382" s="197">
        <f>IF(N382="nulová",J382,0)</f>
        <v>0</v>
      </c>
      <c r="BJ382" s="21" t="s">
        <v>24</v>
      </c>
      <c r="BK382" s="197">
        <f>ROUND(I382*H382,2)</f>
        <v>0</v>
      </c>
      <c r="BL382" s="21" t="s">
        <v>230</v>
      </c>
      <c r="BM382" s="21" t="s">
        <v>718</v>
      </c>
    </row>
    <row r="383" spans="2:65" s="1" customFormat="1" ht="12">
      <c r="B383" s="38"/>
      <c r="C383" s="60"/>
      <c r="D383" s="200" t="s">
        <v>239</v>
      </c>
      <c r="E383" s="60"/>
      <c r="F383" s="229" t="s">
        <v>717</v>
      </c>
      <c r="G383" s="60"/>
      <c r="H383" s="60"/>
      <c r="I383" s="156"/>
      <c r="J383" s="60"/>
      <c r="K383" s="60"/>
      <c r="L383" s="58"/>
      <c r="M383" s="215"/>
      <c r="N383" s="39"/>
      <c r="O383" s="39"/>
      <c r="P383" s="39"/>
      <c r="Q383" s="39"/>
      <c r="R383" s="39"/>
      <c r="S383" s="39"/>
      <c r="T383" s="75"/>
      <c r="AT383" s="21" t="s">
        <v>239</v>
      </c>
      <c r="AU383" s="21" t="s">
        <v>84</v>
      </c>
    </row>
    <row r="384" spans="2:65" s="1" customFormat="1" ht="28.8" customHeight="1">
      <c r="B384" s="38"/>
      <c r="C384" s="186" t="s">
        <v>719</v>
      </c>
      <c r="D384" s="186" t="s">
        <v>154</v>
      </c>
      <c r="E384" s="187" t="s">
        <v>720</v>
      </c>
      <c r="F384" s="188" t="s">
        <v>721</v>
      </c>
      <c r="G384" s="189" t="s">
        <v>327</v>
      </c>
      <c r="H384" s="190">
        <v>40</v>
      </c>
      <c r="I384" s="191"/>
      <c r="J384" s="192">
        <f>ROUND(I384*H384,2)</f>
        <v>0</v>
      </c>
      <c r="K384" s="188" t="s">
        <v>158</v>
      </c>
      <c r="L384" s="58"/>
      <c r="M384" s="193" t="s">
        <v>22</v>
      </c>
      <c r="N384" s="194" t="s">
        <v>46</v>
      </c>
      <c r="O384" s="39"/>
      <c r="P384" s="195">
        <f>O384*H384</f>
        <v>0</v>
      </c>
      <c r="Q384" s="195">
        <v>0</v>
      </c>
      <c r="R384" s="195">
        <f>Q384*H384</f>
        <v>0</v>
      </c>
      <c r="S384" s="195">
        <v>0</v>
      </c>
      <c r="T384" s="196">
        <f>S384*H384</f>
        <v>0</v>
      </c>
      <c r="AR384" s="21" t="s">
        <v>230</v>
      </c>
      <c r="AT384" s="21" t="s">
        <v>154</v>
      </c>
      <c r="AU384" s="21" t="s">
        <v>84</v>
      </c>
      <c r="AY384" s="21" t="s">
        <v>152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21" t="s">
        <v>24</v>
      </c>
      <c r="BK384" s="197">
        <f>ROUND(I384*H384,2)</f>
        <v>0</v>
      </c>
      <c r="BL384" s="21" t="s">
        <v>230</v>
      </c>
      <c r="BM384" s="21" t="s">
        <v>722</v>
      </c>
    </row>
    <row r="385" spans="2:65" s="1" customFormat="1" ht="24">
      <c r="B385" s="38"/>
      <c r="C385" s="60"/>
      <c r="D385" s="200" t="s">
        <v>239</v>
      </c>
      <c r="E385" s="60"/>
      <c r="F385" s="229" t="s">
        <v>723</v>
      </c>
      <c r="G385" s="60"/>
      <c r="H385" s="60"/>
      <c r="I385" s="156"/>
      <c r="J385" s="60"/>
      <c r="K385" s="60"/>
      <c r="L385" s="58"/>
      <c r="M385" s="215"/>
      <c r="N385" s="39"/>
      <c r="O385" s="39"/>
      <c r="P385" s="39"/>
      <c r="Q385" s="39"/>
      <c r="R385" s="39"/>
      <c r="S385" s="39"/>
      <c r="T385" s="75"/>
      <c r="AT385" s="21" t="s">
        <v>239</v>
      </c>
      <c r="AU385" s="21" t="s">
        <v>84</v>
      </c>
    </row>
    <row r="386" spans="2:65" s="1" customFormat="1" ht="20.399999999999999" customHeight="1">
      <c r="B386" s="38"/>
      <c r="C386" s="217" t="s">
        <v>724</v>
      </c>
      <c r="D386" s="217" t="s">
        <v>278</v>
      </c>
      <c r="E386" s="218" t="s">
        <v>725</v>
      </c>
      <c r="F386" s="219" t="s">
        <v>726</v>
      </c>
      <c r="G386" s="220" t="s">
        <v>327</v>
      </c>
      <c r="H386" s="221">
        <v>40</v>
      </c>
      <c r="I386" s="222"/>
      <c r="J386" s="223">
        <f>ROUND(I386*H386,2)</f>
        <v>0</v>
      </c>
      <c r="K386" s="219" t="s">
        <v>158</v>
      </c>
      <c r="L386" s="224"/>
      <c r="M386" s="225" t="s">
        <v>22</v>
      </c>
      <c r="N386" s="226" t="s">
        <v>46</v>
      </c>
      <c r="O386" s="39"/>
      <c r="P386" s="195">
        <f>O386*H386</f>
        <v>0</v>
      </c>
      <c r="Q386" s="195">
        <v>1.7000000000000001E-4</v>
      </c>
      <c r="R386" s="195">
        <f>Q386*H386</f>
        <v>6.8000000000000005E-3</v>
      </c>
      <c r="S386" s="195">
        <v>0</v>
      </c>
      <c r="T386" s="196">
        <f>S386*H386</f>
        <v>0</v>
      </c>
      <c r="AR386" s="21" t="s">
        <v>324</v>
      </c>
      <c r="AT386" s="21" t="s">
        <v>278</v>
      </c>
      <c r="AU386" s="21" t="s">
        <v>84</v>
      </c>
      <c r="AY386" s="21" t="s">
        <v>152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21" t="s">
        <v>24</v>
      </c>
      <c r="BK386" s="197">
        <f>ROUND(I386*H386,2)</f>
        <v>0</v>
      </c>
      <c r="BL386" s="21" t="s">
        <v>230</v>
      </c>
      <c r="BM386" s="21" t="s">
        <v>727</v>
      </c>
    </row>
    <row r="387" spans="2:65" s="1" customFormat="1" ht="12">
      <c r="B387" s="38"/>
      <c r="C387" s="60"/>
      <c r="D387" s="200" t="s">
        <v>239</v>
      </c>
      <c r="E387" s="60"/>
      <c r="F387" s="229" t="s">
        <v>726</v>
      </c>
      <c r="G387" s="60"/>
      <c r="H387" s="60"/>
      <c r="I387" s="156"/>
      <c r="J387" s="60"/>
      <c r="K387" s="60"/>
      <c r="L387" s="58"/>
      <c r="M387" s="215"/>
      <c r="N387" s="39"/>
      <c r="O387" s="39"/>
      <c r="P387" s="39"/>
      <c r="Q387" s="39"/>
      <c r="R387" s="39"/>
      <c r="S387" s="39"/>
      <c r="T387" s="75"/>
      <c r="AT387" s="21" t="s">
        <v>239</v>
      </c>
      <c r="AU387" s="21" t="s">
        <v>84</v>
      </c>
    </row>
    <row r="388" spans="2:65" s="1" customFormat="1" ht="28.8" customHeight="1">
      <c r="B388" s="38"/>
      <c r="C388" s="186" t="s">
        <v>728</v>
      </c>
      <c r="D388" s="186" t="s">
        <v>154</v>
      </c>
      <c r="E388" s="187" t="s">
        <v>729</v>
      </c>
      <c r="F388" s="188" t="s">
        <v>730</v>
      </c>
      <c r="G388" s="189" t="s">
        <v>327</v>
      </c>
      <c r="H388" s="190">
        <v>33</v>
      </c>
      <c r="I388" s="191"/>
      <c r="J388" s="192">
        <f>ROUND(I388*H388,2)</f>
        <v>0</v>
      </c>
      <c r="K388" s="188" t="s">
        <v>158</v>
      </c>
      <c r="L388" s="58"/>
      <c r="M388" s="193" t="s">
        <v>22</v>
      </c>
      <c r="N388" s="194" t="s">
        <v>46</v>
      </c>
      <c r="O388" s="39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AR388" s="21" t="s">
        <v>230</v>
      </c>
      <c r="AT388" s="21" t="s">
        <v>154</v>
      </c>
      <c r="AU388" s="21" t="s">
        <v>84</v>
      </c>
      <c r="AY388" s="21" t="s">
        <v>152</v>
      </c>
      <c r="BE388" s="197">
        <f>IF(N388="základní",J388,0)</f>
        <v>0</v>
      </c>
      <c r="BF388" s="197">
        <f>IF(N388="snížená",J388,0)</f>
        <v>0</v>
      </c>
      <c r="BG388" s="197">
        <f>IF(N388="zákl. přenesená",J388,0)</f>
        <v>0</v>
      </c>
      <c r="BH388" s="197">
        <f>IF(N388="sníž. přenesená",J388,0)</f>
        <v>0</v>
      </c>
      <c r="BI388" s="197">
        <f>IF(N388="nulová",J388,0)</f>
        <v>0</v>
      </c>
      <c r="BJ388" s="21" t="s">
        <v>24</v>
      </c>
      <c r="BK388" s="197">
        <f>ROUND(I388*H388,2)</f>
        <v>0</v>
      </c>
      <c r="BL388" s="21" t="s">
        <v>230</v>
      </c>
      <c r="BM388" s="21" t="s">
        <v>731</v>
      </c>
    </row>
    <row r="389" spans="2:65" s="1" customFormat="1" ht="24">
      <c r="B389" s="38"/>
      <c r="C389" s="60"/>
      <c r="D389" s="200" t="s">
        <v>239</v>
      </c>
      <c r="E389" s="60"/>
      <c r="F389" s="229" t="s">
        <v>732</v>
      </c>
      <c r="G389" s="60"/>
      <c r="H389" s="60"/>
      <c r="I389" s="156"/>
      <c r="J389" s="60"/>
      <c r="K389" s="60"/>
      <c r="L389" s="58"/>
      <c r="M389" s="215"/>
      <c r="N389" s="39"/>
      <c r="O389" s="39"/>
      <c r="P389" s="39"/>
      <c r="Q389" s="39"/>
      <c r="R389" s="39"/>
      <c r="S389" s="39"/>
      <c r="T389" s="75"/>
      <c r="AT389" s="21" t="s">
        <v>239</v>
      </c>
      <c r="AU389" s="21" t="s">
        <v>84</v>
      </c>
    </row>
    <row r="390" spans="2:65" s="1" customFormat="1" ht="20.399999999999999" customHeight="1">
      <c r="B390" s="38"/>
      <c r="C390" s="217" t="s">
        <v>733</v>
      </c>
      <c r="D390" s="217" t="s">
        <v>278</v>
      </c>
      <c r="E390" s="218" t="s">
        <v>734</v>
      </c>
      <c r="F390" s="219" t="s">
        <v>735</v>
      </c>
      <c r="G390" s="220" t="s">
        <v>327</v>
      </c>
      <c r="H390" s="221">
        <v>33</v>
      </c>
      <c r="I390" s="222"/>
      <c r="J390" s="223">
        <f>ROUND(I390*H390,2)</f>
        <v>0</v>
      </c>
      <c r="K390" s="219" t="s">
        <v>158</v>
      </c>
      <c r="L390" s="224"/>
      <c r="M390" s="225" t="s">
        <v>22</v>
      </c>
      <c r="N390" s="226" t="s">
        <v>46</v>
      </c>
      <c r="O390" s="39"/>
      <c r="P390" s="195">
        <f>O390*H390</f>
        <v>0</v>
      </c>
      <c r="Q390" s="195">
        <v>3.4000000000000002E-4</v>
      </c>
      <c r="R390" s="195">
        <f>Q390*H390</f>
        <v>1.1220000000000001E-2</v>
      </c>
      <c r="S390" s="195">
        <v>0</v>
      </c>
      <c r="T390" s="196">
        <f>S390*H390</f>
        <v>0</v>
      </c>
      <c r="AR390" s="21" t="s">
        <v>324</v>
      </c>
      <c r="AT390" s="21" t="s">
        <v>278</v>
      </c>
      <c r="AU390" s="21" t="s">
        <v>84</v>
      </c>
      <c r="AY390" s="21" t="s">
        <v>152</v>
      </c>
      <c r="BE390" s="197">
        <f>IF(N390="základní",J390,0)</f>
        <v>0</v>
      </c>
      <c r="BF390" s="197">
        <f>IF(N390="snížená",J390,0)</f>
        <v>0</v>
      </c>
      <c r="BG390" s="197">
        <f>IF(N390="zákl. přenesená",J390,0)</f>
        <v>0</v>
      </c>
      <c r="BH390" s="197">
        <f>IF(N390="sníž. přenesená",J390,0)</f>
        <v>0</v>
      </c>
      <c r="BI390" s="197">
        <f>IF(N390="nulová",J390,0)</f>
        <v>0</v>
      </c>
      <c r="BJ390" s="21" t="s">
        <v>24</v>
      </c>
      <c r="BK390" s="197">
        <f>ROUND(I390*H390,2)</f>
        <v>0</v>
      </c>
      <c r="BL390" s="21" t="s">
        <v>230</v>
      </c>
      <c r="BM390" s="21" t="s">
        <v>736</v>
      </c>
    </row>
    <row r="391" spans="2:65" s="1" customFormat="1" ht="12">
      <c r="B391" s="38"/>
      <c r="C391" s="60"/>
      <c r="D391" s="200" t="s">
        <v>239</v>
      </c>
      <c r="E391" s="60"/>
      <c r="F391" s="229" t="s">
        <v>735</v>
      </c>
      <c r="G391" s="60"/>
      <c r="H391" s="60"/>
      <c r="I391" s="156"/>
      <c r="J391" s="60"/>
      <c r="K391" s="60"/>
      <c r="L391" s="58"/>
      <c r="M391" s="215"/>
      <c r="N391" s="39"/>
      <c r="O391" s="39"/>
      <c r="P391" s="39"/>
      <c r="Q391" s="39"/>
      <c r="R391" s="39"/>
      <c r="S391" s="39"/>
      <c r="T391" s="75"/>
      <c r="AT391" s="21" t="s">
        <v>239</v>
      </c>
      <c r="AU391" s="21" t="s">
        <v>84</v>
      </c>
    </row>
    <row r="392" spans="2:65" s="1" customFormat="1" ht="20.399999999999999" customHeight="1">
      <c r="B392" s="38"/>
      <c r="C392" s="186" t="s">
        <v>737</v>
      </c>
      <c r="D392" s="186" t="s">
        <v>154</v>
      </c>
      <c r="E392" s="187" t="s">
        <v>738</v>
      </c>
      <c r="F392" s="188" t="s">
        <v>739</v>
      </c>
      <c r="G392" s="189" t="s">
        <v>327</v>
      </c>
      <c r="H392" s="190">
        <v>33</v>
      </c>
      <c r="I392" s="191"/>
      <c r="J392" s="192">
        <f>ROUND(I392*H392,2)</f>
        <v>0</v>
      </c>
      <c r="K392" s="188" t="s">
        <v>158</v>
      </c>
      <c r="L392" s="58"/>
      <c r="M392" s="193" t="s">
        <v>22</v>
      </c>
      <c r="N392" s="194" t="s">
        <v>46</v>
      </c>
      <c r="O392" s="39"/>
      <c r="P392" s="195">
        <f>O392*H392</f>
        <v>0</v>
      </c>
      <c r="Q392" s="195">
        <v>0</v>
      </c>
      <c r="R392" s="195">
        <f>Q392*H392</f>
        <v>0</v>
      </c>
      <c r="S392" s="195">
        <v>0</v>
      </c>
      <c r="T392" s="196">
        <f>S392*H392</f>
        <v>0</v>
      </c>
      <c r="AR392" s="21" t="s">
        <v>230</v>
      </c>
      <c r="AT392" s="21" t="s">
        <v>154</v>
      </c>
      <c r="AU392" s="21" t="s">
        <v>84</v>
      </c>
      <c r="AY392" s="21" t="s">
        <v>152</v>
      </c>
      <c r="BE392" s="197">
        <f>IF(N392="základní",J392,0)</f>
        <v>0</v>
      </c>
      <c r="BF392" s="197">
        <f>IF(N392="snížená",J392,0)</f>
        <v>0</v>
      </c>
      <c r="BG392" s="197">
        <f>IF(N392="zákl. přenesená",J392,0)</f>
        <v>0</v>
      </c>
      <c r="BH392" s="197">
        <f>IF(N392="sníž. přenesená",J392,0)</f>
        <v>0</v>
      </c>
      <c r="BI392" s="197">
        <f>IF(N392="nulová",J392,0)</f>
        <v>0</v>
      </c>
      <c r="BJ392" s="21" t="s">
        <v>24</v>
      </c>
      <c r="BK392" s="197">
        <f>ROUND(I392*H392,2)</f>
        <v>0</v>
      </c>
      <c r="BL392" s="21" t="s">
        <v>230</v>
      </c>
      <c r="BM392" s="21" t="s">
        <v>740</v>
      </c>
    </row>
    <row r="393" spans="2:65" s="1" customFormat="1" ht="24">
      <c r="B393" s="38"/>
      <c r="C393" s="60"/>
      <c r="D393" s="200" t="s">
        <v>239</v>
      </c>
      <c r="E393" s="60"/>
      <c r="F393" s="229" t="s">
        <v>741</v>
      </c>
      <c r="G393" s="60"/>
      <c r="H393" s="60"/>
      <c r="I393" s="156"/>
      <c r="J393" s="60"/>
      <c r="K393" s="60"/>
      <c r="L393" s="58"/>
      <c r="M393" s="215"/>
      <c r="N393" s="39"/>
      <c r="O393" s="39"/>
      <c r="P393" s="39"/>
      <c r="Q393" s="39"/>
      <c r="R393" s="39"/>
      <c r="S393" s="39"/>
      <c r="T393" s="75"/>
      <c r="AT393" s="21" t="s">
        <v>239</v>
      </c>
      <c r="AU393" s="21" t="s">
        <v>84</v>
      </c>
    </row>
    <row r="394" spans="2:65" s="1" customFormat="1" ht="20.399999999999999" customHeight="1">
      <c r="B394" s="38"/>
      <c r="C394" s="217" t="s">
        <v>742</v>
      </c>
      <c r="D394" s="217" t="s">
        <v>278</v>
      </c>
      <c r="E394" s="218" t="s">
        <v>743</v>
      </c>
      <c r="F394" s="219" t="s">
        <v>744</v>
      </c>
      <c r="G394" s="220" t="s">
        <v>327</v>
      </c>
      <c r="H394" s="221">
        <v>33</v>
      </c>
      <c r="I394" s="222"/>
      <c r="J394" s="223">
        <f>ROUND(I394*H394,2)</f>
        <v>0</v>
      </c>
      <c r="K394" s="219" t="s">
        <v>158</v>
      </c>
      <c r="L394" s="224"/>
      <c r="M394" s="225" t="s">
        <v>22</v>
      </c>
      <c r="N394" s="226" t="s">
        <v>46</v>
      </c>
      <c r="O394" s="39"/>
      <c r="P394" s="195">
        <f>O394*H394</f>
        <v>0</v>
      </c>
      <c r="Q394" s="195">
        <v>1.9000000000000001E-4</v>
      </c>
      <c r="R394" s="195">
        <f>Q394*H394</f>
        <v>6.2700000000000004E-3</v>
      </c>
      <c r="S394" s="195">
        <v>0</v>
      </c>
      <c r="T394" s="196">
        <f>S394*H394</f>
        <v>0</v>
      </c>
      <c r="AR394" s="21" t="s">
        <v>324</v>
      </c>
      <c r="AT394" s="21" t="s">
        <v>278</v>
      </c>
      <c r="AU394" s="21" t="s">
        <v>84</v>
      </c>
      <c r="AY394" s="21" t="s">
        <v>152</v>
      </c>
      <c r="BE394" s="197">
        <f>IF(N394="základní",J394,0)</f>
        <v>0</v>
      </c>
      <c r="BF394" s="197">
        <f>IF(N394="snížená",J394,0)</f>
        <v>0</v>
      </c>
      <c r="BG394" s="197">
        <f>IF(N394="zákl. přenesená",J394,0)</f>
        <v>0</v>
      </c>
      <c r="BH394" s="197">
        <f>IF(N394="sníž. přenesená",J394,0)</f>
        <v>0</v>
      </c>
      <c r="BI394" s="197">
        <f>IF(N394="nulová",J394,0)</f>
        <v>0</v>
      </c>
      <c r="BJ394" s="21" t="s">
        <v>24</v>
      </c>
      <c r="BK394" s="197">
        <f>ROUND(I394*H394,2)</f>
        <v>0</v>
      </c>
      <c r="BL394" s="21" t="s">
        <v>230</v>
      </c>
      <c r="BM394" s="21" t="s">
        <v>745</v>
      </c>
    </row>
    <row r="395" spans="2:65" s="1" customFormat="1" ht="12">
      <c r="B395" s="38"/>
      <c r="C395" s="60"/>
      <c r="D395" s="200" t="s">
        <v>239</v>
      </c>
      <c r="E395" s="60"/>
      <c r="F395" s="229" t="s">
        <v>744</v>
      </c>
      <c r="G395" s="60"/>
      <c r="H395" s="60"/>
      <c r="I395" s="156"/>
      <c r="J395" s="60"/>
      <c r="K395" s="60"/>
      <c r="L395" s="58"/>
      <c r="M395" s="215"/>
      <c r="N395" s="39"/>
      <c r="O395" s="39"/>
      <c r="P395" s="39"/>
      <c r="Q395" s="39"/>
      <c r="R395" s="39"/>
      <c r="S395" s="39"/>
      <c r="T395" s="75"/>
      <c r="AT395" s="21" t="s">
        <v>239</v>
      </c>
      <c r="AU395" s="21" t="s">
        <v>84</v>
      </c>
    </row>
    <row r="396" spans="2:65" s="1" customFormat="1" ht="28.8" customHeight="1">
      <c r="B396" s="38"/>
      <c r="C396" s="186" t="s">
        <v>746</v>
      </c>
      <c r="D396" s="186" t="s">
        <v>154</v>
      </c>
      <c r="E396" s="187" t="s">
        <v>747</v>
      </c>
      <c r="F396" s="188" t="s">
        <v>748</v>
      </c>
      <c r="G396" s="189" t="s">
        <v>333</v>
      </c>
      <c r="H396" s="190">
        <v>1</v>
      </c>
      <c r="I396" s="191"/>
      <c r="J396" s="192">
        <f>ROUND(I396*H396,2)</f>
        <v>0</v>
      </c>
      <c r="K396" s="188" t="s">
        <v>158</v>
      </c>
      <c r="L396" s="58"/>
      <c r="M396" s="193" t="s">
        <v>22</v>
      </c>
      <c r="N396" s="194" t="s">
        <v>46</v>
      </c>
      <c r="O396" s="39"/>
      <c r="P396" s="195">
        <f>O396*H396</f>
        <v>0</v>
      </c>
      <c r="Q396" s="195">
        <v>0</v>
      </c>
      <c r="R396" s="195">
        <f>Q396*H396</f>
        <v>0</v>
      </c>
      <c r="S396" s="195">
        <v>0</v>
      </c>
      <c r="T396" s="196">
        <f>S396*H396</f>
        <v>0</v>
      </c>
      <c r="AR396" s="21" t="s">
        <v>230</v>
      </c>
      <c r="AT396" s="21" t="s">
        <v>154</v>
      </c>
      <c r="AU396" s="21" t="s">
        <v>84</v>
      </c>
      <c r="AY396" s="21" t="s">
        <v>152</v>
      </c>
      <c r="BE396" s="197">
        <f>IF(N396="základní",J396,0)</f>
        <v>0</v>
      </c>
      <c r="BF396" s="197">
        <f>IF(N396="snížená",J396,0)</f>
        <v>0</v>
      </c>
      <c r="BG396" s="197">
        <f>IF(N396="zákl. přenesená",J396,0)</f>
        <v>0</v>
      </c>
      <c r="BH396" s="197">
        <f>IF(N396="sníž. přenesená",J396,0)</f>
        <v>0</v>
      </c>
      <c r="BI396" s="197">
        <f>IF(N396="nulová",J396,0)</f>
        <v>0</v>
      </c>
      <c r="BJ396" s="21" t="s">
        <v>24</v>
      </c>
      <c r="BK396" s="197">
        <f>ROUND(I396*H396,2)</f>
        <v>0</v>
      </c>
      <c r="BL396" s="21" t="s">
        <v>230</v>
      </c>
      <c r="BM396" s="21" t="s">
        <v>749</v>
      </c>
    </row>
    <row r="397" spans="2:65" s="1" customFormat="1" ht="24">
      <c r="B397" s="38"/>
      <c r="C397" s="60"/>
      <c r="D397" s="200" t="s">
        <v>239</v>
      </c>
      <c r="E397" s="60"/>
      <c r="F397" s="229" t="s">
        <v>750</v>
      </c>
      <c r="G397" s="60"/>
      <c r="H397" s="60"/>
      <c r="I397" s="156"/>
      <c r="J397" s="60"/>
      <c r="K397" s="60"/>
      <c r="L397" s="58"/>
      <c r="M397" s="215"/>
      <c r="N397" s="39"/>
      <c r="O397" s="39"/>
      <c r="P397" s="39"/>
      <c r="Q397" s="39"/>
      <c r="R397" s="39"/>
      <c r="S397" s="39"/>
      <c r="T397" s="75"/>
      <c r="AT397" s="21" t="s">
        <v>239</v>
      </c>
      <c r="AU397" s="21" t="s">
        <v>84</v>
      </c>
    </row>
    <row r="398" spans="2:65" s="1" customFormat="1" ht="20.399999999999999" customHeight="1">
      <c r="B398" s="38"/>
      <c r="C398" s="217" t="s">
        <v>751</v>
      </c>
      <c r="D398" s="217" t="s">
        <v>278</v>
      </c>
      <c r="E398" s="218" t="s">
        <v>752</v>
      </c>
      <c r="F398" s="219" t="s">
        <v>753</v>
      </c>
      <c r="G398" s="220" t="s">
        <v>333</v>
      </c>
      <c r="H398" s="221">
        <v>1</v>
      </c>
      <c r="I398" s="222"/>
      <c r="J398" s="223">
        <f>ROUND(I398*H398,2)</f>
        <v>0</v>
      </c>
      <c r="K398" s="219" t="s">
        <v>22</v>
      </c>
      <c r="L398" s="224"/>
      <c r="M398" s="225" t="s">
        <v>22</v>
      </c>
      <c r="N398" s="226" t="s">
        <v>46</v>
      </c>
      <c r="O398" s="39"/>
      <c r="P398" s="195">
        <f>O398*H398</f>
        <v>0</v>
      </c>
      <c r="Q398" s="195">
        <v>8.0000000000000002E-3</v>
      </c>
      <c r="R398" s="195">
        <f>Q398*H398</f>
        <v>8.0000000000000002E-3</v>
      </c>
      <c r="S398" s="195">
        <v>0</v>
      </c>
      <c r="T398" s="196">
        <f>S398*H398</f>
        <v>0</v>
      </c>
      <c r="AR398" s="21" t="s">
        <v>324</v>
      </c>
      <c r="AT398" s="21" t="s">
        <v>278</v>
      </c>
      <c r="AU398" s="21" t="s">
        <v>84</v>
      </c>
      <c r="AY398" s="21" t="s">
        <v>152</v>
      </c>
      <c r="BE398" s="197">
        <f>IF(N398="základní",J398,0)</f>
        <v>0</v>
      </c>
      <c r="BF398" s="197">
        <f>IF(N398="snížená",J398,0)</f>
        <v>0</v>
      </c>
      <c r="BG398" s="197">
        <f>IF(N398="zákl. přenesená",J398,0)</f>
        <v>0</v>
      </c>
      <c r="BH398" s="197">
        <f>IF(N398="sníž. přenesená",J398,0)</f>
        <v>0</v>
      </c>
      <c r="BI398" s="197">
        <f>IF(N398="nulová",J398,0)</f>
        <v>0</v>
      </c>
      <c r="BJ398" s="21" t="s">
        <v>24</v>
      </c>
      <c r="BK398" s="197">
        <f>ROUND(I398*H398,2)</f>
        <v>0</v>
      </c>
      <c r="BL398" s="21" t="s">
        <v>230</v>
      </c>
      <c r="BM398" s="21" t="s">
        <v>754</v>
      </c>
    </row>
    <row r="399" spans="2:65" s="1" customFormat="1" ht="12">
      <c r="B399" s="38"/>
      <c r="C399" s="60"/>
      <c r="D399" s="200" t="s">
        <v>239</v>
      </c>
      <c r="E399" s="60"/>
      <c r="F399" s="229" t="s">
        <v>753</v>
      </c>
      <c r="G399" s="60"/>
      <c r="H399" s="60"/>
      <c r="I399" s="156"/>
      <c r="J399" s="60"/>
      <c r="K399" s="60"/>
      <c r="L399" s="58"/>
      <c r="M399" s="215"/>
      <c r="N399" s="39"/>
      <c r="O399" s="39"/>
      <c r="P399" s="39"/>
      <c r="Q399" s="39"/>
      <c r="R399" s="39"/>
      <c r="S399" s="39"/>
      <c r="T399" s="75"/>
      <c r="AT399" s="21" t="s">
        <v>239</v>
      </c>
      <c r="AU399" s="21" t="s">
        <v>84</v>
      </c>
    </row>
    <row r="400" spans="2:65" s="1" customFormat="1" ht="28.8" customHeight="1">
      <c r="B400" s="38"/>
      <c r="C400" s="186" t="s">
        <v>755</v>
      </c>
      <c r="D400" s="186" t="s">
        <v>154</v>
      </c>
      <c r="E400" s="187" t="s">
        <v>756</v>
      </c>
      <c r="F400" s="188" t="s">
        <v>757</v>
      </c>
      <c r="G400" s="189" t="s">
        <v>333</v>
      </c>
      <c r="H400" s="190">
        <v>2</v>
      </c>
      <c r="I400" s="191"/>
      <c r="J400" s="192">
        <f>ROUND(I400*H400,2)</f>
        <v>0</v>
      </c>
      <c r="K400" s="188" t="s">
        <v>158</v>
      </c>
      <c r="L400" s="58"/>
      <c r="M400" s="193" t="s">
        <v>22</v>
      </c>
      <c r="N400" s="194" t="s">
        <v>46</v>
      </c>
      <c r="O400" s="39"/>
      <c r="P400" s="195">
        <f>O400*H400</f>
        <v>0</v>
      </c>
      <c r="Q400" s="195">
        <v>0</v>
      </c>
      <c r="R400" s="195">
        <f>Q400*H400</f>
        <v>0</v>
      </c>
      <c r="S400" s="195">
        <v>0</v>
      </c>
      <c r="T400" s="196">
        <f>S400*H400</f>
        <v>0</v>
      </c>
      <c r="AR400" s="21" t="s">
        <v>230</v>
      </c>
      <c r="AT400" s="21" t="s">
        <v>154</v>
      </c>
      <c r="AU400" s="21" t="s">
        <v>84</v>
      </c>
      <c r="AY400" s="21" t="s">
        <v>152</v>
      </c>
      <c r="BE400" s="197">
        <f>IF(N400="základní",J400,0)</f>
        <v>0</v>
      </c>
      <c r="BF400" s="197">
        <f>IF(N400="snížená",J400,0)</f>
        <v>0</v>
      </c>
      <c r="BG400" s="197">
        <f>IF(N400="zákl. přenesená",J400,0)</f>
        <v>0</v>
      </c>
      <c r="BH400" s="197">
        <f>IF(N400="sníž. přenesená",J400,0)</f>
        <v>0</v>
      </c>
      <c r="BI400" s="197">
        <f>IF(N400="nulová",J400,0)</f>
        <v>0</v>
      </c>
      <c r="BJ400" s="21" t="s">
        <v>24</v>
      </c>
      <c r="BK400" s="197">
        <f>ROUND(I400*H400,2)</f>
        <v>0</v>
      </c>
      <c r="BL400" s="21" t="s">
        <v>230</v>
      </c>
      <c r="BM400" s="21" t="s">
        <v>758</v>
      </c>
    </row>
    <row r="401" spans="2:65" s="1" customFormat="1" ht="24">
      <c r="B401" s="38"/>
      <c r="C401" s="60"/>
      <c r="D401" s="200" t="s">
        <v>239</v>
      </c>
      <c r="E401" s="60"/>
      <c r="F401" s="229" t="s">
        <v>759</v>
      </c>
      <c r="G401" s="60"/>
      <c r="H401" s="60"/>
      <c r="I401" s="156"/>
      <c r="J401" s="60"/>
      <c r="K401" s="60"/>
      <c r="L401" s="58"/>
      <c r="M401" s="215"/>
      <c r="N401" s="39"/>
      <c r="O401" s="39"/>
      <c r="P401" s="39"/>
      <c r="Q401" s="39"/>
      <c r="R401" s="39"/>
      <c r="S401" s="39"/>
      <c r="T401" s="75"/>
      <c r="AT401" s="21" t="s">
        <v>239</v>
      </c>
      <c r="AU401" s="21" t="s">
        <v>84</v>
      </c>
    </row>
    <row r="402" spans="2:65" s="1" customFormat="1" ht="20.399999999999999" customHeight="1">
      <c r="B402" s="38"/>
      <c r="C402" s="217" t="s">
        <v>760</v>
      </c>
      <c r="D402" s="217" t="s">
        <v>278</v>
      </c>
      <c r="E402" s="218" t="s">
        <v>761</v>
      </c>
      <c r="F402" s="219" t="s">
        <v>762</v>
      </c>
      <c r="G402" s="220" t="s">
        <v>333</v>
      </c>
      <c r="H402" s="221">
        <v>2</v>
      </c>
      <c r="I402" s="222"/>
      <c r="J402" s="223">
        <f>ROUND(I402*H402,2)</f>
        <v>0</v>
      </c>
      <c r="K402" s="219" t="s">
        <v>158</v>
      </c>
      <c r="L402" s="224"/>
      <c r="M402" s="225" t="s">
        <v>22</v>
      </c>
      <c r="N402" s="226" t="s">
        <v>46</v>
      </c>
      <c r="O402" s="39"/>
      <c r="P402" s="195">
        <f>O402*H402</f>
        <v>0</v>
      </c>
      <c r="Q402" s="195">
        <v>3.0000000000000001E-5</v>
      </c>
      <c r="R402" s="195">
        <f>Q402*H402</f>
        <v>6.0000000000000002E-5</v>
      </c>
      <c r="S402" s="195">
        <v>0</v>
      </c>
      <c r="T402" s="196">
        <f>S402*H402</f>
        <v>0</v>
      </c>
      <c r="AR402" s="21" t="s">
        <v>324</v>
      </c>
      <c r="AT402" s="21" t="s">
        <v>278</v>
      </c>
      <c r="AU402" s="21" t="s">
        <v>84</v>
      </c>
      <c r="AY402" s="21" t="s">
        <v>152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21" t="s">
        <v>24</v>
      </c>
      <c r="BK402" s="197">
        <f>ROUND(I402*H402,2)</f>
        <v>0</v>
      </c>
      <c r="BL402" s="21" t="s">
        <v>230</v>
      </c>
      <c r="BM402" s="21" t="s">
        <v>763</v>
      </c>
    </row>
    <row r="403" spans="2:65" s="1" customFormat="1" ht="12">
      <c r="B403" s="38"/>
      <c r="C403" s="60"/>
      <c r="D403" s="200" t="s">
        <v>239</v>
      </c>
      <c r="E403" s="60"/>
      <c r="F403" s="229" t="s">
        <v>764</v>
      </c>
      <c r="G403" s="60"/>
      <c r="H403" s="60"/>
      <c r="I403" s="156"/>
      <c r="J403" s="60"/>
      <c r="K403" s="60"/>
      <c r="L403" s="58"/>
      <c r="M403" s="215"/>
      <c r="N403" s="39"/>
      <c r="O403" s="39"/>
      <c r="P403" s="39"/>
      <c r="Q403" s="39"/>
      <c r="R403" s="39"/>
      <c r="S403" s="39"/>
      <c r="T403" s="75"/>
      <c r="AT403" s="21" t="s">
        <v>239</v>
      </c>
      <c r="AU403" s="21" t="s">
        <v>84</v>
      </c>
    </row>
    <row r="404" spans="2:65" s="1" customFormat="1" ht="28.8" customHeight="1">
      <c r="B404" s="38"/>
      <c r="C404" s="186" t="s">
        <v>765</v>
      </c>
      <c r="D404" s="186" t="s">
        <v>154</v>
      </c>
      <c r="E404" s="187" t="s">
        <v>766</v>
      </c>
      <c r="F404" s="188" t="s">
        <v>767</v>
      </c>
      <c r="G404" s="189" t="s">
        <v>333</v>
      </c>
      <c r="H404" s="190">
        <v>1</v>
      </c>
      <c r="I404" s="191"/>
      <c r="J404" s="192">
        <f>ROUND(I404*H404,2)</f>
        <v>0</v>
      </c>
      <c r="K404" s="188" t="s">
        <v>158</v>
      </c>
      <c r="L404" s="58"/>
      <c r="M404" s="193" t="s">
        <v>22</v>
      </c>
      <c r="N404" s="194" t="s">
        <v>46</v>
      </c>
      <c r="O404" s="39"/>
      <c r="P404" s="195">
        <f>O404*H404</f>
        <v>0</v>
      </c>
      <c r="Q404" s="195">
        <v>0</v>
      </c>
      <c r="R404" s="195">
        <f>Q404*H404</f>
        <v>0</v>
      </c>
      <c r="S404" s="195">
        <v>0</v>
      </c>
      <c r="T404" s="196">
        <f>S404*H404</f>
        <v>0</v>
      </c>
      <c r="AR404" s="21" t="s">
        <v>230</v>
      </c>
      <c r="AT404" s="21" t="s">
        <v>154</v>
      </c>
      <c r="AU404" s="21" t="s">
        <v>84</v>
      </c>
      <c r="AY404" s="21" t="s">
        <v>152</v>
      </c>
      <c r="BE404" s="197">
        <f>IF(N404="základní",J404,0)</f>
        <v>0</v>
      </c>
      <c r="BF404" s="197">
        <f>IF(N404="snížená",J404,0)</f>
        <v>0</v>
      </c>
      <c r="BG404" s="197">
        <f>IF(N404="zákl. přenesená",J404,0)</f>
        <v>0</v>
      </c>
      <c r="BH404" s="197">
        <f>IF(N404="sníž. přenesená",J404,0)</f>
        <v>0</v>
      </c>
      <c r="BI404" s="197">
        <f>IF(N404="nulová",J404,0)</f>
        <v>0</v>
      </c>
      <c r="BJ404" s="21" t="s">
        <v>24</v>
      </c>
      <c r="BK404" s="197">
        <f>ROUND(I404*H404,2)</f>
        <v>0</v>
      </c>
      <c r="BL404" s="21" t="s">
        <v>230</v>
      </c>
      <c r="BM404" s="21" t="s">
        <v>768</v>
      </c>
    </row>
    <row r="405" spans="2:65" s="1" customFormat="1" ht="36">
      <c r="B405" s="38"/>
      <c r="C405" s="60"/>
      <c r="D405" s="200" t="s">
        <v>239</v>
      </c>
      <c r="E405" s="60"/>
      <c r="F405" s="229" t="s">
        <v>769</v>
      </c>
      <c r="G405" s="60"/>
      <c r="H405" s="60"/>
      <c r="I405" s="156"/>
      <c r="J405" s="60"/>
      <c r="K405" s="60"/>
      <c r="L405" s="58"/>
      <c r="M405" s="215"/>
      <c r="N405" s="39"/>
      <c r="O405" s="39"/>
      <c r="P405" s="39"/>
      <c r="Q405" s="39"/>
      <c r="R405" s="39"/>
      <c r="S405" s="39"/>
      <c r="T405" s="75"/>
      <c r="AT405" s="21" t="s">
        <v>239</v>
      </c>
      <c r="AU405" s="21" t="s">
        <v>84</v>
      </c>
    </row>
    <row r="406" spans="2:65" s="1" customFormat="1" ht="20.399999999999999" customHeight="1">
      <c r="B406" s="38"/>
      <c r="C406" s="217" t="s">
        <v>770</v>
      </c>
      <c r="D406" s="217" t="s">
        <v>278</v>
      </c>
      <c r="E406" s="218" t="s">
        <v>771</v>
      </c>
      <c r="F406" s="219" t="s">
        <v>772</v>
      </c>
      <c r="G406" s="220" t="s">
        <v>333</v>
      </c>
      <c r="H406" s="221">
        <v>1</v>
      </c>
      <c r="I406" s="222"/>
      <c r="J406" s="223">
        <f>ROUND(I406*H406,2)</f>
        <v>0</v>
      </c>
      <c r="K406" s="219" t="s">
        <v>158</v>
      </c>
      <c r="L406" s="224"/>
      <c r="M406" s="225" t="s">
        <v>22</v>
      </c>
      <c r="N406" s="226" t="s">
        <v>46</v>
      </c>
      <c r="O406" s="39"/>
      <c r="P406" s="195">
        <f>O406*H406</f>
        <v>0</v>
      </c>
      <c r="Q406" s="195">
        <v>6.9999999999999994E-5</v>
      </c>
      <c r="R406" s="195">
        <f>Q406*H406</f>
        <v>6.9999999999999994E-5</v>
      </c>
      <c r="S406" s="195">
        <v>0</v>
      </c>
      <c r="T406" s="196">
        <f>S406*H406</f>
        <v>0</v>
      </c>
      <c r="AR406" s="21" t="s">
        <v>324</v>
      </c>
      <c r="AT406" s="21" t="s">
        <v>278</v>
      </c>
      <c r="AU406" s="21" t="s">
        <v>84</v>
      </c>
      <c r="AY406" s="21" t="s">
        <v>152</v>
      </c>
      <c r="BE406" s="197">
        <f>IF(N406="základní",J406,0)</f>
        <v>0</v>
      </c>
      <c r="BF406" s="197">
        <f>IF(N406="snížená",J406,0)</f>
        <v>0</v>
      </c>
      <c r="BG406" s="197">
        <f>IF(N406="zákl. přenesená",J406,0)</f>
        <v>0</v>
      </c>
      <c r="BH406" s="197">
        <f>IF(N406="sníž. přenesená",J406,0)</f>
        <v>0</v>
      </c>
      <c r="BI406" s="197">
        <f>IF(N406="nulová",J406,0)</f>
        <v>0</v>
      </c>
      <c r="BJ406" s="21" t="s">
        <v>24</v>
      </c>
      <c r="BK406" s="197">
        <f>ROUND(I406*H406,2)</f>
        <v>0</v>
      </c>
      <c r="BL406" s="21" t="s">
        <v>230</v>
      </c>
      <c r="BM406" s="21" t="s">
        <v>773</v>
      </c>
    </row>
    <row r="407" spans="2:65" s="1" customFormat="1" ht="12">
      <c r="B407" s="38"/>
      <c r="C407" s="60"/>
      <c r="D407" s="200" t="s">
        <v>239</v>
      </c>
      <c r="E407" s="60"/>
      <c r="F407" s="229" t="s">
        <v>772</v>
      </c>
      <c r="G407" s="60"/>
      <c r="H407" s="60"/>
      <c r="I407" s="156"/>
      <c r="J407" s="60"/>
      <c r="K407" s="60"/>
      <c r="L407" s="58"/>
      <c r="M407" s="215"/>
      <c r="N407" s="39"/>
      <c r="O407" s="39"/>
      <c r="P407" s="39"/>
      <c r="Q407" s="39"/>
      <c r="R407" s="39"/>
      <c r="S407" s="39"/>
      <c r="T407" s="75"/>
      <c r="AT407" s="21" t="s">
        <v>239</v>
      </c>
      <c r="AU407" s="21" t="s">
        <v>84</v>
      </c>
    </row>
    <row r="408" spans="2:65" s="1" customFormat="1" ht="20.399999999999999" customHeight="1">
      <c r="B408" s="38"/>
      <c r="C408" s="186" t="s">
        <v>774</v>
      </c>
      <c r="D408" s="186" t="s">
        <v>154</v>
      </c>
      <c r="E408" s="187" t="s">
        <v>775</v>
      </c>
      <c r="F408" s="188" t="s">
        <v>776</v>
      </c>
      <c r="G408" s="189" t="s">
        <v>333</v>
      </c>
      <c r="H408" s="190">
        <v>1</v>
      </c>
      <c r="I408" s="191"/>
      <c r="J408" s="192">
        <f>ROUND(I408*H408,2)</f>
        <v>0</v>
      </c>
      <c r="K408" s="188" t="s">
        <v>158</v>
      </c>
      <c r="L408" s="58"/>
      <c r="M408" s="193" t="s">
        <v>22</v>
      </c>
      <c r="N408" s="194" t="s">
        <v>46</v>
      </c>
      <c r="O408" s="39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AR408" s="21" t="s">
        <v>230</v>
      </c>
      <c r="AT408" s="21" t="s">
        <v>154</v>
      </c>
      <c r="AU408" s="21" t="s">
        <v>84</v>
      </c>
      <c r="AY408" s="21" t="s">
        <v>152</v>
      </c>
      <c r="BE408" s="197">
        <f>IF(N408="základní",J408,0)</f>
        <v>0</v>
      </c>
      <c r="BF408" s="197">
        <f>IF(N408="snížená",J408,0)</f>
        <v>0</v>
      </c>
      <c r="BG408" s="197">
        <f>IF(N408="zákl. přenesená",J408,0)</f>
        <v>0</v>
      </c>
      <c r="BH408" s="197">
        <f>IF(N408="sníž. přenesená",J408,0)</f>
        <v>0</v>
      </c>
      <c r="BI408" s="197">
        <f>IF(N408="nulová",J408,0)</f>
        <v>0</v>
      </c>
      <c r="BJ408" s="21" t="s">
        <v>24</v>
      </c>
      <c r="BK408" s="197">
        <f>ROUND(I408*H408,2)</f>
        <v>0</v>
      </c>
      <c r="BL408" s="21" t="s">
        <v>230</v>
      </c>
      <c r="BM408" s="21" t="s">
        <v>777</v>
      </c>
    </row>
    <row r="409" spans="2:65" s="1" customFormat="1" ht="24">
      <c r="B409" s="38"/>
      <c r="C409" s="60"/>
      <c r="D409" s="200" t="s">
        <v>239</v>
      </c>
      <c r="E409" s="60"/>
      <c r="F409" s="229" t="s">
        <v>778</v>
      </c>
      <c r="G409" s="60"/>
      <c r="H409" s="60"/>
      <c r="I409" s="156"/>
      <c r="J409" s="60"/>
      <c r="K409" s="60"/>
      <c r="L409" s="58"/>
      <c r="M409" s="215"/>
      <c r="N409" s="39"/>
      <c r="O409" s="39"/>
      <c r="P409" s="39"/>
      <c r="Q409" s="39"/>
      <c r="R409" s="39"/>
      <c r="S409" s="39"/>
      <c r="T409" s="75"/>
      <c r="AT409" s="21" t="s">
        <v>239</v>
      </c>
      <c r="AU409" s="21" t="s">
        <v>84</v>
      </c>
    </row>
    <row r="410" spans="2:65" s="1" customFormat="1" ht="28.8" customHeight="1">
      <c r="B410" s="38"/>
      <c r="C410" s="217" t="s">
        <v>779</v>
      </c>
      <c r="D410" s="217" t="s">
        <v>278</v>
      </c>
      <c r="E410" s="218" t="s">
        <v>780</v>
      </c>
      <c r="F410" s="219" t="s">
        <v>781</v>
      </c>
      <c r="G410" s="220" t="s">
        <v>333</v>
      </c>
      <c r="H410" s="221">
        <v>1</v>
      </c>
      <c r="I410" s="222"/>
      <c r="J410" s="223">
        <f>ROUND(I410*H410,2)</f>
        <v>0</v>
      </c>
      <c r="K410" s="219" t="s">
        <v>22</v>
      </c>
      <c r="L410" s="224"/>
      <c r="M410" s="225" t="s">
        <v>22</v>
      </c>
      <c r="N410" s="226" t="s">
        <v>46</v>
      </c>
      <c r="O410" s="39"/>
      <c r="P410" s="195">
        <f>O410*H410</f>
        <v>0</v>
      </c>
      <c r="Q410" s="195">
        <v>3.8E-3</v>
      </c>
      <c r="R410" s="195">
        <f>Q410*H410</f>
        <v>3.8E-3</v>
      </c>
      <c r="S410" s="195">
        <v>0</v>
      </c>
      <c r="T410" s="196">
        <f>S410*H410</f>
        <v>0</v>
      </c>
      <c r="AR410" s="21" t="s">
        <v>324</v>
      </c>
      <c r="AT410" s="21" t="s">
        <v>278</v>
      </c>
      <c r="AU410" s="21" t="s">
        <v>84</v>
      </c>
      <c r="AY410" s="21" t="s">
        <v>152</v>
      </c>
      <c r="BE410" s="197">
        <f>IF(N410="základní",J410,0)</f>
        <v>0</v>
      </c>
      <c r="BF410" s="197">
        <f>IF(N410="snížená",J410,0)</f>
        <v>0</v>
      </c>
      <c r="BG410" s="197">
        <f>IF(N410="zákl. přenesená",J410,0)</f>
        <v>0</v>
      </c>
      <c r="BH410" s="197">
        <f>IF(N410="sníž. přenesená",J410,0)</f>
        <v>0</v>
      </c>
      <c r="BI410" s="197">
        <f>IF(N410="nulová",J410,0)</f>
        <v>0</v>
      </c>
      <c r="BJ410" s="21" t="s">
        <v>24</v>
      </c>
      <c r="BK410" s="197">
        <f>ROUND(I410*H410,2)</f>
        <v>0</v>
      </c>
      <c r="BL410" s="21" t="s">
        <v>230</v>
      </c>
      <c r="BM410" s="21" t="s">
        <v>782</v>
      </c>
    </row>
    <row r="411" spans="2:65" s="1" customFormat="1" ht="24">
      <c r="B411" s="38"/>
      <c r="C411" s="60"/>
      <c r="D411" s="200" t="s">
        <v>239</v>
      </c>
      <c r="E411" s="60"/>
      <c r="F411" s="229" t="s">
        <v>781</v>
      </c>
      <c r="G411" s="60"/>
      <c r="H411" s="60"/>
      <c r="I411" s="156"/>
      <c r="J411" s="60"/>
      <c r="K411" s="60"/>
      <c r="L411" s="58"/>
      <c r="M411" s="215"/>
      <c r="N411" s="39"/>
      <c r="O411" s="39"/>
      <c r="P411" s="39"/>
      <c r="Q411" s="39"/>
      <c r="R411" s="39"/>
      <c r="S411" s="39"/>
      <c r="T411" s="75"/>
      <c r="AT411" s="21" t="s">
        <v>239</v>
      </c>
      <c r="AU411" s="21" t="s">
        <v>84</v>
      </c>
    </row>
    <row r="412" spans="2:65" s="1" customFormat="1" ht="20.399999999999999" customHeight="1">
      <c r="B412" s="38"/>
      <c r="C412" s="186" t="s">
        <v>783</v>
      </c>
      <c r="D412" s="186" t="s">
        <v>154</v>
      </c>
      <c r="E412" s="187" t="s">
        <v>784</v>
      </c>
      <c r="F412" s="188" t="s">
        <v>785</v>
      </c>
      <c r="G412" s="189" t="s">
        <v>333</v>
      </c>
      <c r="H412" s="190">
        <v>1</v>
      </c>
      <c r="I412" s="191"/>
      <c r="J412" s="192">
        <f>ROUND(I412*H412,2)</f>
        <v>0</v>
      </c>
      <c r="K412" s="188" t="s">
        <v>158</v>
      </c>
      <c r="L412" s="58"/>
      <c r="M412" s="193" t="s">
        <v>22</v>
      </c>
      <c r="N412" s="194" t="s">
        <v>46</v>
      </c>
      <c r="O412" s="39"/>
      <c r="P412" s="195">
        <f>O412*H412</f>
        <v>0</v>
      </c>
      <c r="Q412" s="195">
        <v>0</v>
      </c>
      <c r="R412" s="195">
        <f>Q412*H412</f>
        <v>0</v>
      </c>
      <c r="S412" s="195">
        <v>0</v>
      </c>
      <c r="T412" s="196">
        <f>S412*H412</f>
        <v>0</v>
      </c>
      <c r="AR412" s="21" t="s">
        <v>230</v>
      </c>
      <c r="AT412" s="21" t="s">
        <v>154</v>
      </c>
      <c r="AU412" s="21" t="s">
        <v>84</v>
      </c>
      <c r="AY412" s="21" t="s">
        <v>152</v>
      </c>
      <c r="BE412" s="197">
        <f>IF(N412="základní",J412,0)</f>
        <v>0</v>
      </c>
      <c r="BF412" s="197">
        <f>IF(N412="snížená",J412,0)</f>
        <v>0</v>
      </c>
      <c r="BG412" s="197">
        <f>IF(N412="zákl. přenesená",J412,0)</f>
        <v>0</v>
      </c>
      <c r="BH412" s="197">
        <f>IF(N412="sníž. přenesená",J412,0)</f>
        <v>0</v>
      </c>
      <c r="BI412" s="197">
        <f>IF(N412="nulová",J412,0)</f>
        <v>0</v>
      </c>
      <c r="BJ412" s="21" t="s">
        <v>24</v>
      </c>
      <c r="BK412" s="197">
        <f>ROUND(I412*H412,2)</f>
        <v>0</v>
      </c>
      <c r="BL412" s="21" t="s">
        <v>230</v>
      </c>
      <c r="BM412" s="21" t="s">
        <v>786</v>
      </c>
    </row>
    <row r="413" spans="2:65" s="1" customFormat="1" ht="24">
      <c r="B413" s="38"/>
      <c r="C413" s="60"/>
      <c r="D413" s="200" t="s">
        <v>239</v>
      </c>
      <c r="E413" s="60"/>
      <c r="F413" s="229" t="s">
        <v>787</v>
      </c>
      <c r="G413" s="60"/>
      <c r="H413" s="60"/>
      <c r="I413" s="156"/>
      <c r="J413" s="60"/>
      <c r="K413" s="60"/>
      <c r="L413" s="58"/>
      <c r="M413" s="215"/>
      <c r="N413" s="39"/>
      <c r="O413" s="39"/>
      <c r="P413" s="39"/>
      <c r="Q413" s="39"/>
      <c r="R413" s="39"/>
      <c r="S413" s="39"/>
      <c r="T413" s="75"/>
      <c r="AT413" s="21" t="s">
        <v>239</v>
      </c>
      <c r="AU413" s="21" t="s">
        <v>84</v>
      </c>
    </row>
    <row r="414" spans="2:65" s="1" customFormat="1" ht="20.399999999999999" customHeight="1">
      <c r="B414" s="38"/>
      <c r="C414" s="186" t="s">
        <v>788</v>
      </c>
      <c r="D414" s="186" t="s">
        <v>154</v>
      </c>
      <c r="E414" s="187" t="s">
        <v>789</v>
      </c>
      <c r="F414" s="188" t="s">
        <v>790</v>
      </c>
      <c r="G414" s="189" t="s">
        <v>198</v>
      </c>
      <c r="H414" s="190">
        <v>4.2000000000000003E-2</v>
      </c>
      <c r="I414" s="191"/>
      <c r="J414" s="192">
        <f>ROUND(I414*H414,2)</f>
        <v>0</v>
      </c>
      <c r="K414" s="188" t="s">
        <v>158</v>
      </c>
      <c r="L414" s="58"/>
      <c r="M414" s="193" t="s">
        <v>22</v>
      </c>
      <c r="N414" s="194" t="s">
        <v>46</v>
      </c>
      <c r="O414" s="39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21" t="s">
        <v>230</v>
      </c>
      <c r="AT414" s="21" t="s">
        <v>154</v>
      </c>
      <c r="AU414" s="21" t="s">
        <v>84</v>
      </c>
      <c r="AY414" s="21" t="s">
        <v>152</v>
      </c>
      <c r="BE414" s="197">
        <f>IF(N414="základní",J414,0)</f>
        <v>0</v>
      </c>
      <c r="BF414" s="197">
        <f>IF(N414="snížená",J414,0)</f>
        <v>0</v>
      </c>
      <c r="BG414" s="197">
        <f>IF(N414="zákl. přenesená",J414,0)</f>
        <v>0</v>
      </c>
      <c r="BH414" s="197">
        <f>IF(N414="sníž. přenesená",J414,0)</f>
        <v>0</v>
      </c>
      <c r="BI414" s="197">
        <f>IF(N414="nulová",J414,0)</f>
        <v>0</v>
      </c>
      <c r="BJ414" s="21" t="s">
        <v>24</v>
      </c>
      <c r="BK414" s="197">
        <f>ROUND(I414*H414,2)</f>
        <v>0</v>
      </c>
      <c r="BL414" s="21" t="s">
        <v>230</v>
      </c>
      <c r="BM414" s="21" t="s">
        <v>791</v>
      </c>
    </row>
    <row r="415" spans="2:65" s="1" customFormat="1" ht="24">
      <c r="B415" s="38"/>
      <c r="C415" s="60"/>
      <c r="D415" s="210" t="s">
        <v>239</v>
      </c>
      <c r="E415" s="60"/>
      <c r="F415" s="214" t="s">
        <v>792</v>
      </c>
      <c r="G415" s="60"/>
      <c r="H415" s="60"/>
      <c r="I415" s="156"/>
      <c r="J415" s="60"/>
      <c r="K415" s="60"/>
      <c r="L415" s="58"/>
      <c r="M415" s="215"/>
      <c r="N415" s="39"/>
      <c r="O415" s="39"/>
      <c r="P415" s="39"/>
      <c r="Q415" s="39"/>
      <c r="R415" s="39"/>
      <c r="S415" s="39"/>
      <c r="T415" s="75"/>
      <c r="AT415" s="21" t="s">
        <v>239</v>
      </c>
      <c r="AU415" s="21" t="s">
        <v>84</v>
      </c>
    </row>
    <row r="416" spans="2:65" s="10" customFormat="1" ht="29.85" customHeight="1">
      <c r="B416" s="169"/>
      <c r="C416" s="170"/>
      <c r="D416" s="183" t="s">
        <v>74</v>
      </c>
      <c r="E416" s="184" t="s">
        <v>793</v>
      </c>
      <c r="F416" s="184" t="s">
        <v>794</v>
      </c>
      <c r="G416" s="170"/>
      <c r="H416" s="170"/>
      <c r="I416" s="173"/>
      <c r="J416" s="185">
        <f>BK416</f>
        <v>0</v>
      </c>
      <c r="K416" s="170"/>
      <c r="L416" s="175"/>
      <c r="M416" s="176"/>
      <c r="N416" s="177"/>
      <c r="O416" s="177"/>
      <c r="P416" s="178">
        <f>SUM(P417:P437)</f>
        <v>0</v>
      </c>
      <c r="Q416" s="177"/>
      <c r="R416" s="178">
        <f>SUM(R417:R437)</f>
        <v>0.37270221957999999</v>
      </c>
      <c r="S416" s="177"/>
      <c r="T416" s="179">
        <f>SUM(T417:T437)</f>
        <v>3.0800000000000001E-2</v>
      </c>
      <c r="AR416" s="180" t="s">
        <v>84</v>
      </c>
      <c r="AT416" s="181" t="s">
        <v>74</v>
      </c>
      <c r="AU416" s="181" t="s">
        <v>24</v>
      </c>
      <c r="AY416" s="180" t="s">
        <v>152</v>
      </c>
      <c r="BK416" s="182">
        <f>SUM(BK417:BK437)</f>
        <v>0</v>
      </c>
    </row>
    <row r="417" spans="2:65" s="1" customFormat="1" ht="28.8" customHeight="1">
      <c r="B417" s="38"/>
      <c r="C417" s="186" t="s">
        <v>795</v>
      </c>
      <c r="D417" s="186" t="s">
        <v>154</v>
      </c>
      <c r="E417" s="187" t="s">
        <v>796</v>
      </c>
      <c r="F417" s="188" t="s">
        <v>797</v>
      </c>
      <c r="G417" s="189" t="s">
        <v>327</v>
      </c>
      <c r="H417" s="190">
        <v>3.5</v>
      </c>
      <c r="I417" s="191"/>
      <c r="J417" s="192">
        <f>ROUND(I417*H417,2)</f>
        <v>0</v>
      </c>
      <c r="K417" s="188" t="s">
        <v>158</v>
      </c>
      <c r="L417" s="58"/>
      <c r="M417" s="193" t="s">
        <v>22</v>
      </c>
      <c r="N417" s="194" t="s">
        <v>46</v>
      </c>
      <c r="O417" s="39"/>
      <c r="P417" s="195">
        <f>O417*H417</f>
        <v>0</v>
      </c>
      <c r="Q417" s="195">
        <v>0</v>
      </c>
      <c r="R417" s="195">
        <f>Q417*H417</f>
        <v>0</v>
      </c>
      <c r="S417" s="195">
        <v>8.8000000000000005E-3</v>
      </c>
      <c r="T417" s="196">
        <f>S417*H417</f>
        <v>3.0800000000000001E-2</v>
      </c>
      <c r="AR417" s="21" t="s">
        <v>230</v>
      </c>
      <c r="AT417" s="21" t="s">
        <v>154</v>
      </c>
      <c r="AU417" s="21" t="s">
        <v>84</v>
      </c>
      <c r="AY417" s="21" t="s">
        <v>152</v>
      </c>
      <c r="BE417" s="197">
        <f>IF(N417="základní",J417,0)</f>
        <v>0</v>
      </c>
      <c r="BF417" s="197">
        <f>IF(N417="snížená",J417,0)</f>
        <v>0</v>
      </c>
      <c r="BG417" s="197">
        <f>IF(N417="zákl. přenesená",J417,0)</f>
        <v>0</v>
      </c>
      <c r="BH417" s="197">
        <f>IF(N417="sníž. přenesená",J417,0)</f>
        <v>0</v>
      </c>
      <c r="BI417" s="197">
        <f>IF(N417="nulová",J417,0)</f>
        <v>0</v>
      </c>
      <c r="BJ417" s="21" t="s">
        <v>24</v>
      </c>
      <c r="BK417" s="197">
        <f>ROUND(I417*H417,2)</f>
        <v>0</v>
      </c>
      <c r="BL417" s="21" t="s">
        <v>230</v>
      </c>
      <c r="BM417" s="21" t="s">
        <v>798</v>
      </c>
    </row>
    <row r="418" spans="2:65" s="11" customFormat="1" ht="12">
      <c r="B418" s="198"/>
      <c r="C418" s="199"/>
      <c r="D418" s="200" t="s">
        <v>161</v>
      </c>
      <c r="E418" s="201" t="s">
        <v>22</v>
      </c>
      <c r="F418" s="202" t="s">
        <v>799</v>
      </c>
      <c r="G418" s="199"/>
      <c r="H418" s="203">
        <v>3.5</v>
      </c>
      <c r="I418" s="204"/>
      <c r="J418" s="199"/>
      <c r="K418" s="199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161</v>
      </c>
      <c r="AU418" s="209" t="s">
        <v>84</v>
      </c>
      <c r="AV418" s="11" t="s">
        <v>84</v>
      </c>
      <c r="AW418" s="11" t="s">
        <v>163</v>
      </c>
      <c r="AX418" s="11" t="s">
        <v>75</v>
      </c>
      <c r="AY418" s="209" t="s">
        <v>152</v>
      </c>
    </row>
    <row r="419" spans="2:65" s="1" customFormat="1" ht="20.399999999999999" customHeight="1">
      <c r="B419" s="38"/>
      <c r="C419" s="186" t="s">
        <v>800</v>
      </c>
      <c r="D419" s="186" t="s">
        <v>154</v>
      </c>
      <c r="E419" s="187" t="s">
        <v>801</v>
      </c>
      <c r="F419" s="188" t="s">
        <v>802</v>
      </c>
      <c r="G419" s="189" t="s">
        <v>333</v>
      </c>
      <c r="H419" s="190">
        <v>4</v>
      </c>
      <c r="I419" s="191"/>
      <c r="J419" s="192">
        <f>ROUND(I419*H419,2)</f>
        <v>0</v>
      </c>
      <c r="K419" s="188" t="s">
        <v>158</v>
      </c>
      <c r="L419" s="58"/>
      <c r="M419" s="193" t="s">
        <v>22</v>
      </c>
      <c r="N419" s="194" t="s">
        <v>46</v>
      </c>
      <c r="O419" s="39"/>
      <c r="P419" s="195">
        <f>O419*H419</f>
        <v>0</v>
      </c>
      <c r="Q419" s="195">
        <v>2.6700000000000001E-3</v>
      </c>
      <c r="R419" s="195">
        <f>Q419*H419</f>
        <v>1.068E-2</v>
      </c>
      <c r="S419" s="195">
        <v>0</v>
      </c>
      <c r="T419" s="196">
        <f>S419*H419</f>
        <v>0</v>
      </c>
      <c r="AR419" s="21" t="s">
        <v>230</v>
      </c>
      <c r="AT419" s="21" t="s">
        <v>154</v>
      </c>
      <c r="AU419" s="21" t="s">
        <v>84</v>
      </c>
      <c r="AY419" s="21" t="s">
        <v>152</v>
      </c>
      <c r="BE419" s="197">
        <f>IF(N419="základní",J419,0)</f>
        <v>0</v>
      </c>
      <c r="BF419" s="197">
        <f>IF(N419="snížená",J419,0)</f>
        <v>0</v>
      </c>
      <c r="BG419" s="197">
        <f>IF(N419="zákl. přenesená",J419,0)</f>
        <v>0</v>
      </c>
      <c r="BH419" s="197">
        <f>IF(N419="sníž. přenesená",J419,0)</f>
        <v>0</v>
      </c>
      <c r="BI419" s="197">
        <f>IF(N419="nulová",J419,0)</f>
        <v>0</v>
      </c>
      <c r="BJ419" s="21" t="s">
        <v>24</v>
      </c>
      <c r="BK419" s="197">
        <f>ROUND(I419*H419,2)</f>
        <v>0</v>
      </c>
      <c r="BL419" s="21" t="s">
        <v>230</v>
      </c>
      <c r="BM419" s="21" t="s">
        <v>803</v>
      </c>
    </row>
    <row r="420" spans="2:65" s="1" customFormat="1" ht="20.399999999999999" customHeight="1">
      <c r="B420" s="38"/>
      <c r="C420" s="186" t="s">
        <v>804</v>
      </c>
      <c r="D420" s="186" t="s">
        <v>154</v>
      </c>
      <c r="E420" s="187" t="s">
        <v>805</v>
      </c>
      <c r="F420" s="188" t="s">
        <v>806</v>
      </c>
      <c r="G420" s="189" t="s">
        <v>333</v>
      </c>
      <c r="H420" s="190">
        <v>12</v>
      </c>
      <c r="I420" s="191"/>
      <c r="J420" s="192">
        <f>ROUND(I420*H420,2)</f>
        <v>0</v>
      </c>
      <c r="K420" s="188" t="s">
        <v>158</v>
      </c>
      <c r="L420" s="58"/>
      <c r="M420" s="193" t="s">
        <v>22</v>
      </c>
      <c r="N420" s="194" t="s">
        <v>46</v>
      </c>
      <c r="O420" s="39"/>
      <c r="P420" s="195">
        <f>O420*H420</f>
        <v>0</v>
      </c>
      <c r="Q420" s="195">
        <v>0</v>
      </c>
      <c r="R420" s="195">
        <f>Q420*H420</f>
        <v>0</v>
      </c>
      <c r="S420" s="195">
        <v>0</v>
      </c>
      <c r="T420" s="196">
        <f>S420*H420</f>
        <v>0</v>
      </c>
      <c r="AR420" s="21" t="s">
        <v>230</v>
      </c>
      <c r="AT420" s="21" t="s">
        <v>154</v>
      </c>
      <c r="AU420" s="21" t="s">
        <v>84</v>
      </c>
      <c r="AY420" s="21" t="s">
        <v>152</v>
      </c>
      <c r="BE420" s="197">
        <f>IF(N420="základní",J420,0)</f>
        <v>0</v>
      </c>
      <c r="BF420" s="197">
        <f>IF(N420="snížená",J420,0)</f>
        <v>0</v>
      </c>
      <c r="BG420" s="197">
        <f>IF(N420="zákl. přenesená",J420,0)</f>
        <v>0</v>
      </c>
      <c r="BH420" s="197">
        <f>IF(N420="sníž. přenesená",J420,0)</f>
        <v>0</v>
      </c>
      <c r="BI420" s="197">
        <f>IF(N420="nulová",J420,0)</f>
        <v>0</v>
      </c>
      <c r="BJ420" s="21" t="s">
        <v>24</v>
      </c>
      <c r="BK420" s="197">
        <f>ROUND(I420*H420,2)</f>
        <v>0</v>
      </c>
      <c r="BL420" s="21" t="s">
        <v>230</v>
      </c>
      <c r="BM420" s="21" t="s">
        <v>807</v>
      </c>
    </row>
    <row r="421" spans="2:65" s="1" customFormat="1" ht="20.399999999999999" customHeight="1">
      <c r="B421" s="38"/>
      <c r="C421" s="217" t="s">
        <v>808</v>
      </c>
      <c r="D421" s="217" t="s">
        <v>278</v>
      </c>
      <c r="E421" s="218" t="s">
        <v>809</v>
      </c>
      <c r="F421" s="219" t="s">
        <v>810</v>
      </c>
      <c r="G421" s="220" t="s">
        <v>333</v>
      </c>
      <c r="H421" s="221">
        <v>6</v>
      </c>
      <c r="I421" s="222"/>
      <c r="J421" s="223">
        <f>ROUND(I421*H421,2)</f>
        <v>0</v>
      </c>
      <c r="K421" s="219" t="s">
        <v>158</v>
      </c>
      <c r="L421" s="224"/>
      <c r="M421" s="225" t="s">
        <v>22</v>
      </c>
      <c r="N421" s="226" t="s">
        <v>46</v>
      </c>
      <c r="O421" s="39"/>
      <c r="P421" s="195">
        <f>O421*H421</f>
        <v>0</v>
      </c>
      <c r="Q421" s="195">
        <v>7.7999999999999999E-4</v>
      </c>
      <c r="R421" s="195">
        <f>Q421*H421</f>
        <v>4.6800000000000001E-3</v>
      </c>
      <c r="S421" s="195">
        <v>0</v>
      </c>
      <c r="T421" s="196">
        <f>S421*H421</f>
        <v>0</v>
      </c>
      <c r="AR421" s="21" t="s">
        <v>324</v>
      </c>
      <c r="AT421" s="21" t="s">
        <v>278</v>
      </c>
      <c r="AU421" s="21" t="s">
        <v>84</v>
      </c>
      <c r="AY421" s="21" t="s">
        <v>152</v>
      </c>
      <c r="BE421" s="197">
        <f>IF(N421="základní",J421,0)</f>
        <v>0</v>
      </c>
      <c r="BF421" s="197">
        <f>IF(N421="snížená",J421,0)</f>
        <v>0</v>
      </c>
      <c r="BG421" s="197">
        <f>IF(N421="zákl. přenesená",J421,0)</f>
        <v>0</v>
      </c>
      <c r="BH421" s="197">
        <f>IF(N421="sníž. přenesená",J421,0)</f>
        <v>0</v>
      </c>
      <c r="BI421" s="197">
        <f>IF(N421="nulová",J421,0)</f>
        <v>0</v>
      </c>
      <c r="BJ421" s="21" t="s">
        <v>24</v>
      </c>
      <c r="BK421" s="197">
        <f>ROUND(I421*H421,2)</f>
        <v>0</v>
      </c>
      <c r="BL421" s="21" t="s">
        <v>230</v>
      </c>
      <c r="BM421" s="21" t="s">
        <v>811</v>
      </c>
    </row>
    <row r="422" spans="2:65" s="1" customFormat="1" ht="28.8" customHeight="1">
      <c r="B422" s="38"/>
      <c r="C422" s="186" t="s">
        <v>812</v>
      </c>
      <c r="D422" s="186" t="s">
        <v>154</v>
      </c>
      <c r="E422" s="187" t="s">
        <v>813</v>
      </c>
      <c r="F422" s="188" t="s">
        <v>814</v>
      </c>
      <c r="G422" s="189" t="s">
        <v>327</v>
      </c>
      <c r="H422" s="190">
        <v>10</v>
      </c>
      <c r="I422" s="191"/>
      <c r="J422" s="192">
        <f>ROUND(I422*H422,2)</f>
        <v>0</v>
      </c>
      <c r="K422" s="188" t="s">
        <v>158</v>
      </c>
      <c r="L422" s="58"/>
      <c r="M422" s="193" t="s">
        <v>22</v>
      </c>
      <c r="N422" s="194" t="s">
        <v>46</v>
      </c>
      <c r="O422" s="39"/>
      <c r="P422" s="195">
        <f>O422*H422</f>
        <v>0</v>
      </c>
      <c r="Q422" s="195">
        <v>0</v>
      </c>
      <c r="R422" s="195">
        <f>Q422*H422</f>
        <v>0</v>
      </c>
      <c r="S422" s="195">
        <v>0</v>
      </c>
      <c r="T422" s="196">
        <f>S422*H422</f>
        <v>0</v>
      </c>
      <c r="AR422" s="21" t="s">
        <v>230</v>
      </c>
      <c r="AT422" s="21" t="s">
        <v>154</v>
      </c>
      <c r="AU422" s="21" t="s">
        <v>84</v>
      </c>
      <c r="AY422" s="21" t="s">
        <v>152</v>
      </c>
      <c r="BE422" s="197">
        <f>IF(N422="základní",J422,0)</f>
        <v>0</v>
      </c>
      <c r="BF422" s="197">
        <f>IF(N422="snížená",J422,0)</f>
        <v>0</v>
      </c>
      <c r="BG422" s="197">
        <f>IF(N422="zákl. přenesená",J422,0)</f>
        <v>0</v>
      </c>
      <c r="BH422" s="197">
        <f>IF(N422="sníž. přenesená",J422,0)</f>
        <v>0</v>
      </c>
      <c r="BI422" s="197">
        <f>IF(N422="nulová",J422,0)</f>
        <v>0</v>
      </c>
      <c r="BJ422" s="21" t="s">
        <v>24</v>
      </c>
      <c r="BK422" s="197">
        <f>ROUND(I422*H422,2)</f>
        <v>0</v>
      </c>
      <c r="BL422" s="21" t="s">
        <v>230</v>
      </c>
      <c r="BM422" s="21" t="s">
        <v>815</v>
      </c>
    </row>
    <row r="423" spans="2:65" s="11" customFormat="1" ht="12">
      <c r="B423" s="198"/>
      <c r="C423" s="199"/>
      <c r="D423" s="200" t="s">
        <v>161</v>
      </c>
      <c r="E423" s="201" t="s">
        <v>22</v>
      </c>
      <c r="F423" s="202" t="s">
        <v>816</v>
      </c>
      <c r="G423" s="199"/>
      <c r="H423" s="203">
        <v>10</v>
      </c>
      <c r="I423" s="204"/>
      <c r="J423" s="199"/>
      <c r="K423" s="199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161</v>
      </c>
      <c r="AU423" s="209" t="s">
        <v>84</v>
      </c>
      <c r="AV423" s="11" t="s">
        <v>84</v>
      </c>
      <c r="AW423" s="11" t="s">
        <v>163</v>
      </c>
      <c r="AX423" s="11" t="s">
        <v>24</v>
      </c>
      <c r="AY423" s="209" t="s">
        <v>152</v>
      </c>
    </row>
    <row r="424" spans="2:65" s="1" customFormat="1" ht="20.399999999999999" customHeight="1">
      <c r="B424" s="38"/>
      <c r="C424" s="217" t="s">
        <v>817</v>
      </c>
      <c r="D424" s="217" t="s">
        <v>278</v>
      </c>
      <c r="E424" s="218" t="s">
        <v>818</v>
      </c>
      <c r="F424" s="219" t="s">
        <v>819</v>
      </c>
      <c r="G424" s="220" t="s">
        <v>157</v>
      </c>
      <c r="H424" s="221">
        <v>0.19800000000000001</v>
      </c>
      <c r="I424" s="222"/>
      <c r="J424" s="223">
        <f>ROUND(I424*H424,2)</f>
        <v>0</v>
      </c>
      <c r="K424" s="219" t="s">
        <v>158</v>
      </c>
      <c r="L424" s="224"/>
      <c r="M424" s="225" t="s">
        <v>22</v>
      </c>
      <c r="N424" s="226" t="s">
        <v>46</v>
      </c>
      <c r="O424" s="39"/>
      <c r="P424" s="195">
        <f>O424*H424</f>
        <v>0</v>
      </c>
      <c r="Q424" s="195">
        <v>0.55000000000000004</v>
      </c>
      <c r="R424" s="195">
        <f>Q424*H424</f>
        <v>0.10890000000000001</v>
      </c>
      <c r="S424" s="195">
        <v>0</v>
      </c>
      <c r="T424" s="196">
        <f>S424*H424</f>
        <v>0</v>
      </c>
      <c r="AR424" s="21" t="s">
        <v>324</v>
      </c>
      <c r="AT424" s="21" t="s">
        <v>278</v>
      </c>
      <c r="AU424" s="21" t="s">
        <v>84</v>
      </c>
      <c r="AY424" s="21" t="s">
        <v>152</v>
      </c>
      <c r="BE424" s="197">
        <f>IF(N424="základní",J424,0)</f>
        <v>0</v>
      </c>
      <c r="BF424" s="197">
        <f>IF(N424="snížená",J424,0)</f>
        <v>0</v>
      </c>
      <c r="BG424" s="197">
        <f>IF(N424="zákl. přenesená",J424,0)</f>
        <v>0</v>
      </c>
      <c r="BH424" s="197">
        <f>IF(N424="sníž. přenesená",J424,0)</f>
        <v>0</v>
      </c>
      <c r="BI424" s="197">
        <f>IF(N424="nulová",J424,0)</f>
        <v>0</v>
      </c>
      <c r="BJ424" s="21" t="s">
        <v>24</v>
      </c>
      <c r="BK424" s="197">
        <f>ROUND(I424*H424,2)</f>
        <v>0</v>
      </c>
      <c r="BL424" s="21" t="s">
        <v>230</v>
      </c>
      <c r="BM424" s="21" t="s">
        <v>820</v>
      </c>
    </row>
    <row r="425" spans="2:65" s="11" customFormat="1" ht="12">
      <c r="B425" s="198"/>
      <c r="C425" s="199"/>
      <c r="D425" s="200" t="s">
        <v>161</v>
      </c>
      <c r="E425" s="201" t="s">
        <v>22</v>
      </c>
      <c r="F425" s="202" t="s">
        <v>821</v>
      </c>
      <c r="G425" s="199"/>
      <c r="H425" s="203">
        <v>0.19800000000000001</v>
      </c>
      <c r="I425" s="204"/>
      <c r="J425" s="199"/>
      <c r="K425" s="199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161</v>
      </c>
      <c r="AU425" s="209" t="s">
        <v>84</v>
      </c>
      <c r="AV425" s="11" t="s">
        <v>84</v>
      </c>
      <c r="AW425" s="11" t="s">
        <v>163</v>
      </c>
      <c r="AX425" s="11" t="s">
        <v>24</v>
      </c>
      <c r="AY425" s="209" t="s">
        <v>152</v>
      </c>
    </row>
    <row r="426" spans="2:65" s="1" customFormat="1" ht="28.8" customHeight="1">
      <c r="B426" s="38"/>
      <c r="C426" s="186" t="s">
        <v>822</v>
      </c>
      <c r="D426" s="186" t="s">
        <v>154</v>
      </c>
      <c r="E426" s="187" t="s">
        <v>823</v>
      </c>
      <c r="F426" s="188" t="s">
        <v>824</v>
      </c>
      <c r="G426" s="189" t="s">
        <v>224</v>
      </c>
      <c r="H426" s="190">
        <v>4.84</v>
      </c>
      <c r="I426" s="191"/>
      <c r="J426" s="192">
        <f>ROUND(I426*H426,2)</f>
        <v>0</v>
      </c>
      <c r="K426" s="188" t="s">
        <v>158</v>
      </c>
      <c r="L426" s="58"/>
      <c r="M426" s="193" t="s">
        <v>22</v>
      </c>
      <c r="N426" s="194" t="s">
        <v>46</v>
      </c>
      <c r="O426" s="39"/>
      <c r="P426" s="195">
        <f>O426*H426</f>
        <v>0</v>
      </c>
      <c r="Q426" s="195">
        <v>2.5013000000000001E-2</v>
      </c>
      <c r="R426" s="195">
        <f>Q426*H426</f>
        <v>0.12106292</v>
      </c>
      <c r="S426" s="195">
        <v>0</v>
      </c>
      <c r="T426" s="196">
        <f>S426*H426</f>
        <v>0</v>
      </c>
      <c r="AR426" s="21" t="s">
        <v>230</v>
      </c>
      <c r="AT426" s="21" t="s">
        <v>154</v>
      </c>
      <c r="AU426" s="21" t="s">
        <v>84</v>
      </c>
      <c r="AY426" s="21" t="s">
        <v>152</v>
      </c>
      <c r="BE426" s="197">
        <f>IF(N426="základní",J426,0)</f>
        <v>0</v>
      </c>
      <c r="BF426" s="197">
        <f>IF(N426="snížená",J426,0)</f>
        <v>0</v>
      </c>
      <c r="BG426" s="197">
        <f>IF(N426="zákl. přenesená",J426,0)</f>
        <v>0</v>
      </c>
      <c r="BH426" s="197">
        <f>IF(N426="sníž. přenesená",J426,0)</f>
        <v>0</v>
      </c>
      <c r="BI426" s="197">
        <f>IF(N426="nulová",J426,0)</f>
        <v>0</v>
      </c>
      <c r="BJ426" s="21" t="s">
        <v>24</v>
      </c>
      <c r="BK426" s="197">
        <f>ROUND(I426*H426,2)</f>
        <v>0</v>
      </c>
      <c r="BL426" s="21" t="s">
        <v>230</v>
      </c>
      <c r="BM426" s="21" t="s">
        <v>825</v>
      </c>
    </row>
    <row r="427" spans="2:65" s="11" customFormat="1" ht="12">
      <c r="B427" s="198"/>
      <c r="C427" s="199"/>
      <c r="D427" s="200" t="s">
        <v>161</v>
      </c>
      <c r="E427" s="201" t="s">
        <v>22</v>
      </c>
      <c r="F427" s="202" t="s">
        <v>676</v>
      </c>
      <c r="G427" s="199"/>
      <c r="H427" s="203">
        <v>4.84</v>
      </c>
      <c r="I427" s="204"/>
      <c r="J427" s="199"/>
      <c r="K427" s="199"/>
      <c r="L427" s="205"/>
      <c r="M427" s="206"/>
      <c r="N427" s="207"/>
      <c r="O427" s="207"/>
      <c r="P427" s="207"/>
      <c r="Q427" s="207"/>
      <c r="R427" s="207"/>
      <c r="S427" s="207"/>
      <c r="T427" s="208"/>
      <c r="AT427" s="209" t="s">
        <v>161</v>
      </c>
      <c r="AU427" s="209" t="s">
        <v>84</v>
      </c>
      <c r="AV427" s="11" t="s">
        <v>84</v>
      </c>
      <c r="AW427" s="11" t="s">
        <v>163</v>
      </c>
      <c r="AX427" s="11" t="s">
        <v>75</v>
      </c>
      <c r="AY427" s="209" t="s">
        <v>152</v>
      </c>
    </row>
    <row r="428" spans="2:65" s="1" customFormat="1" ht="28.8" customHeight="1">
      <c r="B428" s="38"/>
      <c r="C428" s="186" t="s">
        <v>826</v>
      </c>
      <c r="D428" s="186" t="s">
        <v>154</v>
      </c>
      <c r="E428" s="187" t="s">
        <v>827</v>
      </c>
      <c r="F428" s="188" t="s">
        <v>828</v>
      </c>
      <c r="G428" s="189" t="s">
        <v>224</v>
      </c>
      <c r="H428" s="190">
        <v>4.8470000000000004</v>
      </c>
      <c r="I428" s="191"/>
      <c r="J428" s="192">
        <f>ROUND(I428*H428,2)</f>
        <v>0</v>
      </c>
      <c r="K428" s="188" t="s">
        <v>158</v>
      </c>
      <c r="L428" s="58"/>
      <c r="M428" s="193" t="s">
        <v>22</v>
      </c>
      <c r="N428" s="194" t="s">
        <v>46</v>
      </c>
      <c r="O428" s="39"/>
      <c r="P428" s="195">
        <f>O428*H428</f>
        <v>0</v>
      </c>
      <c r="Q428" s="195">
        <v>0</v>
      </c>
      <c r="R428" s="195">
        <f>Q428*H428</f>
        <v>0</v>
      </c>
      <c r="S428" s="195">
        <v>0</v>
      </c>
      <c r="T428" s="196">
        <f>S428*H428</f>
        <v>0</v>
      </c>
      <c r="AR428" s="21" t="s">
        <v>230</v>
      </c>
      <c r="AT428" s="21" t="s">
        <v>154</v>
      </c>
      <c r="AU428" s="21" t="s">
        <v>84</v>
      </c>
      <c r="AY428" s="21" t="s">
        <v>152</v>
      </c>
      <c r="BE428" s="197">
        <f>IF(N428="základní",J428,0)</f>
        <v>0</v>
      </c>
      <c r="BF428" s="197">
        <f>IF(N428="snížená",J428,0)</f>
        <v>0</v>
      </c>
      <c r="BG428" s="197">
        <f>IF(N428="zákl. přenesená",J428,0)</f>
        <v>0</v>
      </c>
      <c r="BH428" s="197">
        <f>IF(N428="sníž. přenesená",J428,0)</f>
        <v>0</v>
      </c>
      <c r="BI428" s="197">
        <f>IF(N428="nulová",J428,0)</f>
        <v>0</v>
      </c>
      <c r="BJ428" s="21" t="s">
        <v>24</v>
      </c>
      <c r="BK428" s="197">
        <f>ROUND(I428*H428,2)</f>
        <v>0</v>
      </c>
      <c r="BL428" s="21" t="s">
        <v>230</v>
      </c>
      <c r="BM428" s="21" t="s">
        <v>829</v>
      </c>
    </row>
    <row r="429" spans="2:65" s="1" customFormat="1" ht="20.399999999999999" customHeight="1">
      <c r="B429" s="38"/>
      <c r="C429" s="217" t="s">
        <v>830</v>
      </c>
      <c r="D429" s="217" t="s">
        <v>278</v>
      </c>
      <c r="E429" s="218" t="s">
        <v>831</v>
      </c>
      <c r="F429" s="219" t="s">
        <v>832</v>
      </c>
      <c r="G429" s="220" t="s">
        <v>157</v>
      </c>
      <c r="H429" s="221">
        <v>0.13300000000000001</v>
      </c>
      <c r="I429" s="222"/>
      <c r="J429" s="223">
        <f>ROUND(I429*H429,2)</f>
        <v>0</v>
      </c>
      <c r="K429" s="219" t="s">
        <v>158</v>
      </c>
      <c r="L429" s="224"/>
      <c r="M429" s="225" t="s">
        <v>22</v>
      </c>
      <c r="N429" s="226" t="s">
        <v>46</v>
      </c>
      <c r="O429" s="39"/>
      <c r="P429" s="195">
        <f>O429*H429</f>
        <v>0</v>
      </c>
      <c r="Q429" s="195">
        <v>0.55000000000000004</v>
      </c>
      <c r="R429" s="195">
        <f>Q429*H429</f>
        <v>7.3150000000000007E-2</v>
      </c>
      <c r="S429" s="195">
        <v>0</v>
      </c>
      <c r="T429" s="196">
        <f>S429*H429</f>
        <v>0</v>
      </c>
      <c r="AR429" s="21" t="s">
        <v>324</v>
      </c>
      <c r="AT429" s="21" t="s">
        <v>278</v>
      </c>
      <c r="AU429" s="21" t="s">
        <v>84</v>
      </c>
      <c r="AY429" s="21" t="s">
        <v>152</v>
      </c>
      <c r="BE429" s="197">
        <f>IF(N429="základní",J429,0)</f>
        <v>0</v>
      </c>
      <c r="BF429" s="197">
        <f>IF(N429="snížená",J429,0)</f>
        <v>0</v>
      </c>
      <c r="BG429" s="197">
        <f>IF(N429="zákl. přenesená",J429,0)</f>
        <v>0</v>
      </c>
      <c r="BH429" s="197">
        <f>IF(N429="sníž. přenesená",J429,0)</f>
        <v>0</v>
      </c>
      <c r="BI429" s="197">
        <f>IF(N429="nulová",J429,0)</f>
        <v>0</v>
      </c>
      <c r="BJ429" s="21" t="s">
        <v>24</v>
      </c>
      <c r="BK429" s="197">
        <f>ROUND(I429*H429,2)</f>
        <v>0</v>
      </c>
      <c r="BL429" s="21" t="s">
        <v>230</v>
      </c>
      <c r="BM429" s="21" t="s">
        <v>833</v>
      </c>
    </row>
    <row r="430" spans="2:65" s="11" customFormat="1" ht="12">
      <c r="B430" s="198"/>
      <c r="C430" s="199"/>
      <c r="D430" s="200" t="s">
        <v>161</v>
      </c>
      <c r="E430" s="201" t="s">
        <v>22</v>
      </c>
      <c r="F430" s="202" t="s">
        <v>834</v>
      </c>
      <c r="G430" s="199"/>
      <c r="H430" s="203">
        <v>0.1331</v>
      </c>
      <c r="I430" s="204"/>
      <c r="J430" s="199"/>
      <c r="K430" s="199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161</v>
      </c>
      <c r="AU430" s="209" t="s">
        <v>84</v>
      </c>
      <c r="AV430" s="11" t="s">
        <v>84</v>
      </c>
      <c r="AW430" s="11" t="s">
        <v>163</v>
      </c>
      <c r="AX430" s="11" t="s">
        <v>75</v>
      </c>
      <c r="AY430" s="209" t="s">
        <v>152</v>
      </c>
    </row>
    <row r="431" spans="2:65" s="1" customFormat="1" ht="28.8" customHeight="1">
      <c r="B431" s="38"/>
      <c r="C431" s="186" t="s">
        <v>835</v>
      </c>
      <c r="D431" s="186" t="s">
        <v>154</v>
      </c>
      <c r="E431" s="187" t="s">
        <v>836</v>
      </c>
      <c r="F431" s="188" t="s">
        <v>837</v>
      </c>
      <c r="G431" s="189" t="s">
        <v>224</v>
      </c>
      <c r="H431" s="190">
        <v>1.32</v>
      </c>
      <c r="I431" s="191"/>
      <c r="J431" s="192">
        <f>ROUND(I431*H431,2)</f>
        <v>0</v>
      </c>
      <c r="K431" s="188" t="s">
        <v>158</v>
      </c>
      <c r="L431" s="58"/>
      <c r="M431" s="193" t="s">
        <v>22</v>
      </c>
      <c r="N431" s="194" t="s">
        <v>46</v>
      </c>
      <c r="O431" s="39"/>
      <c r="P431" s="195">
        <f>O431*H431</f>
        <v>0</v>
      </c>
      <c r="Q431" s="195">
        <v>0</v>
      </c>
      <c r="R431" s="195">
        <f>Q431*H431</f>
        <v>0</v>
      </c>
      <c r="S431" s="195">
        <v>0</v>
      </c>
      <c r="T431" s="196">
        <f>S431*H431</f>
        <v>0</v>
      </c>
      <c r="AR431" s="21" t="s">
        <v>230</v>
      </c>
      <c r="AT431" s="21" t="s">
        <v>154</v>
      </c>
      <c r="AU431" s="21" t="s">
        <v>84</v>
      </c>
      <c r="AY431" s="21" t="s">
        <v>152</v>
      </c>
      <c r="BE431" s="197">
        <f>IF(N431="základní",J431,0)</f>
        <v>0</v>
      </c>
      <c r="BF431" s="197">
        <f>IF(N431="snížená",J431,0)</f>
        <v>0</v>
      </c>
      <c r="BG431" s="197">
        <f>IF(N431="zákl. přenesená",J431,0)</f>
        <v>0</v>
      </c>
      <c r="BH431" s="197">
        <f>IF(N431="sníž. přenesená",J431,0)</f>
        <v>0</v>
      </c>
      <c r="BI431" s="197">
        <f>IF(N431="nulová",J431,0)</f>
        <v>0</v>
      </c>
      <c r="BJ431" s="21" t="s">
        <v>24</v>
      </c>
      <c r="BK431" s="197">
        <f>ROUND(I431*H431,2)</f>
        <v>0</v>
      </c>
      <c r="BL431" s="21" t="s">
        <v>230</v>
      </c>
      <c r="BM431" s="21" t="s">
        <v>838</v>
      </c>
    </row>
    <row r="432" spans="2:65" s="11" customFormat="1" ht="12">
      <c r="B432" s="198"/>
      <c r="C432" s="199"/>
      <c r="D432" s="200" t="s">
        <v>161</v>
      </c>
      <c r="E432" s="201" t="s">
        <v>22</v>
      </c>
      <c r="F432" s="202" t="s">
        <v>839</v>
      </c>
      <c r="G432" s="199"/>
      <c r="H432" s="203">
        <v>1.32</v>
      </c>
      <c r="I432" s="204"/>
      <c r="J432" s="199"/>
      <c r="K432" s="199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161</v>
      </c>
      <c r="AU432" s="209" t="s">
        <v>84</v>
      </c>
      <c r="AV432" s="11" t="s">
        <v>84</v>
      </c>
      <c r="AW432" s="11" t="s">
        <v>163</v>
      </c>
      <c r="AX432" s="11" t="s">
        <v>24</v>
      </c>
      <c r="AY432" s="209" t="s">
        <v>152</v>
      </c>
    </row>
    <row r="433" spans="2:65" s="1" customFormat="1" ht="20.399999999999999" customHeight="1">
      <c r="B433" s="38"/>
      <c r="C433" s="217" t="s">
        <v>840</v>
      </c>
      <c r="D433" s="217" t="s">
        <v>278</v>
      </c>
      <c r="E433" s="218" t="s">
        <v>841</v>
      </c>
      <c r="F433" s="219" t="s">
        <v>842</v>
      </c>
      <c r="G433" s="220" t="s">
        <v>224</v>
      </c>
      <c r="H433" s="221">
        <v>1.452</v>
      </c>
      <c r="I433" s="222"/>
      <c r="J433" s="223">
        <f>ROUND(I433*H433,2)</f>
        <v>0</v>
      </c>
      <c r="K433" s="219" t="s">
        <v>158</v>
      </c>
      <c r="L433" s="224"/>
      <c r="M433" s="225" t="s">
        <v>22</v>
      </c>
      <c r="N433" s="226" t="s">
        <v>46</v>
      </c>
      <c r="O433" s="39"/>
      <c r="P433" s="195">
        <f>O433*H433</f>
        <v>0</v>
      </c>
      <c r="Q433" s="195">
        <v>2.8400000000000002E-2</v>
      </c>
      <c r="R433" s="195">
        <f>Q433*H433</f>
        <v>4.1236800000000004E-2</v>
      </c>
      <c r="S433" s="195">
        <v>0</v>
      </c>
      <c r="T433" s="196">
        <f>S433*H433</f>
        <v>0</v>
      </c>
      <c r="AR433" s="21" t="s">
        <v>324</v>
      </c>
      <c r="AT433" s="21" t="s">
        <v>278</v>
      </c>
      <c r="AU433" s="21" t="s">
        <v>84</v>
      </c>
      <c r="AY433" s="21" t="s">
        <v>152</v>
      </c>
      <c r="BE433" s="197">
        <f>IF(N433="základní",J433,0)</f>
        <v>0</v>
      </c>
      <c r="BF433" s="197">
        <f>IF(N433="snížená",J433,0)</f>
        <v>0</v>
      </c>
      <c r="BG433" s="197">
        <f>IF(N433="zákl. přenesená",J433,0)</f>
        <v>0</v>
      </c>
      <c r="BH433" s="197">
        <f>IF(N433="sníž. přenesená",J433,0)</f>
        <v>0</v>
      </c>
      <c r="BI433" s="197">
        <f>IF(N433="nulová",J433,0)</f>
        <v>0</v>
      </c>
      <c r="BJ433" s="21" t="s">
        <v>24</v>
      </c>
      <c r="BK433" s="197">
        <f>ROUND(I433*H433,2)</f>
        <v>0</v>
      </c>
      <c r="BL433" s="21" t="s">
        <v>230</v>
      </c>
      <c r="BM433" s="21" t="s">
        <v>843</v>
      </c>
    </row>
    <row r="434" spans="2:65" s="11" customFormat="1" ht="12">
      <c r="B434" s="198"/>
      <c r="C434" s="199"/>
      <c r="D434" s="200" t="s">
        <v>161</v>
      </c>
      <c r="E434" s="199"/>
      <c r="F434" s="202" t="s">
        <v>844</v>
      </c>
      <c r="G434" s="199"/>
      <c r="H434" s="203">
        <v>1.452</v>
      </c>
      <c r="I434" s="204"/>
      <c r="J434" s="199"/>
      <c r="K434" s="199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161</v>
      </c>
      <c r="AU434" s="209" t="s">
        <v>84</v>
      </c>
      <c r="AV434" s="11" t="s">
        <v>84</v>
      </c>
      <c r="AW434" s="11" t="s">
        <v>6</v>
      </c>
      <c r="AX434" s="11" t="s">
        <v>24</v>
      </c>
      <c r="AY434" s="209" t="s">
        <v>152</v>
      </c>
    </row>
    <row r="435" spans="2:65" s="1" customFormat="1" ht="20.399999999999999" customHeight="1">
      <c r="B435" s="38"/>
      <c r="C435" s="186" t="s">
        <v>845</v>
      </c>
      <c r="D435" s="186" t="s">
        <v>154</v>
      </c>
      <c r="E435" s="187" t="s">
        <v>846</v>
      </c>
      <c r="F435" s="188" t="s">
        <v>847</v>
      </c>
      <c r="G435" s="189" t="s">
        <v>157</v>
      </c>
      <c r="H435" s="190">
        <v>0.55600000000000005</v>
      </c>
      <c r="I435" s="191"/>
      <c r="J435" s="192">
        <f>ROUND(I435*H435,2)</f>
        <v>0</v>
      </c>
      <c r="K435" s="188" t="s">
        <v>158</v>
      </c>
      <c r="L435" s="58"/>
      <c r="M435" s="193" t="s">
        <v>22</v>
      </c>
      <c r="N435" s="194" t="s">
        <v>46</v>
      </c>
      <c r="O435" s="39"/>
      <c r="P435" s="195">
        <f>O435*H435</f>
        <v>0</v>
      </c>
      <c r="Q435" s="195">
        <v>2.3367804999999998E-2</v>
      </c>
      <c r="R435" s="195">
        <f>Q435*H435</f>
        <v>1.2992499580000001E-2</v>
      </c>
      <c r="S435" s="195">
        <v>0</v>
      </c>
      <c r="T435" s="196">
        <f>S435*H435</f>
        <v>0</v>
      </c>
      <c r="AR435" s="21" t="s">
        <v>230</v>
      </c>
      <c r="AT435" s="21" t="s">
        <v>154</v>
      </c>
      <c r="AU435" s="21" t="s">
        <v>84</v>
      </c>
      <c r="AY435" s="21" t="s">
        <v>152</v>
      </c>
      <c r="BE435" s="197">
        <f>IF(N435="základní",J435,0)</f>
        <v>0</v>
      </c>
      <c r="BF435" s="197">
        <f>IF(N435="snížená",J435,0)</f>
        <v>0</v>
      </c>
      <c r="BG435" s="197">
        <f>IF(N435="zákl. přenesená",J435,0)</f>
        <v>0</v>
      </c>
      <c r="BH435" s="197">
        <f>IF(N435="sníž. přenesená",J435,0)</f>
        <v>0</v>
      </c>
      <c r="BI435" s="197">
        <f>IF(N435="nulová",J435,0)</f>
        <v>0</v>
      </c>
      <c r="BJ435" s="21" t="s">
        <v>24</v>
      </c>
      <c r="BK435" s="197">
        <f>ROUND(I435*H435,2)</f>
        <v>0</v>
      </c>
      <c r="BL435" s="21" t="s">
        <v>230</v>
      </c>
      <c r="BM435" s="21" t="s">
        <v>848</v>
      </c>
    </row>
    <row r="436" spans="2:65" s="11" customFormat="1" ht="12">
      <c r="B436" s="198"/>
      <c r="C436" s="199"/>
      <c r="D436" s="200" t="s">
        <v>161</v>
      </c>
      <c r="E436" s="201" t="s">
        <v>22</v>
      </c>
      <c r="F436" s="202" t="s">
        <v>849</v>
      </c>
      <c r="G436" s="199"/>
      <c r="H436" s="203">
        <v>0.55584</v>
      </c>
      <c r="I436" s="204"/>
      <c r="J436" s="199"/>
      <c r="K436" s="199"/>
      <c r="L436" s="205"/>
      <c r="M436" s="206"/>
      <c r="N436" s="207"/>
      <c r="O436" s="207"/>
      <c r="P436" s="207"/>
      <c r="Q436" s="207"/>
      <c r="R436" s="207"/>
      <c r="S436" s="207"/>
      <c r="T436" s="208"/>
      <c r="AT436" s="209" t="s">
        <v>161</v>
      </c>
      <c r="AU436" s="209" t="s">
        <v>84</v>
      </c>
      <c r="AV436" s="11" t="s">
        <v>84</v>
      </c>
      <c r="AW436" s="11" t="s">
        <v>163</v>
      </c>
      <c r="AX436" s="11" t="s">
        <v>75</v>
      </c>
      <c r="AY436" s="209" t="s">
        <v>152</v>
      </c>
    </row>
    <row r="437" spans="2:65" s="1" customFormat="1" ht="20.399999999999999" customHeight="1">
      <c r="B437" s="38"/>
      <c r="C437" s="186" t="s">
        <v>850</v>
      </c>
      <c r="D437" s="186" t="s">
        <v>154</v>
      </c>
      <c r="E437" s="187" t="s">
        <v>851</v>
      </c>
      <c r="F437" s="188" t="s">
        <v>852</v>
      </c>
      <c r="G437" s="189" t="s">
        <v>198</v>
      </c>
      <c r="H437" s="190">
        <v>0.373</v>
      </c>
      <c r="I437" s="191"/>
      <c r="J437" s="192">
        <f>ROUND(I437*H437,2)</f>
        <v>0</v>
      </c>
      <c r="K437" s="188" t="s">
        <v>158</v>
      </c>
      <c r="L437" s="58"/>
      <c r="M437" s="193" t="s">
        <v>22</v>
      </c>
      <c r="N437" s="194" t="s">
        <v>46</v>
      </c>
      <c r="O437" s="39"/>
      <c r="P437" s="195">
        <f>O437*H437</f>
        <v>0</v>
      </c>
      <c r="Q437" s="195">
        <v>0</v>
      </c>
      <c r="R437" s="195">
        <f>Q437*H437</f>
        <v>0</v>
      </c>
      <c r="S437" s="195">
        <v>0</v>
      </c>
      <c r="T437" s="196">
        <f>S437*H437</f>
        <v>0</v>
      </c>
      <c r="AR437" s="21" t="s">
        <v>230</v>
      </c>
      <c r="AT437" s="21" t="s">
        <v>154</v>
      </c>
      <c r="AU437" s="21" t="s">
        <v>84</v>
      </c>
      <c r="AY437" s="21" t="s">
        <v>152</v>
      </c>
      <c r="BE437" s="197">
        <f>IF(N437="základní",J437,0)</f>
        <v>0</v>
      </c>
      <c r="BF437" s="197">
        <f>IF(N437="snížená",J437,0)</f>
        <v>0</v>
      </c>
      <c r="BG437" s="197">
        <f>IF(N437="zákl. přenesená",J437,0)</f>
        <v>0</v>
      </c>
      <c r="BH437" s="197">
        <f>IF(N437="sníž. přenesená",J437,0)</f>
        <v>0</v>
      </c>
      <c r="BI437" s="197">
        <f>IF(N437="nulová",J437,0)</f>
        <v>0</v>
      </c>
      <c r="BJ437" s="21" t="s">
        <v>24</v>
      </c>
      <c r="BK437" s="197">
        <f>ROUND(I437*H437,2)</f>
        <v>0</v>
      </c>
      <c r="BL437" s="21" t="s">
        <v>230</v>
      </c>
      <c r="BM437" s="21" t="s">
        <v>853</v>
      </c>
    </row>
    <row r="438" spans="2:65" s="10" customFormat="1" ht="29.85" customHeight="1">
      <c r="B438" s="169"/>
      <c r="C438" s="170"/>
      <c r="D438" s="183" t="s">
        <v>74</v>
      </c>
      <c r="E438" s="184" t="s">
        <v>854</v>
      </c>
      <c r="F438" s="184" t="s">
        <v>855</v>
      </c>
      <c r="G438" s="170"/>
      <c r="H438" s="170"/>
      <c r="I438" s="173"/>
      <c r="J438" s="185">
        <f>BK438</f>
        <v>0</v>
      </c>
      <c r="K438" s="170"/>
      <c r="L438" s="175"/>
      <c r="M438" s="176"/>
      <c r="N438" s="177"/>
      <c r="O438" s="177"/>
      <c r="P438" s="178">
        <f>SUM(P439:P443)</f>
        <v>0</v>
      </c>
      <c r="Q438" s="177"/>
      <c r="R438" s="178">
        <f>SUM(R439:R443)</f>
        <v>1.40356864E-2</v>
      </c>
      <c r="S438" s="177"/>
      <c r="T438" s="179">
        <f>SUM(T439:T443)</f>
        <v>0</v>
      </c>
      <c r="AR438" s="180" t="s">
        <v>84</v>
      </c>
      <c r="AT438" s="181" t="s">
        <v>74</v>
      </c>
      <c r="AU438" s="181" t="s">
        <v>24</v>
      </c>
      <c r="AY438" s="180" t="s">
        <v>152</v>
      </c>
      <c r="BK438" s="182">
        <f>SUM(BK439:BK443)</f>
        <v>0</v>
      </c>
    </row>
    <row r="439" spans="2:65" s="1" customFormat="1" ht="28.8" customHeight="1">
      <c r="B439" s="38"/>
      <c r="C439" s="186" t="s">
        <v>856</v>
      </c>
      <c r="D439" s="186" t="s">
        <v>154</v>
      </c>
      <c r="E439" s="187" t="s">
        <v>857</v>
      </c>
      <c r="F439" s="188" t="s">
        <v>858</v>
      </c>
      <c r="G439" s="189" t="s">
        <v>224</v>
      </c>
      <c r="H439" s="190">
        <v>4.84</v>
      </c>
      <c r="I439" s="191"/>
      <c r="J439" s="192">
        <f>ROUND(I439*H439,2)</f>
        <v>0</v>
      </c>
      <c r="K439" s="188" t="s">
        <v>158</v>
      </c>
      <c r="L439" s="58"/>
      <c r="M439" s="193" t="s">
        <v>22</v>
      </c>
      <c r="N439" s="194" t="s">
        <v>46</v>
      </c>
      <c r="O439" s="39"/>
      <c r="P439" s="195">
        <f>O439*H439</f>
        <v>0</v>
      </c>
      <c r="Q439" s="195">
        <v>3.0696E-4</v>
      </c>
      <c r="R439" s="195">
        <f>Q439*H439</f>
        <v>1.4856863999999999E-3</v>
      </c>
      <c r="S439" s="195">
        <v>0</v>
      </c>
      <c r="T439" s="196">
        <f>S439*H439</f>
        <v>0</v>
      </c>
      <c r="AR439" s="21" t="s">
        <v>230</v>
      </c>
      <c r="AT439" s="21" t="s">
        <v>154</v>
      </c>
      <c r="AU439" s="21" t="s">
        <v>84</v>
      </c>
      <c r="AY439" s="21" t="s">
        <v>152</v>
      </c>
      <c r="BE439" s="197">
        <f>IF(N439="základní",J439,0)</f>
        <v>0</v>
      </c>
      <c r="BF439" s="197">
        <f>IF(N439="snížená",J439,0)</f>
        <v>0</v>
      </c>
      <c r="BG439" s="197">
        <f>IF(N439="zákl. přenesená",J439,0)</f>
        <v>0</v>
      </c>
      <c r="BH439" s="197">
        <f>IF(N439="sníž. přenesená",J439,0)</f>
        <v>0</v>
      </c>
      <c r="BI439" s="197">
        <f>IF(N439="nulová",J439,0)</f>
        <v>0</v>
      </c>
      <c r="BJ439" s="21" t="s">
        <v>24</v>
      </c>
      <c r="BK439" s="197">
        <f>ROUND(I439*H439,2)</f>
        <v>0</v>
      </c>
      <c r="BL439" s="21" t="s">
        <v>230</v>
      </c>
      <c r="BM439" s="21" t="s">
        <v>859</v>
      </c>
    </row>
    <row r="440" spans="2:65" s="11" customFormat="1" ht="12">
      <c r="B440" s="198"/>
      <c r="C440" s="199"/>
      <c r="D440" s="200" t="s">
        <v>161</v>
      </c>
      <c r="E440" s="201" t="s">
        <v>22</v>
      </c>
      <c r="F440" s="202" t="s">
        <v>860</v>
      </c>
      <c r="G440" s="199"/>
      <c r="H440" s="203">
        <v>4.84</v>
      </c>
      <c r="I440" s="204"/>
      <c r="J440" s="199"/>
      <c r="K440" s="199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161</v>
      </c>
      <c r="AU440" s="209" t="s">
        <v>84</v>
      </c>
      <c r="AV440" s="11" t="s">
        <v>84</v>
      </c>
      <c r="AW440" s="11" t="s">
        <v>163</v>
      </c>
      <c r="AX440" s="11" t="s">
        <v>75</v>
      </c>
      <c r="AY440" s="209" t="s">
        <v>152</v>
      </c>
    </row>
    <row r="441" spans="2:65" s="1" customFormat="1" ht="20.399999999999999" customHeight="1">
      <c r="B441" s="38"/>
      <c r="C441" s="217" t="s">
        <v>861</v>
      </c>
      <c r="D441" s="217" t="s">
        <v>278</v>
      </c>
      <c r="E441" s="218" t="s">
        <v>862</v>
      </c>
      <c r="F441" s="219" t="s">
        <v>863</v>
      </c>
      <c r="G441" s="220" t="s">
        <v>327</v>
      </c>
      <c r="H441" s="221">
        <v>5</v>
      </c>
      <c r="I441" s="222"/>
      <c r="J441" s="223">
        <f>ROUND(I441*H441,2)</f>
        <v>0</v>
      </c>
      <c r="K441" s="219" t="s">
        <v>158</v>
      </c>
      <c r="L441" s="224"/>
      <c r="M441" s="225" t="s">
        <v>22</v>
      </c>
      <c r="N441" s="226" t="s">
        <v>46</v>
      </c>
      <c r="O441" s="39"/>
      <c r="P441" s="195">
        <f>O441*H441</f>
        <v>0</v>
      </c>
      <c r="Q441" s="195">
        <v>3.5E-4</v>
      </c>
      <c r="R441" s="195">
        <f>Q441*H441</f>
        <v>1.75E-3</v>
      </c>
      <c r="S441" s="195">
        <v>0</v>
      </c>
      <c r="T441" s="196">
        <f>S441*H441</f>
        <v>0</v>
      </c>
      <c r="AR441" s="21" t="s">
        <v>324</v>
      </c>
      <c r="AT441" s="21" t="s">
        <v>278</v>
      </c>
      <c r="AU441" s="21" t="s">
        <v>84</v>
      </c>
      <c r="AY441" s="21" t="s">
        <v>152</v>
      </c>
      <c r="BE441" s="197">
        <f>IF(N441="základní",J441,0)</f>
        <v>0</v>
      </c>
      <c r="BF441" s="197">
        <f>IF(N441="snížená",J441,0)</f>
        <v>0</v>
      </c>
      <c r="BG441" s="197">
        <f>IF(N441="zákl. přenesená",J441,0)</f>
        <v>0</v>
      </c>
      <c r="BH441" s="197">
        <f>IF(N441="sníž. přenesená",J441,0)</f>
        <v>0</v>
      </c>
      <c r="BI441" s="197">
        <f>IF(N441="nulová",J441,0)</f>
        <v>0</v>
      </c>
      <c r="BJ441" s="21" t="s">
        <v>24</v>
      </c>
      <c r="BK441" s="197">
        <f>ROUND(I441*H441,2)</f>
        <v>0</v>
      </c>
      <c r="BL441" s="21" t="s">
        <v>230</v>
      </c>
      <c r="BM441" s="21" t="s">
        <v>864</v>
      </c>
    </row>
    <row r="442" spans="2:65" s="1" customFormat="1" ht="20.399999999999999" customHeight="1">
      <c r="B442" s="38"/>
      <c r="C442" s="217" t="s">
        <v>865</v>
      </c>
      <c r="D442" s="217" t="s">
        <v>278</v>
      </c>
      <c r="E442" s="218" t="s">
        <v>866</v>
      </c>
      <c r="F442" s="219" t="s">
        <v>867</v>
      </c>
      <c r="G442" s="220" t="s">
        <v>327</v>
      </c>
      <c r="H442" s="221">
        <v>20</v>
      </c>
      <c r="I442" s="222"/>
      <c r="J442" s="223">
        <f>ROUND(I442*H442,2)</f>
        <v>0</v>
      </c>
      <c r="K442" s="219" t="s">
        <v>158</v>
      </c>
      <c r="L442" s="224"/>
      <c r="M442" s="225" t="s">
        <v>22</v>
      </c>
      <c r="N442" s="226" t="s">
        <v>46</v>
      </c>
      <c r="O442" s="39"/>
      <c r="P442" s="195">
        <f>O442*H442</f>
        <v>0</v>
      </c>
      <c r="Q442" s="195">
        <v>5.4000000000000001E-4</v>
      </c>
      <c r="R442" s="195">
        <f>Q442*H442</f>
        <v>1.0800000000000001E-2</v>
      </c>
      <c r="S442" s="195">
        <v>0</v>
      </c>
      <c r="T442" s="196">
        <f>S442*H442</f>
        <v>0</v>
      </c>
      <c r="AR442" s="21" t="s">
        <v>324</v>
      </c>
      <c r="AT442" s="21" t="s">
        <v>278</v>
      </c>
      <c r="AU442" s="21" t="s">
        <v>84</v>
      </c>
      <c r="AY442" s="21" t="s">
        <v>152</v>
      </c>
      <c r="BE442" s="197">
        <f>IF(N442="základní",J442,0)</f>
        <v>0</v>
      </c>
      <c r="BF442" s="197">
        <f>IF(N442="snížená",J442,0)</f>
        <v>0</v>
      </c>
      <c r="BG442" s="197">
        <f>IF(N442="zákl. přenesená",J442,0)</f>
        <v>0</v>
      </c>
      <c r="BH442" s="197">
        <f>IF(N442="sníž. přenesená",J442,0)</f>
        <v>0</v>
      </c>
      <c r="BI442" s="197">
        <f>IF(N442="nulová",J442,0)</f>
        <v>0</v>
      </c>
      <c r="BJ442" s="21" t="s">
        <v>24</v>
      </c>
      <c r="BK442" s="197">
        <f>ROUND(I442*H442,2)</f>
        <v>0</v>
      </c>
      <c r="BL442" s="21" t="s">
        <v>230</v>
      </c>
      <c r="BM442" s="21" t="s">
        <v>868</v>
      </c>
    </row>
    <row r="443" spans="2:65" s="1" customFormat="1" ht="20.399999999999999" customHeight="1">
      <c r="B443" s="38"/>
      <c r="C443" s="186" t="s">
        <v>869</v>
      </c>
      <c r="D443" s="186" t="s">
        <v>154</v>
      </c>
      <c r="E443" s="187" t="s">
        <v>870</v>
      </c>
      <c r="F443" s="188" t="s">
        <v>871</v>
      </c>
      <c r="G443" s="189" t="s">
        <v>198</v>
      </c>
      <c r="H443" s="190">
        <v>1.4E-2</v>
      </c>
      <c r="I443" s="191"/>
      <c r="J443" s="192">
        <f>ROUND(I443*H443,2)</f>
        <v>0</v>
      </c>
      <c r="K443" s="188" t="s">
        <v>158</v>
      </c>
      <c r="L443" s="58"/>
      <c r="M443" s="193" t="s">
        <v>22</v>
      </c>
      <c r="N443" s="194" t="s">
        <v>46</v>
      </c>
      <c r="O443" s="39"/>
      <c r="P443" s="195">
        <f>O443*H443</f>
        <v>0</v>
      </c>
      <c r="Q443" s="195">
        <v>0</v>
      </c>
      <c r="R443" s="195">
        <f>Q443*H443</f>
        <v>0</v>
      </c>
      <c r="S443" s="195">
        <v>0</v>
      </c>
      <c r="T443" s="196">
        <f>S443*H443</f>
        <v>0</v>
      </c>
      <c r="AR443" s="21" t="s">
        <v>230</v>
      </c>
      <c r="AT443" s="21" t="s">
        <v>154</v>
      </c>
      <c r="AU443" s="21" t="s">
        <v>84</v>
      </c>
      <c r="AY443" s="21" t="s">
        <v>152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21" t="s">
        <v>24</v>
      </c>
      <c r="BK443" s="197">
        <f>ROUND(I443*H443,2)</f>
        <v>0</v>
      </c>
      <c r="BL443" s="21" t="s">
        <v>230</v>
      </c>
      <c r="BM443" s="21" t="s">
        <v>872</v>
      </c>
    </row>
    <row r="444" spans="2:65" s="10" customFormat="1" ht="29.85" customHeight="1">
      <c r="B444" s="169"/>
      <c r="C444" s="170"/>
      <c r="D444" s="183" t="s">
        <v>74</v>
      </c>
      <c r="E444" s="184" t="s">
        <v>873</v>
      </c>
      <c r="F444" s="184" t="s">
        <v>874</v>
      </c>
      <c r="G444" s="170"/>
      <c r="H444" s="170"/>
      <c r="I444" s="173"/>
      <c r="J444" s="185">
        <f>BK444</f>
        <v>0</v>
      </c>
      <c r="K444" s="170"/>
      <c r="L444" s="175"/>
      <c r="M444" s="176"/>
      <c r="N444" s="177"/>
      <c r="O444" s="177"/>
      <c r="P444" s="178">
        <f>SUM(P445:P482)</f>
        <v>0</v>
      </c>
      <c r="Q444" s="177"/>
      <c r="R444" s="178">
        <f>SUM(R445:R482)</f>
        <v>8.6388800000000002E-2</v>
      </c>
      <c r="S444" s="177"/>
      <c r="T444" s="179">
        <f>SUM(T445:T482)</f>
        <v>2.7648499999999999E-2</v>
      </c>
      <c r="AR444" s="180" t="s">
        <v>84</v>
      </c>
      <c r="AT444" s="181" t="s">
        <v>74</v>
      </c>
      <c r="AU444" s="181" t="s">
        <v>24</v>
      </c>
      <c r="AY444" s="180" t="s">
        <v>152</v>
      </c>
      <c r="BK444" s="182">
        <f>SUM(BK445:BK482)</f>
        <v>0</v>
      </c>
    </row>
    <row r="445" spans="2:65" s="1" customFormat="1" ht="20.399999999999999" customHeight="1">
      <c r="B445" s="38"/>
      <c r="C445" s="186" t="s">
        <v>875</v>
      </c>
      <c r="D445" s="186" t="s">
        <v>154</v>
      </c>
      <c r="E445" s="187" t="s">
        <v>876</v>
      </c>
      <c r="F445" s="188" t="s">
        <v>877</v>
      </c>
      <c r="G445" s="189" t="s">
        <v>327</v>
      </c>
      <c r="H445" s="190">
        <v>2.5</v>
      </c>
      <c r="I445" s="191"/>
      <c r="J445" s="192">
        <f>ROUND(I445*H445,2)</f>
        <v>0</v>
      </c>
      <c r="K445" s="188" t="s">
        <v>158</v>
      </c>
      <c r="L445" s="58"/>
      <c r="M445" s="193" t="s">
        <v>22</v>
      </c>
      <c r="N445" s="194" t="s">
        <v>46</v>
      </c>
      <c r="O445" s="39"/>
      <c r="P445" s="195">
        <f>O445*H445</f>
        <v>0</v>
      </c>
      <c r="Q445" s="195">
        <v>0</v>
      </c>
      <c r="R445" s="195">
        <f>Q445*H445</f>
        <v>0</v>
      </c>
      <c r="S445" s="195">
        <v>2.2300000000000002E-3</v>
      </c>
      <c r="T445" s="196">
        <f>S445*H445</f>
        <v>5.5750000000000001E-3</v>
      </c>
      <c r="AR445" s="21" t="s">
        <v>230</v>
      </c>
      <c r="AT445" s="21" t="s">
        <v>154</v>
      </c>
      <c r="AU445" s="21" t="s">
        <v>84</v>
      </c>
      <c r="AY445" s="21" t="s">
        <v>152</v>
      </c>
      <c r="BE445" s="197">
        <f>IF(N445="základní",J445,0)</f>
        <v>0</v>
      </c>
      <c r="BF445" s="197">
        <f>IF(N445="snížená",J445,0)</f>
        <v>0</v>
      </c>
      <c r="BG445" s="197">
        <f>IF(N445="zákl. přenesená",J445,0)</f>
        <v>0</v>
      </c>
      <c r="BH445" s="197">
        <f>IF(N445="sníž. přenesená",J445,0)</f>
        <v>0</v>
      </c>
      <c r="BI445" s="197">
        <f>IF(N445="nulová",J445,0)</f>
        <v>0</v>
      </c>
      <c r="BJ445" s="21" t="s">
        <v>24</v>
      </c>
      <c r="BK445" s="197">
        <f>ROUND(I445*H445,2)</f>
        <v>0</v>
      </c>
      <c r="BL445" s="21" t="s">
        <v>230</v>
      </c>
      <c r="BM445" s="21" t="s">
        <v>878</v>
      </c>
    </row>
    <row r="446" spans="2:65" s="1" customFormat="1" ht="12">
      <c r="B446" s="38"/>
      <c r="C446" s="60"/>
      <c r="D446" s="200" t="s">
        <v>239</v>
      </c>
      <c r="E446" s="60"/>
      <c r="F446" s="229" t="s">
        <v>879</v>
      </c>
      <c r="G446" s="60"/>
      <c r="H446" s="60"/>
      <c r="I446" s="156"/>
      <c r="J446" s="60"/>
      <c r="K446" s="60"/>
      <c r="L446" s="58"/>
      <c r="M446" s="215"/>
      <c r="N446" s="39"/>
      <c r="O446" s="39"/>
      <c r="P446" s="39"/>
      <c r="Q446" s="39"/>
      <c r="R446" s="39"/>
      <c r="S446" s="39"/>
      <c r="T446" s="75"/>
      <c r="AT446" s="21" t="s">
        <v>239</v>
      </c>
      <c r="AU446" s="21" t="s">
        <v>84</v>
      </c>
    </row>
    <row r="447" spans="2:65" s="1" customFormat="1" ht="20.399999999999999" customHeight="1">
      <c r="B447" s="38"/>
      <c r="C447" s="186" t="s">
        <v>880</v>
      </c>
      <c r="D447" s="186" t="s">
        <v>154</v>
      </c>
      <c r="E447" s="187" t="s">
        <v>881</v>
      </c>
      <c r="F447" s="188" t="s">
        <v>882</v>
      </c>
      <c r="G447" s="189" t="s">
        <v>327</v>
      </c>
      <c r="H447" s="190">
        <v>2.5</v>
      </c>
      <c r="I447" s="191"/>
      <c r="J447" s="192">
        <f>ROUND(I447*H447,2)</f>
        <v>0</v>
      </c>
      <c r="K447" s="188" t="s">
        <v>158</v>
      </c>
      <c r="L447" s="58"/>
      <c r="M447" s="193" t="s">
        <v>22</v>
      </c>
      <c r="N447" s="194" t="s">
        <v>46</v>
      </c>
      <c r="O447" s="39"/>
      <c r="P447" s="195">
        <f>O447*H447</f>
        <v>0</v>
      </c>
      <c r="Q447" s="195">
        <v>0</v>
      </c>
      <c r="R447" s="195">
        <f>Q447*H447</f>
        <v>0</v>
      </c>
      <c r="S447" s="195">
        <v>2.5999999999999999E-3</v>
      </c>
      <c r="T447" s="196">
        <f>S447*H447</f>
        <v>6.4999999999999997E-3</v>
      </c>
      <c r="AR447" s="21" t="s">
        <v>230</v>
      </c>
      <c r="AT447" s="21" t="s">
        <v>154</v>
      </c>
      <c r="AU447" s="21" t="s">
        <v>84</v>
      </c>
      <c r="AY447" s="21" t="s">
        <v>152</v>
      </c>
      <c r="BE447" s="197">
        <f>IF(N447="základní",J447,0)</f>
        <v>0</v>
      </c>
      <c r="BF447" s="197">
        <f>IF(N447="snížená",J447,0)</f>
        <v>0</v>
      </c>
      <c r="BG447" s="197">
        <f>IF(N447="zákl. přenesená",J447,0)</f>
        <v>0</v>
      </c>
      <c r="BH447" s="197">
        <f>IF(N447="sníž. přenesená",J447,0)</f>
        <v>0</v>
      </c>
      <c r="BI447" s="197">
        <f>IF(N447="nulová",J447,0)</f>
        <v>0</v>
      </c>
      <c r="BJ447" s="21" t="s">
        <v>24</v>
      </c>
      <c r="BK447" s="197">
        <f>ROUND(I447*H447,2)</f>
        <v>0</v>
      </c>
      <c r="BL447" s="21" t="s">
        <v>230</v>
      </c>
      <c r="BM447" s="21" t="s">
        <v>883</v>
      </c>
    </row>
    <row r="448" spans="2:65" s="1" customFormat="1" ht="12">
      <c r="B448" s="38"/>
      <c r="C448" s="60"/>
      <c r="D448" s="200" t="s">
        <v>239</v>
      </c>
      <c r="E448" s="60"/>
      <c r="F448" s="229" t="s">
        <v>884</v>
      </c>
      <c r="G448" s="60"/>
      <c r="H448" s="60"/>
      <c r="I448" s="156"/>
      <c r="J448" s="60"/>
      <c r="K448" s="60"/>
      <c r="L448" s="58"/>
      <c r="M448" s="215"/>
      <c r="N448" s="39"/>
      <c r="O448" s="39"/>
      <c r="P448" s="39"/>
      <c r="Q448" s="39"/>
      <c r="R448" s="39"/>
      <c r="S448" s="39"/>
      <c r="T448" s="75"/>
      <c r="AT448" s="21" t="s">
        <v>239</v>
      </c>
      <c r="AU448" s="21" t="s">
        <v>84</v>
      </c>
    </row>
    <row r="449" spans="2:65" s="1" customFormat="1" ht="20.399999999999999" customHeight="1">
      <c r="B449" s="38"/>
      <c r="C449" s="186" t="s">
        <v>885</v>
      </c>
      <c r="D449" s="186" t="s">
        <v>154</v>
      </c>
      <c r="E449" s="187" t="s">
        <v>876</v>
      </c>
      <c r="F449" s="188" t="s">
        <v>877</v>
      </c>
      <c r="G449" s="189" t="s">
        <v>327</v>
      </c>
      <c r="H449" s="190">
        <v>4.4000000000000004</v>
      </c>
      <c r="I449" s="191"/>
      <c r="J449" s="192">
        <f>ROUND(I449*H449,2)</f>
        <v>0</v>
      </c>
      <c r="K449" s="188" t="s">
        <v>158</v>
      </c>
      <c r="L449" s="58"/>
      <c r="M449" s="193" t="s">
        <v>22</v>
      </c>
      <c r="N449" s="194" t="s">
        <v>46</v>
      </c>
      <c r="O449" s="39"/>
      <c r="P449" s="195">
        <f>O449*H449</f>
        <v>0</v>
      </c>
      <c r="Q449" s="195">
        <v>0</v>
      </c>
      <c r="R449" s="195">
        <f>Q449*H449</f>
        <v>0</v>
      </c>
      <c r="S449" s="195">
        <v>2.2300000000000002E-3</v>
      </c>
      <c r="T449" s="196">
        <f>S449*H449</f>
        <v>9.8120000000000013E-3</v>
      </c>
      <c r="AR449" s="21" t="s">
        <v>230</v>
      </c>
      <c r="AT449" s="21" t="s">
        <v>154</v>
      </c>
      <c r="AU449" s="21" t="s">
        <v>84</v>
      </c>
      <c r="AY449" s="21" t="s">
        <v>152</v>
      </c>
      <c r="BE449" s="197">
        <f>IF(N449="základní",J449,0)</f>
        <v>0</v>
      </c>
      <c r="BF449" s="197">
        <f>IF(N449="snížená",J449,0)</f>
        <v>0</v>
      </c>
      <c r="BG449" s="197">
        <f>IF(N449="zákl. přenesená",J449,0)</f>
        <v>0</v>
      </c>
      <c r="BH449" s="197">
        <f>IF(N449="sníž. přenesená",J449,0)</f>
        <v>0</v>
      </c>
      <c r="BI449" s="197">
        <f>IF(N449="nulová",J449,0)</f>
        <v>0</v>
      </c>
      <c r="BJ449" s="21" t="s">
        <v>24</v>
      </c>
      <c r="BK449" s="197">
        <f>ROUND(I449*H449,2)</f>
        <v>0</v>
      </c>
      <c r="BL449" s="21" t="s">
        <v>230</v>
      </c>
      <c r="BM449" s="21" t="s">
        <v>886</v>
      </c>
    </row>
    <row r="450" spans="2:65" s="1" customFormat="1" ht="12">
      <c r="B450" s="38"/>
      <c r="C450" s="60"/>
      <c r="D450" s="210" t="s">
        <v>239</v>
      </c>
      <c r="E450" s="60"/>
      <c r="F450" s="214" t="s">
        <v>879</v>
      </c>
      <c r="G450" s="60"/>
      <c r="H450" s="60"/>
      <c r="I450" s="156"/>
      <c r="J450" s="60"/>
      <c r="K450" s="60"/>
      <c r="L450" s="58"/>
      <c r="M450" s="215"/>
      <c r="N450" s="39"/>
      <c r="O450" s="39"/>
      <c r="P450" s="39"/>
      <c r="Q450" s="39"/>
      <c r="R450" s="39"/>
      <c r="S450" s="39"/>
      <c r="T450" s="75"/>
      <c r="AT450" s="21" t="s">
        <v>239</v>
      </c>
      <c r="AU450" s="21" t="s">
        <v>84</v>
      </c>
    </row>
    <row r="451" spans="2:65" s="11" customFormat="1" ht="12">
      <c r="B451" s="198"/>
      <c r="C451" s="199"/>
      <c r="D451" s="200" t="s">
        <v>161</v>
      </c>
      <c r="E451" s="201" t="s">
        <v>22</v>
      </c>
      <c r="F451" s="202" t="s">
        <v>887</v>
      </c>
      <c r="G451" s="199"/>
      <c r="H451" s="203">
        <v>4.4000000000000004</v>
      </c>
      <c r="I451" s="204"/>
      <c r="J451" s="199"/>
      <c r="K451" s="199"/>
      <c r="L451" s="205"/>
      <c r="M451" s="206"/>
      <c r="N451" s="207"/>
      <c r="O451" s="207"/>
      <c r="P451" s="207"/>
      <c r="Q451" s="207"/>
      <c r="R451" s="207"/>
      <c r="S451" s="207"/>
      <c r="T451" s="208"/>
      <c r="AT451" s="209" t="s">
        <v>161</v>
      </c>
      <c r="AU451" s="209" t="s">
        <v>84</v>
      </c>
      <c r="AV451" s="11" t="s">
        <v>84</v>
      </c>
      <c r="AW451" s="11" t="s">
        <v>163</v>
      </c>
      <c r="AX451" s="11" t="s">
        <v>75</v>
      </c>
      <c r="AY451" s="209" t="s">
        <v>152</v>
      </c>
    </row>
    <row r="452" spans="2:65" s="1" customFormat="1" ht="20.399999999999999" customHeight="1">
      <c r="B452" s="38"/>
      <c r="C452" s="186" t="s">
        <v>888</v>
      </c>
      <c r="D452" s="186" t="s">
        <v>154</v>
      </c>
      <c r="E452" s="187" t="s">
        <v>889</v>
      </c>
      <c r="F452" s="188" t="s">
        <v>890</v>
      </c>
      <c r="G452" s="189" t="s">
        <v>327</v>
      </c>
      <c r="H452" s="190">
        <v>3.45</v>
      </c>
      <c r="I452" s="191"/>
      <c r="J452" s="192">
        <f>ROUND(I452*H452,2)</f>
        <v>0</v>
      </c>
      <c r="K452" s="188" t="s">
        <v>158</v>
      </c>
      <c r="L452" s="58"/>
      <c r="M452" s="193" t="s">
        <v>22</v>
      </c>
      <c r="N452" s="194" t="s">
        <v>46</v>
      </c>
      <c r="O452" s="39"/>
      <c r="P452" s="195">
        <f>O452*H452</f>
        <v>0</v>
      </c>
      <c r="Q452" s="195">
        <v>0</v>
      </c>
      <c r="R452" s="195">
        <f>Q452*H452</f>
        <v>0</v>
      </c>
      <c r="S452" s="195">
        <v>1.67E-3</v>
      </c>
      <c r="T452" s="196">
        <f>S452*H452</f>
        <v>5.7615000000000001E-3</v>
      </c>
      <c r="AR452" s="21" t="s">
        <v>230</v>
      </c>
      <c r="AT452" s="21" t="s">
        <v>154</v>
      </c>
      <c r="AU452" s="21" t="s">
        <v>84</v>
      </c>
      <c r="AY452" s="21" t="s">
        <v>152</v>
      </c>
      <c r="BE452" s="197">
        <f>IF(N452="základní",J452,0)</f>
        <v>0</v>
      </c>
      <c r="BF452" s="197">
        <f>IF(N452="snížená",J452,0)</f>
        <v>0</v>
      </c>
      <c r="BG452" s="197">
        <f>IF(N452="zákl. přenesená",J452,0)</f>
        <v>0</v>
      </c>
      <c r="BH452" s="197">
        <f>IF(N452="sníž. přenesená",J452,0)</f>
        <v>0</v>
      </c>
      <c r="BI452" s="197">
        <f>IF(N452="nulová",J452,0)</f>
        <v>0</v>
      </c>
      <c r="BJ452" s="21" t="s">
        <v>24</v>
      </c>
      <c r="BK452" s="197">
        <f>ROUND(I452*H452,2)</f>
        <v>0</v>
      </c>
      <c r="BL452" s="21" t="s">
        <v>230</v>
      </c>
      <c r="BM452" s="21" t="s">
        <v>891</v>
      </c>
    </row>
    <row r="453" spans="2:65" s="1" customFormat="1" ht="12">
      <c r="B453" s="38"/>
      <c r="C453" s="60"/>
      <c r="D453" s="210" t="s">
        <v>239</v>
      </c>
      <c r="E453" s="60"/>
      <c r="F453" s="214" t="s">
        <v>892</v>
      </c>
      <c r="G453" s="60"/>
      <c r="H453" s="60"/>
      <c r="I453" s="156"/>
      <c r="J453" s="60"/>
      <c r="K453" s="60"/>
      <c r="L453" s="58"/>
      <c r="M453" s="215"/>
      <c r="N453" s="39"/>
      <c r="O453" s="39"/>
      <c r="P453" s="39"/>
      <c r="Q453" s="39"/>
      <c r="R453" s="39"/>
      <c r="S453" s="39"/>
      <c r="T453" s="75"/>
      <c r="AT453" s="21" t="s">
        <v>239</v>
      </c>
      <c r="AU453" s="21" t="s">
        <v>84</v>
      </c>
    </row>
    <row r="454" spans="2:65" s="11" customFormat="1" ht="12">
      <c r="B454" s="198"/>
      <c r="C454" s="199"/>
      <c r="D454" s="210" t="s">
        <v>161</v>
      </c>
      <c r="E454" s="211" t="s">
        <v>22</v>
      </c>
      <c r="F454" s="212" t="s">
        <v>893</v>
      </c>
      <c r="G454" s="199"/>
      <c r="H454" s="213">
        <v>2.2999999999999998</v>
      </c>
      <c r="I454" s="204"/>
      <c r="J454" s="199"/>
      <c r="K454" s="199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161</v>
      </c>
      <c r="AU454" s="209" t="s">
        <v>84</v>
      </c>
      <c r="AV454" s="11" t="s">
        <v>84</v>
      </c>
      <c r="AW454" s="11" t="s">
        <v>163</v>
      </c>
      <c r="AX454" s="11" t="s">
        <v>75</v>
      </c>
      <c r="AY454" s="209" t="s">
        <v>152</v>
      </c>
    </row>
    <row r="455" spans="2:65" s="11" customFormat="1" ht="12">
      <c r="B455" s="198"/>
      <c r="C455" s="199"/>
      <c r="D455" s="200" t="s">
        <v>161</v>
      </c>
      <c r="E455" s="201" t="s">
        <v>22</v>
      </c>
      <c r="F455" s="202" t="s">
        <v>894</v>
      </c>
      <c r="G455" s="199"/>
      <c r="H455" s="203">
        <v>1.1499999999999999</v>
      </c>
      <c r="I455" s="204"/>
      <c r="J455" s="199"/>
      <c r="K455" s="199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161</v>
      </c>
      <c r="AU455" s="209" t="s">
        <v>84</v>
      </c>
      <c r="AV455" s="11" t="s">
        <v>84</v>
      </c>
      <c r="AW455" s="11" t="s">
        <v>163</v>
      </c>
      <c r="AX455" s="11" t="s">
        <v>75</v>
      </c>
      <c r="AY455" s="209" t="s">
        <v>152</v>
      </c>
    </row>
    <row r="456" spans="2:65" s="1" customFormat="1" ht="20.399999999999999" customHeight="1">
      <c r="B456" s="38"/>
      <c r="C456" s="186" t="s">
        <v>895</v>
      </c>
      <c r="D456" s="186" t="s">
        <v>154</v>
      </c>
      <c r="E456" s="187" t="s">
        <v>896</v>
      </c>
      <c r="F456" s="188" t="s">
        <v>897</v>
      </c>
      <c r="G456" s="189" t="s">
        <v>327</v>
      </c>
      <c r="H456" s="190">
        <v>5.22</v>
      </c>
      <c r="I456" s="191"/>
      <c r="J456" s="192">
        <f>ROUND(I456*H456,2)</f>
        <v>0</v>
      </c>
      <c r="K456" s="188" t="s">
        <v>158</v>
      </c>
      <c r="L456" s="58"/>
      <c r="M456" s="193" t="s">
        <v>22</v>
      </c>
      <c r="N456" s="194" t="s">
        <v>46</v>
      </c>
      <c r="O456" s="39"/>
      <c r="P456" s="195">
        <f>O456*H456</f>
        <v>0</v>
      </c>
      <c r="Q456" s="195">
        <v>0</v>
      </c>
      <c r="R456" s="195">
        <f>Q456*H456</f>
        <v>0</v>
      </c>
      <c r="S456" s="195">
        <v>0</v>
      </c>
      <c r="T456" s="196">
        <f>S456*H456</f>
        <v>0</v>
      </c>
      <c r="AR456" s="21" t="s">
        <v>230</v>
      </c>
      <c r="AT456" s="21" t="s">
        <v>154</v>
      </c>
      <c r="AU456" s="21" t="s">
        <v>84</v>
      </c>
      <c r="AY456" s="21" t="s">
        <v>152</v>
      </c>
      <c r="BE456" s="197">
        <f>IF(N456="základní",J456,0)</f>
        <v>0</v>
      </c>
      <c r="BF456" s="197">
        <f>IF(N456="snížená",J456,0)</f>
        <v>0</v>
      </c>
      <c r="BG456" s="197">
        <f>IF(N456="zákl. přenesená",J456,0)</f>
        <v>0</v>
      </c>
      <c r="BH456" s="197">
        <f>IF(N456="sníž. přenesená",J456,0)</f>
        <v>0</v>
      </c>
      <c r="BI456" s="197">
        <f>IF(N456="nulová",J456,0)</f>
        <v>0</v>
      </c>
      <c r="BJ456" s="21" t="s">
        <v>24</v>
      </c>
      <c r="BK456" s="197">
        <f>ROUND(I456*H456,2)</f>
        <v>0</v>
      </c>
      <c r="BL456" s="21" t="s">
        <v>230</v>
      </c>
      <c r="BM456" s="21" t="s">
        <v>898</v>
      </c>
    </row>
    <row r="457" spans="2:65" s="1" customFormat="1" ht="12">
      <c r="B457" s="38"/>
      <c r="C457" s="60"/>
      <c r="D457" s="210" t="s">
        <v>239</v>
      </c>
      <c r="E457" s="60"/>
      <c r="F457" s="214" t="s">
        <v>899</v>
      </c>
      <c r="G457" s="60"/>
      <c r="H457" s="60"/>
      <c r="I457" s="156"/>
      <c r="J457" s="60"/>
      <c r="K457" s="60"/>
      <c r="L457" s="58"/>
      <c r="M457" s="215"/>
      <c r="N457" s="39"/>
      <c r="O457" s="39"/>
      <c r="P457" s="39"/>
      <c r="Q457" s="39"/>
      <c r="R457" s="39"/>
      <c r="S457" s="39"/>
      <c r="T457" s="75"/>
      <c r="AT457" s="21" t="s">
        <v>239</v>
      </c>
      <c r="AU457" s="21" t="s">
        <v>84</v>
      </c>
    </row>
    <row r="458" spans="2:65" s="11" customFormat="1" ht="12">
      <c r="B458" s="198"/>
      <c r="C458" s="199"/>
      <c r="D458" s="210" t="s">
        <v>161</v>
      </c>
      <c r="E458" s="211" t="s">
        <v>22</v>
      </c>
      <c r="F458" s="212" t="s">
        <v>900</v>
      </c>
      <c r="G458" s="199"/>
      <c r="H458" s="213">
        <v>3.5</v>
      </c>
      <c r="I458" s="204"/>
      <c r="J458" s="199"/>
      <c r="K458" s="199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161</v>
      </c>
      <c r="AU458" s="209" t="s">
        <v>84</v>
      </c>
      <c r="AV458" s="11" t="s">
        <v>84</v>
      </c>
      <c r="AW458" s="11" t="s">
        <v>163</v>
      </c>
      <c r="AX458" s="11" t="s">
        <v>75</v>
      </c>
      <c r="AY458" s="209" t="s">
        <v>152</v>
      </c>
    </row>
    <row r="459" spans="2:65" s="11" customFormat="1" ht="12">
      <c r="B459" s="198"/>
      <c r="C459" s="199"/>
      <c r="D459" s="200" t="s">
        <v>161</v>
      </c>
      <c r="E459" s="201" t="s">
        <v>22</v>
      </c>
      <c r="F459" s="202" t="s">
        <v>901</v>
      </c>
      <c r="G459" s="199"/>
      <c r="H459" s="203">
        <v>1.72</v>
      </c>
      <c r="I459" s="204"/>
      <c r="J459" s="199"/>
      <c r="K459" s="199"/>
      <c r="L459" s="205"/>
      <c r="M459" s="206"/>
      <c r="N459" s="207"/>
      <c r="O459" s="207"/>
      <c r="P459" s="207"/>
      <c r="Q459" s="207"/>
      <c r="R459" s="207"/>
      <c r="S459" s="207"/>
      <c r="T459" s="208"/>
      <c r="AT459" s="209" t="s">
        <v>161</v>
      </c>
      <c r="AU459" s="209" t="s">
        <v>84</v>
      </c>
      <c r="AV459" s="11" t="s">
        <v>84</v>
      </c>
      <c r="AW459" s="11" t="s">
        <v>163</v>
      </c>
      <c r="AX459" s="11" t="s">
        <v>75</v>
      </c>
      <c r="AY459" s="209" t="s">
        <v>152</v>
      </c>
    </row>
    <row r="460" spans="2:65" s="1" customFormat="1" ht="28.8" customHeight="1">
      <c r="B460" s="38"/>
      <c r="C460" s="186" t="s">
        <v>902</v>
      </c>
      <c r="D460" s="186" t="s">
        <v>154</v>
      </c>
      <c r="E460" s="187" t="s">
        <v>903</v>
      </c>
      <c r="F460" s="188" t="s">
        <v>904</v>
      </c>
      <c r="G460" s="189" t="s">
        <v>224</v>
      </c>
      <c r="H460" s="190">
        <v>4.84</v>
      </c>
      <c r="I460" s="191"/>
      <c r="J460" s="192">
        <f>ROUND(I460*H460,2)</f>
        <v>0</v>
      </c>
      <c r="K460" s="188" t="s">
        <v>158</v>
      </c>
      <c r="L460" s="58"/>
      <c r="M460" s="193" t="s">
        <v>22</v>
      </c>
      <c r="N460" s="194" t="s">
        <v>46</v>
      </c>
      <c r="O460" s="39"/>
      <c r="P460" s="195">
        <f>O460*H460</f>
        <v>0</v>
      </c>
      <c r="Q460" s="195">
        <v>6.8199999999999997E-3</v>
      </c>
      <c r="R460" s="195">
        <f>Q460*H460</f>
        <v>3.3008799999999998E-2</v>
      </c>
      <c r="S460" s="195">
        <v>0</v>
      </c>
      <c r="T460" s="196">
        <f>S460*H460</f>
        <v>0</v>
      </c>
      <c r="AR460" s="21" t="s">
        <v>230</v>
      </c>
      <c r="AT460" s="21" t="s">
        <v>154</v>
      </c>
      <c r="AU460" s="21" t="s">
        <v>84</v>
      </c>
      <c r="AY460" s="21" t="s">
        <v>152</v>
      </c>
      <c r="BE460" s="197">
        <f>IF(N460="základní",J460,0)</f>
        <v>0</v>
      </c>
      <c r="BF460" s="197">
        <f>IF(N460="snížená",J460,0)</f>
        <v>0</v>
      </c>
      <c r="BG460" s="197">
        <f>IF(N460="zákl. přenesená",J460,0)</f>
        <v>0</v>
      </c>
      <c r="BH460" s="197">
        <f>IF(N460="sníž. přenesená",J460,0)</f>
        <v>0</v>
      </c>
      <c r="BI460" s="197">
        <f>IF(N460="nulová",J460,0)</f>
        <v>0</v>
      </c>
      <c r="BJ460" s="21" t="s">
        <v>24</v>
      </c>
      <c r="BK460" s="197">
        <f>ROUND(I460*H460,2)</f>
        <v>0</v>
      </c>
      <c r="BL460" s="21" t="s">
        <v>230</v>
      </c>
      <c r="BM460" s="21" t="s">
        <v>905</v>
      </c>
    </row>
    <row r="461" spans="2:65" s="1" customFormat="1" ht="36">
      <c r="B461" s="38"/>
      <c r="C461" s="60"/>
      <c r="D461" s="210" t="s">
        <v>239</v>
      </c>
      <c r="E461" s="60"/>
      <c r="F461" s="214" t="s">
        <v>906</v>
      </c>
      <c r="G461" s="60"/>
      <c r="H461" s="60"/>
      <c r="I461" s="156"/>
      <c r="J461" s="60"/>
      <c r="K461" s="60"/>
      <c r="L461" s="58"/>
      <c r="M461" s="215"/>
      <c r="N461" s="39"/>
      <c r="O461" s="39"/>
      <c r="P461" s="39"/>
      <c r="Q461" s="39"/>
      <c r="R461" s="39"/>
      <c r="S461" s="39"/>
      <c r="T461" s="75"/>
      <c r="AT461" s="21" t="s">
        <v>239</v>
      </c>
      <c r="AU461" s="21" t="s">
        <v>84</v>
      </c>
    </row>
    <row r="462" spans="2:65" s="11" customFormat="1" ht="12">
      <c r="B462" s="198"/>
      <c r="C462" s="199"/>
      <c r="D462" s="200" t="s">
        <v>161</v>
      </c>
      <c r="E462" s="201" t="s">
        <v>22</v>
      </c>
      <c r="F462" s="202" t="s">
        <v>907</v>
      </c>
      <c r="G462" s="199"/>
      <c r="H462" s="203">
        <v>4.84</v>
      </c>
      <c r="I462" s="204"/>
      <c r="J462" s="199"/>
      <c r="K462" s="199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161</v>
      </c>
      <c r="AU462" s="209" t="s">
        <v>84</v>
      </c>
      <c r="AV462" s="11" t="s">
        <v>84</v>
      </c>
      <c r="AW462" s="11" t="s">
        <v>163</v>
      </c>
      <c r="AX462" s="11" t="s">
        <v>75</v>
      </c>
      <c r="AY462" s="209" t="s">
        <v>152</v>
      </c>
    </row>
    <row r="463" spans="2:65" s="1" customFormat="1" ht="20.399999999999999" customHeight="1">
      <c r="B463" s="38"/>
      <c r="C463" s="186" t="s">
        <v>908</v>
      </c>
      <c r="D463" s="186" t="s">
        <v>154</v>
      </c>
      <c r="E463" s="187" t="s">
        <v>909</v>
      </c>
      <c r="F463" s="188" t="s">
        <v>910</v>
      </c>
      <c r="G463" s="189" t="s">
        <v>327</v>
      </c>
      <c r="H463" s="190">
        <v>2.5</v>
      </c>
      <c r="I463" s="191"/>
      <c r="J463" s="192">
        <f>ROUND(I463*H463,2)</f>
        <v>0</v>
      </c>
      <c r="K463" s="188" t="s">
        <v>158</v>
      </c>
      <c r="L463" s="58"/>
      <c r="M463" s="193" t="s">
        <v>22</v>
      </c>
      <c r="N463" s="194" t="s">
        <v>46</v>
      </c>
      <c r="O463" s="39"/>
      <c r="P463" s="195">
        <f>O463*H463</f>
        <v>0</v>
      </c>
      <c r="Q463" s="195">
        <v>1.98E-3</v>
      </c>
      <c r="R463" s="195">
        <f>Q463*H463</f>
        <v>4.9499999999999995E-3</v>
      </c>
      <c r="S463" s="195">
        <v>0</v>
      </c>
      <c r="T463" s="196">
        <f>S463*H463</f>
        <v>0</v>
      </c>
      <c r="AR463" s="21" t="s">
        <v>230</v>
      </c>
      <c r="AT463" s="21" t="s">
        <v>154</v>
      </c>
      <c r="AU463" s="21" t="s">
        <v>84</v>
      </c>
      <c r="AY463" s="21" t="s">
        <v>152</v>
      </c>
      <c r="BE463" s="197">
        <f>IF(N463="základní",J463,0)</f>
        <v>0</v>
      </c>
      <c r="BF463" s="197">
        <f>IF(N463="snížená",J463,0)</f>
        <v>0</v>
      </c>
      <c r="BG463" s="197">
        <f>IF(N463="zákl. přenesená",J463,0)</f>
        <v>0</v>
      </c>
      <c r="BH463" s="197">
        <f>IF(N463="sníž. přenesená",J463,0)</f>
        <v>0</v>
      </c>
      <c r="BI463" s="197">
        <f>IF(N463="nulová",J463,0)</f>
        <v>0</v>
      </c>
      <c r="BJ463" s="21" t="s">
        <v>24</v>
      </c>
      <c r="BK463" s="197">
        <f>ROUND(I463*H463,2)</f>
        <v>0</v>
      </c>
      <c r="BL463" s="21" t="s">
        <v>230</v>
      </c>
      <c r="BM463" s="21" t="s">
        <v>911</v>
      </c>
    </row>
    <row r="464" spans="2:65" s="1" customFormat="1" ht="24">
      <c r="B464" s="38"/>
      <c r="C464" s="60"/>
      <c r="D464" s="200" t="s">
        <v>239</v>
      </c>
      <c r="E464" s="60"/>
      <c r="F464" s="229" t="s">
        <v>912</v>
      </c>
      <c r="G464" s="60"/>
      <c r="H464" s="60"/>
      <c r="I464" s="156"/>
      <c r="J464" s="60"/>
      <c r="K464" s="60"/>
      <c r="L464" s="58"/>
      <c r="M464" s="215"/>
      <c r="N464" s="39"/>
      <c r="O464" s="39"/>
      <c r="P464" s="39"/>
      <c r="Q464" s="39"/>
      <c r="R464" s="39"/>
      <c r="S464" s="39"/>
      <c r="T464" s="75"/>
      <c r="AT464" s="21" t="s">
        <v>239</v>
      </c>
      <c r="AU464" s="21" t="s">
        <v>84</v>
      </c>
    </row>
    <row r="465" spans="2:65" s="1" customFormat="1" ht="20.399999999999999" customHeight="1">
      <c r="B465" s="38"/>
      <c r="C465" s="186" t="s">
        <v>913</v>
      </c>
      <c r="D465" s="186" t="s">
        <v>154</v>
      </c>
      <c r="E465" s="187" t="s">
        <v>914</v>
      </c>
      <c r="F465" s="188" t="s">
        <v>915</v>
      </c>
      <c r="G465" s="189" t="s">
        <v>327</v>
      </c>
      <c r="H465" s="190">
        <v>5</v>
      </c>
      <c r="I465" s="191"/>
      <c r="J465" s="192">
        <f>ROUND(I465*H465,2)</f>
        <v>0</v>
      </c>
      <c r="K465" s="188" t="s">
        <v>158</v>
      </c>
      <c r="L465" s="58"/>
      <c r="M465" s="193" t="s">
        <v>22</v>
      </c>
      <c r="N465" s="194" t="s">
        <v>46</v>
      </c>
      <c r="O465" s="39"/>
      <c r="P465" s="195">
        <f>O465*H465</f>
        <v>0</v>
      </c>
      <c r="Q465" s="195">
        <v>1.9400000000000001E-3</v>
      </c>
      <c r="R465" s="195">
        <f>Q465*H465</f>
        <v>9.7000000000000003E-3</v>
      </c>
      <c r="S465" s="195">
        <v>0</v>
      </c>
      <c r="T465" s="196">
        <f>S465*H465</f>
        <v>0</v>
      </c>
      <c r="AR465" s="21" t="s">
        <v>230</v>
      </c>
      <c r="AT465" s="21" t="s">
        <v>154</v>
      </c>
      <c r="AU465" s="21" t="s">
        <v>84</v>
      </c>
      <c r="AY465" s="21" t="s">
        <v>152</v>
      </c>
      <c r="BE465" s="197">
        <f>IF(N465="základní",J465,0)</f>
        <v>0</v>
      </c>
      <c r="BF465" s="197">
        <f>IF(N465="snížená",J465,0)</f>
        <v>0</v>
      </c>
      <c r="BG465" s="197">
        <f>IF(N465="zákl. přenesená",J465,0)</f>
        <v>0</v>
      </c>
      <c r="BH465" s="197">
        <f>IF(N465="sníž. přenesená",J465,0)</f>
        <v>0</v>
      </c>
      <c r="BI465" s="197">
        <f>IF(N465="nulová",J465,0)</f>
        <v>0</v>
      </c>
      <c r="BJ465" s="21" t="s">
        <v>24</v>
      </c>
      <c r="BK465" s="197">
        <f>ROUND(I465*H465,2)</f>
        <v>0</v>
      </c>
      <c r="BL465" s="21" t="s">
        <v>230</v>
      </c>
      <c r="BM465" s="21" t="s">
        <v>916</v>
      </c>
    </row>
    <row r="466" spans="2:65" s="1" customFormat="1" ht="24">
      <c r="B466" s="38"/>
      <c r="C466" s="60"/>
      <c r="D466" s="210" t="s">
        <v>239</v>
      </c>
      <c r="E466" s="60"/>
      <c r="F466" s="214" t="s">
        <v>917</v>
      </c>
      <c r="G466" s="60"/>
      <c r="H466" s="60"/>
      <c r="I466" s="156"/>
      <c r="J466" s="60"/>
      <c r="K466" s="60"/>
      <c r="L466" s="58"/>
      <c r="M466" s="215"/>
      <c r="N466" s="39"/>
      <c r="O466" s="39"/>
      <c r="P466" s="39"/>
      <c r="Q466" s="39"/>
      <c r="R466" s="39"/>
      <c r="S466" s="39"/>
      <c r="T466" s="75"/>
      <c r="AT466" s="21" t="s">
        <v>239</v>
      </c>
      <c r="AU466" s="21" t="s">
        <v>84</v>
      </c>
    </row>
    <row r="467" spans="2:65" s="11" customFormat="1" ht="12">
      <c r="B467" s="198"/>
      <c r="C467" s="199"/>
      <c r="D467" s="200" t="s">
        <v>161</v>
      </c>
      <c r="E467" s="201" t="s">
        <v>22</v>
      </c>
      <c r="F467" s="202" t="s">
        <v>918</v>
      </c>
      <c r="G467" s="199"/>
      <c r="H467" s="203">
        <v>5</v>
      </c>
      <c r="I467" s="204"/>
      <c r="J467" s="199"/>
      <c r="K467" s="199"/>
      <c r="L467" s="205"/>
      <c r="M467" s="206"/>
      <c r="N467" s="207"/>
      <c r="O467" s="207"/>
      <c r="P467" s="207"/>
      <c r="Q467" s="207"/>
      <c r="R467" s="207"/>
      <c r="S467" s="207"/>
      <c r="T467" s="208"/>
      <c r="AT467" s="209" t="s">
        <v>161</v>
      </c>
      <c r="AU467" s="209" t="s">
        <v>84</v>
      </c>
      <c r="AV467" s="11" t="s">
        <v>84</v>
      </c>
      <c r="AW467" s="11" t="s">
        <v>163</v>
      </c>
      <c r="AX467" s="11" t="s">
        <v>75</v>
      </c>
      <c r="AY467" s="209" t="s">
        <v>152</v>
      </c>
    </row>
    <row r="468" spans="2:65" s="1" customFormat="1" ht="20.399999999999999" customHeight="1">
      <c r="B468" s="38"/>
      <c r="C468" s="186" t="s">
        <v>919</v>
      </c>
      <c r="D468" s="186" t="s">
        <v>154</v>
      </c>
      <c r="E468" s="187" t="s">
        <v>920</v>
      </c>
      <c r="F468" s="188" t="s">
        <v>921</v>
      </c>
      <c r="G468" s="189" t="s">
        <v>327</v>
      </c>
      <c r="H468" s="190">
        <v>2.5</v>
      </c>
      <c r="I468" s="191"/>
      <c r="J468" s="192">
        <f>ROUND(I468*H468,2)</f>
        <v>0</v>
      </c>
      <c r="K468" s="188" t="s">
        <v>158</v>
      </c>
      <c r="L468" s="58"/>
      <c r="M468" s="193" t="s">
        <v>22</v>
      </c>
      <c r="N468" s="194" t="s">
        <v>46</v>
      </c>
      <c r="O468" s="39"/>
      <c r="P468" s="195">
        <f>O468*H468</f>
        <v>0</v>
      </c>
      <c r="Q468" s="195">
        <v>2.8600000000000001E-3</v>
      </c>
      <c r="R468" s="195">
        <f>Q468*H468</f>
        <v>7.1500000000000001E-3</v>
      </c>
      <c r="S468" s="195">
        <v>0</v>
      </c>
      <c r="T468" s="196">
        <f>S468*H468</f>
        <v>0</v>
      </c>
      <c r="AR468" s="21" t="s">
        <v>230</v>
      </c>
      <c r="AT468" s="21" t="s">
        <v>154</v>
      </c>
      <c r="AU468" s="21" t="s">
        <v>84</v>
      </c>
      <c r="AY468" s="21" t="s">
        <v>152</v>
      </c>
      <c r="BE468" s="197">
        <f>IF(N468="základní",J468,0)</f>
        <v>0</v>
      </c>
      <c r="BF468" s="197">
        <f>IF(N468="snížená",J468,0)</f>
        <v>0</v>
      </c>
      <c r="BG468" s="197">
        <f>IF(N468="zákl. přenesená",J468,0)</f>
        <v>0</v>
      </c>
      <c r="BH468" s="197">
        <f>IF(N468="sníž. přenesená",J468,0)</f>
        <v>0</v>
      </c>
      <c r="BI468" s="197">
        <f>IF(N468="nulová",J468,0)</f>
        <v>0</v>
      </c>
      <c r="BJ468" s="21" t="s">
        <v>24</v>
      </c>
      <c r="BK468" s="197">
        <f>ROUND(I468*H468,2)</f>
        <v>0</v>
      </c>
      <c r="BL468" s="21" t="s">
        <v>230</v>
      </c>
      <c r="BM468" s="21" t="s">
        <v>922</v>
      </c>
    </row>
    <row r="469" spans="2:65" s="1" customFormat="1" ht="24">
      <c r="B469" s="38"/>
      <c r="C469" s="60"/>
      <c r="D469" s="200" t="s">
        <v>239</v>
      </c>
      <c r="E469" s="60"/>
      <c r="F469" s="229" t="s">
        <v>923</v>
      </c>
      <c r="G469" s="60"/>
      <c r="H469" s="60"/>
      <c r="I469" s="156"/>
      <c r="J469" s="60"/>
      <c r="K469" s="60"/>
      <c r="L469" s="58"/>
      <c r="M469" s="215"/>
      <c r="N469" s="39"/>
      <c r="O469" s="39"/>
      <c r="P469" s="39"/>
      <c r="Q469" s="39"/>
      <c r="R469" s="39"/>
      <c r="S469" s="39"/>
      <c r="T469" s="75"/>
      <c r="AT469" s="21" t="s">
        <v>239</v>
      </c>
      <c r="AU469" s="21" t="s">
        <v>84</v>
      </c>
    </row>
    <row r="470" spans="2:65" s="1" customFormat="1" ht="28.8" customHeight="1">
      <c r="B470" s="38"/>
      <c r="C470" s="186" t="s">
        <v>924</v>
      </c>
      <c r="D470" s="186" t="s">
        <v>154</v>
      </c>
      <c r="E470" s="187" t="s">
        <v>925</v>
      </c>
      <c r="F470" s="188" t="s">
        <v>926</v>
      </c>
      <c r="G470" s="189" t="s">
        <v>333</v>
      </c>
      <c r="H470" s="190">
        <v>1</v>
      </c>
      <c r="I470" s="191"/>
      <c r="J470" s="192">
        <f>ROUND(I470*H470,2)</f>
        <v>0</v>
      </c>
      <c r="K470" s="188" t="s">
        <v>158</v>
      </c>
      <c r="L470" s="58"/>
      <c r="M470" s="193" t="s">
        <v>22</v>
      </c>
      <c r="N470" s="194" t="s">
        <v>46</v>
      </c>
      <c r="O470" s="39"/>
      <c r="P470" s="195">
        <f>O470*H470</f>
        <v>0</v>
      </c>
      <c r="Q470" s="195">
        <v>4.8000000000000001E-4</v>
      </c>
      <c r="R470" s="195">
        <f>Q470*H470</f>
        <v>4.8000000000000001E-4</v>
      </c>
      <c r="S470" s="195">
        <v>0</v>
      </c>
      <c r="T470" s="196">
        <f>S470*H470</f>
        <v>0</v>
      </c>
      <c r="AR470" s="21" t="s">
        <v>230</v>
      </c>
      <c r="AT470" s="21" t="s">
        <v>154</v>
      </c>
      <c r="AU470" s="21" t="s">
        <v>84</v>
      </c>
      <c r="AY470" s="21" t="s">
        <v>152</v>
      </c>
      <c r="BE470" s="197">
        <f>IF(N470="základní",J470,0)</f>
        <v>0</v>
      </c>
      <c r="BF470" s="197">
        <f>IF(N470="snížená",J470,0)</f>
        <v>0</v>
      </c>
      <c r="BG470" s="197">
        <f>IF(N470="zákl. přenesená",J470,0)</f>
        <v>0</v>
      </c>
      <c r="BH470" s="197">
        <f>IF(N470="sníž. přenesená",J470,0)</f>
        <v>0</v>
      </c>
      <c r="BI470" s="197">
        <f>IF(N470="nulová",J470,0)</f>
        <v>0</v>
      </c>
      <c r="BJ470" s="21" t="s">
        <v>24</v>
      </c>
      <c r="BK470" s="197">
        <f>ROUND(I470*H470,2)</f>
        <v>0</v>
      </c>
      <c r="BL470" s="21" t="s">
        <v>230</v>
      </c>
      <c r="BM470" s="21" t="s">
        <v>927</v>
      </c>
    </row>
    <row r="471" spans="2:65" s="1" customFormat="1" ht="24">
      <c r="B471" s="38"/>
      <c r="C471" s="60"/>
      <c r="D471" s="200" t="s">
        <v>239</v>
      </c>
      <c r="E471" s="60"/>
      <c r="F471" s="229" t="s">
        <v>928</v>
      </c>
      <c r="G471" s="60"/>
      <c r="H471" s="60"/>
      <c r="I471" s="156"/>
      <c r="J471" s="60"/>
      <c r="K471" s="60"/>
      <c r="L471" s="58"/>
      <c r="M471" s="215"/>
      <c r="N471" s="39"/>
      <c r="O471" s="39"/>
      <c r="P471" s="39"/>
      <c r="Q471" s="39"/>
      <c r="R471" s="39"/>
      <c r="S471" s="39"/>
      <c r="T471" s="75"/>
      <c r="AT471" s="21" t="s">
        <v>239</v>
      </c>
      <c r="AU471" s="21" t="s">
        <v>84</v>
      </c>
    </row>
    <row r="472" spans="2:65" s="1" customFormat="1" ht="28.8" customHeight="1">
      <c r="B472" s="38"/>
      <c r="C472" s="186" t="s">
        <v>929</v>
      </c>
      <c r="D472" s="186" t="s">
        <v>154</v>
      </c>
      <c r="E472" s="187" t="s">
        <v>930</v>
      </c>
      <c r="F472" s="188" t="s">
        <v>931</v>
      </c>
      <c r="G472" s="189" t="s">
        <v>327</v>
      </c>
      <c r="H472" s="190">
        <v>12</v>
      </c>
      <c r="I472" s="191"/>
      <c r="J472" s="192">
        <f>ROUND(I472*H472,2)</f>
        <v>0</v>
      </c>
      <c r="K472" s="188" t="s">
        <v>158</v>
      </c>
      <c r="L472" s="58"/>
      <c r="M472" s="193" t="s">
        <v>22</v>
      </c>
      <c r="N472" s="194" t="s">
        <v>46</v>
      </c>
      <c r="O472" s="39"/>
      <c r="P472" s="195">
        <f>O472*H472</f>
        <v>0</v>
      </c>
      <c r="Q472" s="195">
        <v>2.2300000000000002E-3</v>
      </c>
      <c r="R472" s="195">
        <f>Q472*H472</f>
        <v>2.6760000000000003E-2</v>
      </c>
      <c r="S472" s="195">
        <v>0</v>
      </c>
      <c r="T472" s="196">
        <f>S472*H472</f>
        <v>0</v>
      </c>
      <c r="AR472" s="21" t="s">
        <v>230</v>
      </c>
      <c r="AT472" s="21" t="s">
        <v>154</v>
      </c>
      <c r="AU472" s="21" t="s">
        <v>84</v>
      </c>
      <c r="AY472" s="21" t="s">
        <v>152</v>
      </c>
      <c r="BE472" s="197">
        <f>IF(N472="základní",J472,0)</f>
        <v>0</v>
      </c>
      <c r="BF472" s="197">
        <f>IF(N472="snížená",J472,0)</f>
        <v>0</v>
      </c>
      <c r="BG472" s="197">
        <f>IF(N472="zákl. přenesená",J472,0)</f>
        <v>0</v>
      </c>
      <c r="BH472" s="197">
        <f>IF(N472="sníž. přenesená",J472,0)</f>
        <v>0</v>
      </c>
      <c r="BI472" s="197">
        <f>IF(N472="nulová",J472,0)</f>
        <v>0</v>
      </c>
      <c r="BJ472" s="21" t="s">
        <v>24</v>
      </c>
      <c r="BK472" s="197">
        <f>ROUND(I472*H472,2)</f>
        <v>0</v>
      </c>
      <c r="BL472" s="21" t="s">
        <v>230</v>
      </c>
      <c r="BM472" s="21" t="s">
        <v>932</v>
      </c>
    </row>
    <row r="473" spans="2:65" s="1" customFormat="1" ht="24">
      <c r="B473" s="38"/>
      <c r="C473" s="60"/>
      <c r="D473" s="200" t="s">
        <v>239</v>
      </c>
      <c r="E473" s="60"/>
      <c r="F473" s="229" t="s">
        <v>933</v>
      </c>
      <c r="G473" s="60"/>
      <c r="H473" s="60"/>
      <c r="I473" s="156"/>
      <c r="J473" s="60"/>
      <c r="K473" s="60"/>
      <c r="L473" s="58"/>
      <c r="M473" s="215"/>
      <c r="N473" s="39"/>
      <c r="O473" s="39"/>
      <c r="P473" s="39"/>
      <c r="Q473" s="39"/>
      <c r="R473" s="39"/>
      <c r="S473" s="39"/>
      <c r="T473" s="75"/>
      <c r="AT473" s="21" t="s">
        <v>239</v>
      </c>
      <c r="AU473" s="21" t="s">
        <v>84</v>
      </c>
    </row>
    <row r="474" spans="2:65" s="1" customFormat="1" ht="20.399999999999999" customHeight="1">
      <c r="B474" s="38"/>
      <c r="C474" s="186" t="s">
        <v>934</v>
      </c>
      <c r="D474" s="186" t="s">
        <v>154</v>
      </c>
      <c r="E474" s="187" t="s">
        <v>935</v>
      </c>
      <c r="F474" s="188" t="s">
        <v>936</v>
      </c>
      <c r="G474" s="189" t="s">
        <v>333</v>
      </c>
      <c r="H474" s="190">
        <v>2</v>
      </c>
      <c r="I474" s="191"/>
      <c r="J474" s="192">
        <f>ROUND(I474*H474,2)</f>
        <v>0</v>
      </c>
      <c r="K474" s="188" t="s">
        <v>158</v>
      </c>
      <c r="L474" s="58"/>
      <c r="M474" s="193" t="s">
        <v>22</v>
      </c>
      <c r="N474" s="194" t="s">
        <v>46</v>
      </c>
      <c r="O474" s="39"/>
      <c r="P474" s="195">
        <f>O474*H474</f>
        <v>0</v>
      </c>
      <c r="Q474" s="195">
        <v>0</v>
      </c>
      <c r="R474" s="195">
        <f>Q474*H474</f>
        <v>0</v>
      </c>
      <c r="S474" s="195">
        <v>0</v>
      </c>
      <c r="T474" s="196">
        <f>S474*H474</f>
        <v>0</v>
      </c>
      <c r="AR474" s="21" t="s">
        <v>230</v>
      </c>
      <c r="AT474" s="21" t="s">
        <v>154</v>
      </c>
      <c r="AU474" s="21" t="s">
        <v>84</v>
      </c>
      <c r="AY474" s="21" t="s">
        <v>152</v>
      </c>
      <c r="BE474" s="197">
        <f>IF(N474="základní",J474,0)</f>
        <v>0</v>
      </c>
      <c r="BF474" s="197">
        <f>IF(N474="snížená",J474,0)</f>
        <v>0</v>
      </c>
      <c r="BG474" s="197">
        <f>IF(N474="zákl. přenesená",J474,0)</f>
        <v>0</v>
      </c>
      <c r="BH474" s="197">
        <f>IF(N474="sníž. přenesená",J474,0)</f>
        <v>0</v>
      </c>
      <c r="BI474" s="197">
        <f>IF(N474="nulová",J474,0)</f>
        <v>0</v>
      </c>
      <c r="BJ474" s="21" t="s">
        <v>24</v>
      </c>
      <c r="BK474" s="197">
        <f>ROUND(I474*H474,2)</f>
        <v>0</v>
      </c>
      <c r="BL474" s="21" t="s">
        <v>230</v>
      </c>
      <c r="BM474" s="21" t="s">
        <v>937</v>
      </c>
    </row>
    <row r="475" spans="2:65" s="1" customFormat="1" ht="12">
      <c r="B475" s="38"/>
      <c r="C475" s="60"/>
      <c r="D475" s="200" t="s">
        <v>239</v>
      </c>
      <c r="E475" s="60"/>
      <c r="F475" s="229" t="s">
        <v>938</v>
      </c>
      <c r="G475" s="60"/>
      <c r="H475" s="60"/>
      <c r="I475" s="156"/>
      <c r="J475" s="60"/>
      <c r="K475" s="60"/>
      <c r="L475" s="58"/>
      <c r="M475" s="215"/>
      <c r="N475" s="39"/>
      <c r="O475" s="39"/>
      <c r="P475" s="39"/>
      <c r="Q475" s="39"/>
      <c r="R475" s="39"/>
      <c r="S475" s="39"/>
      <c r="T475" s="75"/>
      <c r="AT475" s="21" t="s">
        <v>239</v>
      </c>
      <c r="AU475" s="21" t="s">
        <v>84</v>
      </c>
    </row>
    <row r="476" spans="2:65" s="1" customFormat="1" ht="20.399999999999999" customHeight="1">
      <c r="B476" s="38"/>
      <c r="C476" s="217" t="s">
        <v>939</v>
      </c>
      <c r="D476" s="217" t="s">
        <v>278</v>
      </c>
      <c r="E476" s="218" t="s">
        <v>940</v>
      </c>
      <c r="F476" s="219" t="s">
        <v>941</v>
      </c>
      <c r="G476" s="220" t="s">
        <v>333</v>
      </c>
      <c r="H476" s="221">
        <v>2</v>
      </c>
      <c r="I476" s="222"/>
      <c r="J476" s="223">
        <f>ROUND(I476*H476,2)</f>
        <v>0</v>
      </c>
      <c r="K476" s="219" t="s">
        <v>158</v>
      </c>
      <c r="L476" s="224"/>
      <c r="M476" s="225" t="s">
        <v>22</v>
      </c>
      <c r="N476" s="226" t="s">
        <v>46</v>
      </c>
      <c r="O476" s="39"/>
      <c r="P476" s="195">
        <f>O476*H476</f>
        <v>0</v>
      </c>
      <c r="Q476" s="195">
        <v>1.9400000000000001E-3</v>
      </c>
      <c r="R476" s="195">
        <f>Q476*H476</f>
        <v>3.8800000000000002E-3</v>
      </c>
      <c r="S476" s="195">
        <v>0</v>
      </c>
      <c r="T476" s="196">
        <f>S476*H476</f>
        <v>0</v>
      </c>
      <c r="AR476" s="21" t="s">
        <v>324</v>
      </c>
      <c r="AT476" s="21" t="s">
        <v>278</v>
      </c>
      <c r="AU476" s="21" t="s">
        <v>84</v>
      </c>
      <c r="AY476" s="21" t="s">
        <v>152</v>
      </c>
      <c r="BE476" s="197">
        <f>IF(N476="základní",J476,0)</f>
        <v>0</v>
      </c>
      <c r="BF476" s="197">
        <f>IF(N476="snížená",J476,0)</f>
        <v>0</v>
      </c>
      <c r="BG476" s="197">
        <f>IF(N476="zákl. přenesená",J476,0)</f>
        <v>0</v>
      </c>
      <c r="BH476" s="197">
        <f>IF(N476="sníž. přenesená",J476,0)</f>
        <v>0</v>
      </c>
      <c r="BI476" s="197">
        <f>IF(N476="nulová",J476,0)</f>
        <v>0</v>
      </c>
      <c r="BJ476" s="21" t="s">
        <v>24</v>
      </c>
      <c r="BK476" s="197">
        <f>ROUND(I476*H476,2)</f>
        <v>0</v>
      </c>
      <c r="BL476" s="21" t="s">
        <v>230</v>
      </c>
      <c r="BM476" s="21" t="s">
        <v>942</v>
      </c>
    </row>
    <row r="477" spans="2:65" s="1" customFormat="1" ht="12">
      <c r="B477" s="38"/>
      <c r="C477" s="60"/>
      <c r="D477" s="200" t="s">
        <v>239</v>
      </c>
      <c r="E477" s="60"/>
      <c r="F477" s="229" t="s">
        <v>943</v>
      </c>
      <c r="G477" s="60"/>
      <c r="H477" s="60"/>
      <c r="I477" s="156"/>
      <c r="J477" s="60"/>
      <c r="K477" s="60"/>
      <c r="L477" s="58"/>
      <c r="M477" s="215"/>
      <c r="N477" s="39"/>
      <c r="O477" s="39"/>
      <c r="P477" s="39"/>
      <c r="Q477" s="39"/>
      <c r="R477" s="39"/>
      <c r="S477" s="39"/>
      <c r="T477" s="75"/>
      <c r="AT477" s="21" t="s">
        <v>239</v>
      </c>
      <c r="AU477" s="21" t="s">
        <v>84</v>
      </c>
    </row>
    <row r="478" spans="2:65" s="1" customFormat="1" ht="20.399999999999999" customHeight="1">
      <c r="B478" s="38"/>
      <c r="C478" s="186" t="s">
        <v>944</v>
      </c>
      <c r="D478" s="186" t="s">
        <v>154</v>
      </c>
      <c r="E478" s="187" t="s">
        <v>945</v>
      </c>
      <c r="F478" s="188" t="s">
        <v>946</v>
      </c>
      <c r="G478" s="189" t="s">
        <v>333</v>
      </c>
      <c r="H478" s="190">
        <v>1</v>
      </c>
      <c r="I478" s="191"/>
      <c r="J478" s="192">
        <f>ROUND(I478*H478,2)</f>
        <v>0</v>
      </c>
      <c r="K478" s="188" t="s">
        <v>158</v>
      </c>
      <c r="L478" s="58"/>
      <c r="M478" s="193" t="s">
        <v>22</v>
      </c>
      <c r="N478" s="194" t="s">
        <v>46</v>
      </c>
      <c r="O478" s="39"/>
      <c r="P478" s="195">
        <f>O478*H478</f>
        <v>0</v>
      </c>
      <c r="Q478" s="195">
        <v>0</v>
      </c>
      <c r="R478" s="195">
        <f>Q478*H478</f>
        <v>0</v>
      </c>
      <c r="S478" s="195">
        <v>0</v>
      </c>
      <c r="T478" s="196">
        <f>S478*H478</f>
        <v>0</v>
      </c>
      <c r="AR478" s="21" t="s">
        <v>230</v>
      </c>
      <c r="AT478" s="21" t="s">
        <v>154</v>
      </c>
      <c r="AU478" s="21" t="s">
        <v>84</v>
      </c>
      <c r="AY478" s="21" t="s">
        <v>152</v>
      </c>
      <c r="BE478" s="197">
        <f>IF(N478="základní",J478,0)</f>
        <v>0</v>
      </c>
      <c r="BF478" s="197">
        <f>IF(N478="snížená",J478,0)</f>
        <v>0</v>
      </c>
      <c r="BG478" s="197">
        <f>IF(N478="zákl. přenesená",J478,0)</f>
        <v>0</v>
      </c>
      <c r="BH478" s="197">
        <f>IF(N478="sníž. přenesená",J478,0)</f>
        <v>0</v>
      </c>
      <c r="BI478" s="197">
        <f>IF(N478="nulová",J478,0)</f>
        <v>0</v>
      </c>
      <c r="BJ478" s="21" t="s">
        <v>24</v>
      </c>
      <c r="BK478" s="197">
        <f>ROUND(I478*H478,2)</f>
        <v>0</v>
      </c>
      <c r="BL478" s="21" t="s">
        <v>230</v>
      </c>
      <c r="BM478" s="21" t="s">
        <v>947</v>
      </c>
    </row>
    <row r="479" spans="2:65" s="1" customFormat="1" ht="12">
      <c r="B479" s="38"/>
      <c r="C479" s="60"/>
      <c r="D479" s="200" t="s">
        <v>239</v>
      </c>
      <c r="E479" s="60"/>
      <c r="F479" s="229" t="s">
        <v>948</v>
      </c>
      <c r="G479" s="60"/>
      <c r="H479" s="60"/>
      <c r="I479" s="156"/>
      <c r="J479" s="60"/>
      <c r="K479" s="60"/>
      <c r="L479" s="58"/>
      <c r="M479" s="215"/>
      <c r="N479" s="39"/>
      <c r="O479" s="39"/>
      <c r="P479" s="39"/>
      <c r="Q479" s="39"/>
      <c r="R479" s="39"/>
      <c r="S479" s="39"/>
      <c r="T479" s="75"/>
      <c r="AT479" s="21" t="s">
        <v>239</v>
      </c>
      <c r="AU479" s="21" t="s">
        <v>84</v>
      </c>
    </row>
    <row r="480" spans="2:65" s="1" customFormat="1" ht="20.399999999999999" customHeight="1">
      <c r="B480" s="38"/>
      <c r="C480" s="217" t="s">
        <v>949</v>
      </c>
      <c r="D480" s="217" t="s">
        <v>278</v>
      </c>
      <c r="E480" s="218" t="s">
        <v>950</v>
      </c>
      <c r="F480" s="219" t="s">
        <v>951</v>
      </c>
      <c r="G480" s="220" t="s">
        <v>333</v>
      </c>
      <c r="H480" s="221">
        <v>1</v>
      </c>
      <c r="I480" s="222"/>
      <c r="J480" s="223">
        <f>ROUND(I480*H480,2)</f>
        <v>0</v>
      </c>
      <c r="K480" s="219" t="s">
        <v>158</v>
      </c>
      <c r="L480" s="224"/>
      <c r="M480" s="225" t="s">
        <v>22</v>
      </c>
      <c r="N480" s="226" t="s">
        <v>46</v>
      </c>
      <c r="O480" s="39"/>
      <c r="P480" s="195">
        <f>O480*H480</f>
        <v>0</v>
      </c>
      <c r="Q480" s="195">
        <v>4.6000000000000001E-4</v>
      </c>
      <c r="R480" s="195">
        <f>Q480*H480</f>
        <v>4.6000000000000001E-4</v>
      </c>
      <c r="S480" s="195">
        <v>0</v>
      </c>
      <c r="T480" s="196">
        <f>S480*H480</f>
        <v>0</v>
      </c>
      <c r="AR480" s="21" t="s">
        <v>324</v>
      </c>
      <c r="AT480" s="21" t="s">
        <v>278</v>
      </c>
      <c r="AU480" s="21" t="s">
        <v>84</v>
      </c>
      <c r="AY480" s="21" t="s">
        <v>152</v>
      </c>
      <c r="BE480" s="197">
        <f>IF(N480="základní",J480,0)</f>
        <v>0</v>
      </c>
      <c r="BF480" s="197">
        <f>IF(N480="snížená",J480,0)</f>
        <v>0</v>
      </c>
      <c r="BG480" s="197">
        <f>IF(N480="zákl. přenesená",J480,0)</f>
        <v>0</v>
      </c>
      <c r="BH480" s="197">
        <f>IF(N480="sníž. přenesená",J480,0)</f>
        <v>0</v>
      </c>
      <c r="BI480" s="197">
        <f>IF(N480="nulová",J480,0)</f>
        <v>0</v>
      </c>
      <c r="BJ480" s="21" t="s">
        <v>24</v>
      </c>
      <c r="BK480" s="197">
        <f>ROUND(I480*H480,2)</f>
        <v>0</v>
      </c>
      <c r="BL480" s="21" t="s">
        <v>230</v>
      </c>
      <c r="BM480" s="21" t="s">
        <v>952</v>
      </c>
    </row>
    <row r="481" spans="2:65" s="1" customFormat="1" ht="24">
      <c r="B481" s="38"/>
      <c r="C481" s="60"/>
      <c r="D481" s="200" t="s">
        <v>239</v>
      </c>
      <c r="E481" s="60"/>
      <c r="F481" s="229" t="s">
        <v>953</v>
      </c>
      <c r="G481" s="60"/>
      <c r="H481" s="60"/>
      <c r="I481" s="156"/>
      <c r="J481" s="60"/>
      <c r="K481" s="60"/>
      <c r="L481" s="58"/>
      <c r="M481" s="215"/>
      <c r="N481" s="39"/>
      <c r="O481" s="39"/>
      <c r="P481" s="39"/>
      <c r="Q481" s="39"/>
      <c r="R481" s="39"/>
      <c r="S481" s="39"/>
      <c r="T481" s="75"/>
      <c r="AT481" s="21" t="s">
        <v>239</v>
      </c>
      <c r="AU481" s="21" t="s">
        <v>84</v>
      </c>
    </row>
    <row r="482" spans="2:65" s="1" customFormat="1" ht="20.399999999999999" customHeight="1">
      <c r="B482" s="38"/>
      <c r="C482" s="186" t="s">
        <v>954</v>
      </c>
      <c r="D482" s="186" t="s">
        <v>154</v>
      </c>
      <c r="E482" s="187" t="s">
        <v>955</v>
      </c>
      <c r="F482" s="188" t="s">
        <v>956</v>
      </c>
      <c r="G482" s="189" t="s">
        <v>198</v>
      </c>
      <c r="H482" s="190">
        <v>8.5999999999999993E-2</v>
      </c>
      <c r="I482" s="191"/>
      <c r="J482" s="192">
        <f>ROUND(I482*H482,2)</f>
        <v>0</v>
      </c>
      <c r="K482" s="188" t="s">
        <v>158</v>
      </c>
      <c r="L482" s="58"/>
      <c r="M482" s="193" t="s">
        <v>22</v>
      </c>
      <c r="N482" s="194" t="s">
        <v>46</v>
      </c>
      <c r="O482" s="39"/>
      <c r="P482" s="195">
        <f>O482*H482</f>
        <v>0</v>
      </c>
      <c r="Q482" s="195">
        <v>0</v>
      </c>
      <c r="R482" s="195">
        <f>Q482*H482</f>
        <v>0</v>
      </c>
      <c r="S482" s="195">
        <v>0</v>
      </c>
      <c r="T482" s="196">
        <f>S482*H482</f>
        <v>0</v>
      </c>
      <c r="AR482" s="21" t="s">
        <v>230</v>
      </c>
      <c r="AT482" s="21" t="s">
        <v>154</v>
      </c>
      <c r="AU482" s="21" t="s">
        <v>84</v>
      </c>
      <c r="AY482" s="21" t="s">
        <v>152</v>
      </c>
      <c r="BE482" s="197">
        <f>IF(N482="základní",J482,0)</f>
        <v>0</v>
      </c>
      <c r="BF482" s="197">
        <f>IF(N482="snížená",J482,0)</f>
        <v>0</v>
      </c>
      <c r="BG482" s="197">
        <f>IF(N482="zákl. přenesená",J482,0)</f>
        <v>0</v>
      </c>
      <c r="BH482" s="197">
        <f>IF(N482="sníž. přenesená",J482,0)</f>
        <v>0</v>
      </c>
      <c r="BI482" s="197">
        <f>IF(N482="nulová",J482,0)</f>
        <v>0</v>
      </c>
      <c r="BJ482" s="21" t="s">
        <v>24</v>
      </c>
      <c r="BK482" s="197">
        <f>ROUND(I482*H482,2)</f>
        <v>0</v>
      </c>
      <c r="BL482" s="21" t="s">
        <v>230</v>
      </c>
      <c r="BM482" s="21" t="s">
        <v>957</v>
      </c>
    </row>
    <row r="483" spans="2:65" s="10" customFormat="1" ht="29.85" customHeight="1">
      <c r="B483" s="169"/>
      <c r="C483" s="170"/>
      <c r="D483" s="183" t="s">
        <v>74</v>
      </c>
      <c r="E483" s="184" t="s">
        <v>958</v>
      </c>
      <c r="F483" s="184" t="s">
        <v>959</v>
      </c>
      <c r="G483" s="170"/>
      <c r="H483" s="170"/>
      <c r="I483" s="173"/>
      <c r="J483" s="185">
        <f>BK483</f>
        <v>0</v>
      </c>
      <c r="K483" s="170"/>
      <c r="L483" s="175"/>
      <c r="M483" s="176"/>
      <c r="N483" s="177"/>
      <c r="O483" s="177"/>
      <c r="P483" s="178">
        <f>SUM(P484:P487)</f>
        <v>0</v>
      </c>
      <c r="Q483" s="177"/>
      <c r="R483" s="178">
        <f>SUM(R484:R487)</f>
        <v>1.7746024</v>
      </c>
      <c r="S483" s="177"/>
      <c r="T483" s="179">
        <f>SUM(T484:T487)</f>
        <v>0</v>
      </c>
      <c r="AR483" s="180" t="s">
        <v>84</v>
      </c>
      <c r="AT483" s="181" t="s">
        <v>74</v>
      </c>
      <c r="AU483" s="181" t="s">
        <v>24</v>
      </c>
      <c r="AY483" s="180" t="s">
        <v>152</v>
      </c>
      <c r="BK483" s="182">
        <f>SUM(BK484:BK487)</f>
        <v>0</v>
      </c>
    </row>
    <row r="484" spans="2:65" s="1" customFormat="1" ht="28.8" customHeight="1">
      <c r="B484" s="38"/>
      <c r="C484" s="186" t="s">
        <v>960</v>
      </c>
      <c r="D484" s="186" t="s">
        <v>154</v>
      </c>
      <c r="E484" s="187" t="s">
        <v>961</v>
      </c>
      <c r="F484" s="188" t="s">
        <v>962</v>
      </c>
      <c r="G484" s="189" t="s">
        <v>224</v>
      </c>
      <c r="H484" s="190">
        <v>56.805</v>
      </c>
      <c r="I484" s="191"/>
      <c r="J484" s="192">
        <f>ROUND(I484*H484,2)</f>
        <v>0</v>
      </c>
      <c r="K484" s="188" t="s">
        <v>158</v>
      </c>
      <c r="L484" s="58"/>
      <c r="M484" s="193" t="s">
        <v>22</v>
      </c>
      <c r="N484" s="194" t="s">
        <v>46</v>
      </c>
      <c r="O484" s="39"/>
      <c r="P484" s="195">
        <f>O484*H484</f>
        <v>0</v>
      </c>
      <c r="Q484" s="195">
        <v>0</v>
      </c>
      <c r="R484" s="195">
        <f>Q484*H484</f>
        <v>0</v>
      </c>
      <c r="S484" s="195">
        <v>0</v>
      </c>
      <c r="T484" s="196">
        <f>S484*H484</f>
        <v>0</v>
      </c>
      <c r="AR484" s="21" t="s">
        <v>230</v>
      </c>
      <c r="AT484" s="21" t="s">
        <v>154</v>
      </c>
      <c r="AU484" s="21" t="s">
        <v>84</v>
      </c>
      <c r="AY484" s="21" t="s">
        <v>152</v>
      </c>
      <c r="BE484" s="197">
        <f>IF(N484="základní",J484,0)</f>
        <v>0</v>
      </c>
      <c r="BF484" s="197">
        <f>IF(N484="snížená",J484,0)</f>
        <v>0</v>
      </c>
      <c r="BG484" s="197">
        <f>IF(N484="zákl. přenesená",J484,0)</f>
        <v>0</v>
      </c>
      <c r="BH484" s="197">
        <f>IF(N484="sníž. přenesená",J484,0)</f>
        <v>0</v>
      </c>
      <c r="BI484" s="197">
        <f>IF(N484="nulová",J484,0)</f>
        <v>0</v>
      </c>
      <c r="BJ484" s="21" t="s">
        <v>24</v>
      </c>
      <c r="BK484" s="197">
        <f>ROUND(I484*H484,2)</f>
        <v>0</v>
      </c>
      <c r="BL484" s="21" t="s">
        <v>230</v>
      </c>
      <c r="BM484" s="21" t="s">
        <v>963</v>
      </c>
    </row>
    <row r="485" spans="2:65" s="1" customFormat="1" ht="20.399999999999999" customHeight="1">
      <c r="B485" s="38"/>
      <c r="C485" s="217" t="s">
        <v>964</v>
      </c>
      <c r="D485" s="217" t="s">
        <v>278</v>
      </c>
      <c r="E485" s="218" t="s">
        <v>841</v>
      </c>
      <c r="F485" s="219" t="s">
        <v>842</v>
      </c>
      <c r="G485" s="220" t="s">
        <v>224</v>
      </c>
      <c r="H485" s="221">
        <v>62.485999999999997</v>
      </c>
      <c r="I485" s="222"/>
      <c r="J485" s="223">
        <f>ROUND(I485*H485,2)</f>
        <v>0</v>
      </c>
      <c r="K485" s="219" t="s">
        <v>158</v>
      </c>
      <c r="L485" s="224"/>
      <c r="M485" s="225" t="s">
        <v>22</v>
      </c>
      <c r="N485" s="226" t="s">
        <v>46</v>
      </c>
      <c r="O485" s="39"/>
      <c r="P485" s="195">
        <f>O485*H485</f>
        <v>0</v>
      </c>
      <c r="Q485" s="195">
        <v>2.8400000000000002E-2</v>
      </c>
      <c r="R485" s="195">
        <f>Q485*H485</f>
        <v>1.7746024</v>
      </c>
      <c r="S485" s="195">
        <v>0</v>
      </c>
      <c r="T485" s="196">
        <f>S485*H485</f>
        <v>0</v>
      </c>
      <c r="AR485" s="21" t="s">
        <v>324</v>
      </c>
      <c r="AT485" s="21" t="s">
        <v>278</v>
      </c>
      <c r="AU485" s="21" t="s">
        <v>84</v>
      </c>
      <c r="AY485" s="21" t="s">
        <v>152</v>
      </c>
      <c r="BE485" s="197">
        <f>IF(N485="základní",J485,0)</f>
        <v>0</v>
      </c>
      <c r="BF485" s="197">
        <f>IF(N485="snížená",J485,0)</f>
        <v>0</v>
      </c>
      <c r="BG485" s="197">
        <f>IF(N485="zákl. přenesená",J485,0)</f>
        <v>0</v>
      </c>
      <c r="BH485" s="197">
        <f>IF(N485="sníž. přenesená",J485,0)</f>
        <v>0</v>
      </c>
      <c r="BI485" s="197">
        <f>IF(N485="nulová",J485,0)</f>
        <v>0</v>
      </c>
      <c r="BJ485" s="21" t="s">
        <v>24</v>
      </c>
      <c r="BK485" s="197">
        <f>ROUND(I485*H485,2)</f>
        <v>0</v>
      </c>
      <c r="BL485" s="21" t="s">
        <v>230</v>
      </c>
      <c r="BM485" s="21" t="s">
        <v>965</v>
      </c>
    </row>
    <row r="486" spans="2:65" s="11" customFormat="1" ht="12">
      <c r="B486" s="198"/>
      <c r="C486" s="199"/>
      <c r="D486" s="200" t="s">
        <v>161</v>
      </c>
      <c r="E486" s="199"/>
      <c r="F486" s="202" t="s">
        <v>966</v>
      </c>
      <c r="G486" s="199"/>
      <c r="H486" s="203">
        <v>62.485999999999997</v>
      </c>
      <c r="I486" s="204"/>
      <c r="J486" s="199"/>
      <c r="K486" s="199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161</v>
      </c>
      <c r="AU486" s="209" t="s">
        <v>84</v>
      </c>
      <c r="AV486" s="11" t="s">
        <v>84</v>
      </c>
      <c r="AW486" s="11" t="s">
        <v>6</v>
      </c>
      <c r="AX486" s="11" t="s">
        <v>24</v>
      </c>
      <c r="AY486" s="209" t="s">
        <v>152</v>
      </c>
    </row>
    <row r="487" spans="2:65" s="1" customFormat="1" ht="20.399999999999999" customHeight="1">
      <c r="B487" s="38"/>
      <c r="C487" s="186" t="s">
        <v>967</v>
      </c>
      <c r="D487" s="186" t="s">
        <v>154</v>
      </c>
      <c r="E487" s="187" t="s">
        <v>968</v>
      </c>
      <c r="F487" s="188" t="s">
        <v>969</v>
      </c>
      <c r="G487" s="189" t="s">
        <v>198</v>
      </c>
      <c r="H487" s="190">
        <v>1.7749999999999999</v>
      </c>
      <c r="I487" s="191"/>
      <c r="J487" s="192">
        <f>ROUND(I487*H487,2)</f>
        <v>0</v>
      </c>
      <c r="K487" s="188" t="s">
        <v>158</v>
      </c>
      <c r="L487" s="58"/>
      <c r="M487" s="193" t="s">
        <v>22</v>
      </c>
      <c r="N487" s="194" t="s">
        <v>46</v>
      </c>
      <c r="O487" s="39"/>
      <c r="P487" s="195">
        <f>O487*H487</f>
        <v>0</v>
      </c>
      <c r="Q487" s="195">
        <v>0</v>
      </c>
      <c r="R487" s="195">
        <f>Q487*H487</f>
        <v>0</v>
      </c>
      <c r="S487" s="195">
        <v>0</v>
      </c>
      <c r="T487" s="196">
        <f>S487*H487</f>
        <v>0</v>
      </c>
      <c r="AR487" s="21" t="s">
        <v>230</v>
      </c>
      <c r="AT487" s="21" t="s">
        <v>154</v>
      </c>
      <c r="AU487" s="21" t="s">
        <v>84</v>
      </c>
      <c r="AY487" s="21" t="s">
        <v>152</v>
      </c>
      <c r="BE487" s="197">
        <f>IF(N487="základní",J487,0)</f>
        <v>0</v>
      </c>
      <c r="BF487" s="197">
        <f>IF(N487="snížená",J487,0)</f>
        <v>0</v>
      </c>
      <c r="BG487" s="197">
        <f>IF(N487="zákl. přenesená",J487,0)</f>
        <v>0</v>
      </c>
      <c r="BH487" s="197">
        <f>IF(N487="sníž. přenesená",J487,0)</f>
        <v>0</v>
      </c>
      <c r="BI487" s="197">
        <f>IF(N487="nulová",J487,0)</f>
        <v>0</v>
      </c>
      <c r="BJ487" s="21" t="s">
        <v>24</v>
      </c>
      <c r="BK487" s="197">
        <f>ROUND(I487*H487,2)</f>
        <v>0</v>
      </c>
      <c r="BL487" s="21" t="s">
        <v>230</v>
      </c>
      <c r="BM487" s="21" t="s">
        <v>970</v>
      </c>
    </row>
    <row r="488" spans="2:65" s="10" customFormat="1" ht="29.85" customHeight="1">
      <c r="B488" s="169"/>
      <c r="C488" s="170"/>
      <c r="D488" s="183" t="s">
        <v>74</v>
      </c>
      <c r="E488" s="184" t="s">
        <v>971</v>
      </c>
      <c r="F488" s="184" t="s">
        <v>972</v>
      </c>
      <c r="G488" s="170"/>
      <c r="H488" s="170"/>
      <c r="I488" s="173"/>
      <c r="J488" s="185">
        <f>BK488</f>
        <v>0</v>
      </c>
      <c r="K488" s="170"/>
      <c r="L488" s="175"/>
      <c r="M488" s="176"/>
      <c r="N488" s="177"/>
      <c r="O488" s="177"/>
      <c r="P488" s="178">
        <f>SUM(P489:P495)</f>
        <v>0</v>
      </c>
      <c r="Q488" s="177"/>
      <c r="R488" s="178">
        <f>SUM(R489:R495)</f>
        <v>0</v>
      </c>
      <c r="S488" s="177"/>
      <c r="T488" s="179">
        <f>SUM(T489:T495)</f>
        <v>8.7500000000000008E-3</v>
      </c>
      <c r="AR488" s="180" t="s">
        <v>84</v>
      </c>
      <c r="AT488" s="181" t="s">
        <v>74</v>
      </c>
      <c r="AU488" s="181" t="s">
        <v>24</v>
      </c>
      <c r="AY488" s="180" t="s">
        <v>152</v>
      </c>
      <c r="BK488" s="182">
        <f>SUM(BK489:BK495)</f>
        <v>0</v>
      </c>
    </row>
    <row r="489" spans="2:65" s="1" customFormat="1" ht="20.399999999999999" customHeight="1">
      <c r="B489" s="38"/>
      <c r="C489" s="186" t="s">
        <v>973</v>
      </c>
      <c r="D489" s="186" t="s">
        <v>154</v>
      </c>
      <c r="E489" s="187" t="s">
        <v>974</v>
      </c>
      <c r="F489" s="188" t="s">
        <v>975</v>
      </c>
      <c r="G489" s="189" t="s">
        <v>224</v>
      </c>
      <c r="H489" s="190">
        <v>1.25</v>
      </c>
      <c r="I489" s="191"/>
      <c r="J489" s="192">
        <f>ROUND(I489*H489,2)</f>
        <v>0</v>
      </c>
      <c r="K489" s="188" t="s">
        <v>158</v>
      </c>
      <c r="L489" s="58"/>
      <c r="M489" s="193" t="s">
        <v>22</v>
      </c>
      <c r="N489" s="194" t="s">
        <v>46</v>
      </c>
      <c r="O489" s="39"/>
      <c r="P489" s="195">
        <f>O489*H489</f>
        <v>0</v>
      </c>
      <c r="Q489" s="195">
        <v>0</v>
      </c>
      <c r="R489" s="195">
        <f>Q489*H489</f>
        <v>0</v>
      </c>
      <c r="S489" s="195">
        <v>7.0000000000000001E-3</v>
      </c>
      <c r="T489" s="196">
        <f>S489*H489</f>
        <v>8.7500000000000008E-3</v>
      </c>
      <c r="AR489" s="21" t="s">
        <v>230</v>
      </c>
      <c r="AT489" s="21" t="s">
        <v>154</v>
      </c>
      <c r="AU489" s="21" t="s">
        <v>84</v>
      </c>
      <c r="AY489" s="21" t="s">
        <v>152</v>
      </c>
      <c r="BE489" s="197">
        <f>IF(N489="základní",J489,0)</f>
        <v>0</v>
      </c>
      <c r="BF489" s="197">
        <f>IF(N489="snížená",J489,0)</f>
        <v>0</v>
      </c>
      <c r="BG489" s="197">
        <f>IF(N489="zákl. přenesená",J489,0)</f>
        <v>0</v>
      </c>
      <c r="BH489" s="197">
        <f>IF(N489="sníž. přenesená",J489,0)</f>
        <v>0</v>
      </c>
      <c r="BI489" s="197">
        <f>IF(N489="nulová",J489,0)</f>
        <v>0</v>
      </c>
      <c r="BJ489" s="21" t="s">
        <v>24</v>
      </c>
      <c r="BK489" s="197">
        <f>ROUND(I489*H489,2)</f>
        <v>0</v>
      </c>
      <c r="BL489" s="21" t="s">
        <v>230</v>
      </c>
      <c r="BM489" s="21" t="s">
        <v>976</v>
      </c>
    </row>
    <row r="490" spans="2:65" s="11" customFormat="1" ht="12">
      <c r="B490" s="198"/>
      <c r="C490" s="199"/>
      <c r="D490" s="200" t="s">
        <v>161</v>
      </c>
      <c r="E490" s="201" t="s">
        <v>22</v>
      </c>
      <c r="F490" s="202" t="s">
        <v>977</v>
      </c>
      <c r="G490" s="199"/>
      <c r="H490" s="203">
        <v>1.25</v>
      </c>
      <c r="I490" s="204"/>
      <c r="J490" s="199"/>
      <c r="K490" s="199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161</v>
      </c>
      <c r="AU490" s="209" t="s">
        <v>84</v>
      </c>
      <c r="AV490" s="11" t="s">
        <v>84</v>
      </c>
      <c r="AW490" s="11" t="s">
        <v>163</v>
      </c>
      <c r="AX490" s="11" t="s">
        <v>24</v>
      </c>
      <c r="AY490" s="209" t="s">
        <v>152</v>
      </c>
    </row>
    <row r="491" spans="2:65" s="1" customFormat="1" ht="20.399999999999999" customHeight="1">
      <c r="B491" s="38"/>
      <c r="C491" s="186" t="s">
        <v>978</v>
      </c>
      <c r="D491" s="186" t="s">
        <v>154</v>
      </c>
      <c r="E491" s="187" t="s">
        <v>979</v>
      </c>
      <c r="F491" s="188" t="s">
        <v>980</v>
      </c>
      <c r="G491" s="189" t="s">
        <v>327</v>
      </c>
      <c r="H491" s="190">
        <v>10.8</v>
      </c>
      <c r="I491" s="191"/>
      <c r="J491" s="192">
        <f>ROUND(I491*H491,2)</f>
        <v>0</v>
      </c>
      <c r="K491" s="188" t="s">
        <v>22</v>
      </c>
      <c r="L491" s="58"/>
      <c r="M491" s="193" t="s">
        <v>22</v>
      </c>
      <c r="N491" s="194" t="s">
        <v>46</v>
      </c>
      <c r="O491" s="39"/>
      <c r="P491" s="195">
        <f>O491*H491</f>
        <v>0</v>
      </c>
      <c r="Q491" s="195">
        <v>0</v>
      </c>
      <c r="R491" s="195">
        <f>Q491*H491</f>
        <v>0</v>
      </c>
      <c r="S491" s="195">
        <v>0</v>
      </c>
      <c r="T491" s="196">
        <f>S491*H491</f>
        <v>0</v>
      </c>
      <c r="AR491" s="21" t="s">
        <v>230</v>
      </c>
      <c r="AT491" s="21" t="s">
        <v>154</v>
      </c>
      <c r="AU491" s="21" t="s">
        <v>84</v>
      </c>
      <c r="AY491" s="21" t="s">
        <v>152</v>
      </c>
      <c r="BE491" s="197">
        <f>IF(N491="základní",J491,0)</f>
        <v>0</v>
      </c>
      <c r="BF491" s="197">
        <f>IF(N491="snížená",J491,0)</f>
        <v>0</v>
      </c>
      <c r="BG491" s="197">
        <f>IF(N491="zákl. přenesená",J491,0)</f>
        <v>0</v>
      </c>
      <c r="BH491" s="197">
        <f>IF(N491="sníž. přenesená",J491,0)</f>
        <v>0</v>
      </c>
      <c r="BI491" s="197">
        <f>IF(N491="nulová",J491,0)</f>
        <v>0</v>
      </c>
      <c r="BJ491" s="21" t="s">
        <v>24</v>
      </c>
      <c r="BK491" s="197">
        <f>ROUND(I491*H491,2)</f>
        <v>0</v>
      </c>
      <c r="BL491" s="21" t="s">
        <v>230</v>
      </c>
      <c r="BM491" s="21" t="s">
        <v>981</v>
      </c>
    </row>
    <row r="492" spans="2:65" s="1" customFormat="1" ht="24">
      <c r="B492" s="38"/>
      <c r="C492" s="60"/>
      <c r="D492" s="210" t="s">
        <v>268</v>
      </c>
      <c r="E492" s="60"/>
      <c r="F492" s="216" t="s">
        <v>982</v>
      </c>
      <c r="G492" s="60"/>
      <c r="H492" s="60"/>
      <c r="I492" s="156"/>
      <c r="J492" s="60"/>
      <c r="K492" s="60"/>
      <c r="L492" s="58"/>
      <c r="M492" s="215"/>
      <c r="N492" s="39"/>
      <c r="O492" s="39"/>
      <c r="P492" s="39"/>
      <c r="Q492" s="39"/>
      <c r="R492" s="39"/>
      <c r="S492" s="39"/>
      <c r="T492" s="75"/>
      <c r="AT492" s="21" t="s">
        <v>268</v>
      </c>
      <c r="AU492" s="21" t="s">
        <v>84</v>
      </c>
    </row>
    <row r="493" spans="2:65" s="11" customFormat="1" ht="12">
      <c r="B493" s="198"/>
      <c r="C493" s="199"/>
      <c r="D493" s="200" t="s">
        <v>161</v>
      </c>
      <c r="E493" s="201" t="s">
        <v>22</v>
      </c>
      <c r="F493" s="202" t="s">
        <v>983</v>
      </c>
      <c r="G493" s="199"/>
      <c r="H493" s="203">
        <v>10.8</v>
      </c>
      <c r="I493" s="204"/>
      <c r="J493" s="199"/>
      <c r="K493" s="199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161</v>
      </c>
      <c r="AU493" s="209" t="s">
        <v>84</v>
      </c>
      <c r="AV493" s="11" t="s">
        <v>84</v>
      </c>
      <c r="AW493" s="11" t="s">
        <v>163</v>
      </c>
      <c r="AX493" s="11" t="s">
        <v>24</v>
      </c>
      <c r="AY493" s="209" t="s">
        <v>152</v>
      </c>
    </row>
    <row r="494" spans="2:65" s="1" customFormat="1" ht="20.399999999999999" customHeight="1">
      <c r="B494" s="38"/>
      <c r="C494" s="186" t="s">
        <v>984</v>
      </c>
      <c r="D494" s="186" t="s">
        <v>154</v>
      </c>
      <c r="E494" s="187" t="s">
        <v>985</v>
      </c>
      <c r="F494" s="188" t="s">
        <v>986</v>
      </c>
      <c r="G494" s="189" t="s">
        <v>327</v>
      </c>
      <c r="H494" s="190">
        <v>1</v>
      </c>
      <c r="I494" s="191"/>
      <c r="J494" s="192">
        <f>ROUND(I494*H494,2)</f>
        <v>0</v>
      </c>
      <c r="K494" s="188" t="s">
        <v>22</v>
      </c>
      <c r="L494" s="58"/>
      <c r="M494" s="193" t="s">
        <v>22</v>
      </c>
      <c r="N494" s="194" t="s">
        <v>46</v>
      </c>
      <c r="O494" s="39"/>
      <c r="P494" s="195">
        <f>O494*H494</f>
        <v>0</v>
      </c>
      <c r="Q494" s="195">
        <v>0</v>
      </c>
      <c r="R494" s="195">
        <f>Q494*H494</f>
        <v>0</v>
      </c>
      <c r="S494" s="195">
        <v>0</v>
      </c>
      <c r="T494" s="196">
        <f>S494*H494</f>
        <v>0</v>
      </c>
      <c r="AR494" s="21" t="s">
        <v>230</v>
      </c>
      <c r="AT494" s="21" t="s">
        <v>154</v>
      </c>
      <c r="AU494" s="21" t="s">
        <v>84</v>
      </c>
      <c r="AY494" s="21" t="s">
        <v>152</v>
      </c>
      <c r="BE494" s="197">
        <f>IF(N494="základní",J494,0)</f>
        <v>0</v>
      </c>
      <c r="BF494" s="197">
        <f>IF(N494="snížená",J494,0)</f>
        <v>0</v>
      </c>
      <c r="BG494" s="197">
        <f>IF(N494="zákl. přenesená",J494,0)</f>
        <v>0</v>
      </c>
      <c r="BH494" s="197">
        <f>IF(N494="sníž. přenesená",J494,0)</f>
        <v>0</v>
      </c>
      <c r="BI494" s="197">
        <f>IF(N494="nulová",J494,0)</f>
        <v>0</v>
      </c>
      <c r="BJ494" s="21" t="s">
        <v>24</v>
      </c>
      <c r="BK494" s="197">
        <f>ROUND(I494*H494,2)</f>
        <v>0</v>
      </c>
      <c r="BL494" s="21" t="s">
        <v>230</v>
      </c>
      <c r="BM494" s="21" t="s">
        <v>987</v>
      </c>
    </row>
    <row r="495" spans="2:65" s="1" customFormat="1" ht="24">
      <c r="B495" s="38"/>
      <c r="C495" s="60"/>
      <c r="D495" s="210" t="s">
        <v>268</v>
      </c>
      <c r="E495" s="60"/>
      <c r="F495" s="216" t="s">
        <v>982</v>
      </c>
      <c r="G495" s="60"/>
      <c r="H495" s="60"/>
      <c r="I495" s="156"/>
      <c r="J495" s="60"/>
      <c r="K495" s="60"/>
      <c r="L495" s="58"/>
      <c r="M495" s="215"/>
      <c r="N495" s="39"/>
      <c r="O495" s="39"/>
      <c r="P495" s="39"/>
      <c r="Q495" s="39"/>
      <c r="R495" s="39"/>
      <c r="S495" s="39"/>
      <c r="T495" s="75"/>
      <c r="AT495" s="21" t="s">
        <v>268</v>
      </c>
      <c r="AU495" s="21" t="s">
        <v>84</v>
      </c>
    </row>
    <row r="496" spans="2:65" s="10" customFormat="1" ht="29.85" customHeight="1">
      <c r="B496" s="169"/>
      <c r="C496" s="170"/>
      <c r="D496" s="183" t="s">
        <v>74</v>
      </c>
      <c r="E496" s="184" t="s">
        <v>988</v>
      </c>
      <c r="F496" s="184" t="s">
        <v>989</v>
      </c>
      <c r="G496" s="170"/>
      <c r="H496" s="170"/>
      <c r="I496" s="173"/>
      <c r="J496" s="185">
        <f>BK496</f>
        <v>0</v>
      </c>
      <c r="K496" s="170"/>
      <c r="L496" s="175"/>
      <c r="M496" s="176"/>
      <c r="N496" s="177"/>
      <c r="O496" s="177"/>
      <c r="P496" s="178">
        <f>SUM(P497:P510)</f>
        <v>0</v>
      </c>
      <c r="Q496" s="177"/>
      <c r="R496" s="178">
        <f>SUM(R497:R510)</f>
        <v>0.105075</v>
      </c>
      <c r="S496" s="177"/>
      <c r="T496" s="179">
        <f>SUM(T497:T510)</f>
        <v>0</v>
      </c>
      <c r="AR496" s="180" t="s">
        <v>84</v>
      </c>
      <c r="AT496" s="181" t="s">
        <v>74</v>
      </c>
      <c r="AU496" s="181" t="s">
        <v>24</v>
      </c>
      <c r="AY496" s="180" t="s">
        <v>152</v>
      </c>
      <c r="BK496" s="182">
        <f>SUM(BK497:BK510)</f>
        <v>0</v>
      </c>
    </row>
    <row r="497" spans="2:65" s="1" customFormat="1" ht="20.399999999999999" customHeight="1">
      <c r="B497" s="38"/>
      <c r="C497" s="186" t="s">
        <v>990</v>
      </c>
      <c r="D497" s="186" t="s">
        <v>154</v>
      </c>
      <c r="E497" s="187" t="s">
        <v>991</v>
      </c>
      <c r="F497" s="188" t="s">
        <v>992</v>
      </c>
      <c r="G497" s="189" t="s">
        <v>327</v>
      </c>
      <c r="H497" s="190">
        <v>3</v>
      </c>
      <c r="I497" s="191"/>
      <c r="J497" s="192">
        <f>ROUND(I497*H497,2)</f>
        <v>0</v>
      </c>
      <c r="K497" s="188" t="s">
        <v>158</v>
      </c>
      <c r="L497" s="58"/>
      <c r="M497" s="193" t="s">
        <v>22</v>
      </c>
      <c r="N497" s="194" t="s">
        <v>46</v>
      </c>
      <c r="O497" s="39"/>
      <c r="P497" s="195">
        <f>O497*H497</f>
        <v>0</v>
      </c>
      <c r="Q497" s="195">
        <v>4.55E-4</v>
      </c>
      <c r="R497" s="195">
        <f>Q497*H497</f>
        <v>1.3649999999999999E-3</v>
      </c>
      <c r="S497" s="195">
        <v>0</v>
      </c>
      <c r="T497" s="196">
        <f>S497*H497</f>
        <v>0</v>
      </c>
      <c r="AR497" s="21" t="s">
        <v>230</v>
      </c>
      <c r="AT497" s="21" t="s">
        <v>154</v>
      </c>
      <c r="AU497" s="21" t="s">
        <v>84</v>
      </c>
      <c r="AY497" s="21" t="s">
        <v>152</v>
      </c>
      <c r="BE497" s="197">
        <f>IF(N497="základní",J497,0)</f>
        <v>0</v>
      </c>
      <c r="BF497" s="197">
        <f>IF(N497="snížená",J497,0)</f>
        <v>0</v>
      </c>
      <c r="BG497" s="197">
        <f>IF(N497="zákl. přenesená",J497,0)</f>
        <v>0</v>
      </c>
      <c r="BH497" s="197">
        <f>IF(N497="sníž. přenesená",J497,0)</f>
        <v>0</v>
      </c>
      <c r="BI497" s="197">
        <f>IF(N497="nulová",J497,0)</f>
        <v>0</v>
      </c>
      <c r="BJ497" s="21" t="s">
        <v>24</v>
      </c>
      <c r="BK497" s="197">
        <f>ROUND(I497*H497,2)</f>
        <v>0</v>
      </c>
      <c r="BL497" s="21" t="s">
        <v>230</v>
      </c>
      <c r="BM497" s="21" t="s">
        <v>993</v>
      </c>
    </row>
    <row r="498" spans="2:65" s="11" customFormat="1" ht="12">
      <c r="B498" s="198"/>
      <c r="C498" s="199"/>
      <c r="D498" s="200" t="s">
        <v>161</v>
      </c>
      <c r="E498" s="201" t="s">
        <v>22</v>
      </c>
      <c r="F498" s="202" t="s">
        <v>994</v>
      </c>
      <c r="G498" s="199"/>
      <c r="H498" s="203">
        <v>3</v>
      </c>
      <c r="I498" s="204"/>
      <c r="J498" s="199"/>
      <c r="K498" s="199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161</v>
      </c>
      <c r="AU498" s="209" t="s">
        <v>84</v>
      </c>
      <c r="AV498" s="11" t="s">
        <v>84</v>
      </c>
      <c r="AW498" s="11" t="s">
        <v>163</v>
      </c>
      <c r="AX498" s="11" t="s">
        <v>24</v>
      </c>
      <c r="AY498" s="209" t="s">
        <v>152</v>
      </c>
    </row>
    <row r="499" spans="2:65" s="1" customFormat="1" ht="20.399999999999999" customHeight="1">
      <c r="B499" s="38"/>
      <c r="C499" s="217" t="s">
        <v>995</v>
      </c>
      <c r="D499" s="217" t="s">
        <v>278</v>
      </c>
      <c r="E499" s="218" t="s">
        <v>996</v>
      </c>
      <c r="F499" s="219" t="s">
        <v>997</v>
      </c>
      <c r="G499" s="220" t="s">
        <v>333</v>
      </c>
      <c r="H499" s="221">
        <v>12</v>
      </c>
      <c r="I499" s="222"/>
      <c r="J499" s="223">
        <f>ROUND(I499*H499,2)</f>
        <v>0</v>
      </c>
      <c r="K499" s="219" t="s">
        <v>158</v>
      </c>
      <c r="L499" s="224"/>
      <c r="M499" s="225" t="s">
        <v>22</v>
      </c>
      <c r="N499" s="226" t="s">
        <v>46</v>
      </c>
      <c r="O499" s="39"/>
      <c r="P499" s="195">
        <f>O499*H499</f>
        <v>0</v>
      </c>
      <c r="Q499" s="195">
        <v>3.6000000000000002E-4</v>
      </c>
      <c r="R499" s="195">
        <f>Q499*H499</f>
        <v>4.3200000000000001E-3</v>
      </c>
      <c r="S499" s="195">
        <v>0</v>
      </c>
      <c r="T499" s="196">
        <f>S499*H499</f>
        <v>0</v>
      </c>
      <c r="AR499" s="21" t="s">
        <v>324</v>
      </c>
      <c r="AT499" s="21" t="s">
        <v>278</v>
      </c>
      <c r="AU499" s="21" t="s">
        <v>84</v>
      </c>
      <c r="AY499" s="21" t="s">
        <v>152</v>
      </c>
      <c r="BE499" s="197">
        <f>IF(N499="základní",J499,0)</f>
        <v>0</v>
      </c>
      <c r="BF499" s="197">
        <f>IF(N499="snížená",J499,0)</f>
        <v>0</v>
      </c>
      <c r="BG499" s="197">
        <f>IF(N499="zákl. přenesená",J499,0)</f>
        <v>0</v>
      </c>
      <c r="BH499" s="197">
        <f>IF(N499="sníž. přenesená",J499,0)</f>
        <v>0</v>
      </c>
      <c r="BI499" s="197">
        <f>IF(N499="nulová",J499,0)</f>
        <v>0</v>
      </c>
      <c r="BJ499" s="21" t="s">
        <v>24</v>
      </c>
      <c r="BK499" s="197">
        <f>ROUND(I499*H499,2)</f>
        <v>0</v>
      </c>
      <c r="BL499" s="21" t="s">
        <v>230</v>
      </c>
      <c r="BM499" s="21" t="s">
        <v>998</v>
      </c>
    </row>
    <row r="500" spans="2:65" s="11" customFormat="1" ht="12">
      <c r="B500" s="198"/>
      <c r="C500" s="199"/>
      <c r="D500" s="200" t="s">
        <v>161</v>
      </c>
      <c r="E500" s="201" t="s">
        <v>22</v>
      </c>
      <c r="F500" s="202" t="s">
        <v>999</v>
      </c>
      <c r="G500" s="199"/>
      <c r="H500" s="203">
        <v>12</v>
      </c>
      <c r="I500" s="204"/>
      <c r="J500" s="199"/>
      <c r="K500" s="199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161</v>
      </c>
      <c r="AU500" s="209" t="s">
        <v>84</v>
      </c>
      <c r="AV500" s="11" t="s">
        <v>84</v>
      </c>
      <c r="AW500" s="11" t="s">
        <v>163</v>
      </c>
      <c r="AX500" s="11" t="s">
        <v>24</v>
      </c>
      <c r="AY500" s="209" t="s">
        <v>152</v>
      </c>
    </row>
    <row r="501" spans="2:65" s="1" customFormat="1" ht="28.8" customHeight="1">
      <c r="B501" s="38"/>
      <c r="C501" s="186" t="s">
        <v>1000</v>
      </c>
      <c r="D501" s="186" t="s">
        <v>154</v>
      </c>
      <c r="E501" s="187" t="s">
        <v>1001</v>
      </c>
      <c r="F501" s="188" t="s">
        <v>1002</v>
      </c>
      <c r="G501" s="189" t="s">
        <v>224</v>
      </c>
      <c r="H501" s="190">
        <v>3</v>
      </c>
      <c r="I501" s="191"/>
      <c r="J501" s="192">
        <f>ROUND(I501*H501,2)</f>
        <v>0</v>
      </c>
      <c r="K501" s="188" t="s">
        <v>158</v>
      </c>
      <c r="L501" s="58"/>
      <c r="M501" s="193" t="s">
        <v>22</v>
      </c>
      <c r="N501" s="194" t="s">
        <v>46</v>
      </c>
      <c r="O501" s="39"/>
      <c r="P501" s="195">
        <f>O501*H501</f>
        <v>0</v>
      </c>
      <c r="Q501" s="195">
        <v>3.9199999999999999E-3</v>
      </c>
      <c r="R501" s="195">
        <f>Q501*H501</f>
        <v>1.176E-2</v>
      </c>
      <c r="S501" s="195">
        <v>0</v>
      </c>
      <c r="T501" s="196">
        <f>S501*H501</f>
        <v>0</v>
      </c>
      <c r="AR501" s="21" t="s">
        <v>230</v>
      </c>
      <c r="AT501" s="21" t="s">
        <v>154</v>
      </c>
      <c r="AU501" s="21" t="s">
        <v>84</v>
      </c>
      <c r="AY501" s="21" t="s">
        <v>152</v>
      </c>
      <c r="BE501" s="197">
        <f>IF(N501="základní",J501,0)</f>
        <v>0</v>
      </c>
      <c r="BF501" s="197">
        <f>IF(N501="snížená",J501,0)</f>
        <v>0</v>
      </c>
      <c r="BG501" s="197">
        <f>IF(N501="zákl. přenesená",J501,0)</f>
        <v>0</v>
      </c>
      <c r="BH501" s="197">
        <f>IF(N501="sníž. přenesená",J501,0)</f>
        <v>0</v>
      </c>
      <c r="BI501" s="197">
        <f>IF(N501="nulová",J501,0)</f>
        <v>0</v>
      </c>
      <c r="BJ501" s="21" t="s">
        <v>24</v>
      </c>
      <c r="BK501" s="197">
        <f>ROUND(I501*H501,2)</f>
        <v>0</v>
      </c>
      <c r="BL501" s="21" t="s">
        <v>230</v>
      </c>
      <c r="BM501" s="21" t="s">
        <v>1003</v>
      </c>
    </row>
    <row r="502" spans="2:65" s="11" customFormat="1" ht="12">
      <c r="B502" s="198"/>
      <c r="C502" s="199"/>
      <c r="D502" s="200" t="s">
        <v>161</v>
      </c>
      <c r="E502" s="201" t="s">
        <v>22</v>
      </c>
      <c r="F502" s="202" t="s">
        <v>1004</v>
      </c>
      <c r="G502" s="199"/>
      <c r="H502" s="203">
        <v>3</v>
      </c>
      <c r="I502" s="204"/>
      <c r="J502" s="199"/>
      <c r="K502" s="199"/>
      <c r="L502" s="205"/>
      <c r="M502" s="206"/>
      <c r="N502" s="207"/>
      <c r="O502" s="207"/>
      <c r="P502" s="207"/>
      <c r="Q502" s="207"/>
      <c r="R502" s="207"/>
      <c r="S502" s="207"/>
      <c r="T502" s="208"/>
      <c r="AT502" s="209" t="s">
        <v>161</v>
      </c>
      <c r="AU502" s="209" t="s">
        <v>84</v>
      </c>
      <c r="AV502" s="11" t="s">
        <v>84</v>
      </c>
      <c r="AW502" s="11" t="s">
        <v>163</v>
      </c>
      <c r="AX502" s="11" t="s">
        <v>24</v>
      </c>
      <c r="AY502" s="209" t="s">
        <v>152</v>
      </c>
    </row>
    <row r="503" spans="2:65" s="1" customFormat="1" ht="20.399999999999999" customHeight="1">
      <c r="B503" s="38"/>
      <c r="C503" s="217" t="s">
        <v>1005</v>
      </c>
      <c r="D503" s="217" t="s">
        <v>278</v>
      </c>
      <c r="E503" s="218" t="s">
        <v>1006</v>
      </c>
      <c r="F503" s="219" t="s">
        <v>1007</v>
      </c>
      <c r="G503" s="220" t="s">
        <v>224</v>
      </c>
      <c r="H503" s="221">
        <v>3.3</v>
      </c>
      <c r="I503" s="222"/>
      <c r="J503" s="223">
        <f>ROUND(I503*H503,2)</f>
        <v>0</v>
      </c>
      <c r="K503" s="219" t="s">
        <v>158</v>
      </c>
      <c r="L503" s="224"/>
      <c r="M503" s="225" t="s">
        <v>22</v>
      </c>
      <c r="N503" s="226" t="s">
        <v>46</v>
      </c>
      <c r="O503" s="39"/>
      <c r="P503" s="195">
        <f>O503*H503</f>
        <v>0</v>
      </c>
      <c r="Q503" s="195">
        <v>1.9199999999999998E-2</v>
      </c>
      <c r="R503" s="195">
        <f>Q503*H503</f>
        <v>6.3359999999999986E-2</v>
      </c>
      <c r="S503" s="195">
        <v>0</v>
      </c>
      <c r="T503" s="196">
        <f>S503*H503</f>
        <v>0</v>
      </c>
      <c r="AR503" s="21" t="s">
        <v>324</v>
      </c>
      <c r="AT503" s="21" t="s">
        <v>278</v>
      </c>
      <c r="AU503" s="21" t="s">
        <v>84</v>
      </c>
      <c r="AY503" s="21" t="s">
        <v>152</v>
      </c>
      <c r="BE503" s="197">
        <f>IF(N503="základní",J503,0)</f>
        <v>0</v>
      </c>
      <c r="BF503" s="197">
        <f>IF(N503="snížená",J503,0)</f>
        <v>0</v>
      </c>
      <c r="BG503" s="197">
        <f>IF(N503="zákl. přenesená",J503,0)</f>
        <v>0</v>
      </c>
      <c r="BH503" s="197">
        <f>IF(N503="sníž. přenesená",J503,0)</f>
        <v>0</v>
      </c>
      <c r="BI503" s="197">
        <f>IF(N503="nulová",J503,0)</f>
        <v>0</v>
      </c>
      <c r="BJ503" s="21" t="s">
        <v>24</v>
      </c>
      <c r="BK503" s="197">
        <f>ROUND(I503*H503,2)</f>
        <v>0</v>
      </c>
      <c r="BL503" s="21" t="s">
        <v>230</v>
      </c>
      <c r="BM503" s="21" t="s">
        <v>1008</v>
      </c>
    </row>
    <row r="504" spans="2:65" s="11" customFormat="1" ht="12">
      <c r="B504" s="198"/>
      <c r="C504" s="199"/>
      <c r="D504" s="200" t="s">
        <v>161</v>
      </c>
      <c r="E504" s="199"/>
      <c r="F504" s="202" t="s">
        <v>1009</v>
      </c>
      <c r="G504" s="199"/>
      <c r="H504" s="203">
        <v>3.3</v>
      </c>
      <c r="I504" s="204"/>
      <c r="J504" s="199"/>
      <c r="K504" s="199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161</v>
      </c>
      <c r="AU504" s="209" t="s">
        <v>84</v>
      </c>
      <c r="AV504" s="11" t="s">
        <v>84</v>
      </c>
      <c r="AW504" s="11" t="s">
        <v>6</v>
      </c>
      <c r="AX504" s="11" t="s">
        <v>24</v>
      </c>
      <c r="AY504" s="209" t="s">
        <v>152</v>
      </c>
    </row>
    <row r="505" spans="2:65" s="1" customFormat="1" ht="20.399999999999999" customHeight="1">
      <c r="B505" s="38"/>
      <c r="C505" s="186" t="s">
        <v>1010</v>
      </c>
      <c r="D505" s="186" t="s">
        <v>154</v>
      </c>
      <c r="E505" s="187" t="s">
        <v>1011</v>
      </c>
      <c r="F505" s="188" t="s">
        <v>1012</v>
      </c>
      <c r="G505" s="189" t="s">
        <v>224</v>
      </c>
      <c r="H505" s="190">
        <v>3.3</v>
      </c>
      <c r="I505" s="191"/>
      <c r="J505" s="192">
        <f>ROUND(I505*H505,2)</f>
        <v>0</v>
      </c>
      <c r="K505" s="188" t="s">
        <v>158</v>
      </c>
      <c r="L505" s="58"/>
      <c r="M505" s="193" t="s">
        <v>22</v>
      </c>
      <c r="N505" s="194" t="s">
        <v>46</v>
      </c>
      <c r="O505" s="39"/>
      <c r="P505" s="195">
        <f>O505*H505</f>
        <v>0</v>
      </c>
      <c r="Q505" s="195">
        <v>2.9999999999999997E-4</v>
      </c>
      <c r="R505" s="195">
        <f>Q505*H505</f>
        <v>9.8999999999999978E-4</v>
      </c>
      <c r="S505" s="195">
        <v>0</v>
      </c>
      <c r="T505" s="196">
        <f>S505*H505</f>
        <v>0</v>
      </c>
      <c r="AR505" s="21" t="s">
        <v>230</v>
      </c>
      <c r="AT505" s="21" t="s">
        <v>154</v>
      </c>
      <c r="AU505" s="21" t="s">
        <v>84</v>
      </c>
      <c r="AY505" s="21" t="s">
        <v>152</v>
      </c>
      <c r="BE505" s="197">
        <f>IF(N505="základní",J505,0)</f>
        <v>0</v>
      </c>
      <c r="BF505" s="197">
        <f>IF(N505="snížená",J505,0)</f>
        <v>0</v>
      </c>
      <c r="BG505" s="197">
        <f>IF(N505="zákl. přenesená",J505,0)</f>
        <v>0</v>
      </c>
      <c r="BH505" s="197">
        <f>IF(N505="sníž. přenesená",J505,0)</f>
        <v>0</v>
      </c>
      <c r="BI505" s="197">
        <f>IF(N505="nulová",J505,0)</f>
        <v>0</v>
      </c>
      <c r="BJ505" s="21" t="s">
        <v>24</v>
      </c>
      <c r="BK505" s="197">
        <f>ROUND(I505*H505,2)</f>
        <v>0</v>
      </c>
      <c r="BL505" s="21" t="s">
        <v>230</v>
      </c>
      <c r="BM505" s="21" t="s">
        <v>1013</v>
      </c>
    </row>
    <row r="506" spans="2:65" s="11" customFormat="1" ht="12">
      <c r="B506" s="198"/>
      <c r="C506" s="199"/>
      <c r="D506" s="200" t="s">
        <v>161</v>
      </c>
      <c r="E506" s="201" t="s">
        <v>22</v>
      </c>
      <c r="F506" s="202" t="s">
        <v>1014</v>
      </c>
      <c r="G506" s="199"/>
      <c r="H506" s="203">
        <v>3.3</v>
      </c>
      <c r="I506" s="204"/>
      <c r="J506" s="199"/>
      <c r="K506" s="199"/>
      <c r="L506" s="205"/>
      <c r="M506" s="206"/>
      <c r="N506" s="207"/>
      <c r="O506" s="207"/>
      <c r="P506" s="207"/>
      <c r="Q506" s="207"/>
      <c r="R506" s="207"/>
      <c r="S506" s="207"/>
      <c r="T506" s="208"/>
      <c r="AT506" s="209" t="s">
        <v>161</v>
      </c>
      <c r="AU506" s="209" t="s">
        <v>84</v>
      </c>
      <c r="AV506" s="11" t="s">
        <v>84</v>
      </c>
      <c r="AW506" s="11" t="s">
        <v>163</v>
      </c>
      <c r="AX506" s="11" t="s">
        <v>75</v>
      </c>
      <c r="AY506" s="209" t="s">
        <v>152</v>
      </c>
    </row>
    <row r="507" spans="2:65" s="1" customFormat="1" ht="20.399999999999999" customHeight="1">
      <c r="B507" s="38"/>
      <c r="C507" s="186" t="s">
        <v>1015</v>
      </c>
      <c r="D507" s="186" t="s">
        <v>154</v>
      </c>
      <c r="E507" s="187" t="s">
        <v>1016</v>
      </c>
      <c r="F507" s="188" t="s">
        <v>1017</v>
      </c>
      <c r="G507" s="189" t="s">
        <v>327</v>
      </c>
      <c r="H507" s="190">
        <v>6</v>
      </c>
      <c r="I507" s="191"/>
      <c r="J507" s="192">
        <f>ROUND(I507*H507,2)</f>
        <v>0</v>
      </c>
      <c r="K507" s="188" t="s">
        <v>158</v>
      </c>
      <c r="L507" s="58"/>
      <c r="M507" s="193" t="s">
        <v>22</v>
      </c>
      <c r="N507" s="194" t="s">
        <v>46</v>
      </c>
      <c r="O507" s="39"/>
      <c r="P507" s="195">
        <f>O507*H507</f>
        <v>0</v>
      </c>
      <c r="Q507" s="195">
        <v>3.0000000000000001E-5</v>
      </c>
      <c r="R507" s="195">
        <f>Q507*H507</f>
        <v>1.8000000000000001E-4</v>
      </c>
      <c r="S507" s="195">
        <v>0</v>
      </c>
      <c r="T507" s="196">
        <f>S507*H507</f>
        <v>0</v>
      </c>
      <c r="AR507" s="21" t="s">
        <v>230</v>
      </c>
      <c r="AT507" s="21" t="s">
        <v>154</v>
      </c>
      <c r="AU507" s="21" t="s">
        <v>84</v>
      </c>
      <c r="AY507" s="21" t="s">
        <v>152</v>
      </c>
      <c r="BE507" s="197">
        <f>IF(N507="základní",J507,0)</f>
        <v>0</v>
      </c>
      <c r="BF507" s="197">
        <f>IF(N507="snížená",J507,0)</f>
        <v>0</v>
      </c>
      <c r="BG507" s="197">
        <f>IF(N507="zákl. přenesená",J507,0)</f>
        <v>0</v>
      </c>
      <c r="BH507" s="197">
        <f>IF(N507="sníž. přenesená",J507,0)</f>
        <v>0</v>
      </c>
      <c r="BI507" s="197">
        <f>IF(N507="nulová",J507,0)</f>
        <v>0</v>
      </c>
      <c r="BJ507" s="21" t="s">
        <v>24</v>
      </c>
      <c r="BK507" s="197">
        <f>ROUND(I507*H507,2)</f>
        <v>0</v>
      </c>
      <c r="BL507" s="21" t="s">
        <v>230</v>
      </c>
      <c r="BM507" s="21" t="s">
        <v>1018</v>
      </c>
    </row>
    <row r="508" spans="2:65" s="11" customFormat="1" ht="12">
      <c r="B508" s="198"/>
      <c r="C508" s="199"/>
      <c r="D508" s="200" t="s">
        <v>161</v>
      </c>
      <c r="E508" s="201" t="s">
        <v>22</v>
      </c>
      <c r="F508" s="202" t="s">
        <v>1019</v>
      </c>
      <c r="G508" s="199"/>
      <c r="H508" s="203">
        <v>6</v>
      </c>
      <c r="I508" s="204"/>
      <c r="J508" s="199"/>
      <c r="K508" s="199"/>
      <c r="L508" s="205"/>
      <c r="M508" s="206"/>
      <c r="N508" s="207"/>
      <c r="O508" s="207"/>
      <c r="P508" s="207"/>
      <c r="Q508" s="207"/>
      <c r="R508" s="207"/>
      <c r="S508" s="207"/>
      <c r="T508" s="208"/>
      <c r="AT508" s="209" t="s">
        <v>161</v>
      </c>
      <c r="AU508" s="209" t="s">
        <v>84</v>
      </c>
      <c r="AV508" s="11" t="s">
        <v>84</v>
      </c>
      <c r="AW508" s="11" t="s">
        <v>163</v>
      </c>
      <c r="AX508" s="11" t="s">
        <v>75</v>
      </c>
      <c r="AY508" s="209" t="s">
        <v>152</v>
      </c>
    </row>
    <row r="509" spans="2:65" s="1" customFormat="1" ht="20.399999999999999" customHeight="1">
      <c r="B509" s="38"/>
      <c r="C509" s="186" t="s">
        <v>1020</v>
      </c>
      <c r="D509" s="186" t="s">
        <v>154</v>
      </c>
      <c r="E509" s="187" t="s">
        <v>1021</v>
      </c>
      <c r="F509" s="188" t="s">
        <v>1022</v>
      </c>
      <c r="G509" s="189" t="s">
        <v>224</v>
      </c>
      <c r="H509" s="190">
        <v>3</v>
      </c>
      <c r="I509" s="191"/>
      <c r="J509" s="192">
        <f>ROUND(I509*H509,2)</f>
        <v>0</v>
      </c>
      <c r="K509" s="188" t="s">
        <v>158</v>
      </c>
      <c r="L509" s="58"/>
      <c r="M509" s="193" t="s">
        <v>22</v>
      </c>
      <c r="N509" s="194" t="s">
        <v>46</v>
      </c>
      <c r="O509" s="39"/>
      <c r="P509" s="195">
        <f>O509*H509</f>
        <v>0</v>
      </c>
      <c r="Q509" s="195">
        <v>7.7000000000000002E-3</v>
      </c>
      <c r="R509" s="195">
        <f>Q509*H509</f>
        <v>2.3100000000000002E-2</v>
      </c>
      <c r="S509" s="195">
        <v>0</v>
      </c>
      <c r="T509" s="196">
        <f>S509*H509</f>
        <v>0</v>
      </c>
      <c r="AR509" s="21" t="s">
        <v>230</v>
      </c>
      <c r="AT509" s="21" t="s">
        <v>154</v>
      </c>
      <c r="AU509" s="21" t="s">
        <v>84</v>
      </c>
      <c r="AY509" s="21" t="s">
        <v>152</v>
      </c>
      <c r="BE509" s="197">
        <f>IF(N509="základní",J509,0)</f>
        <v>0</v>
      </c>
      <c r="BF509" s="197">
        <f>IF(N509="snížená",J509,0)</f>
        <v>0</v>
      </c>
      <c r="BG509" s="197">
        <f>IF(N509="zákl. přenesená",J509,0)</f>
        <v>0</v>
      </c>
      <c r="BH509" s="197">
        <f>IF(N509="sníž. přenesená",J509,0)</f>
        <v>0</v>
      </c>
      <c r="BI509" s="197">
        <f>IF(N509="nulová",J509,0)</f>
        <v>0</v>
      </c>
      <c r="BJ509" s="21" t="s">
        <v>24</v>
      </c>
      <c r="BK509" s="197">
        <f>ROUND(I509*H509,2)</f>
        <v>0</v>
      </c>
      <c r="BL509" s="21" t="s">
        <v>230</v>
      </c>
      <c r="BM509" s="21" t="s">
        <v>1023</v>
      </c>
    </row>
    <row r="510" spans="2:65" s="1" customFormat="1" ht="20.399999999999999" customHeight="1">
      <c r="B510" s="38"/>
      <c r="C510" s="186" t="s">
        <v>1024</v>
      </c>
      <c r="D510" s="186" t="s">
        <v>154</v>
      </c>
      <c r="E510" s="187" t="s">
        <v>1025</v>
      </c>
      <c r="F510" s="188" t="s">
        <v>1026</v>
      </c>
      <c r="G510" s="189" t="s">
        <v>198</v>
      </c>
      <c r="H510" s="190">
        <v>0.105</v>
      </c>
      <c r="I510" s="191"/>
      <c r="J510" s="192">
        <f>ROUND(I510*H510,2)</f>
        <v>0</v>
      </c>
      <c r="K510" s="188" t="s">
        <v>158</v>
      </c>
      <c r="L510" s="58"/>
      <c r="M510" s="193" t="s">
        <v>22</v>
      </c>
      <c r="N510" s="194" t="s">
        <v>46</v>
      </c>
      <c r="O510" s="39"/>
      <c r="P510" s="195">
        <f>O510*H510</f>
        <v>0</v>
      </c>
      <c r="Q510" s="195">
        <v>0</v>
      </c>
      <c r="R510" s="195">
        <f>Q510*H510</f>
        <v>0</v>
      </c>
      <c r="S510" s="195">
        <v>0</v>
      </c>
      <c r="T510" s="196">
        <f>S510*H510</f>
        <v>0</v>
      </c>
      <c r="AR510" s="21" t="s">
        <v>230</v>
      </c>
      <c r="AT510" s="21" t="s">
        <v>154</v>
      </c>
      <c r="AU510" s="21" t="s">
        <v>84</v>
      </c>
      <c r="AY510" s="21" t="s">
        <v>152</v>
      </c>
      <c r="BE510" s="197">
        <f>IF(N510="základní",J510,0)</f>
        <v>0</v>
      </c>
      <c r="BF510" s="197">
        <f>IF(N510="snížená",J510,0)</f>
        <v>0</v>
      </c>
      <c r="BG510" s="197">
        <f>IF(N510="zákl. přenesená",J510,0)</f>
        <v>0</v>
      </c>
      <c r="BH510" s="197">
        <f>IF(N510="sníž. přenesená",J510,0)</f>
        <v>0</v>
      </c>
      <c r="BI510" s="197">
        <f>IF(N510="nulová",J510,0)</f>
        <v>0</v>
      </c>
      <c r="BJ510" s="21" t="s">
        <v>24</v>
      </c>
      <c r="BK510" s="197">
        <f>ROUND(I510*H510,2)</f>
        <v>0</v>
      </c>
      <c r="BL510" s="21" t="s">
        <v>230</v>
      </c>
      <c r="BM510" s="21" t="s">
        <v>1027</v>
      </c>
    </row>
    <row r="511" spans="2:65" s="10" customFormat="1" ht="29.85" customHeight="1">
      <c r="B511" s="169"/>
      <c r="C511" s="170"/>
      <c r="D511" s="183" t="s">
        <v>74</v>
      </c>
      <c r="E511" s="184" t="s">
        <v>1028</v>
      </c>
      <c r="F511" s="184" t="s">
        <v>1029</v>
      </c>
      <c r="G511" s="170"/>
      <c r="H511" s="170"/>
      <c r="I511" s="173"/>
      <c r="J511" s="185">
        <f>BK511</f>
        <v>0</v>
      </c>
      <c r="K511" s="170"/>
      <c r="L511" s="175"/>
      <c r="M511" s="176"/>
      <c r="N511" s="177"/>
      <c r="O511" s="177"/>
      <c r="P511" s="178">
        <f>SUM(P512:P529)</f>
        <v>0</v>
      </c>
      <c r="Q511" s="177"/>
      <c r="R511" s="178">
        <f>SUM(R512:R529)</f>
        <v>4.6154430000000003E-2</v>
      </c>
      <c r="S511" s="177"/>
      <c r="T511" s="179">
        <f>SUM(T512:T529)</f>
        <v>0</v>
      </c>
      <c r="AR511" s="180" t="s">
        <v>84</v>
      </c>
      <c r="AT511" s="181" t="s">
        <v>74</v>
      </c>
      <c r="AU511" s="181" t="s">
        <v>24</v>
      </c>
      <c r="AY511" s="180" t="s">
        <v>152</v>
      </c>
      <c r="BK511" s="182">
        <f>SUM(BK512:BK529)</f>
        <v>0</v>
      </c>
    </row>
    <row r="512" spans="2:65" s="1" customFormat="1" ht="20.399999999999999" customHeight="1">
      <c r="B512" s="38"/>
      <c r="C512" s="186" t="s">
        <v>1030</v>
      </c>
      <c r="D512" s="186" t="s">
        <v>154</v>
      </c>
      <c r="E512" s="187" t="s">
        <v>1031</v>
      </c>
      <c r="F512" s="188" t="s">
        <v>1032</v>
      </c>
      <c r="G512" s="189" t="s">
        <v>224</v>
      </c>
      <c r="H512" s="190">
        <v>79.796999999999997</v>
      </c>
      <c r="I512" s="191"/>
      <c r="J512" s="192">
        <f>ROUND(I512*H512,2)</f>
        <v>0</v>
      </c>
      <c r="K512" s="188" t="s">
        <v>158</v>
      </c>
      <c r="L512" s="58"/>
      <c r="M512" s="193" t="s">
        <v>22</v>
      </c>
      <c r="N512" s="194" t="s">
        <v>46</v>
      </c>
      <c r="O512" s="39"/>
      <c r="P512" s="195">
        <f>O512*H512</f>
        <v>0</v>
      </c>
      <c r="Q512" s="195">
        <v>1.4999999999999999E-4</v>
      </c>
      <c r="R512" s="195">
        <f>Q512*H512</f>
        <v>1.1969549999999999E-2</v>
      </c>
      <c r="S512" s="195">
        <v>0</v>
      </c>
      <c r="T512" s="196">
        <f>S512*H512</f>
        <v>0</v>
      </c>
      <c r="AR512" s="21" t="s">
        <v>230</v>
      </c>
      <c r="AT512" s="21" t="s">
        <v>154</v>
      </c>
      <c r="AU512" s="21" t="s">
        <v>84</v>
      </c>
      <c r="AY512" s="21" t="s">
        <v>152</v>
      </c>
      <c r="BE512" s="197">
        <f>IF(N512="základní",J512,0)</f>
        <v>0</v>
      </c>
      <c r="BF512" s="197">
        <f>IF(N512="snížená",J512,0)</f>
        <v>0</v>
      </c>
      <c r="BG512" s="197">
        <f>IF(N512="zákl. přenesená",J512,0)</f>
        <v>0</v>
      </c>
      <c r="BH512" s="197">
        <f>IF(N512="sníž. přenesená",J512,0)</f>
        <v>0</v>
      </c>
      <c r="BI512" s="197">
        <f>IF(N512="nulová",J512,0)</f>
        <v>0</v>
      </c>
      <c r="BJ512" s="21" t="s">
        <v>24</v>
      </c>
      <c r="BK512" s="197">
        <f>ROUND(I512*H512,2)</f>
        <v>0</v>
      </c>
      <c r="BL512" s="21" t="s">
        <v>230</v>
      </c>
      <c r="BM512" s="21" t="s">
        <v>1033</v>
      </c>
    </row>
    <row r="513" spans="2:65" s="1" customFormat="1" ht="12">
      <c r="B513" s="38"/>
      <c r="C513" s="60"/>
      <c r="D513" s="210" t="s">
        <v>239</v>
      </c>
      <c r="E513" s="60"/>
      <c r="F513" s="214" t="s">
        <v>1034</v>
      </c>
      <c r="G513" s="60"/>
      <c r="H513" s="60"/>
      <c r="I513" s="156"/>
      <c r="J513" s="60"/>
      <c r="K513" s="60"/>
      <c r="L513" s="58"/>
      <c r="M513" s="215"/>
      <c r="N513" s="39"/>
      <c r="O513" s="39"/>
      <c r="P513" s="39"/>
      <c r="Q513" s="39"/>
      <c r="R513" s="39"/>
      <c r="S513" s="39"/>
      <c r="T513" s="75"/>
      <c r="AT513" s="21" t="s">
        <v>239</v>
      </c>
      <c r="AU513" s="21" t="s">
        <v>84</v>
      </c>
    </row>
    <row r="514" spans="2:65" s="11" customFormat="1" ht="12">
      <c r="B514" s="198"/>
      <c r="C514" s="199"/>
      <c r="D514" s="210" t="s">
        <v>161</v>
      </c>
      <c r="E514" s="211" t="s">
        <v>22</v>
      </c>
      <c r="F514" s="212" t="s">
        <v>1035</v>
      </c>
      <c r="G514" s="199"/>
      <c r="H514" s="213">
        <v>77.077449999999999</v>
      </c>
      <c r="I514" s="204"/>
      <c r="J514" s="199"/>
      <c r="K514" s="199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161</v>
      </c>
      <c r="AU514" s="209" t="s">
        <v>84</v>
      </c>
      <c r="AV514" s="11" t="s">
        <v>84</v>
      </c>
      <c r="AW514" s="11" t="s">
        <v>163</v>
      </c>
      <c r="AX514" s="11" t="s">
        <v>75</v>
      </c>
      <c r="AY514" s="209" t="s">
        <v>152</v>
      </c>
    </row>
    <row r="515" spans="2:65" s="11" customFormat="1" ht="12">
      <c r="B515" s="198"/>
      <c r="C515" s="199"/>
      <c r="D515" s="200" t="s">
        <v>161</v>
      </c>
      <c r="E515" s="201" t="s">
        <v>22</v>
      </c>
      <c r="F515" s="202" t="s">
        <v>1036</v>
      </c>
      <c r="G515" s="199"/>
      <c r="H515" s="203">
        <v>2.72</v>
      </c>
      <c r="I515" s="204"/>
      <c r="J515" s="199"/>
      <c r="K515" s="199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161</v>
      </c>
      <c r="AU515" s="209" t="s">
        <v>84</v>
      </c>
      <c r="AV515" s="11" t="s">
        <v>84</v>
      </c>
      <c r="AW515" s="11" t="s">
        <v>163</v>
      </c>
      <c r="AX515" s="11" t="s">
        <v>75</v>
      </c>
      <c r="AY515" s="209" t="s">
        <v>152</v>
      </c>
    </row>
    <row r="516" spans="2:65" s="1" customFormat="1" ht="20.399999999999999" customHeight="1">
      <c r="B516" s="38"/>
      <c r="C516" s="186" t="s">
        <v>1037</v>
      </c>
      <c r="D516" s="186" t="s">
        <v>154</v>
      </c>
      <c r="E516" s="187" t="s">
        <v>1038</v>
      </c>
      <c r="F516" s="188" t="s">
        <v>1039</v>
      </c>
      <c r="G516" s="189" t="s">
        <v>224</v>
      </c>
      <c r="H516" s="190">
        <v>79.796999999999997</v>
      </c>
      <c r="I516" s="191"/>
      <c r="J516" s="192">
        <f>ROUND(I516*H516,2)</f>
        <v>0</v>
      </c>
      <c r="K516" s="188" t="s">
        <v>158</v>
      </c>
      <c r="L516" s="58"/>
      <c r="M516" s="193" t="s">
        <v>22</v>
      </c>
      <c r="N516" s="194" t="s">
        <v>46</v>
      </c>
      <c r="O516" s="39"/>
      <c r="P516" s="195">
        <f>O516*H516</f>
        <v>0</v>
      </c>
      <c r="Q516" s="195">
        <v>3.3E-4</v>
      </c>
      <c r="R516" s="195">
        <f>Q516*H516</f>
        <v>2.633301E-2</v>
      </c>
      <c r="S516" s="195">
        <v>0</v>
      </c>
      <c r="T516" s="196">
        <f>S516*H516</f>
        <v>0</v>
      </c>
      <c r="AR516" s="21" t="s">
        <v>230</v>
      </c>
      <c r="AT516" s="21" t="s">
        <v>154</v>
      </c>
      <c r="AU516" s="21" t="s">
        <v>84</v>
      </c>
      <c r="AY516" s="21" t="s">
        <v>152</v>
      </c>
      <c r="BE516" s="197">
        <f>IF(N516="základní",J516,0)</f>
        <v>0</v>
      </c>
      <c r="BF516" s="197">
        <f>IF(N516="snížená",J516,0)</f>
        <v>0</v>
      </c>
      <c r="BG516" s="197">
        <f>IF(N516="zákl. přenesená",J516,0)</f>
        <v>0</v>
      </c>
      <c r="BH516" s="197">
        <f>IF(N516="sníž. přenesená",J516,0)</f>
        <v>0</v>
      </c>
      <c r="BI516" s="197">
        <f>IF(N516="nulová",J516,0)</f>
        <v>0</v>
      </c>
      <c r="BJ516" s="21" t="s">
        <v>24</v>
      </c>
      <c r="BK516" s="197">
        <f>ROUND(I516*H516,2)</f>
        <v>0</v>
      </c>
      <c r="BL516" s="21" t="s">
        <v>230</v>
      </c>
      <c r="BM516" s="21" t="s">
        <v>1040</v>
      </c>
    </row>
    <row r="517" spans="2:65" s="1" customFormat="1" ht="24">
      <c r="B517" s="38"/>
      <c r="C517" s="60"/>
      <c r="D517" s="200" t="s">
        <v>239</v>
      </c>
      <c r="E517" s="60"/>
      <c r="F517" s="229" t="s">
        <v>1041</v>
      </c>
      <c r="G517" s="60"/>
      <c r="H517" s="60"/>
      <c r="I517" s="156"/>
      <c r="J517" s="60"/>
      <c r="K517" s="60"/>
      <c r="L517" s="58"/>
      <c r="M517" s="215"/>
      <c r="N517" s="39"/>
      <c r="O517" s="39"/>
      <c r="P517" s="39"/>
      <c r="Q517" s="39"/>
      <c r="R517" s="39"/>
      <c r="S517" s="39"/>
      <c r="T517" s="75"/>
      <c r="AT517" s="21" t="s">
        <v>239</v>
      </c>
      <c r="AU517" s="21" t="s">
        <v>84</v>
      </c>
    </row>
    <row r="518" spans="2:65" s="1" customFormat="1" ht="28.8" customHeight="1">
      <c r="B518" s="38"/>
      <c r="C518" s="186" t="s">
        <v>1042</v>
      </c>
      <c r="D518" s="186" t="s">
        <v>154</v>
      </c>
      <c r="E518" s="187" t="s">
        <v>1043</v>
      </c>
      <c r="F518" s="188" t="s">
        <v>1044</v>
      </c>
      <c r="G518" s="189" t="s">
        <v>224</v>
      </c>
      <c r="H518" s="190">
        <v>79.796999999999997</v>
      </c>
      <c r="I518" s="191"/>
      <c r="J518" s="192">
        <f>ROUND(I518*H518,2)</f>
        <v>0</v>
      </c>
      <c r="K518" s="188" t="s">
        <v>158</v>
      </c>
      <c r="L518" s="58"/>
      <c r="M518" s="193" t="s">
        <v>22</v>
      </c>
      <c r="N518" s="194" t="s">
        <v>46</v>
      </c>
      <c r="O518" s="39"/>
      <c r="P518" s="195">
        <f>O518*H518</f>
        <v>0</v>
      </c>
      <c r="Q518" s="195">
        <v>3.0000000000000001E-5</v>
      </c>
      <c r="R518" s="195">
        <f>Q518*H518</f>
        <v>2.39391E-3</v>
      </c>
      <c r="S518" s="195">
        <v>0</v>
      </c>
      <c r="T518" s="196">
        <f>S518*H518</f>
        <v>0</v>
      </c>
      <c r="AR518" s="21" t="s">
        <v>230</v>
      </c>
      <c r="AT518" s="21" t="s">
        <v>154</v>
      </c>
      <c r="AU518" s="21" t="s">
        <v>84</v>
      </c>
      <c r="AY518" s="21" t="s">
        <v>152</v>
      </c>
      <c r="BE518" s="197">
        <f>IF(N518="základní",J518,0)</f>
        <v>0</v>
      </c>
      <c r="BF518" s="197">
        <f>IF(N518="snížená",J518,0)</f>
        <v>0</v>
      </c>
      <c r="BG518" s="197">
        <f>IF(N518="zákl. přenesená",J518,0)</f>
        <v>0</v>
      </c>
      <c r="BH518" s="197">
        <f>IF(N518="sníž. přenesená",J518,0)</f>
        <v>0</v>
      </c>
      <c r="BI518" s="197">
        <f>IF(N518="nulová",J518,0)</f>
        <v>0</v>
      </c>
      <c r="BJ518" s="21" t="s">
        <v>24</v>
      </c>
      <c r="BK518" s="197">
        <f>ROUND(I518*H518,2)</f>
        <v>0</v>
      </c>
      <c r="BL518" s="21" t="s">
        <v>230</v>
      </c>
      <c r="BM518" s="21" t="s">
        <v>1045</v>
      </c>
    </row>
    <row r="519" spans="2:65" s="1" customFormat="1" ht="24">
      <c r="B519" s="38"/>
      <c r="C519" s="60"/>
      <c r="D519" s="200" t="s">
        <v>239</v>
      </c>
      <c r="E519" s="60"/>
      <c r="F519" s="229" t="s">
        <v>1046</v>
      </c>
      <c r="G519" s="60"/>
      <c r="H519" s="60"/>
      <c r="I519" s="156"/>
      <c r="J519" s="60"/>
      <c r="K519" s="60"/>
      <c r="L519" s="58"/>
      <c r="M519" s="215"/>
      <c r="N519" s="39"/>
      <c r="O519" s="39"/>
      <c r="P519" s="39"/>
      <c r="Q519" s="39"/>
      <c r="R519" s="39"/>
      <c r="S519" s="39"/>
      <c r="T519" s="75"/>
      <c r="AT519" s="21" t="s">
        <v>239</v>
      </c>
      <c r="AU519" s="21" t="s">
        <v>84</v>
      </c>
    </row>
    <row r="520" spans="2:65" s="1" customFormat="1" ht="20.399999999999999" customHeight="1">
      <c r="B520" s="38"/>
      <c r="C520" s="186" t="s">
        <v>1047</v>
      </c>
      <c r="D520" s="186" t="s">
        <v>154</v>
      </c>
      <c r="E520" s="187" t="s">
        <v>1048</v>
      </c>
      <c r="F520" s="188" t="s">
        <v>1049</v>
      </c>
      <c r="G520" s="189" t="s">
        <v>224</v>
      </c>
      <c r="H520" s="190">
        <v>7.1820000000000004</v>
      </c>
      <c r="I520" s="191"/>
      <c r="J520" s="192">
        <f>ROUND(I520*H520,2)</f>
        <v>0</v>
      </c>
      <c r="K520" s="188" t="s">
        <v>158</v>
      </c>
      <c r="L520" s="58"/>
      <c r="M520" s="193" t="s">
        <v>22</v>
      </c>
      <c r="N520" s="194" t="s">
        <v>46</v>
      </c>
      <c r="O520" s="39"/>
      <c r="P520" s="195">
        <f>O520*H520</f>
        <v>0</v>
      </c>
      <c r="Q520" s="195">
        <v>6.9999999999999994E-5</v>
      </c>
      <c r="R520" s="195">
        <f>Q520*H520</f>
        <v>5.0274E-4</v>
      </c>
      <c r="S520" s="195">
        <v>0</v>
      </c>
      <c r="T520" s="196">
        <f>S520*H520</f>
        <v>0</v>
      </c>
      <c r="AR520" s="21" t="s">
        <v>230</v>
      </c>
      <c r="AT520" s="21" t="s">
        <v>154</v>
      </c>
      <c r="AU520" s="21" t="s">
        <v>84</v>
      </c>
      <c r="AY520" s="21" t="s">
        <v>152</v>
      </c>
      <c r="BE520" s="197">
        <f>IF(N520="základní",J520,0)</f>
        <v>0</v>
      </c>
      <c r="BF520" s="197">
        <f>IF(N520="snížená",J520,0)</f>
        <v>0</v>
      </c>
      <c r="BG520" s="197">
        <f>IF(N520="zákl. přenesená",J520,0)</f>
        <v>0</v>
      </c>
      <c r="BH520" s="197">
        <f>IF(N520="sníž. přenesená",J520,0)</f>
        <v>0</v>
      </c>
      <c r="BI520" s="197">
        <f>IF(N520="nulová",J520,0)</f>
        <v>0</v>
      </c>
      <c r="BJ520" s="21" t="s">
        <v>24</v>
      </c>
      <c r="BK520" s="197">
        <f>ROUND(I520*H520,2)</f>
        <v>0</v>
      </c>
      <c r="BL520" s="21" t="s">
        <v>230</v>
      </c>
      <c r="BM520" s="21" t="s">
        <v>1050</v>
      </c>
    </row>
    <row r="521" spans="2:65" s="1" customFormat="1" ht="24">
      <c r="B521" s="38"/>
      <c r="C521" s="60"/>
      <c r="D521" s="210" t="s">
        <v>239</v>
      </c>
      <c r="E521" s="60"/>
      <c r="F521" s="214" t="s">
        <v>1051</v>
      </c>
      <c r="G521" s="60"/>
      <c r="H521" s="60"/>
      <c r="I521" s="156"/>
      <c r="J521" s="60"/>
      <c r="K521" s="60"/>
      <c r="L521" s="58"/>
      <c r="M521" s="215"/>
      <c r="N521" s="39"/>
      <c r="O521" s="39"/>
      <c r="P521" s="39"/>
      <c r="Q521" s="39"/>
      <c r="R521" s="39"/>
      <c r="S521" s="39"/>
      <c r="T521" s="75"/>
      <c r="AT521" s="21" t="s">
        <v>239</v>
      </c>
      <c r="AU521" s="21" t="s">
        <v>84</v>
      </c>
    </row>
    <row r="522" spans="2:65" s="11" customFormat="1" ht="12">
      <c r="B522" s="198"/>
      <c r="C522" s="199"/>
      <c r="D522" s="210" t="s">
        <v>161</v>
      </c>
      <c r="E522" s="211" t="s">
        <v>22</v>
      </c>
      <c r="F522" s="212" t="s">
        <v>1052</v>
      </c>
      <c r="G522" s="199"/>
      <c r="H522" s="213">
        <v>4.9050000000000002</v>
      </c>
      <c r="I522" s="204"/>
      <c r="J522" s="199"/>
      <c r="K522" s="199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161</v>
      </c>
      <c r="AU522" s="209" t="s">
        <v>84</v>
      </c>
      <c r="AV522" s="11" t="s">
        <v>84</v>
      </c>
      <c r="AW522" s="11" t="s">
        <v>163</v>
      </c>
      <c r="AX522" s="11" t="s">
        <v>75</v>
      </c>
      <c r="AY522" s="209" t="s">
        <v>152</v>
      </c>
    </row>
    <row r="523" spans="2:65" s="11" customFormat="1" ht="12">
      <c r="B523" s="198"/>
      <c r="C523" s="199"/>
      <c r="D523" s="200" t="s">
        <v>161</v>
      </c>
      <c r="E523" s="201" t="s">
        <v>22</v>
      </c>
      <c r="F523" s="202" t="s">
        <v>1053</v>
      </c>
      <c r="G523" s="199"/>
      <c r="H523" s="203">
        <v>2.2770000000000001</v>
      </c>
      <c r="I523" s="204"/>
      <c r="J523" s="199"/>
      <c r="K523" s="199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161</v>
      </c>
      <c r="AU523" s="209" t="s">
        <v>84</v>
      </c>
      <c r="AV523" s="11" t="s">
        <v>84</v>
      </c>
      <c r="AW523" s="11" t="s">
        <v>163</v>
      </c>
      <c r="AX523" s="11" t="s">
        <v>75</v>
      </c>
      <c r="AY523" s="209" t="s">
        <v>152</v>
      </c>
    </row>
    <row r="524" spans="2:65" s="1" customFormat="1" ht="28.8" customHeight="1">
      <c r="B524" s="38"/>
      <c r="C524" s="186" t="s">
        <v>1054</v>
      </c>
      <c r="D524" s="186" t="s">
        <v>154</v>
      </c>
      <c r="E524" s="187" t="s">
        <v>1055</v>
      </c>
      <c r="F524" s="188" t="s">
        <v>1056</v>
      </c>
      <c r="G524" s="189" t="s">
        <v>224</v>
      </c>
      <c r="H524" s="190">
        <v>7.1820000000000004</v>
      </c>
      <c r="I524" s="191"/>
      <c r="J524" s="192">
        <f>ROUND(I524*H524,2)</f>
        <v>0</v>
      </c>
      <c r="K524" s="188" t="s">
        <v>158</v>
      </c>
      <c r="L524" s="58"/>
      <c r="M524" s="193" t="s">
        <v>22</v>
      </c>
      <c r="N524" s="194" t="s">
        <v>46</v>
      </c>
      <c r="O524" s="39"/>
      <c r="P524" s="195">
        <f>O524*H524</f>
        <v>0</v>
      </c>
      <c r="Q524" s="195">
        <v>1.7000000000000001E-4</v>
      </c>
      <c r="R524" s="195">
        <f>Q524*H524</f>
        <v>1.2209400000000002E-3</v>
      </c>
      <c r="S524" s="195">
        <v>0</v>
      </c>
      <c r="T524" s="196">
        <f>S524*H524</f>
        <v>0</v>
      </c>
      <c r="AR524" s="21" t="s">
        <v>230</v>
      </c>
      <c r="AT524" s="21" t="s">
        <v>154</v>
      </c>
      <c r="AU524" s="21" t="s">
        <v>84</v>
      </c>
      <c r="AY524" s="21" t="s">
        <v>152</v>
      </c>
      <c r="BE524" s="197">
        <f>IF(N524="základní",J524,0)</f>
        <v>0</v>
      </c>
      <c r="BF524" s="197">
        <f>IF(N524="snížená",J524,0)</f>
        <v>0</v>
      </c>
      <c r="BG524" s="197">
        <f>IF(N524="zákl. přenesená",J524,0)</f>
        <v>0</v>
      </c>
      <c r="BH524" s="197">
        <f>IF(N524="sníž. přenesená",J524,0)</f>
        <v>0</v>
      </c>
      <c r="BI524" s="197">
        <f>IF(N524="nulová",J524,0)</f>
        <v>0</v>
      </c>
      <c r="BJ524" s="21" t="s">
        <v>24</v>
      </c>
      <c r="BK524" s="197">
        <f>ROUND(I524*H524,2)</f>
        <v>0</v>
      </c>
      <c r="BL524" s="21" t="s">
        <v>230</v>
      </c>
      <c r="BM524" s="21" t="s">
        <v>1057</v>
      </c>
    </row>
    <row r="525" spans="2:65" s="1" customFormat="1" ht="24">
      <c r="B525" s="38"/>
      <c r="C525" s="60"/>
      <c r="D525" s="200" t="s">
        <v>239</v>
      </c>
      <c r="E525" s="60"/>
      <c r="F525" s="229" t="s">
        <v>1058</v>
      </c>
      <c r="G525" s="60"/>
      <c r="H525" s="60"/>
      <c r="I525" s="156"/>
      <c r="J525" s="60"/>
      <c r="K525" s="60"/>
      <c r="L525" s="58"/>
      <c r="M525" s="215"/>
      <c r="N525" s="39"/>
      <c r="O525" s="39"/>
      <c r="P525" s="39"/>
      <c r="Q525" s="39"/>
      <c r="R525" s="39"/>
      <c r="S525" s="39"/>
      <c r="T525" s="75"/>
      <c r="AT525" s="21" t="s">
        <v>239</v>
      </c>
      <c r="AU525" s="21" t="s">
        <v>84</v>
      </c>
    </row>
    <row r="526" spans="2:65" s="1" customFormat="1" ht="28.8" customHeight="1">
      <c r="B526" s="38"/>
      <c r="C526" s="186" t="s">
        <v>1059</v>
      </c>
      <c r="D526" s="186" t="s">
        <v>154</v>
      </c>
      <c r="E526" s="187" t="s">
        <v>1060</v>
      </c>
      <c r="F526" s="188" t="s">
        <v>1061</v>
      </c>
      <c r="G526" s="189" t="s">
        <v>224</v>
      </c>
      <c r="H526" s="190">
        <v>16.974</v>
      </c>
      <c r="I526" s="191"/>
      <c r="J526" s="192">
        <f>ROUND(I526*H526,2)</f>
        <v>0</v>
      </c>
      <c r="K526" s="188" t="s">
        <v>158</v>
      </c>
      <c r="L526" s="58"/>
      <c r="M526" s="193" t="s">
        <v>22</v>
      </c>
      <c r="N526" s="194" t="s">
        <v>46</v>
      </c>
      <c r="O526" s="39"/>
      <c r="P526" s="195">
        <f>O526*H526</f>
        <v>0</v>
      </c>
      <c r="Q526" s="195">
        <v>2.2000000000000001E-4</v>
      </c>
      <c r="R526" s="195">
        <f>Q526*H526</f>
        <v>3.73428E-3</v>
      </c>
      <c r="S526" s="195">
        <v>0</v>
      </c>
      <c r="T526" s="196">
        <f>S526*H526</f>
        <v>0</v>
      </c>
      <c r="AR526" s="21" t="s">
        <v>230</v>
      </c>
      <c r="AT526" s="21" t="s">
        <v>154</v>
      </c>
      <c r="AU526" s="21" t="s">
        <v>84</v>
      </c>
      <c r="AY526" s="21" t="s">
        <v>152</v>
      </c>
      <c r="BE526" s="197">
        <f>IF(N526="základní",J526,0)</f>
        <v>0</v>
      </c>
      <c r="BF526" s="197">
        <f>IF(N526="snížená",J526,0)</f>
        <v>0</v>
      </c>
      <c r="BG526" s="197">
        <f>IF(N526="zákl. přenesená",J526,0)</f>
        <v>0</v>
      </c>
      <c r="BH526" s="197">
        <f>IF(N526="sníž. přenesená",J526,0)</f>
        <v>0</v>
      </c>
      <c r="BI526" s="197">
        <f>IF(N526="nulová",J526,0)</f>
        <v>0</v>
      </c>
      <c r="BJ526" s="21" t="s">
        <v>24</v>
      </c>
      <c r="BK526" s="197">
        <f>ROUND(I526*H526,2)</f>
        <v>0</v>
      </c>
      <c r="BL526" s="21" t="s">
        <v>230</v>
      </c>
      <c r="BM526" s="21" t="s">
        <v>1062</v>
      </c>
    </row>
    <row r="527" spans="2:65" s="1" customFormat="1" ht="24">
      <c r="B527" s="38"/>
      <c r="C527" s="60"/>
      <c r="D527" s="210" t="s">
        <v>239</v>
      </c>
      <c r="E527" s="60"/>
      <c r="F527" s="214" t="s">
        <v>1063</v>
      </c>
      <c r="G527" s="60"/>
      <c r="H527" s="60"/>
      <c r="I527" s="156"/>
      <c r="J527" s="60"/>
      <c r="K527" s="60"/>
      <c r="L527" s="58"/>
      <c r="M527" s="215"/>
      <c r="N527" s="39"/>
      <c r="O527" s="39"/>
      <c r="P527" s="39"/>
      <c r="Q527" s="39"/>
      <c r="R527" s="39"/>
      <c r="S527" s="39"/>
      <c r="T527" s="75"/>
      <c r="AT527" s="21" t="s">
        <v>239</v>
      </c>
      <c r="AU527" s="21" t="s">
        <v>84</v>
      </c>
    </row>
    <row r="528" spans="2:65" s="11" customFormat="1" ht="12">
      <c r="B528" s="198"/>
      <c r="C528" s="199"/>
      <c r="D528" s="210" t="s">
        <v>161</v>
      </c>
      <c r="E528" s="211" t="s">
        <v>22</v>
      </c>
      <c r="F528" s="212" t="s">
        <v>1064</v>
      </c>
      <c r="G528" s="199"/>
      <c r="H528" s="213">
        <v>11.374000000000001</v>
      </c>
      <c r="I528" s="204"/>
      <c r="J528" s="199"/>
      <c r="K528" s="199"/>
      <c r="L528" s="205"/>
      <c r="M528" s="206"/>
      <c r="N528" s="207"/>
      <c r="O528" s="207"/>
      <c r="P528" s="207"/>
      <c r="Q528" s="207"/>
      <c r="R528" s="207"/>
      <c r="S528" s="207"/>
      <c r="T528" s="208"/>
      <c r="AT528" s="209" t="s">
        <v>161</v>
      </c>
      <c r="AU528" s="209" t="s">
        <v>84</v>
      </c>
      <c r="AV528" s="11" t="s">
        <v>84</v>
      </c>
      <c r="AW528" s="11" t="s">
        <v>163</v>
      </c>
      <c r="AX528" s="11" t="s">
        <v>75</v>
      </c>
      <c r="AY528" s="209" t="s">
        <v>152</v>
      </c>
    </row>
    <row r="529" spans="2:65" s="11" customFormat="1" ht="12">
      <c r="B529" s="198"/>
      <c r="C529" s="199"/>
      <c r="D529" s="210" t="s">
        <v>161</v>
      </c>
      <c r="E529" s="211" t="s">
        <v>22</v>
      </c>
      <c r="F529" s="212" t="s">
        <v>1065</v>
      </c>
      <c r="G529" s="199"/>
      <c r="H529" s="213">
        <v>5.6</v>
      </c>
      <c r="I529" s="204"/>
      <c r="J529" s="199"/>
      <c r="K529" s="199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161</v>
      </c>
      <c r="AU529" s="209" t="s">
        <v>84</v>
      </c>
      <c r="AV529" s="11" t="s">
        <v>84</v>
      </c>
      <c r="AW529" s="11" t="s">
        <v>163</v>
      </c>
      <c r="AX529" s="11" t="s">
        <v>75</v>
      </c>
      <c r="AY529" s="209" t="s">
        <v>152</v>
      </c>
    </row>
    <row r="530" spans="2:65" s="10" customFormat="1" ht="29.85" customHeight="1">
      <c r="B530" s="169"/>
      <c r="C530" s="170"/>
      <c r="D530" s="183" t="s">
        <v>74</v>
      </c>
      <c r="E530" s="184" t="s">
        <v>1066</v>
      </c>
      <c r="F530" s="184" t="s">
        <v>1067</v>
      </c>
      <c r="G530" s="170"/>
      <c r="H530" s="170"/>
      <c r="I530" s="173"/>
      <c r="J530" s="185">
        <f>BK530</f>
        <v>0</v>
      </c>
      <c r="K530" s="170"/>
      <c r="L530" s="175"/>
      <c r="M530" s="176"/>
      <c r="N530" s="177"/>
      <c r="O530" s="177"/>
      <c r="P530" s="178">
        <f>SUM(P531:P538)</f>
        <v>0</v>
      </c>
      <c r="Q530" s="177"/>
      <c r="R530" s="178">
        <f>SUM(R531:R538)</f>
        <v>4.7305440000000004E-2</v>
      </c>
      <c r="S530" s="177"/>
      <c r="T530" s="179">
        <f>SUM(T531:T538)</f>
        <v>0</v>
      </c>
      <c r="AR530" s="180" t="s">
        <v>84</v>
      </c>
      <c r="AT530" s="181" t="s">
        <v>74</v>
      </c>
      <c r="AU530" s="181" t="s">
        <v>24</v>
      </c>
      <c r="AY530" s="180" t="s">
        <v>152</v>
      </c>
      <c r="BK530" s="182">
        <f>SUM(BK531:BK538)</f>
        <v>0</v>
      </c>
    </row>
    <row r="531" spans="2:65" s="1" customFormat="1" ht="28.8" customHeight="1">
      <c r="B531" s="38"/>
      <c r="C531" s="186" t="s">
        <v>1068</v>
      </c>
      <c r="D531" s="186" t="s">
        <v>154</v>
      </c>
      <c r="E531" s="187" t="s">
        <v>1069</v>
      </c>
      <c r="F531" s="188" t="s">
        <v>1070</v>
      </c>
      <c r="G531" s="189" t="s">
        <v>224</v>
      </c>
      <c r="H531" s="190">
        <v>98.552999999999997</v>
      </c>
      <c r="I531" s="191"/>
      <c r="J531" s="192">
        <f>ROUND(I531*H531,2)</f>
        <v>0</v>
      </c>
      <c r="K531" s="188" t="s">
        <v>158</v>
      </c>
      <c r="L531" s="58"/>
      <c r="M531" s="193" t="s">
        <v>22</v>
      </c>
      <c r="N531" s="194" t="s">
        <v>46</v>
      </c>
      <c r="O531" s="39"/>
      <c r="P531" s="195">
        <f>O531*H531</f>
        <v>0</v>
      </c>
      <c r="Q531" s="195">
        <v>2.0000000000000001E-4</v>
      </c>
      <c r="R531" s="195">
        <f>Q531*H531</f>
        <v>1.9710600000000002E-2</v>
      </c>
      <c r="S531" s="195">
        <v>0</v>
      </c>
      <c r="T531" s="196">
        <f>S531*H531</f>
        <v>0</v>
      </c>
      <c r="AR531" s="21" t="s">
        <v>230</v>
      </c>
      <c r="AT531" s="21" t="s">
        <v>154</v>
      </c>
      <c r="AU531" s="21" t="s">
        <v>84</v>
      </c>
      <c r="AY531" s="21" t="s">
        <v>152</v>
      </c>
      <c r="BE531" s="197">
        <f>IF(N531="základní",J531,0)</f>
        <v>0</v>
      </c>
      <c r="BF531" s="197">
        <f>IF(N531="snížená",J531,0)</f>
        <v>0</v>
      </c>
      <c r="BG531" s="197">
        <f>IF(N531="zákl. přenesená",J531,0)</f>
        <v>0</v>
      </c>
      <c r="BH531" s="197">
        <f>IF(N531="sníž. přenesená",J531,0)</f>
        <v>0</v>
      </c>
      <c r="BI531" s="197">
        <f>IF(N531="nulová",J531,0)</f>
        <v>0</v>
      </c>
      <c r="BJ531" s="21" t="s">
        <v>24</v>
      </c>
      <c r="BK531" s="197">
        <f>ROUND(I531*H531,2)</f>
        <v>0</v>
      </c>
      <c r="BL531" s="21" t="s">
        <v>230</v>
      </c>
      <c r="BM531" s="21" t="s">
        <v>1071</v>
      </c>
    </row>
    <row r="532" spans="2:65" s="1" customFormat="1" ht="24">
      <c r="B532" s="38"/>
      <c r="C532" s="60"/>
      <c r="D532" s="210" t="s">
        <v>239</v>
      </c>
      <c r="E532" s="60"/>
      <c r="F532" s="214" t="s">
        <v>1072</v>
      </c>
      <c r="G532" s="60"/>
      <c r="H532" s="60"/>
      <c r="I532" s="156"/>
      <c r="J532" s="60"/>
      <c r="K532" s="60"/>
      <c r="L532" s="58"/>
      <c r="M532" s="215"/>
      <c r="N532" s="39"/>
      <c r="O532" s="39"/>
      <c r="P532" s="39"/>
      <c r="Q532" s="39"/>
      <c r="R532" s="39"/>
      <c r="S532" s="39"/>
      <c r="T532" s="75"/>
      <c r="AT532" s="21" t="s">
        <v>239</v>
      </c>
      <c r="AU532" s="21" t="s">
        <v>84</v>
      </c>
    </row>
    <row r="533" spans="2:65" s="11" customFormat="1" ht="12">
      <c r="B533" s="198"/>
      <c r="C533" s="199"/>
      <c r="D533" s="210" t="s">
        <v>161</v>
      </c>
      <c r="E533" s="211" t="s">
        <v>22</v>
      </c>
      <c r="F533" s="212" t="s">
        <v>1073</v>
      </c>
      <c r="G533" s="199"/>
      <c r="H533" s="213">
        <v>23.5532</v>
      </c>
      <c r="I533" s="204"/>
      <c r="J533" s="199"/>
      <c r="K533" s="199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161</v>
      </c>
      <c r="AU533" s="209" t="s">
        <v>84</v>
      </c>
      <c r="AV533" s="11" t="s">
        <v>84</v>
      </c>
      <c r="AW533" s="11" t="s">
        <v>163</v>
      </c>
      <c r="AX533" s="11" t="s">
        <v>75</v>
      </c>
      <c r="AY533" s="209" t="s">
        <v>152</v>
      </c>
    </row>
    <row r="534" spans="2:65" s="11" customFormat="1" ht="12">
      <c r="B534" s="198"/>
      <c r="C534" s="199"/>
      <c r="D534" s="200" t="s">
        <v>161</v>
      </c>
      <c r="E534" s="201" t="s">
        <v>22</v>
      </c>
      <c r="F534" s="202" t="s">
        <v>1074</v>
      </c>
      <c r="G534" s="199"/>
      <c r="H534" s="203">
        <v>75</v>
      </c>
      <c r="I534" s="204"/>
      <c r="J534" s="199"/>
      <c r="K534" s="199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161</v>
      </c>
      <c r="AU534" s="209" t="s">
        <v>84</v>
      </c>
      <c r="AV534" s="11" t="s">
        <v>84</v>
      </c>
      <c r="AW534" s="11" t="s">
        <v>163</v>
      </c>
      <c r="AX534" s="11" t="s">
        <v>75</v>
      </c>
      <c r="AY534" s="209" t="s">
        <v>152</v>
      </c>
    </row>
    <row r="535" spans="2:65" s="1" customFormat="1" ht="28.8" customHeight="1">
      <c r="B535" s="38"/>
      <c r="C535" s="186" t="s">
        <v>1075</v>
      </c>
      <c r="D535" s="186" t="s">
        <v>154</v>
      </c>
      <c r="E535" s="187" t="s">
        <v>1076</v>
      </c>
      <c r="F535" s="188" t="s">
        <v>1077</v>
      </c>
      <c r="G535" s="189" t="s">
        <v>224</v>
      </c>
      <c r="H535" s="190">
        <v>98.552999999999997</v>
      </c>
      <c r="I535" s="191"/>
      <c r="J535" s="192">
        <f>ROUND(I535*H535,2)</f>
        <v>0</v>
      </c>
      <c r="K535" s="188" t="s">
        <v>158</v>
      </c>
      <c r="L535" s="58"/>
      <c r="M535" s="193" t="s">
        <v>22</v>
      </c>
      <c r="N535" s="194" t="s">
        <v>46</v>
      </c>
      <c r="O535" s="39"/>
      <c r="P535" s="195">
        <f>O535*H535</f>
        <v>0</v>
      </c>
      <c r="Q535" s="195">
        <v>2.5999999999999998E-4</v>
      </c>
      <c r="R535" s="195">
        <f>Q535*H535</f>
        <v>2.5623779999999999E-2</v>
      </c>
      <c r="S535" s="195">
        <v>0</v>
      </c>
      <c r="T535" s="196">
        <f>S535*H535</f>
        <v>0</v>
      </c>
      <c r="AR535" s="21" t="s">
        <v>230</v>
      </c>
      <c r="AT535" s="21" t="s">
        <v>154</v>
      </c>
      <c r="AU535" s="21" t="s">
        <v>84</v>
      </c>
      <c r="AY535" s="21" t="s">
        <v>152</v>
      </c>
      <c r="BE535" s="197">
        <f>IF(N535="základní",J535,0)</f>
        <v>0</v>
      </c>
      <c r="BF535" s="197">
        <f>IF(N535="snížená",J535,0)</f>
        <v>0</v>
      </c>
      <c r="BG535" s="197">
        <f>IF(N535="zákl. přenesená",J535,0)</f>
        <v>0</v>
      </c>
      <c r="BH535" s="197">
        <f>IF(N535="sníž. přenesená",J535,0)</f>
        <v>0</v>
      </c>
      <c r="BI535" s="197">
        <f>IF(N535="nulová",J535,0)</f>
        <v>0</v>
      </c>
      <c r="BJ535" s="21" t="s">
        <v>24</v>
      </c>
      <c r="BK535" s="197">
        <f>ROUND(I535*H535,2)</f>
        <v>0</v>
      </c>
      <c r="BL535" s="21" t="s">
        <v>230</v>
      </c>
      <c r="BM535" s="21" t="s">
        <v>1078</v>
      </c>
    </row>
    <row r="536" spans="2:65" s="1" customFormat="1" ht="24">
      <c r="B536" s="38"/>
      <c r="C536" s="60"/>
      <c r="D536" s="200" t="s">
        <v>239</v>
      </c>
      <c r="E536" s="60"/>
      <c r="F536" s="229" t="s">
        <v>1079</v>
      </c>
      <c r="G536" s="60"/>
      <c r="H536" s="60"/>
      <c r="I536" s="156"/>
      <c r="J536" s="60"/>
      <c r="K536" s="60"/>
      <c r="L536" s="58"/>
      <c r="M536" s="215"/>
      <c r="N536" s="39"/>
      <c r="O536" s="39"/>
      <c r="P536" s="39"/>
      <c r="Q536" s="39"/>
      <c r="R536" s="39"/>
      <c r="S536" s="39"/>
      <c r="T536" s="75"/>
      <c r="AT536" s="21" t="s">
        <v>239</v>
      </c>
      <c r="AU536" s="21" t="s">
        <v>84</v>
      </c>
    </row>
    <row r="537" spans="2:65" s="1" customFormat="1" ht="28.8" customHeight="1">
      <c r="B537" s="38"/>
      <c r="C537" s="186" t="s">
        <v>1080</v>
      </c>
      <c r="D537" s="186" t="s">
        <v>154</v>
      </c>
      <c r="E537" s="187" t="s">
        <v>1081</v>
      </c>
      <c r="F537" s="188" t="s">
        <v>1082</v>
      </c>
      <c r="G537" s="189" t="s">
        <v>224</v>
      </c>
      <c r="H537" s="190">
        <v>98.552999999999997</v>
      </c>
      <c r="I537" s="191"/>
      <c r="J537" s="192">
        <f>ROUND(I537*H537,2)</f>
        <v>0</v>
      </c>
      <c r="K537" s="188" t="s">
        <v>158</v>
      </c>
      <c r="L537" s="58"/>
      <c r="M537" s="193" t="s">
        <v>22</v>
      </c>
      <c r="N537" s="194" t="s">
        <v>46</v>
      </c>
      <c r="O537" s="39"/>
      <c r="P537" s="195">
        <f>O537*H537</f>
        <v>0</v>
      </c>
      <c r="Q537" s="195">
        <v>2.0000000000000002E-5</v>
      </c>
      <c r="R537" s="195">
        <f>Q537*H537</f>
        <v>1.9710600000000002E-3</v>
      </c>
      <c r="S537" s="195">
        <v>0</v>
      </c>
      <c r="T537" s="196">
        <f>S537*H537</f>
        <v>0</v>
      </c>
      <c r="AR537" s="21" t="s">
        <v>230</v>
      </c>
      <c r="AT537" s="21" t="s">
        <v>154</v>
      </c>
      <c r="AU537" s="21" t="s">
        <v>84</v>
      </c>
      <c r="AY537" s="21" t="s">
        <v>152</v>
      </c>
      <c r="BE537" s="197">
        <f>IF(N537="základní",J537,0)</f>
        <v>0</v>
      </c>
      <c r="BF537" s="197">
        <f>IF(N537="snížená",J537,0)</f>
        <v>0</v>
      </c>
      <c r="BG537" s="197">
        <f>IF(N537="zákl. přenesená",J537,0)</f>
        <v>0</v>
      </c>
      <c r="BH537" s="197">
        <f>IF(N537="sníž. přenesená",J537,0)</f>
        <v>0</v>
      </c>
      <c r="BI537" s="197">
        <f>IF(N537="nulová",J537,0)</f>
        <v>0</v>
      </c>
      <c r="BJ537" s="21" t="s">
        <v>24</v>
      </c>
      <c r="BK537" s="197">
        <f>ROUND(I537*H537,2)</f>
        <v>0</v>
      </c>
      <c r="BL537" s="21" t="s">
        <v>230</v>
      </c>
      <c r="BM537" s="21" t="s">
        <v>1083</v>
      </c>
    </row>
    <row r="538" spans="2:65" s="1" customFormat="1" ht="36">
      <c r="B538" s="38"/>
      <c r="C538" s="60"/>
      <c r="D538" s="210" t="s">
        <v>239</v>
      </c>
      <c r="E538" s="60"/>
      <c r="F538" s="214" t="s">
        <v>1084</v>
      </c>
      <c r="G538" s="60"/>
      <c r="H538" s="60"/>
      <c r="I538" s="156"/>
      <c r="J538" s="60"/>
      <c r="K538" s="60"/>
      <c r="L538" s="58"/>
      <c r="M538" s="215"/>
      <c r="N538" s="39"/>
      <c r="O538" s="39"/>
      <c r="P538" s="39"/>
      <c r="Q538" s="39"/>
      <c r="R538" s="39"/>
      <c r="S538" s="39"/>
      <c r="T538" s="75"/>
      <c r="AT538" s="21" t="s">
        <v>239</v>
      </c>
      <c r="AU538" s="21" t="s">
        <v>84</v>
      </c>
    </row>
    <row r="539" spans="2:65" s="10" customFormat="1" ht="37.35" customHeight="1">
      <c r="B539" s="169"/>
      <c r="C539" s="170"/>
      <c r="D539" s="171" t="s">
        <v>74</v>
      </c>
      <c r="E539" s="172" t="s">
        <v>278</v>
      </c>
      <c r="F539" s="172" t="s">
        <v>1085</v>
      </c>
      <c r="G539" s="170"/>
      <c r="H539" s="170"/>
      <c r="I539" s="173"/>
      <c r="J539" s="174">
        <f>BK539</f>
        <v>0</v>
      </c>
      <c r="K539" s="170"/>
      <c r="L539" s="175"/>
      <c r="M539" s="176"/>
      <c r="N539" s="177"/>
      <c r="O539" s="177"/>
      <c r="P539" s="178">
        <f>P540</f>
        <v>0</v>
      </c>
      <c r="Q539" s="177"/>
      <c r="R539" s="178">
        <f>R540</f>
        <v>0</v>
      </c>
      <c r="S539" s="177"/>
      <c r="T539" s="179">
        <f>T540</f>
        <v>0</v>
      </c>
      <c r="AR539" s="180" t="s">
        <v>167</v>
      </c>
      <c r="AT539" s="181" t="s">
        <v>74</v>
      </c>
      <c r="AU539" s="181" t="s">
        <v>75</v>
      </c>
      <c r="AY539" s="180" t="s">
        <v>152</v>
      </c>
      <c r="BK539" s="182">
        <f>BK540</f>
        <v>0</v>
      </c>
    </row>
    <row r="540" spans="2:65" s="10" customFormat="1" ht="19.95" customHeight="1">
      <c r="B540" s="169"/>
      <c r="C540" s="170"/>
      <c r="D540" s="183" t="s">
        <v>74</v>
      </c>
      <c r="E540" s="184" t="s">
        <v>1086</v>
      </c>
      <c r="F540" s="184" t="s">
        <v>1087</v>
      </c>
      <c r="G540" s="170"/>
      <c r="H540" s="170"/>
      <c r="I540" s="173"/>
      <c r="J540" s="185">
        <f>BK540</f>
        <v>0</v>
      </c>
      <c r="K540" s="170"/>
      <c r="L540" s="175"/>
      <c r="M540" s="176"/>
      <c r="N540" s="177"/>
      <c r="O540" s="177"/>
      <c r="P540" s="178">
        <f>SUM(P541:P543)</f>
        <v>0</v>
      </c>
      <c r="Q540" s="177"/>
      <c r="R540" s="178">
        <f>SUM(R541:R543)</f>
        <v>0</v>
      </c>
      <c r="S540" s="177"/>
      <c r="T540" s="179">
        <f>SUM(T541:T543)</f>
        <v>0</v>
      </c>
      <c r="AR540" s="180" t="s">
        <v>167</v>
      </c>
      <c r="AT540" s="181" t="s">
        <v>74</v>
      </c>
      <c r="AU540" s="181" t="s">
        <v>24</v>
      </c>
      <c r="AY540" s="180" t="s">
        <v>152</v>
      </c>
      <c r="BK540" s="182">
        <f>SUM(BK541:BK543)</f>
        <v>0</v>
      </c>
    </row>
    <row r="541" spans="2:65" s="1" customFormat="1" ht="20.399999999999999" customHeight="1">
      <c r="B541" s="38"/>
      <c r="C541" s="186" t="s">
        <v>1088</v>
      </c>
      <c r="D541" s="186" t="s">
        <v>154</v>
      </c>
      <c r="E541" s="187" t="s">
        <v>1089</v>
      </c>
      <c r="F541" s="188" t="s">
        <v>1090</v>
      </c>
      <c r="G541" s="189" t="s">
        <v>333</v>
      </c>
      <c r="H541" s="190">
        <v>1</v>
      </c>
      <c r="I541" s="191"/>
      <c r="J541" s="192">
        <f>ROUND(I541*H541,2)</f>
        <v>0</v>
      </c>
      <c r="K541" s="188" t="s">
        <v>22</v>
      </c>
      <c r="L541" s="58"/>
      <c r="M541" s="193" t="s">
        <v>22</v>
      </c>
      <c r="N541" s="194" t="s">
        <v>46</v>
      </c>
      <c r="O541" s="39"/>
      <c r="P541" s="195">
        <f>O541*H541</f>
        <v>0</v>
      </c>
      <c r="Q541" s="195">
        <v>0</v>
      </c>
      <c r="R541" s="195">
        <f>Q541*H541</f>
        <v>0</v>
      </c>
      <c r="S541" s="195">
        <v>0</v>
      </c>
      <c r="T541" s="196">
        <f>S541*H541</f>
        <v>0</v>
      </c>
      <c r="AR541" s="21" t="s">
        <v>443</v>
      </c>
      <c r="AT541" s="21" t="s">
        <v>154</v>
      </c>
      <c r="AU541" s="21" t="s">
        <v>84</v>
      </c>
      <c r="AY541" s="21" t="s">
        <v>152</v>
      </c>
      <c r="BE541" s="197">
        <f>IF(N541="základní",J541,0)</f>
        <v>0</v>
      </c>
      <c r="BF541" s="197">
        <f>IF(N541="snížená",J541,0)</f>
        <v>0</v>
      </c>
      <c r="BG541" s="197">
        <f>IF(N541="zákl. přenesená",J541,0)</f>
        <v>0</v>
      </c>
      <c r="BH541" s="197">
        <f>IF(N541="sníž. přenesená",J541,0)</f>
        <v>0</v>
      </c>
      <c r="BI541" s="197">
        <f>IF(N541="nulová",J541,0)</f>
        <v>0</v>
      </c>
      <c r="BJ541" s="21" t="s">
        <v>24</v>
      </c>
      <c r="BK541" s="197">
        <f>ROUND(I541*H541,2)</f>
        <v>0</v>
      </c>
      <c r="BL541" s="21" t="s">
        <v>443</v>
      </c>
      <c r="BM541" s="21" t="s">
        <v>1091</v>
      </c>
    </row>
    <row r="542" spans="2:65" s="1" customFormat="1" ht="12">
      <c r="B542" s="38"/>
      <c r="C542" s="60"/>
      <c r="D542" s="210" t="s">
        <v>239</v>
      </c>
      <c r="E542" s="60"/>
      <c r="F542" s="214" t="s">
        <v>1090</v>
      </c>
      <c r="G542" s="60"/>
      <c r="H542" s="60"/>
      <c r="I542" s="156"/>
      <c r="J542" s="60"/>
      <c r="K542" s="60"/>
      <c r="L542" s="58"/>
      <c r="M542" s="215"/>
      <c r="N542" s="39"/>
      <c r="O542" s="39"/>
      <c r="P542" s="39"/>
      <c r="Q542" s="39"/>
      <c r="R542" s="39"/>
      <c r="S542" s="39"/>
      <c r="T542" s="75"/>
      <c r="AT542" s="21" t="s">
        <v>239</v>
      </c>
      <c r="AU542" s="21" t="s">
        <v>84</v>
      </c>
    </row>
    <row r="543" spans="2:65" s="1" customFormat="1" ht="24">
      <c r="B543" s="38"/>
      <c r="C543" s="60"/>
      <c r="D543" s="210" t="s">
        <v>268</v>
      </c>
      <c r="E543" s="60"/>
      <c r="F543" s="216" t="s">
        <v>1092</v>
      </c>
      <c r="G543" s="60"/>
      <c r="H543" s="60"/>
      <c r="I543" s="156"/>
      <c r="J543" s="60"/>
      <c r="K543" s="60"/>
      <c r="L543" s="58"/>
      <c r="M543" s="215"/>
      <c r="N543" s="39"/>
      <c r="O543" s="39"/>
      <c r="P543" s="39"/>
      <c r="Q543" s="39"/>
      <c r="R543" s="39"/>
      <c r="S543" s="39"/>
      <c r="T543" s="75"/>
      <c r="AT543" s="21" t="s">
        <v>268</v>
      </c>
      <c r="AU543" s="21" t="s">
        <v>84</v>
      </c>
    </row>
    <row r="544" spans="2:65" s="10" customFormat="1" ht="37.35" customHeight="1">
      <c r="B544" s="169"/>
      <c r="C544" s="170"/>
      <c r="D544" s="171" t="s">
        <v>74</v>
      </c>
      <c r="E544" s="172" t="s">
        <v>1093</v>
      </c>
      <c r="F544" s="172" t="s">
        <v>1094</v>
      </c>
      <c r="G544" s="170"/>
      <c r="H544" s="170"/>
      <c r="I544" s="173"/>
      <c r="J544" s="174">
        <f>BK544</f>
        <v>0</v>
      </c>
      <c r="K544" s="170"/>
      <c r="L544" s="175"/>
      <c r="M544" s="176"/>
      <c r="N544" s="177"/>
      <c r="O544" s="177"/>
      <c r="P544" s="178">
        <f>P545</f>
        <v>0</v>
      </c>
      <c r="Q544" s="177"/>
      <c r="R544" s="178">
        <f>R545</f>
        <v>0</v>
      </c>
      <c r="S544" s="177"/>
      <c r="T544" s="179">
        <f>T545</f>
        <v>0</v>
      </c>
      <c r="AR544" s="180" t="s">
        <v>159</v>
      </c>
      <c r="AT544" s="181" t="s">
        <v>74</v>
      </c>
      <c r="AU544" s="181" t="s">
        <v>75</v>
      </c>
      <c r="AY544" s="180" t="s">
        <v>152</v>
      </c>
      <c r="BK544" s="182">
        <f>BK545</f>
        <v>0</v>
      </c>
    </row>
    <row r="545" spans="2:65" s="10" customFormat="1" ht="19.95" customHeight="1">
      <c r="B545" s="169"/>
      <c r="C545" s="170"/>
      <c r="D545" s="183" t="s">
        <v>74</v>
      </c>
      <c r="E545" s="184" t="s">
        <v>1095</v>
      </c>
      <c r="F545" s="184" t="s">
        <v>1094</v>
      </c>
      <c r="G545" s="170"/>
      <c r="H545" s="170"/>
      <c r="I545" s="173"/>
      <c r="J545" s="185">
        <f>BK545</f>
        <v>0</v>
      </c>
      <c r="K545" s="170"/>
      <c r="L545" s="175"/>
      <c r="M545" s="176"/>
      <c r="N545" s="177"/>
      <c r="O545" s="177"/>
      <c r="P545" s="178">
        <f>SUM(P546:P549)</f>
        <v>0</v>
      </c>
      <c r="Q545" s="177"/>
      <c r="R545" s="178">
        <f>SUM(R546:R549)</f>
        <v>0</v>
      </c>
      <c r="S545" s="177"/>
      <c r="T545" s="179">
        <f>SUM(T546:T549)</f>
        <v>0</v>
      </c>
      <c r="AR545" s="180" t="s">
        <v>159</v>
      </c>
      <c r="AT545" s="181" t="s">
        <v>74</v>
      </c>
      <c r="AU545" s="181" t="s">
        <v>24</v>
      </c>
      <c r="AY545" s="180" t="s">
        <v>152</v>
      </c>
      <c r="BK545" s="182">
        <f>SUM(BK546:BK549)</f>
        <v>0</v>
      </c>
    </row>
    <row r="546" spans="2:65" s="1" customFormat="1" ht="20.399999999999999" customHeight="1">
      <c r="B546" s="38"/>
      <c r="C546" s="186" t="s">
        <v>1096</v>
      </c>
      <c r="D546" s="186" t="s">
        <v>154</v>
      </c>
      <c r="E546" s="187" t="s">
        <v>1097</v>
      </c>
      <c r="F546" s="188" t="s">
        <v>1098</v>
      </c>
      <c r="G546" s="189" t="s">
        <v>1099</v>
      </c>
      <c r="H546" s="190">
        <v>4</v>
      </c>
      <c r="I546" s="191"/>
      <c r="J546" s="192">
        <f>ROUND(I546*H546,2)</f>
        <v>0</v>
      </c>
      <c r="K546" s="188" t="s">
        <v>158</v>
      </c>
      <c r="L546" s="58"/>
      <c r="M546" s="193" t="s">
        <v>22</v>
      </c>
      <c r="N546" s="194" t="s">
        <v>46</v>
      </c>
      <c r="O546" s="39"/>
      <c r="P546" s="195">
        <f>O546*H546</f>
        <v>0</v>
      </c>
      <c r="Q546" s="195">
        <v>0</v>
      </c>
      <c r="R546" s="195">
        <f>Q546*H546</f>
        <v>0</v>
      </c>
      <c r="S546" s="195">
        <v>0</v>
      </c>
      <c r="T546" s="196">
        <f>S546*H546</f>
        <v>0</v>
      </c>
      <c r="AR546" s="21" t="s">
        <v>1100</v>
      </c>
      <c r="AT546" s="21" t="s">
        <v>154</v>
      </c>
      <c r="AU546" s="21" t="s">
        <v>84</v>
      </c>
      <c r="AY546" s="21" t="s">
        <v>152</v>
      </c>
      <c r="BE546" s="197">
        <f>IF(N546="základní",J546,0)</f>
        <v>0</v>
      </c>
      <c r="BF546" s="197">
        <f>IF(N546="snížená",J546,0)</f>
        <v>0</v>
      </c>
      <c r="BG546" s="197">
        <f>IF(N546="zákl. přenesená",J546,0)</f>
        <v>0</v>
      </c>
      <c r="BH546" s="197">
        <f>IF(N546="sníž. přenesená",J546,0)</f>
        <v>0</v>
      </c>
      <c r="BI546" s="197">
        <f>IF(N546="nulová",J546,0)</f>
        <v>0</v>
      </c>
      <c r="BJ546" s="21" t="s">
        <v>24</v>
      </c>
      <c r="BK546" s="197">
        <f>ROUND(I546*H546,2)</f>
        <v>0</v>
      </c>
      <c r="BL546" s="21" t="s">
        <v>1100</v>
      </c>
      <c r="BM546" s="21" t="s">
        <v>1101</v>
      </c>
    </row>
    <row r="547" spans="2:65" s="11" customFormat="1" ht="12">
      <c r="B547" s="198"/>
      <c r="C547" s="199"/>
      <c r="D547" s="200" t="s">
        <v>161</v>
      </c>
      <c r="E547" s="201" t="s">
        <v>22</v>
      </c>
      <c r="F547" s="202" t="s">
        <v>1102</v>
      </c>
      <c r="G547" s="199"/>
      <c r="H547" s="203">
        <v>4</v>
      </c>
      <c r="I547" s="204"/>
      <c r="J547" s="199"/>
      <c r="K547" s="199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161</v>
      </c>
      <c r="AU547" s="209" t="s">
        <v>84</v>
      </c>
      <c r="AV547" s="11" t="s">
        <v>84</v>
      </c>
      <c r="AW547" s="11" t="s">
        <v>163</v>
      </c>
      <c r="AX547" s="11" t="s">
        <v>75</v>
      </c>
      <c r="AY547" s="209" t="s">
        <v>152</v>
      </c>
    </row>
    <row r="548" spans="2:65" s="1" customFormat="1" ht="20.399999999999999" customHeight="1">
      <c r="B548" s="38"/>
      <c r="C548" s="186" t="s">
        <v>1103</v>
      </c>
      <c r="D548" s="186" t="s">
        <v>154</v>
      </c>
      <c r="E548" s="187" t="s">
        <v>1104</v>
      </c>
      <c r="F548" s="188" t="s">
        <v>1105</v>
      </c>
      <c r="G548" s="189" t="s">
        <v>1099</v>
      </c>
      <c r="H548" s="190">
        <v>8</v>
      </c>
      <c r="I548" s="191"/>
      <c r="J548" s="192">
        <f>ROUND(I548*H548,2)</f>
        <v>0</v>
      </c>
      <c r="K548" s="188" t="s">
        <v>158</v>
      </c>
      <c r="L548" s="58"/>
      <c r="M548" s="193" t="s">
        <v>22</v>
      </c>
      <c r="N548" s="194" t="s">
        <v>46</v>
      </c>
      <c r="O548" s="39"/>
      <c r="P548" s="195">
        <f>O548*H548</f>
        <v>0</v>
      </c>
      <c r="Q548" s="195">
        <v>0</v>
      </c>
      <c r="R548" s="195">
        <f>Q548*H548</f>
        <v>0</v>
      </c>
      <c r="S548" s="195">
        <v>0</v>
      </c>
      <c r="T548" s="196">
        <f>S548*H548</f>
        <v>0</v>
      </c>
      <c r="AR548" s="21" t="s">
        <v>1100</v>
      </c>
      <c r="AT548" s="21" t="s">
        <v>154</v>
      </c>
      <c r="AU548" s="21" t="s">
        <v>84</v>
      </c>
      <c r="AY548" s="21" t="s">
        <v>152</v>
      </c>
      <c r="BE548" s="197">
        <f>IF(N548="základní",J548,0)</f>
        <v>0</v>
      </c>
      <c r="BF548" s="197">
        <f>IF(N548="snížená",J548,0)</f>
        <v>0</v>
      </c>
      <c r="BG548" s="197">
        <f>IF(N548="zákl. přenesená",J548,0)</f>
        <v>0</v>
      </c>
      <c r="BH548" s="197">
        <f>IF(N548="sníž. přenesená",J548,0)</f>
        <v>0</v>
      </c>
      <c r="BI548" s="197">
        <f>IF(N548="nulová",J548,0)</f>
        <v>0</v>
      </c>
      <c r="BJ548" s="21" t="s">
        <v>24</v>
      </c>
      <c r="BK548" s="197">
        <f>ROUND(I548*H548,2)</f>
        <v>0</v>
      </c>
      <c r="BL548" s="21" t="s">
        <v>1100</v>
      </c>
      <c r="BM548" s="21" t="s">
        <v>1106</v>
      </c>
    </row>
    <row r="549" spans="2:65" s="11" customFormat="1" ht="12">
      <c r="B549" s="198"/>
      <c r="C549" s="199"/>
      <c r="D549" s="210" t="s">
        <v>161</v>
      </c>
      <c r="E549" s="211" t="s">
        <v>22</v>
      </c>
      <c r="F549" s="212" t="s">
        <v>1107</v>
      </c>
      <c r="G549" s="199"/>
      <c r="H549" s="213">
        <v>8</v>
      </c>
      <c r="I549" s="204"/>
      <c r="J549" s="199"/>
      <c r="K549" s="199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161</v>
      </c>
      <c r="AU549" s="209" t="s">
        <v>84</v>
      </c>
      <c r="AV549" s="11" t="s">
        <v>84</v>
      </c>
      <c r="AW549" s="11" t="s">
        <v>163</v>
      </c>
      <c r="AX549" s="11" t="s">
        <v>75</v>
      </c>
      <c r="AY549" s="209" t="s">
        <v>152</v>
      </c>
    </row>
    <row r="550" spans="2:65" s="10" customFormat="1" ht="37.35" customHeight="1">
      <c r="B550" s="169"/>
      <c r="C550" s="170"/>
      <c r="D550" s="171" t="s">
        <v>74</v>
      </c>
      <c r="E550" s="172" t="s">
        <v>1108</v>
      </c>
      <c r="F550" s="172" t="s">
        <v>1109</v>
      </c>
      <c r="G550" s="170"/>
      <c r="H550" s="170"/>
      <c r="I550" s="173"/>
      <c r="J550" s="174">
        <f>BK550</f>
        <v>0</v>
      </c>
      <c r="K550" s="170"/>
      <c r="L550" s="175"/>
      <c r="M550" s="176"/>
      <c r="N550" s="177"/>
      <c r="O550" s="177"/>
      <c r="P550" s="178">
        <f>P551+P554+P557</f>
        <v>0</v>
      </c>
      <c r="Q550" s="177"/>
      <c r="R550" s="178">
        <f>R551+R554+R557</f>
        <v>0</v>
      </c>
      <c r="S550" s="177"/>
      <c r="T550" s="179">
        <f>T551+T554+T557</f>
        <v>0</v>
      </c>
      <c r="AR550" s="180" t="s">
        <v>175</v>
      </c>
      <c r="AT550" s="181" t="s">
        <v>74</v>
      </c>
      <c r="AU550" s="181" t="s">
        <v>75</v>
      </c>
      <c r="AY550" s="180" t="s">
        <v>152</v>
      </c>
      <c r="BK550" s="182">
        <f>BK551+BK554+BK557</f>
        <v>0</v>
      </c>
    </row>
    <row r="551" spans="2:65" s="10" customFormat="1" ht="19.95" customHeight="1">
      <c r="B551" s="169"/>
      <c r="C551" s="170"/>
      <c r="D551" s="183" t="s">
        <v>74</v>
      </c>
      <c r="E551" s="184" t="s">
        <v>1110</v>
      </c>
      <c r="F551" s="184" t="s">
        <v>1111</v>
      </c>
      <c r="G551" s="170"/>
      <c r="H551" s="170"/>
      <c r="I551" s="173"/>
      <c r="J551" s="185">
        <f>BK551</f>
        <v>0</v>
      </c>
      <c r="K551" s="170"/>
      <c r="L551" s="175"/>
      <c r="M551" s="176"/>
      <c r="N551" s="177"/>
      <c r="O551" s="177"/>
      <c r="P551" s="178">
        <f>SUM(P552:P553)</f>
        <v>0</v>
      </c>
      <c r="Q551" s="177"/>
      <c r="R551" s="178">
        <f>SUM(R552:R553)</f>
        <v>0</v>
      </c>
      <c r="S551" s="177"/>
      <c r="T551" s="179">
        <f>SUM(T552:T553)</f>
        <v>0</v>
      </c>
      <c r="AR551" s="180" t="s">
        <v>175</v>
      </c>
      <c r="AT551" s="181" t="s">
        <v>74</v>
      </c>
      <c r="AU551" s="181" t="s">
        <v>24</v>
      </c>
      <c r="AY551" s="180" t="s">
        <v>152</v>
      </c>
      <c r="BK551" s="182">
        <f>SUM(BK552:BK553)</f>
        <v>0</v>
      </c>
    </row>
    <row r="552" spans="2:65" s="1" customFormat="1" ht="20.399999999999999" customHeight="1">
      <c r="B552" s="38"/>
      <c r="C552" s="186" t="s">
        <v>1112</v>
      </c>
      <c r="D552" s="186" t="s">
        <v>154</v>
      </c>
      <c r="E552" s="187" t="s">
        <v>1113</v>
      </c>
      <c r="F552" s="188" t="s">
        <v>1114</v>
      </c>
      <c r="G552" s="189" t="s">
        <v>696</v>
      </c>
      <c r="H552" s="190">
        <v>1</v>
      </c>
      <c r="I552" s="191"/>
      <c r="J552" s="192">
        <f>ROUND(I552*H552,2)</f>
        <v>0</v>
      </c>
      <c r="K552" s="188" t="s">
        <v>158</v>
      </c>
      <c r="L552" s="58"/>
      <c r="M552" s="193" t="s">
        <v>22</v>
      </c>
      <c r="N552" s="194" t="s">
        <v>46</v>
      </c>
      <c r="O552" s="39"/>
      <c r="P552" s="195">
        <f>O552*H552</f>
        <v>0</v>
      </c>
      <c r="Q552" s="195">
        <v>0</v>
      </c>
      <c r="R552" s="195">
        <f>Q552*H552</f>
        <v>0</v>
      </c>
      <c r="S552" s="195">
        <v>0</v>
      </c>
      <c r="T552" s="196">
        <f>S552*H552</f>
        <v>0</v>
      </c>
      <c r="AR552" s="21" t="s">
        <v>1115</v>
      </c>
      <c r="AT552" s="21" t="s">
        <v>154</v>
      </c>
      <c r="AU552" s="21" t="s">
        <v>84</v>
      </c>
      <c r="AY552" s="21" t="s">
        <v>152</v>
      </c>
      <c r="BE552" s="197">
        <f>IF(N552="základní",J552,0)</f>
        <v>0</v>
      </c>
      <c r="BF552" s="197">
        <f>IF(N552="snížená",J552,0)</f>
        <v>0</v>
      </c>
      <c r="BG552" s="197">
        <f>IF(N552="zákl. přenesená",J552,0)</f>
        <v>0</v>
      </c>
      <c r="BH552" s="197">
        <f>IF(N552="sníž. přenesená",J552,0)</f>
        <v>0</v>
      </c>
      <c r="BI552" s="197">
        <f>IF(N552="nulová",J552,0)</f>
        <v>0</v>
      </c>
      <c r="BJ552" s="21" t="s">
        <v>24</v>
      </c>
      <c r="BK552" s="197">
        <f>ROUND(I552*H552,2)</f>
        <v>0</v>
      </c>
      <c r="BL552" s="21" t="s">
        <v>1115</v>
      </c>
      <c r="BM552" s="21" t="s">
        <v>1116</v>
      </c>
    </row>
    <row r="553" spans="2:65" s="1" customFormat="1" ht="24">
      <c r="B553" s="38"/>
      <c r="C553" s="60"/>
      <c r="D553" s="210" t="s">
        <v>239</v>
      </c>
      <c r="E553" s="60"/>
      <c r="F553" s="214" t="s">
        <v>1117</v>
      </c>
      <c r="G553" s="60"/>
      <c r="H553" s="60"/>
      <c r="I553" s="156"/>
      <c r="J553" s="60"/>
      <c r="K553" s="60"/>
      <c r="L553" s="58"/>
      <c r="M553" s="215"/>
      <c r="N553" s="39"/>
      <c r="O553" s="39"/>
      <c r="P553" s="39"/>
      <c r="Q553" s="39"/>
      <c r="R553" s="39"/>
      <c r="S553" s="39"/>
      <c r="T553" s="75"/>
      <c r="AT553" s="21" t="s">
        <v>239</v>
      </c>
      <c r="AU553" s="21" t="s">
        <v>84</v>
      </c>
    </row>
    <row r="554" spans="2:65" s="10" customFormat="1" ht="29.85" customHeight="1">
      <c r="B554" s="169"/>
      <c r="C554" s="170"/>
      <c r="D554" s="183" t="s">
        <v>74</v>
      </c>
      <c r="E554" s="184" t="s">
        <v>1118</v>
      </c>
      <c r="F554" s="184" t="s">
        <v>1119</v>
      </c>
      <c r="G554" s="170"/>
      <c r="H554" s="170"/>
      <c r="I554" s="173"/>
      <c r="J554" s="185">
        <f>BK554</f>
        <v>0</v>
      </c>
      <c r="K554" s="170"/>
      <c r="L554" s="175"/>
      <c r="M554" s="176"/>
      <c r="N554" s="177"/>
      <c r="O554" s="177"/>
      <c r="P554" s="178">
        <f>SUM(P555:P556)</f>
        <v>0</v>
      </c>
      <c r="Q554" s="177"/>
      <c r="R554" s="178">
        <f>SUM(R555:R556)</f>
        <v>0</v>
      </c>
      <c r="S554" s="177"/>
      <c r="T554" s="179">
        <f>SUM(T555:T556)</f>
        <v>0</v>
      </c>
      <c r="AR554" s="180" t="s">
        <v>175</v>
      </c>
      <c r="AT554" s="181" t="s">
        <v>74</v>
      </c>
      <c r="AU554" s="181" t="s">
        <v>24</v>
      </c>
      <c r="AY554" s="180" t="s">
        <v>152</v>
      </c>
      <c r="BK554" s="182">
        <f>SUM(BK555:BK556)</f>
        <v>0</v>
      </c>
    </row>
    <row r="555" spans="2:65" s="1" customFormat="1" ht="20.399999999999999" customHeight="1">
      <c r="B555" s="38"/>
      <c r="C555" s="186" t="s">
        <v>1120</v>
      </c>
      <c r="D555" s="186" t="s">
        <v>154</v>
      </c>
      <c r="E555" s="187" t="s">
        <v>1121</v>
      </c>
      <c r="F555" s="188" t="s">
        <v>1119</v>
      </c>
      <c r="G555" s="189" t="s">
        <v>696</v>
      </c>
      <c r="H555" s="190">
        <v>1</v>
      </c>
      <c r="I555" s="191"/>
      <c r="J555" s="192">
        <f>ROUND(I555*H555,2)</f>
        <v>0</v>
      </c>
      <c r="K555" s="188" t="s">
        <v>158</v>
      </c>
      <c r="L555" s="58"/>
      <c r="M555" s="193" t="s">
        <v>22</v>
      </c>
      <c r="N555" s="194" t="s">
        <v>46</v>
      </c>
      <c r="O555" s="39"/>
      <c r="P555" s="195">
        <f>O555*H555</f>
        <v>0</v>
      </c>
      <c r="Q555" s="195">
        <v>0</v>
      </c>
      <c r="R555" s="195">
        <f>Q555*H555</f>
        <v>0</v>
      </c>
      <c r="S555" s="195">
        <v>0</v>
      </c>
      <c r="T555" s="196">
        <f>S555*H555</f>
        <v>0</v>
      </c>
      <c r="AR555" s="21" t="s">
        <v>1115</v>
      </c>
      <c r="AT555" s="21" t="s">
        <v>154</v>
      </c>
      <c r="AU555" s="21" t="s">
        <v>84</v>
      </c>
      <c r="AY555" s="21" t="s">
        <v>152</v>
      </c>
      <c r="BE555" s="197">
        <f>IF(N555="základní",J555,0)</f>
        <v>0</v>
      </c>
      <c r="BF555" s="197">
        <f>IF(N555="snížená",J555,0)</f>
        <v>0</v>
      </c>
      <c r="BG555" s="197">
        <f>IF(N555="zákl. přenesená",J555,0)</f>
        <v>0</v>
      </c>
      <c r="BH555" s="197">
        <f>IF(N555="sníž. přenesená",J555,0)</f>
        <v>0</v>
      </c>
      <c r="BI555" s="197">
        <f>IF(N555="nulová",J555,0)</f>
        <v>0</v>
      </c>
      <c r="BJ555" s="21" t="s">
        <v>24</v>
      </c>
      <c r="BK555" s="197">
        <f>ROUND(I555*H555,2)</f>
        <v>0</v>
      </c>
      <c r="BL555" s="21" t="s">
        <v>1115</v>
      </c>
      <c r="BM555" s="21" t="s">
        <v>1122</v>
      </c>
    </row>
    <row r="556" spans="2:65" s="1" customFormat="1" ht="12">
      <c r="B556" s="38"/>
      <c r="C556" s="60"/>
      <c r="D556" s="210" t="s">
        <v>239</v>
      </c>
      <c r="E556" s="60"/>
      <c r="F556" s="214" t="s">
        <v>1123</v>
      </c>
      <c r="G556" s="60"/>
      <c r="H556" s="60"/>
      <c r="I556" s="156"/>
      <c r="J556" s="60"/>
      <c r="K556" s="60"/>
      <c r="L556" s="58"/>
      <c r="M556" s="215"/>
      <c r="N556" s="39"/>
      <c r="O556" s="39"/>
      <c r="P556" s="39"/>
      <c r="Q556" s="39"/>
      <c r="R556" s="39"/>
      <c r="S556" s="39"/>
      <c r="T556" s="75"/>
      <c r="AT556" s="21" t="s">
        <v>239</v>
      </c>
      <c r="AU556" s="21" t="s">
        <v>84</v>
      </c>
    </row>
    <row r="557" spans="2:65" s="10" customFormat="1" ht="29.85" customHeight="1">
      <c r="B557" s="169"/>
      <c r="C557" s="170"/>
      <c r="D557" s="183" t="s">
        <v>74</v>
      </c>
      <c r="E557" s="184" t="s">
        <v>1124</v>
      </c>
      <c r="F557" s="184" t="s">
        <v>1125</v>
      </c>
      <c r="G557" s="170"/>
      <c r="H557" s="170"/>
      <c r="I557" s="173"/>
      <c r="J557" s="185">
        <f>BK557</f>
        <v>0</v>
      </c>
      <c r="K557" s="170"/>
      <c r="L557" s="175"/>
      <c r="M557" s="176"/>
      <c r="N557" s="177"/>
      <c r="O557" s="177"/>
      <c r="P557" s="178">
        <f>SUM(P558:P560)</f>
        <v>0</v>
      </c>
      <c r="Q557" s="177"/>
      <c r="R557" s="178">
        <f>SUM(R558:R560)</f>
        <v>0</v>
      </c>
      <c r="S557" s="177"/>
      <c r="T557" s="179">
        <f>SUM(T558:T560)</f>
        <v>0</v>
      </c>
      <c r="AR557" s="180" t="s">
        <v>175</v>
      </c>
      <c r="AT557" s="181" t="s">
        <v>74</v>
      </c>
      <c r="AU557" s="181" t="s">
        <v>24</v>
      </c>
      <c r="AY557" s="180" t="s">
        <v>152</v>
      </c>
      <c r="BK557" s="182">
        <f>SUM(BK558:BK560)</f>
        <v>0</v>
      </c>
    </row>
    <row r="558" spans="2:65" s="1" customFormat="1" ht="20.399999999999999" customHeight="1">
      <c r="B558" s="38"/>
      <c r="C558" s="186" t="s">
        <v>1126</v>
      </c>
      <c r="D558" s="186" t="s">
        <v>154</v>
      </c>
      <c r="E558" s="187" t="s">
        <v>1127</v>
      </c>
      <c r="F558" s="188" t="s">
        <v>1128</v>
      </c>
      <c r="G558" s="189" t="s">
        <v>696</v>
      </c>
      <c r="H558" s="190">
        <v>1</v>
      </c>
      <c r="I558" s="191"/>
      <c r="J558" s="192">
        <f>ROUND(I558*H558,2)</f>
        <v>0</v>
      </c>
      <c r="K558" s="188" t="s">
        <v>158</v>
      </c>
      <c r="L558" s="58"/>
      <c r="M558" s="193" t="s">
        <v>22</v>
      </c>
      <c r="N558" s="194" t="s">
        <v>46</v>
      </c>
      <c r="O558" s="39"/>
      <c r="P558" s="195">
        <f>O558*H558</f>
        <v>0</v>
      </c>
      <c r="Q558" s="195">
        <v>0</v>
      </c>
      <c r="R558" s="195">
        <f>Q558*H558</f>
        <v>0</v>
      </c>
      <c r="S558" s="195">
        <v>0</v>
      </c>
      <c r="T558" s="196">
        <f>S558*H558</f>
        <v>0</v>
      </c>
      <c r="AR558" s="21" t="s">
        <v>1115</v>
      </c>
      <c r="AT558" s="21" t="s">
        <v>154</v>
      </c>
      <c r="AU558" s="21" t="s">
        <v>84</v>
      </c>
      <c r="AY558" s="21" t="s">
        <v>152</v>
      </c>
      <c r="BE558" s="197">
        <f>IF(N558="základní",J558,0)</f>
        <v>0</v>
      </c>
      <c r="BF558" s="197">
        <f>IF(N558="snížená",J558,0)</f>
        <v>0</v>
      </c>
      <c r="BG558" s="197">
        <f>IF(N558="zákl. přenesená",J558,0)</f>
        <v>0</v>
      </c>
      <c r="BH558" s="197">
        <f>IF(N558="sníž. přenesená",J558,0)</f>
        <v>0</v>
      </c>
      <c r="BI558" s="197">
        <f>IF(N558="nulová",J558,0)</f>
        <v>0</v>
      </c>
      <c r="BJ558" s="21" t="s">
        <v>24</v>
      </c>
      <c r="BK558" s="197">
        <f>ROUND(I558*H558,2)</f>
        <v>0</v>
      </c>
      <c r="BL558" s="21" t="s">
        <v>1115</v>
      </c>
      <c r="BM558" s="21" t="s">
        <v>1129</v>
      </c>
    </row>
    <row r="559" spans="2:65" s="1" customFormat="1" ht="24">
      <c r="B559" s="38"/>
      <c r="C559" s="60"/>
      <c r="D559" s="210" t="s">
        <v>239</v>
      </c>
      <c r="E559" s="60"/>
      <c r="F559" s="214" t="s">
        <v>1130</v>
      </c>
      <c r="G559" s="60"/>
      <c r="H559" s="60"/>
      <c r="I559" s="156"/>
      <c r="J559" s="60"/>
      <c r="K559" s="60"/>
      <c r="L559" s="58"/>
      <c r="M559" s="215"/>
      <c r="N559" s="39"/>
      <c r="O559" s="39"/>
      <c r="P559" s="39"/>
      <c r="Q559" s="39"/>
      <c r="R559" s="39"/>
      <c r="S559" s="39"/>
      <c r="T559" s="75"/>
      <c r="AT559" s="21" t="s">
        <v>239</v>
      </c>
      <c r="AU559" s="21" t="s">
        <v>84</v>
      </c>
    </row>
    <row r="560" spans="2:65" s="1" customFormat="1" ht="36">
      <c r="B560" s="38"/>
      <c r="C560" s="60"/>
      <c r="D560" s="210" t="s">
        <v>268</v>
      </c>
      <c r="E560" s="60"/>
      <c r="F560" s="216" t="s">
        <v>1131</v>
      </c>
      <c r="G560" s="60"/>
      <c r="H560" s="60"/>
      <c r="I560" s="156"/>
      <c r="J560" s="60"/>
      <c r="K560" s="60"/>
      <c r="L560" s="58"/>
      <c r="M560" s="230"/>
      <c r="N560" s="231"/>
      <c r="O560" s="231"/>
      <c r="P560" s="231"/>
      <c r="Q560" s="231"/>
      <c r="R560" s="231"/>
      <c r="S560" s="231"/>
      <c r="T560" s="232"/>
      <c r="AT560" s="21" t="s">
        <v>268</v>
      </c>
      <c r="AU560" s="21" t="s">
        <v>84</v>
      </c>
    </row>
    <row r="561" spans="2:12" s="1" customFormat="1" ht="6.9" customHeight="1">
      <c r="B561" s="53"/>
      <c r="C561" s="54"/>
      <c r="D561" s="54"/>
      <c r="E561" s="54"/>
      <c r="F561" s="54"/>
      <c r="G561" s="54"/>
      <c r="H561" s="54"/>
      <c r="I561" s="132"/>
      <c r="J561" s="54"/>
      <c r="K561" s="54"/>
      <c r="L561" s="58"/>
    </row>
  </sheetData>
  <sheetProtection password="CC35" sheet="1" objects="1" scenarios="1" formatCells="0" formatColumns="0" formatRows="0" sort="0" autoFilter="0"/>
  <autoFilter ref="C113:K560"/>
  <mergeCells count="9">
    <mergeCell ref="E104:H104"/>
    <mergeCell ref="E106:H10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2"/>
  <cols>
    <col min="1" max="1" width="8.28515625" style="233" customWidth="1"/>
    <col min="2" max="2" width="1.7109375" style="233" customWidth="1"/>
    <col min="3" max="4" width="5" style="233" customWidth="1"/>
    <col min="5" max="5" width="11.7109375" style="233" customWidth="1"/>
    <col min="6" max="6" width="9.140625" style="233" customWidth="1"/>
    <col min="7" max="7" width="5" style="233" customWidth="1"/>
    <col min="8" max="8" width="77.85546875" style="233" customWidth="1"/>
    <col min="9" max="10" width="20" style="233" customWidth="1"/>
    <col min="11" max="11" width="1.7109375" style="233" customWidth="1"/>
  </cols>
  <sheetData>
    <row r="1" spans="2:1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0" t="s">
        <v>1132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1133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1134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1135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1136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1137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1138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1139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1140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1141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82</v>
      </c>
      <c r="F16" s="363" t="s">
        <v>1142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1143</v>
      </c>
      <c r="F17" s="363" t="s">
        <v>1144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1145</v>
      </c>
      <c r="F18" s="363" t="s">
        <v>1146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1147</v>
      </c>
      <c r="F19" s="363" t="s">
        <v>1148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1093</v>
      </c>
      <c r="F20" s="363" t="s">
        <v>1094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1149</v>
      </c>
      <c r="F21" s="363" t="s">
        <v>1150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1151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1152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1153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1154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1155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1156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1157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1158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1159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137</v>
      </c>
      <c r="F34" s="242"/>
      <c r="G34" s="363" t="s">
        <v>1160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1161</v>
      </c>
      <c r="F35" s="242"/>
      <c r="G35" s="363" t="s">
        <v>1162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56</v>
      </c>
      <c r="F36" s="242"/>
      <c r="G36" s="363" t="s">
        <v>1163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138</v>
      </c>
      <c r="F37" s="242"/>
      <c r="G37" s="363" t="s">
        <v>1164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139</v>
      </c>
      <c r="F38" s="242"/>
      <c r="G38" s="363" t="s">
        <v>1165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140</v>
      </c>
      <c r="F39" s="242"/>
      <c r="G39" s="363" t="s">
        <v>1166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1167</v>
      </c>
      <c r="F40" s="242"/>
      <c r="G40" s="363" t="s">
        <v>1168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1169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1170</v>
      </c>
      <c r="F42" s="242"/>
      <c r="G42" s="363" t="s">
        <v>1171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142</v>
      </c>
      <c r="F43" s="242"/>
      <c r="G43" s="363" t="s">
        <v>1172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1173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1174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1175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1176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1177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1178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1179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1180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1181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1182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1183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1184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1185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1186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1187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1188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1189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1190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1191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1192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1193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89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1194</v>
      </c>
      <c r="D74" s="258"/>
      <c r="E74" s="258"/>
      <c r="F74" s="258" t="s">
        <v>1195</v>
      </c>
      <c r="G74" s="259"/>
      <c r="H74" s="258" t="s">
        <v>138</v>
      </c>
      <c r="I74" s="258" t="s">
        <v>60</v>
      </c>
      <c r="J74" s="258" t="s">
        <v>1196</v>
      </c>
      <c r="K74" s="257"/>
    </row>
    <row r="75" spans="2:11" ht="17.25" customHeight="1">
      <c r="B75" s="256"/>
      <c r="C75" s="260" t="s">
        <v>1197</v>
      </c>
      <c r="D75" s="260"/>
      <c r="E75" s="260"/>
      <c r="F75" s="261" t="s">
        <v>1198</v>
      </c>
      <c r="G75" s="262"/>
      <c r="H75" s="260"/>
      <c r="I75" s="260"/>
      <c r="J75" s="260" t="s">
        <v>1199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56</v>
      </c>
      <c r="D77" s="263"/>
      <c r="E77" s="263"/>
      <c r="F77" s="265" t="s">
        <v>1200</v>
      </c>
      <c r="G77" s="264"/>
      <c r="H77" s="246" t="s">
        <v>1201</v>
      </c>
      <c r="I77" s="246" t="s">
        <v>1202</v>
      </c>
      <c r="J77" s="246">
        <v>20</v>
      </c>
      <c r="K77" s="257"/>
    </row>
    <row r="78" spans="2:11" ht="15" customHeight="1">
      <c r="B78" s="256"/>
      <c r="C78" s="246" t="s">
        <v>1203</v>
      </c>
      <c r="D78" s="246"/>
      <c r="E78" s="246"/>
      <c r="F78" s="265" t="s">
        <v>1200</v>
      </c>
      <c r="G78" s="264"/>
      <c r="H78" s="246" t="s">
        <v>1204</v>
      </c>
      <c r="I78" s="246" t="s">
        <v>1202</v>
      </c>
      <c r="J78" s="246">
        <v>120</v>
      </c>
      <c r="K78" s="257"/>
    </row>
    <row r="79" spans="2:11" ht="15" customHeight="1">
      <c r="B79" s="266"/>
      <c r="C79" s="246" t="s">
        <v>1205</v>
      </c>
      <c r="D79" s="246"/>
      <c r="E79" s="246"/>
      <c r="F79" s="265" t="s">
        <v>1206</v>
      </c>
      <c r="G79" s="264"/>
      <c r="H79" s="246" t="s">
        <v>1207</v>
      </c>
      <c r="I79" s="246" t="s">
        <v>1202</v>
      </c>
      <c r="J79" s="246">
        <v>50</v>
      </c>
      <c r="K79" s="257"/>
    </row>
    <row r="80" spans="2:11" ht="15" customHeight="1">
      <c r="B80" s="266"/>
      <c r="C80" s="246" t="s">
        <v>1208</v>
      </c>
      <c r="D80" s="246"/>
      <c r="E80" s="246"/>
      <c r="F80" s="265" t="s">
        <v>1200</v>
      </c>
      <c r="G80" s="264"/>
      <c r="H80" s="246" t="s">
        <v>1209</v>
      </c>
      <c r="I80" s="246" t="s">
        <v>1210</v>
      </c>
      <c r="J80" s="246"/>
      <c r="K80" s="257"/>
    </row>
    <row r="81" spans="2:11" ht="15" customHeight="1">
      <c r="B81" s="266"/>
      <c r="C81" s="267" t="s">
        <v>1211</v>
      </c>
      <c r="D81" s="267"/>
      <c r="E81" s="267"/>
      <c r="F81" s="268" t="s">
        <v>1206</v>
      </c>
      <c r="G81" s="267"/>
      <c r="H81" s="267" t="s">
        <v>1212</v>
      </c>
      <c r="I81" s="267" t="s">
        <v>1202</v>
      </c>
      <c r="J81" s="267">
        <v>15</v>
      </c>
      <c r="K81" s="257"/>
    </row>
    <row r="82" spans="2:11" ht="15" customHeight="1">
      <c r="B82" s="266"/>
      <c r="C82" s="267" t="s">
        <v>1213</v>
      </c>
      <c r="D82" s="267"/>
      <c r="E82" s="267"/>
      <c r="F82" s="268" t="s">
        <v>1206</v>
      </c>
      <c r="G82" s="267"/>
      <c r="H82" s="267" t="s">
        <v>1214</v>
      </c>
      <c r="I82" s="267" t="s">
        <v>1202</v>
      </c>
      <c r="J82" s="267">
        <v>15</v>
      </c>
      <c r="K82" s="257"/>
    </row>
    <row r="83" spans="2:11" ht="15" customHeight="1">
      <c r="B83" s="266"/>
      <c r="C83" s="267" t="s">
        <v>1215</v>
      </c>
      <c r="D83" s="267"/>
      <c r="E83" s="267"/>
      <c r="F83" s="268" t="s">
        <v>1206</v>
      </c>
      <c r="G83" s="267"/>
      <c r="H83" s="267" t="s">
        <v>1216</v>
      </c>
      <c r="I83" s="267" t="s">
        <v>1202</v>
      </c>
      <c r="J83" s="267">
        <v>20</v>
      </c>
      <c r="K83" s="257"/>
    </row>
    <row r="84" spans="2:11" ht="15" customHeight="1">
      <c r="B84" s="266"/>
      <c r="C84" s="267" t="s">
        <v>1217</v>
      </c>
      <c r="D84" s="267"/>
      <c r="E84" s="267"/>
      <c r="F84" s="268" t="s">
        <v>1206</v>
      </c>
      <c r="G84" s="267"/>
      <c r="H84" s="267" t="s">
        <v>1218</v>
      </c>
      <c r="I84" s="267" t="s">
        <v>1202</v>
      </c>
      <c r="J84" s="267">
        <v>20</v>
      </c>
      <c r="K84" s="257"/>
    </row>
    <row r="85" spans="2:11" ht="15" customHeight="1">
      <c r="B85" s="266"/>
      <c r="C85" s="246" t="s">
        <v>1219</v>
      </c>
      <c r="D85" s="246"/>
      <c r="E85" s="246"/>
      <c r="F85" s="265" t="s">
        <v>1206</v>
      </c>
      <c r="G85" s="264"/>
      <c r="H85" s="246" t="s">
        <v>1220</v>
      </c>
      <c r="I85" s="246" t="s">
        <v>1202</v>
      </c>
      <c r="J85" s="246">
        <v>50</v>
      </c>
      <c r="K85" s="257"/>
    </row>
    <row r="86" spans="2:11" ht="15" customHeight="1">
      <c r="B86" s="266"/>
      <c r="C86" s="246" t="s">
        <v>1221</v>
      </c>
      <c r="D86" s="246"/>
      <c r="E86" s="246"/>
      <c r="F86" s="265" t="s">
        <v>1206</v>
      </c>
      <c r="G86" s="264"/>
      <c r="H86" s="246" t="s">
        <v>1222</v>
      </c>
      <c r="I86" s="246" t="s">
        <v>1202</v>
      </c>
      <c r="J86" s="246">
        <v>20</v>
      </c>
      <c r="K86" s="257"/>
    </row>
    <row r="87" spans="2:11" ht="15" customHeight="1">
      <c r="B87" s="266"/>
      <c r="C87" s="246" t="s">
        <v>1223</v>
      </c>
      <c r="D87" s="246"/>
      <c r="E87" s="246"/>
      <c r="F87" s="265" t="s">
        <v>1206</v>
      </c>
      <c r="G87" s="264"/>
      <c r="H87" s="246" t="s">
        <v>1224</v>
      </c>
      <c r="I87" s="246" t="s">
        <v>1202</v>
      </c>
      <c r="J87" s="246">
        <v>20</v>
      </c>
      <c r="K87" s="257"/>
    </row>
    <row r="88" spans="2:11" ht="15" customHeight="1">
      <c r="B88" s="266"/>
      <c r="C88" s="246" t="s">
        <v>1225</v>
      </c>
      <c r="D88" s="246"/>
      <c r="E88" s="246"/>
      <c r="F88" s="265" t="s">
        <v>1206</v>
      </c>
      <c r="G88" s="264"/>
      <c r="H88" s="246" t="s">
        <v>1226</v>
      </c>
      <c r="I88" s="246" t="s">
        <v>1202</v>
      </c>
      <c r="J88" s="246">
        <v>50</v>
      </c>
      <c r="K88" s="257"/>
    </row>
    <row r="89" spans="2:11" ht="15" customHeight="1">
      <c r="B89" s="266"/>
      <c r="C89" s="246" t="s">
        <v>1227</v>
      </c>
      <c r="D89" s="246"/>
      <c r="E89" s="246"/>
      <c r="F89" s="265" t="s">
        <v>1206</v>
      </c>
      <c r="G89" s="264"/>
      <c r="H89" s="246" t="s">
        <v>1227</v>
      </c>
      <c r="I89" s="246" t="s">
        <v>1202</v>
      </c>
      <c r="J89" s="246">
        <v>50</v>
      </c>
      <c r="K89" s="257"/>
    </row>
    <row r="90" spans="2:11" ht="15" customHeight="1">
      <c r="B90" s="266"/>
      <c r="C90" s="246" t="s">
        <v>143</v>
      </c>
      <c r="D90" s="246"/>
      <c r="E90" s="246"/>
      <c r="F90" s="265" t="s">
        <v>1206</v>
      </c>
      <c r="G90" s="264"/>
      <c r="H90" s="246" t="s">
        <v>1228</v>
      </c>
      <c r="I90" s="246" t="s">
        <v>1202</v>
      </c>
      <c r="J90" s="246">
        <v>255</v>
      </c>
      <c r="K90" s="257"/>
    </row>
    <row r="91" spans="2:11" ht="15" customHeight="1">
      <c r="B91" s="266"/>
      <c r="C91" s="246" t="s">
        <v>1229</v>
      </c>
      <c r="D91" s="246"/>
      <c r="E91" s="246"/>
      <c r="F91" s="265" t="s">
        <v>1200</v>
      </c>
      <c r="G91" s="264"/>
      <c r="H91" s="246" t="s">
        <v>1230</v>
      </c>
      <c r="I91" s="246" t="s">
        <v>1231</v>
      </c>
      <c r="J91" s="246"/>
      <c r="K91" s="257"/>
    </row>
    <row r="92" spans="2:11" ht="15" customHeight="1">
      <c r="B92" s="266"/>
      <c r="C92" s="246" t="s">
        <v>1232</v>
      </c>
      <c r="D92" s="246"/>
      <c r="E92" s="246"/>
      <c r="F92" s="265" t="s">
        <v>1200</v>
      </c>
      <c r="G92" s="264"/>
      <c r="H92" s="246" t="s">
        <v>1233</v>
      </c>
      <c r="I92" s="246" t="s">
        <v>1234</v>
      </c>
      <c r="J92" s="246"/>
      <c r="K92" s="257"/>
    </row>
    <row r="93" spans="2:11" ht="15" customHeight="1">
      <c r="B93" s="266"/>
      <c r="C93" s="246" t="s">
        <v>1235</v>
      </c>
      <c r="D93" s="246"/>
      <c r="E93" s="246"/>
      <c r="F93" s="265" t="s">
        <v>1200</v>
      </c>
      <c r="G93" s="264"/>
      <c r="H93" s="246" t="s">
        <v>1235</v>
      </c>
      <c r="I93" s="246" t="s">
        <v>1234</v>
      </c>
      <c r="J93" s="246"/>
      <c r="K93" s="257"/>
    </row>
    <row r="94" spans="2:11" ht="15" customHeight="1">
      <c r="B94" s="266"/>
      <c r="C94" s="246" t="s">
        <v>41</v>
      </c>
      <c r="D94" s="246"/>
      <c r="E94" s="246"/>
      <c r="F94" s="265" t="s">
        <v>1200</v>
      </c>
      <c r="G94" s="264"/>
      <c r="H94" s="246" t="s">
        <v>1236</v>
      </c>
      <c r="I94" s="246" t="s">
        <v>1234</v>
      </c>
      <c r="J94" s="246"/>
      <c r="K94" s="257"/>
    </row>
    <row r="95" spans="2:11" ht="15" customHeight="1">
      <c r="B95" s="266"/>
      <c r="C95" s="246" t="s">
        <v>51</v>
      </c>
      <c r="D95" s="246"/>
      <c r="E95" s="246"/>
      <c r="F95" s="265" t="s">
        <v>1200</v>
      </c>
      <c r="G95" s="264"/>
      <c r="H95" s="246" t="s">
        <v>1237</v>
      </c>
      <c r="I95" s="246" t="s">
        <v>1234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1238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1194</v>
      </c>
      <c r="D101" s="258"/>
      <c r="E101" s="258"/>
      <c r="F101" s="258" t="s">
        <v>1195</v>
      </c>
      <c r="G101" s="259"/>
      <c r="H101" s="258" t="s">
        <v>138</v>
      </c>
      <c r="I101" s="258" t="s">
        <v>60</v>
      </c>
      <c r="J101" s="258" t="s">
        <v>1196</v>
      </c>
      <c r="K101" s="257"/>
    </row>
    <row r="102" spans="2:11" ht="17.25" customHeight="1">
      <c r="B102" s="256"/>
      <c r="C102" s="260" t="s">
        <v>1197</v>
      </c>
      <c r="D102" s="260"/>
      <c r="E102" s="260"/>
      <c r="F102" s="261" t="s">
        <v>1198</v>
      </c>
      <c r="G102" s="262"/>
      <c r="H102" s="260"/>
      <c r="I102" s="260"/>
      <c r="J102" s="260" t="s">
        <v>1199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56</v>
      </c>
      <c r="D104" s="263"/>
      <c r="E104" s="263"/>
      <c r="F104" s="265" t="s">
        <v>1200</v>
      </c>
      <c r="G104" s="274"/>
      <c r="H104" s="246" t="s">
        <v>1239</v>
      </c>
      <c r="I104" s="246" t="s">
        <v>1202</v>
      </c>
      <c r="J104" s="246">
        <v>20</v>
      </c>
      <c r="K104" s="257"/>
    </row>
    <row r="105" spans="2:11" ht="15" customHeight="1">
      <c r="B105" s="256"/>
      <c r="C105" s="246" t="s">
        <v>1203</v>
      </c>
      <c r="D105" s="246"/>
      <c r="E105" s="246"/>
      <c r="F105" s="265" t="s">
        <v>1200</v>
      </c>
      <c r="G105" s="246"/>
      <c r="H105" s="246" t="s">
        <v>1239</v>
      </c>
      <c r="I105" s="246" t="s">
        <v>1202</v>
      </c>
      <c r="J105" s="246">
        <v>120</v>
      </c>
      <c r="K105" s="257"/>
    </row>
    <row r="106" spans="2:11" ht="15" customHeight="1">
      <c r="B106" s="266"/>
      <c r="C106" s="246" t="s">
        <v>1205</v>
      </c>
      <c r="D106" s="246"/>
      <c r="E106" s="246"/>
      <c r="F106" s="265" t="s">
        <v>1206</v>
      </c>
      <c r="G106" s="246"/>
      <c r="H106" s="246" t="s">
        <v>1239</v>
      </c>
      <c r="I106" s="246" t="s">
        <v>1202</v>
      </c>
      <c r="J106" s="246">
        <v>50</v>
      </c>
      <c r="K106" s="257"/>
    </row>
    <row r="107" spans="2:11" ht="15" customHeight="1">
      <c r="B107" s="266"/>
      <c r="C107" s="246" t="s">
        <v>1208</v>
      </c>
      <c r="D107" s="246"/>
      <c r="E107" s="246"/>
      <c r="F107" s="265" t="s">
        <v>1200</v>
      </c>
      <c r="G107" s="246"/>
      <c r="H107" s="246" t="s">
        <v>1239</v>
      </c>
      <c r="I107" s="246" t="s">
        <v>1210</v>
      </c>
      <c r="J107" s="246"/>
      <c r="K107" s="257"/>
    </row>
    <row r="108" spans="2:11" ht="15" customHeight="1">
      <c r="B108" s="266"/>
      <c r="C108" s="246" t="s">
        <v>1219</v>
      </c>
      <c r="D108" s="246"/>
      <c r="E108" s="246"/>
      <c r="F108" s="265" t="s">
        <v>1206</v>
      </c>
      <c r="G108" s="246"/>
      <c r="H108" s="246" t="s">
        <v>1239</v>
      </c>
      <c r="I108" s="246" t="s">
        <v>1202</v>
      </c>
      <c r="J108" s="246">
        <v>50</v>
      </c>
      <c r="K108" s="257"/>
    </row>
    <row r="109" spans="2:11" ht="15" customHeight="1">
      <c r="B109" s="266"/>
      <c r="C109" s="246" t="s">
        <v>1227</v>
      </c>
      <c r="D109" s="246"/>
      <c r="E109" s="246"/>
      <c r="F109" s="265" t="s">
        <v>1206</v>
      </c>
      <c r="G109" s="246"/>
      <c r="H109" s="246" t="s">
        <v>1239</v>
      </c>
      <c r="I109" s="246" t="s">
        <v>1202</v>
      </c>
      <c r="J109" s="246">
        <v>50</v>
      </c>
      <c r="K109" s="257"/>
    </row>
    <row r="110" spans="2:11" ht="15" customHeight="1">
      <c r="B110" s="266"/>
      <c r="C110" s="246" t="s">
        <v>1225</v>
      </c>
      <c r="D110" s="246"/>
      <c r="E110" s="246"/>
      <c r="F110" s="265" t="s">
        <v>1206</v>
      </c>
      <c r="G110" s="246"/>
      <c r="H110" s="246" t="s">
        <v>1239</v>
      </c>
      <c r="I110" s="246" t="s">
        <v>1202</v>
      </c>
      <c r="J110" s="246">
        <v>50</v>
      </c>
      <c r="K110" s="257"/>
    </row>
    <row r="111" spans="2:11" ht="15" customHeight="1">
      <c r="B111" s="266"/>
      <c r="C111" s="246" t="s">
        <v>56</v>
      </c>
      <c r="D111" s="246"/>
      <c r="E111" s="246"/>
      <c r="F111" s="265" t="s">
        <v>1200</v>
      </c>
      <c r="G111" s="246"/>
      <c r="H111" s="246" t="s">
        <v>1240</v>
      </c>
      <c r="I111" s="246" t="s">
        <v>1202</v>
      </c>
      <c r="J111" s="246">
        <v>20</v>
      </c>
      <c r="K111" s="257"/>
    </row>
    <row r="112" spans="2:11" ht="15" customHeight="1">
      <c r="B112" s="266"/>
      <c r="C112" s="246" t="s">
        <v>1241</v>
      </c>
      <c r="D112" s="246"/>
      <c r="E112" s="246"/>
      <c r="F112" s="265" t="s">
        <v>1200</v>
      </c>
      <c r="G112" s="246"/>
      <c r="H112" s="246" t="s">
        <v>1242</v>
      </c>
      <c r="I112" s="246" t="s">
        <v>1202</v>
      </c>
      <c r="J112" s="246">
        <v>120</v>
      </c>
      <c r="K112" s="257"/>
    </row>
    <row r="113" spans="2:11" ht="15" customHeight="1">
      <c r="B113" s="266"/>
      <c r="C113" s="246" t="s">
        <v>41</v>
      </c>
      <c r="D113" s="246"/>
      <c r="E113" s="246"/>
      <c r="F113" s="265" t="s">
        <v>1200</v>
      </c>
      <c r="G113" s="246"/>
      <c r="H113" s="246" t="s">
        <v>1243</v>
      </c>
      <c r="I113" s="246" t="s">
        <v>1234</v>
      </c>
      <c r="J113" s="246"/>
      <c r="K113" s="257"/>
    </row>
    <row r="114" spans="2:11" ht="15" customHeight="1">
      <c r="B114" s="266"/>
      <c r="C114" s="246" t="s">
        <v>51</v>
      </c>
      <c r="D114" s="246"/>
      <c r="E114" s="246"/>
      <c r="F114" s="265" t="s">
        <v>1200</v>
      </c>
      <c r="G114" s="246"/>
      <c r="H114" s="246" t="s">
        <v>1244</v>
      </c>
      <c r="I114" s="246" t="s">
        <v>1234</v>
      </c>
      <c r="J114" s="246"/>
      <c r="K114" s="257"/>
    </row>
    <row r="115" spans="2:11" ht="15" customHeight="1">
      <c r="B115" s="266"/>
      <c r="C115" s="246" t="s">
        <v>60</v>
      </c>
      <c r="D115" s="246"/>
      <c r="E115" s="246"/>
      <c r="F115" s="265" t="s">
        <v>1200</v>
      </c>
      <c r="G115" s="246"/>
      <c r="H115" s="246" t="s">
        <v>1245</v>
      </c>
      <c r="I115" s="246" t="s">
        <v>1246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1247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1194</v>
      </c>
      <c r="D121" s="258"/>
      <c r="E121" s="258"/>
      <c r="F121" s="258" t="s">
        <v>1195</v>
      </c>
      <c r="G121" s="259"/>
      <c r="H121" s="258" t="s">
        <v>138</v>
      </c>
      <c r="I121" s="258" t="s">
        <v>60</v>
      </c>
      <c r="J121" s="258" t="s">
        <v>1196</v>
      </c>
      <c r="K121" s="284"/>
    </row>
    <row r="122" spans="2:11" ht="17.25" customHeight="1">
      <c r="B122" s="283"/>
      <c r="C122" s="260" t="s">
        <v>1197</v>
      </c>
      <c r="D122" s="260"/>
      <c r="E122" s="260"/>
      <c r="F122" s="261" t="s">
        <v>1198</v>
      </c>
      <c r="G122" s="262"/>
      <c r="H122" s="260"/>
      <c r="I122" s="260"/>
      <c r="J122" s="260" t="s">
        <v>1199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1203</v>
      </c>
      <c r="D124" s="263"/>
      <c r="E124" s="263"/>
      <c r="F124" s="265" t="s">
        <v>1200</v>
      </c>
      <c r="G124" s="246"/>
      <c r="H124" s="246" t="s">
        <v>1239</v>
      </c>
      <c r="I124" s="246" t="s">
        <v>1202</v>
      </c>
      <c r="J124" s="246">
        <v>120</v>
      </c>
      <c r="K124" s="287"/>
    </row>
    <row r="125" spans="2:11" ht="15" customHeight="1">
      <c r="B125" s="285"/>
      <c r="C125" s="246" t="s">
        <v>1248</v>
      </c>
      <c r="D125" s="246"/>
      <c r="E125" s="246"/>
      <c r="F125" s="265" t="s">
        <v>1200</v>
      </c>
      <c r="G125" s="246"/>
      <c r="H125" s="246" t="s">
        <v>1249</v>
      </c>
      <c r="I125" s="246" t="s">
        <v>1202</v>
      </c>
      <c r="J125" s="246" t="s">
        <v>1250</v>
      </c>
      <c r="K125" s="287"/>
    </row>
    <row r="126" spans="2:11" ht="15" customHeight="1">
      <c r="B126" s="285"/>
      <c r="C126" s="246" t="s">
        <v>1149</v>
      </c>
      <c r="D126" s="246"/>
      <c r="E126" s="246"/>
      <c r="F126" s="265" t="s">
        <v>1200</v>
      </c>
      <c r="G126" s="246"/>
      <c r="H126" s="246" t="s">
        <v>1251</v>
      </c>
      <c r="I126" s="246" t="s">
        <v>1202</v>
      </c>
      <c r="J126" s="246" t="s">
        <v>1250</v>
      </c>
      <c r="K126" s="287"/>
    </row>
    <row r="127" spans="2:11" ht="15" customHeight="1">
      <c r="B127" s="285"/>
      <c r="C127" s="246" t="s">
        <v>1211</v>
      </c>
      <c r="D127" s="246"/>
      <c r="E127" s="246"/>
      <c r="F127" s="265" t="s">
        <v>1206</v>
      </c>
      <c r="G127" s="246"/>
      <c r="H127" s="246" t="s">
        <v>1212</v>
      </c>
      <c r="I127" s="246" t="s">
        <v>1202</v>
      </c>
      <c r="J127" s="246">
        <v>15</v>
      </c>
      <c r="K127" s="287"/>
    </row>
    <row r="128" spans="2:11" ht="15" customHeight="1">
      <c r="B128" s="285"/>
      <c r="C128" s="267" t="s">
        <v>1213</v>
      </c>
      <c r="D128" s="267"/>
      <c r="E128" s="267"/>
      <c r="F128" s="268" t="s">
        <v>1206</v>
      </c>
      <c r="G128" s="267"/>
      <c r="H128" s="267" t="s">
        <v>1214</v>
      </c>
      <c r="I128" s="267" t="s">
        <v>1202</v>
      </c>
      <c r="J128" s="267">
        <v>15</v>
      </c>
      <c r="K128" s="287"/>
    </row>
    <row r="129" spans="2:11" ht="15" customHeight="1">
      <c r="B129" s="285"/>
      <c r="C129" s="267" t="s">
        <v>1215</v>
      </c>
      <c r="D129" s="267"/>
      <c r="E129" s="267"/>
      <c r="F129" s="268" t="s">
        <v>1206</v>
      </c>
      <c r="G129" s="267"/>
      <c r="H129" s="267" t="s">
        <v>1216</v>
      </c>
      <c r="I129" s="267" t="s">
        <v>1202</v>
      </c>
      <c r="J129" s="267">
        <v>20</v>
      </c>
      <c r="K129" s="287"/>
    </row>
    <row r="130" spans="2:11" ht="15" customHeight="1">
      <c r="B130" s="285"/>
      <c r="C130" s="267" t="s">
        <v>1217</v>
      </c>
      <c r="D130" s="267"/>
      <c r="E130" s="267"/>
      <c r="F130" s="268" t="s">
        <v>1206</v>
      </c>
      <c r="G130" s="267"/>
      <c r="H130" s="267" t="s">
        <v>1218</v>
      </c>
      <c r="I130" s="267" t="s">
        <v>1202</v>
      </c>
      <c r="J130" s="267">
        <v>20</v>
      </c>
      <c r="K130" s="287"/>
    </row>
    <row r="131" spans="2:11" ht="15" customHeight="1">
      <c r="B131" s="285"/>
      <c r="C131" s="246" t="s">
        <v>1205</v>
      </c>
      <c r="D131" s="246"/>
      <c r="E131" s="246"/>
      <c r="F131" s="265" t="s">
        <v>1206</v>
      </c>
      <c r="G131" s="246"/>
      <c r="H131" s="246" t="s">
        <v>1239</v>
      </c>
      <c r="I131" s="246" t="s">
        <v>1202</v>
      </c>
      <c r="J131" s="246">
        <v>50</v>
      </c>
      <c r="K131" s="287"/>
    </row>
    <row r="132" spans="2:11" ht="15" customHeight="1">
      <c r="B132" s="285"/>
      <c r="C132" s="246" t="s">
        <v>1219</v>
      </c>
      <c r="D132" s="246"/>
      <c r="E132" s="246"/>
      <c r="F132" s="265" t="s">
        <v>1206</v>
      </c>
      <c r="G132" s="246"/>
      <c r="H132" s="246" t="s">
        <v>1239</v>
      </c>
      <c r="I132" s="246" t="s">
        <v>1202</v>
      </c>
      <c r="J132" s="246">
        <v>50</v>
      </c>
      <c r="K132" s="287"/>
    </row>
    <row r="133" spans="2:11" ht="15" customHeight="1">
      <c r="B133" s="285"/>
      <c r="C133" s="246" t="s">
        <v>1225</v>
      </c>
      <c r="D133" s="246"/>
      <c r="E133" s="246"/>
      <c r="F133" s="265" t="s">
        <v>1206</v>
      </c>
      <c r="G133" s="246"/>
      <c r="H133" s="246" t="s">
        <v>1239</v>
      </c>
      <c r="I133" s="246" t="s">
        <v>1202</v>
      </c>
      <c r="J133" s="246">
        <v>50</v>
      </c>
      <c r="K133" s="287"/>
    </row>
    <row r="134" spans="2:11" ht="15" customHeight="1">
      <c r="B134" s="285"/>
      <c r="C134" s="246" t="s">
        <v>1227</v>
      </c>
      <c r="D134" s="246"/>
      <c r="E134" s="246"/>
      <c r="F134" s="265" t="s">
        <v>1206</v>
      </c>
      <c r="G134" s="246"/>
      <c r="H134" s="246" t="s">
        <v>1239</v>
      </c>
      <c r="I134" s="246" t="s">
        <v>1202</v>
      </c>
      <c r="J134" s="246">
        <v>50</v>
      </c>
      <c r="K134" s="287"/>
    </row>
    <row r="135" spans="2:11" ht="15" customHeight="1">
      <c r="B135" s="285"/>
      <c r="C135" s="246" t="s">
        <v>143</v>
      </c>
      <c r="D135" s="246"/>
      <c r="E135" s="246"/>
      <c r="F135" s="265" t="s">
        <v>1206</v>
      </c>
      <c r="G135" s="246"/>
      <c r="H135" s="246" t="s">
        <v>1252</v>
      </c>
      <c r="I135" s="246" t="s">
        <v>1202</v>
      </c>
      <c r="J135" s="246">
        <v>255</v>
      </c>
      <c r="K135" s="287"/>
    </row>
    <row r="136" spans="2:11" ht="15" customHeight="1">
      <c r="B136" s="285"/>
      <c r="C136" s="246" t="s">
        <v>1229</v>
      </c>
      <c r="D136" s="246"/>
      <c r="E136" s="246"/>
      <c r="F136" s="265" t="s">
        <v>1200</v>
      </c>
      <c r="G136" s="246"/>
      <c r="H136" s="246" t="s">
        <v>1253</v>
      </c>
      <c r="I136" s="246" t="s">
        <v>1231</v>
      </c>
      <c r="J136" s="246"/>
      <c r="K136" s="287"/>
    </row>
    <row r="137" spans="2:11" ht="15" customHeight="1">
      <c r="B137" s="285"/>
      <c r="C137" s="246" t="s">
        <v>1232</v>
      </c>
      <c r="D137" s="246"/>
      <c r="E137" s="246"/>
      <c r="F137" s="265" t="s">
        <v>1200</v>
      </c>
      <c r="G137" s="246"/>
      <c r="H137" s="246" t="s">
        <v>1254</v>
      </c>
      <c r="I137" s="246" t="s">
        <v>1234</v>
      </c>
      <c r="J137" s="246"/>
      <c r="K137" s="287"/>
    </row>
    <row r="138" spans="2:11" ht="15" customHeight="1">
      <c r="B138" s="285"/>
      <c r="C138" s="246" t="s">
        <v>1235</v>
      </c>
      <c r="D138" s="246"/>
      <c r="E138" s="246"/>
      <c r="F138" s="265" t="s">
        <v>1200</v>
      </c>
      <c r="G138" s="246"/>
      <c r="H138" s="246" t="s">
        <v>1235</v>
      </c>
      <c r="I138" s="246" t="s">
        <v>1234</v>
      </c>
      <c r="J138" s="246"/>
      <c r="K138" s="287"/>
    </row>
    <row r="139" spans="2:11" ht="15" customHeight="1">
      <c r="B139" s="285"/>
      <c r="C139" s="246" t="s">
        <v>41</v>
      </c>
      <c r="D139" s="246"/>
      <c r="E139" s="246"/>
      <c r="F139" s="265" t="s">
        <v>1200</v>
      </c>
      <c r="G139" s="246"/>
      <c r="H139" s="246" t="s">
        <v>1255</v>
      </c>
      <c r="I139" s="246" t="s">
        <v>1234</v>
      </c>
      <c r="J139" s="246"/>
      <c r="K139" s="287"/>
    </row>
    <row r="140" spans="2:11" ht="15" customHeight="1">
      <c r="B140" s="285"/>
      <c r="C140" s="246" t="s">
        <v>1256</v>
      </c>
      <c r="D140" s="246"/>
      <c r="E140" s="246"/>
      <c r="F140" s="265" t="s">
        <v>1200</v>
      </c>
      <c r="G140" s="246"/>
      <c r="H140" s="246" t="s">
        <v>1257</v>
      </c>
      <c r="I140" s="246" t="s">
        <v>1234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1258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1194</v>
      </c>
      <c r="D146" s="258"/>
      <c r="E146" s="258"/>
      <c r="F146" s="258" t="s">
        <v>1195</v>
      </c>
      <c r="G146" s="259"/>
      <c r="H146" s="258" t="s">
        <v>138</v>
      </c>
      <c r="I146" s="258" t="s">
        <v>60</v>
      </c>
      <c r="J146" s="258" t="s">
        <v>1196</v>
      </c>
      <c r="K146" s="257"/>
    </row>
    <row r="147" spans="2:11" ht="17.25" customHeight="1">
      <c r="B147" s="256"/>
      <c r="C147" s="260" t="s">
        <v>1197</v>
      </c>
      <c r="D147" s="260"/>
      <c r="E147" s="260"/>
      <c r="F147" s="261" t="s">
        <v>1198</v>
      </c>
      <c r="G147" s="262"/>
      <c r="H147" s="260"/>
      <c r="I147" s="260"/>
      <c r="J147" s="260" t="s">
        <v>1199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1203</v>
      </c>
      <c r="D149" s="246"/>
      <c r="E149" s="246"/>
      <c r="F149" s="292" t="s">
        <v>1200</v>
      </c>
      <c r="G149" s="246"/>
      <c r="H149" s="291" t="s">
        <v>1239</v>
      </c>
      <c r="I149" s="291" t="s">
        <v>1202</v>
      </c>
      <c r="J149" s="291">
        <v>120</v>
      </c>
      <c r="K149" s="287"/>
    </row>
    <row r="150" spans="2:11" ht="15" customHeight="1">
      <c r="B150" s="266"/>
      <c r="C150" s="291" t="s">
        <v>1248</v>
      </c>
      <c r="D150" s="246"/>
      <c r="E150" s="246"/>
      <c r="F150" s="292" t="s">
        <v>1200</v>
      </c>
      <c r="G150" s="246"/>
      <c r="H150" s="291" t="s">
        <v>1259</v>
      </c>
      <c r="I150" s="291" t="s">
        <v>1202</v>
      </c>
      <c r="J150" s="291" t="s">
        <v>1250</v>
      </c>
      <c r="K150" s="287"/>
    </row>
    <row r="151" spans="2:11" ht="15" customHeight="1">
      <c r="B151" s="266"/>
      <c r="C151" s="291" t="s">
        <v>1149</v>
      </c>
      <c r="D151" s="246"/>
      <c r="E151" s="246"/>
      <c r="F151" s="292" t="s">
        <v>1200</v>
      </c>
      <c r="G151" s="246"/>
      <c r="H151" s="291" t="s">
        <v>1260</v>
      </c>
      <c r="I151" s="291" t="s">
        <v>1202</v>
      </c>
      <c r="J151" s="291" t="s">
        <v>1250</v>
      </c>
      <c r="K151" s="287"/>
    </row>
    <row r="152" spans="2:11" ht="15" customHeight="1">
      <c r="B152" s="266"/>
      <c r="C152" s="291" t="s">
        <v>1205</v>
      </c>
      <c r="D152" s="246"/>
      <c r="E152" s="246"/>
      <c r="F152" s="292" t="s">
        <v>1206</v>
      </c>
      <c r="G152" s="246"/>
      <c r="H152" s="291" t="s">
        <v>1239</v>
      </c>
      <c r="I152" s="291" t="s">
        <v>1202</v>
      </c>
      <c r="J152" s="291">
        <v>50</v>
      </c>
      <c r="K152" s="287"/>
    </row>
    <row r="153" spans="2:11" ht="15" customHeight="1">
      <c r="B153" s="266"/>
      <c r="C153" s="291" t="s">
        <v>1208</v>
      </c>
      <c r="D153" s="246"/>
      <c r="E153" s="246"/>
      <c r="F153" s="292" t="s">
        <v>1200</v>
      </c>
      <c r="G153" s="246"/>
      <c r="H153" s="291" t="s">
        <v>1239</v>
      </c>
      <c r="I153" s="291" t="s">
        <v>1210</v>
      </c>
      <c r="J153" s="291"/>
      <c r="K153" s="287"/>
    </row>
    <row r="154" spans="2:11" ht="15" customHeight="1">
      <c r="B154" s="266"/>
      <c r="C154" s="291" t="s">
        <v>1219</v>
      </c>
      <c r="D154" s="246"/>
      <c r="E154" s="246"/>
      <c r="F154" s="292" t="s">
        <v>1206</v>
      </c>
      <c r="G154" s="246"/>
      <c r="H154" s="291" t="s">
        <v>1239</v>
      </c>
      <c r="I154" s="291" t="s">
        <v>1202</v>
      </c>
      <c r="J154" s="291">
        <v>50</v>
      </c>
      <c r="K154" s="287"/>
    </row>
    <row r="155" spans="2:11" ht="15" customHeight="1">
      <c r="B155" s="266"/>
      <c r="C155" s="291" t="s">
        <v>1227</v>
      </c>
      <c r="D155" s="246"/>
      <c r="E155" s="246"/>
      <c r="F155" s="292" t="s">
        <v>1206</v>
      </c>
      <c r="G155" s="246"/>
      <c r="H155" s="291" t="s">
        <v>1239</v>
      </c>
      <c r="I155" s="291" t="s">
        <v>1202</v>
      </c>
      <c r="J155" s="291">
        <v>50</v>
      </c>
      <c r="K155" s="287"/>
    </row>
    <row r="156" spans="2:11" ht="15" customHeight="1">
      <c r="B156" s="266"/>
      <c r="C156" s="291" t="s">
        <v>1225</v>
      </c>
      <c r="D156" s="246"/>
      <c r="E156" s="246"/>
      <c r="F156" s="292" t="s">
        <v>1206</v>
      </c>
      <c r="G156" s="246"/>
      <c r="H156" s="291" t="s">
        <v>1239</v>
      </c>
      <c r="I156" s="291" t="s">
        <v>1202</v>
      </c>
      <c r="J156" s="291">
        <v>50</v>
      </c>
      <c r="K156" s="287"/>
    </row>
    <row r="157" spans="2:11" ht="15" customHeight="1">
      <c r="B157" s="266"/>
      <c r="C157" s="291" t="s">
        <v>94</v>
      </c>
      <c r="D157" s="246"/>
      <c r="E157" s="246"/>
      <c r="F157" s="292" t="s">
        <v>1200</v>
      </c>
      <c r="G157" s="246"/>
      <c r="H157" s="291" t="s">
        <v>1261</v>
      </c>
      <c r="I157" s="291" t="s">
        <v>1202</v>
      </c>
      <c r="J157" s="291" t="s">
        <v>1262</v>
      </c>
      <c r="K157" s="287"/>
    </row>
    <row r="158" spans="2:11" ht="15" customHeight="1">
      <c r="B158" s="266"/>
      <c r="C158" s="291" t="s">
        <v>1263</v>
      </c>
      <c r="D158" s="246"/>
      <c r="E158" s="246"/>
      <c r="F158" s="292" t="s">
        <v>1200</v>
      </c>
      <c r="G158" s="246"/>
      <c r="H158" s="291" t="s">
        <v>1264</v>
      </c>
      <c r="I158" s="291" t="s">
        <v>1234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1265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1194</v>
      </c>
      <c r="D164" s="258"/>
      <c r="E164" s="258"/>
      <c r="F164" s="258" t="s">
        <v>1195</v>
      </c>
      <c r="G164" s="295"/>
      <c r="H164" s="296" t="s">
        <v>138</v>
      </c>
      <c r="I164" s="296" t="s">
        <v>60</v>
      </c>
      <c r="J164" s="258" t="s">
        <v>1196</v>
      </c>
      <c r="K164" s="238"/>
    </row>
    <row r="165" spans="2:11" ht="17.25" customHeight="1">
      <c r="B165" s="239"/>
      <c r="C165" s="260" t="s">
        <v>1197</v>
      </c>
      <c r="D165" s="260"/>
      <c r="E165" s="260"/>
      <c r="F165" s="261" t="s">
        <v>1198</v>
      </c>
      <c r="G165" s="297"/>
      <c r="H165" s="298"/>
      <c r="I165" s="298"/>
      <c r="J165" s="260" t="s">
        <v>1199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1203</v>
      </c>
      <c r="D167" s="246"/>
      <c r="E167" s="246"/>
      <c r="F167" s="265" t="s">
        <v>1200</v>
      </c>
      <c r="G167" s="246"/>
      <c r="H167" s="246" t="s">
        <v>1239</v>
      </c>
      <c r="I167" s="246" t="s">
        <v>1202</v>
      </c>
      <c r="J167" s="246">
        <v>120</v>
      </c>
      <c r="K167" s="287"/>
    </row>
    <row r="168" spans="2:11" ht="15" customHeight="1">
      <c r="B168" s="266"/>
      <c r="C168" s="246" t="s">
        <v>1248</v>
      </c>
      <c r="D168" s="246"/>
      <c r="E168" s="246"/>
      <c r="F168" s="265" t="s">
        <v>1200</v>
      </c>
      <c r="G168" s="246"/>
      <c r="H168" s="246" t="s">
        <v>1249</v>
      </c>
      <c r="I168" s="246" t="s">
        <v>1202</v>
      </c>
      <c r="J168" s="246" t="s">
        <v>1250</v>
      </c>
      <c r="K168" s="287"/>
    </row>
    <row r="169" spans="2:11" ht="15" customHeight="1">
      <c r="B169" s="266"/>
      <c r="C169" s="246" t="s">
        <v>1149</v>
      </c>
      <c r="D169" s="246"/>
      <c r="E169" s="246"/>
      <c r="F169" s="265" t="s">
        <v>1200</v>
      </c>
      <c r="G169" s="246"/>
      <c r="H169" s="246" t="s">
        <v>1266</v>
      </c>
      <c r="I169" s="246" t="s">
        <v>1202</v>
      </c>
      <c r="J169" s="246" t="s">
        <v>1250</v>
      </c>
      <c r="K169" s="287"/>
    </row>
    <row r="170" spans="2:11" ht="15" customHeight="1">
      <c r="B170" s="266"/>
      <c r="C170" s="246" t="s">
        <v>1205</v>
      </c>
      <c r="D170" s="246"/>
      <c r="E170" s="246"/>
      <c r="F170" s="265" t="s">
        <v>1206</v>
      </c>
      <c r="G170" s="246"/>
      <c r="H170" s="246" t="s">
        <v>1266</v>
      </c>
      <c r="I170" s="246" t="s">
        <v>1202</v>
      </c>
      <c r="J170" s="246">
        <v>50</v>
      </c>
      <c r="K170" s="287"/>
    </row>
    <row r="171" spans="2:11" ht="15" customHeight="1">
      <c r="B171" s="266"/>
      <c r="C171" s="246" t="s">
        <v>1208</v>
      </c>
      <c r="D171" s="246"/>
      <c r="E171" s="246"/>
      <c r="F171" s="265" t="s">
        <v>1200</v>
      </c>
      <c r="G171" s="246"/>
      <c r="H171" s="246" t="s">
        <v>1266</v>
      </c>
      <c r="I171" s="246" t="s">
        <v>1210</v>
      </c>
      <c r="J171" s="246"/>
      <c r="K171" s="287"/>
    </row>
    <row r="172" spans="2:11" ht="15" customHeight="1">
      <c r="B172" s="266"/>
      <c r="C172" s="246" t="s">
        <v>1219</v>
      </c>
      <c r="D172" s="246"/>
      <c r="E172" s="246"/>
      <c r="F172" s="265" t="s">
        <v>1206</v>
      </c>
      <c r="G172" s="246"/>
      <c r="H172" s="246" t="s">
        <v>1266</v>
      </c>
      <c r="I172" s="246" t="s">
        <v>1202</v>
      </c>
      <c r="J172" s="246">
        <v>50</v>
      </c>
      <c r="K172" s="287"/>
    </row>
    <row r="173" spans="2:11" ht="15" customHeight="1">
      <c r="B173" s="266"/>
      <c r="C173" s="246" t="s">
        <v>1227</v>
      </c>
      <c r="D173" s="246"/>
      <c r="E173" s="246"/>
      <c r="F173" s="265" t="s">
        <v>1206</v>
      </c>
      <c r="G173" s="246"/>
      <c r="H173" s="246" t="s">
        <v>1266</v>
      </c>
      <c r="I173" s="246" t="s">
        <v>1202</v>
      </c>
      <c r="J173" s="246">
        <v>50</v>
      </c>
      <c r="K173" s="287"/>
    </row>
    <row r="174" spans="2:11" ht="15" customHeight="1">
      <c r="B174" s="266"/>
      <c r="C174" s="246" t="s">
        <v>1225</v>
      </c>
      <c r="D174" s="246"/>
      <c r="E174" s="246"/>
      <c r="F174" s="265" t="s">
        <v>1206</v>
      </c>
      <c r="G174" s="246"/>
      <c r="H174" s="246" t="s">
        <v>1266</v>
      </c>
      <c r="I174" s="246" t="s">
        <v>1202</v>
      </c>
      <c r="J174" s="246">
        <v>50</v>
      </c>
      <c r="K174" s="287"/>
    </row>
    <row r="175" spans="2:11" ht="15" customHeight="1">
      <c r="B175" s="266"/>
      <c r="C175" s="246" t="s">
        <v>137</v>
      </c>
      <c r="D175" s="246"/>
      <c r="E175" s="246"/>
      <c r="F175" s="265" t="s">
        <v>1200</v>
      </c>
      <c r="G175" s="246"/>
      <c r="H175" s="246" t="s">
        <v>1267</v>
      </c>
      <c r="I175" s="246" t="s">
        <v>1268</v>
      </c>
      <c r="J175" s="246"/>
      <c r="K175" s="287"/>
    </row>
    <row r="176" spans="2:11" ht="15" customHeight="1">
      <c r="B176" s="266"/>
      <c r="C176" s="246" t="s">
        <v>60</v>
      </c>
      <c r="D176" s="246"/>
      <c r="E176" s="246"/>
      <c r="F176" s="265" t="s">
        <v>1200</v>
      </c>
      <c r="G176" s="246"/>
      <c r="H176" s="246" t="s">
        <v>1269</v>
      </c>
      <c r="I176" s="246" t="s">
        <v>1270</v>
      </c>
      <c r="J176" s="246">
        <v>1</v>
      </c>
      <c r="K176" s="287"/>
    </row>
    <row r="177" spans="2:11" ht="15" customHeight="1">
      <c r="B177" s="266"/>
      <c r="C177" s="246" t="s">
        <v>56</v>
      </c>
      <c r="D177" s="246"/>
      <c r="E177" s="246"/>
      <c r="F177" s="265" t="s">
        <v>1200</v>
      </c>
      <c r="G177" s="246"/>
      <c r="H177" s="246" t="s">
        <v>1271</v>
      </c>
      <c r="I177" s="246" t="s">
        <v>1202</v>
      </c>
      <c r="J177" s="246">
        <v>20</v>
      </c>
      <c r="K177" s="287"/>
    </row>
    <row r="178" spans="2:11" ht="15" customHeight="1">
      <c r="B178" s="266"/>
      <c r="C178" s="246" t="s">
        <v>138</v>
      </c>
      <c r="D178" s="246"/>
      <c r="E178" s="246"/>
      <c r="F178" s="265" t="s">
        <v>1200</v>
      </c>
      <c r="G178" s="246"/>
      <c r="H178" s="246" t="s">
        <v>1272</v>
      </c>
      <c r="I178" s="246" t="s">
        <v>1202</v>
      </c>
      <c r="J178" s="246">
        <v>255</v>
      </c>
      <c r="K178" s="287"/>
    </row>
    <row r="179" spans="2:11" ht="15" customHeight="1">
      <c r="B179" s="266"/>
      <c r="C179" s="246" t="s">
        <v>139</v>
      </c>
      <c r="D179" s="246"/>
      <c r="E179" s="246"/>
      <c r="F179" s="265" t="s">
        <v>1200</v>
      </c>
      <c r="G179" s="246"/>
      <c r="H179" s="246" t="s">
        <v>1165</v>
      </c>
      <c r="I179" s="246" t="s">
        <v>1202</v>
      </c>
      <c r="J179" s="246">
        <v>10</v>
      </c>
      <c r="K179" s="287"/>
    </row>
    <row r="180" spans="2:11" ht="15" customHeight="1">
      <c r="B180" s="266"/>
      <c r="C180" s="246" t="s">
        <v>140</v>
      </c>
      <c r="D180" s="246"/>
      <c r="E180" s="246"/>
      <c r="F180" s="265" t="s">
        <v>1200</v>
      </c>
      <c r="G180" s="246"/>
      <c r="H180" s="246" t="s">
        <v>1273</v>
      </c>
      <c r="I180" s="246" t="s">
        <v>1234</v>
      </c>
      <c r="J180" s="246"/>
      <c r="K180" s="287"/>
    </row>
    <row r="181" spans="2:11" ht="15" customHeight="1">
      <c r="B181" s="266"/>
      <c r="C181" s="246" t="s">
        <v>1274</v>
      </c>
      <c r="D181" s="246"/>
      <c r="E181" s="246"/>
      <c r="F181" s="265" t="s">
        <v>1200</v>
      </c>
      <c r="G181" s="246"/>
      <c r="H181" s="246" t="s">
        <v>1275</v>
      </c>
      <c r="I181" s="246" t="s">
        <v>1234</v>
      </c>
      <c r="J181" s="246"/>
      <c r="K181" s="287"/>
    </row>
    <row r="182" spans="2:11" ht="15" customHeight="1">
      <c r="B182" s="266"/>
      <c r="C182" s="246" t="s">
        <v>1263</v>
      </c>
      <c r="D182" s="246"/>
      <c r="E182" s="246"/>
      <c r="F182" s="265" t="s">
        <v>1200</v>
      </c>
      <c r="G182" s="246"/>
      <c r="H182" s="246" t="s">
        <v>1276</v>
      </c>
      <c r="I182" s="246" t="s">
        <v>1234</v>
      </c>
      <c r="J182" s="246"/>
      <c r="K182" s="287"/>
    </row>
    <row r="183" spans="2:11" ht="15" customHeight="1">
      <c r="B183" s="266"/>
      <c r="C183" s="246" t="s">
        <v>142</v>
      </c>
      <c r="D183" s="246"/>
      <c r="E183" s="246"/>
      <c r="F183" s="265" t="s">
        <v>1206</v>
      </c>
      <c r="G183" s="246"/>
      <c r="H183" s="246" t="s">
        <v>1277</v>
      </c>
      <c r="I183" s="246" t="s">
        <v>1202</v>
      </c>
      <c r="J183" s="246">
        <v>50</v>
      </c>
      <c r="K183" s="287"/>
    </row>
    <row r="184" spans="2:11" ht="15" customHeight="1">
      <c r="B184" s="266"/>
      <c r="C184" s="246" t="s">
        <v>1278</v>
      </c>
      <c r="D184" s="246"/>
      <c r="E184" s="246"/>
      <c r="F184" s="265" t="s">
        <v>1206</v>
      </c>
      <c r="G184" s="246"/>
      <c r="H184" s="246" t="s">
        <v>1279</v>
      </c>
      <c r="I184" s="246" t="s">
        <v>1280</v>
      </c>
      <c r="J184" s="246"/>
      <c r="K184" s="287"/>
    </row>
    <row r="185" spans="2:11" ht="15" customHeight="1">
      <c r="B185" s="266"/>
      <c r="C185" s="246" t="s">
        <v>1281</v>
      </c>
      <c r="D185" s="246"/>
      <c r="E185" s="246"/>
      <c r="F185" s="265" t="s">
        <v>1206</v>
      </c>
      <c r="G185" s="246"/>
      <c r="H185" s="246" t="s">
        <v>1282</v>
      </c>
      <c r="I185" s="246" t="s">
        <v>1280</v>
      </c>
      <c r="J185" s="246"/>
      <c r="K185" s="287"/>
    </row>
    <row r="186" spans="2:11" ht="15" customHeight="1">
      <c r="B186" s="266"/>
      <c r="C186" s="246" t="s">
        <v>1283</v>
      </c>
      <c r="D186" s="246"/>
      <c r="E186" s="246"/>
      <c r="F186" s="265" t="s">
        <v>1206</v>
      </c>
      <c r="G186" s="246"/>
      <c r="H186" s="246" t="s">
        <v>1284</v>
      </c>
      <c r="I186" s="246" t="s">
        <v>1280</v>
      </c>
      <c r="J186" s="246"/>
      <c r="K186" s="287"/>
    </row>
    <row r="187" spans="2:11" ht="15" customHeight="1">
      <c r="B187" s="266"/>
      <c r="C187" s="299" t="s">
        <v>1285</v>
      </c>
      <c r="D187" s="246"/>
      <c r="E187" s="246"/>
      <c r="F187" s="265" t="s">
        <v>1206</v>
      </c>
      <c r="G187" s="246"/>
      <c r="H187" s="246" t="s">
        <v>1286</v>
      </c>
      <c r="I187" s="246" t="s">
        <v>1287</v>
      </c>
      <c r="J187" s="300" t="s">
        <v>1288</v>
      </c>
      <c r="K187" s="287"/>
    </row>
    <row r="188" spans="2:11" ht="15" customHeight="1">
      <c r="B188" s="266"/>
      <c r="C188" s="251" t="s">
        <v>45</v>
      </c>
      <c r="D188" s="246"/>
      <c r="E188" s="246"/>
      <c r="F188" s="265" t="s">
        <v>1200</v>
      </c>
      <c r="G188" s="246"/>
      <c r="H188" s="242" t="s">
        <v>1289</v>
      </c>
      <c r="I188" s="246" t="s">
        <v>1290</v>
      </c>
      <c r="J188" s="246"/>
      <c r="K188" s="287"/>
    </row>
    <row r="189" spans="2:11" ht="15" customHeight="1">
      <c r="B189" s="266"/>
      <c r="C189" s="251" t="s">
        <v>1291</v>
      </c>
      <c r="D189" s="246"/>
      <c r="E189" s="246"/>
      <c r="F189" s="265" t="s">
        <v>1200</v>
      </c>
      <c r="G189" s="246"/>
      <c r="H189" s="246" t="s">
        <v>1292</v>
      </c>
      <c r="I189" s="246" t="s">
        <v>1234</v>
      </c>
      <c r="J189" s="246"/>
      <c r="K189" s="287"/>
    </row>
    <row r="190" spans="2:11" ht="15" customHeight="1">
      <c r="B190" s="266"/>
      <c r="C190" s="251" t="s">
        <v>1293</v>
      </c>
      <c r="D190" s="246"/>
      <c r="E190" s="246"/>
      <c r="F190" s="265" t="s">
        <v>1200</v>
      </c>
      <c r="G190" s="246"/>
      <c r="H190" s="246" t="s">
        <v>1294</v>
      </c>
      <c r="I190" s="246" t="s">
        <v>1234</v>
      </c>
      <c r="J190" s="246"/>
      <c r="K190" s="287"/>
    </row>
    <row r="191" spans="2:11" ht="15" customHeight="1">
      <c r="B191" s="266"/>
      <c r="C191" s="251" t="s">
        <v>1295</v>
      </c>
      <c r="D191" s="246"/>
      <c r="E191" s="246"/>
      <c r="F191" s="265" t="s">
        <v>1206</v>
      </c>
      <c r="G191" s="246"/>
      <c r="H191" s="246" t="s">
        <v>1296</v>
      </c>
      <c r="I191" s="246" t="s">
        <v>1234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2.2">
      <c r="B197" s="237"/>
      <c r="C197" s="360" t="s">
        <v>1297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1298</v>
      </c>
      <c r="D198" s="302"/>
      <c r="E198" s="302"/>
      <c r="F198" s="302" t="s">
        <v>1299</v>
      </c>
      <c r="G198" s="303"/>
      <c r="H198" s="359" t="s">
        <v>1300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1290</v>
      </c>
      <c r="D200" s="246"/>
      <c r="E200" s="246"/>
      <c r="F200" s="265" t="s">
        <v>46</v>
      </c>
      <c r="G200" s="246"/>
      <c r="H200" s="357" t="s">
        <v>1301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47</v>
      </c>
      <c r="G201" s="246"/>
      <c r="H201" s="357" t="s">
        <v>1302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50</v>
      </c>
      <c r="G202" s="246"/>
      <c r="H202" s="357" t="s">
        <v>1303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48</v>
      </c>
      <c r="G203" s="246"/>
      <c r="H203" s="357" t="s">
        <v>1304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49</v>
      </c>
      <c r="G204" s="246"/>
      <c r="H204" s="357" t="s">
        <v>1305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1246</v>
      </c>
      <c r="D206" s="246"/>
      <c r="E206" s="246"/>
      <c r="F206" s="265" t="s">
        <v>82</v>
      </c>
      <c r="G206" s="246"/>
      <c r="H206" s="357" t="s">
        <v>1306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1145</v>
      </c>
      <c r="G207" s="246"/>
      <c r="H207" s="357" t="s">
        <v>1146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1143</v>
      </c>
      <c r="G208" s="246"/>
      <c r="H208" s="357" t="s">
        <v>1307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1147</v>
      </c>
      <c r="G209" s="251"/>
      <c r="H209" s="358" t="s">
        <v>1148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1093</v>
      </c>
      <c r="G210" s="251"/>
      <c r="H210" s="358" t="s">
        <v>1308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1270</v>
      </c>
      <c r="D212" s="272"/>
      <c r="E212" s="272"/>
      <c r="F212" s="265">
        <v>1</v>
      </c>
      <c r="G212" s="251"/>
      <c r="H212" s="358" t="s">
        <v>1309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1310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1311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1312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 01 - Přístavba zdvižné...</vt:lpstr>
      <vt:lpstr>Pokyny pro vyplnění</vt:lpstr>
      <vt:lpstr>'Rekapitulace stavby'!Názvy_tisku</vt:lpstr>
      <vt:lpstr>'SO 01 - Přístavba zdvižné...'!Názvy_tisku</vt:lpstr>
      <vt:lpstr>'Pokyny pro vyplnění'!Oblast_tisku</vt:lpstr>
      <vt:lpstr>'Rekapitulace stavby'!Oblast_tisku</vt:lpstr>
      <vt:lpstr>'SO 01 - Přístavba zdvižné...'!Oblast_tisku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CILKY-NOTAS\Cecilie Janousova</dc:creator>
  <cp:lastModifiedBy>Cecilie Janousova</cp:lastModifiedBy>
  <dcterms:created xsi:type="dcterms:W3CDTF">2018-06-15T11:58:53Z</dcterms:created>
  <dcterms:modified xsi:type="dcterms:W3CDTF">2018-06-15T11:59:01Z</dcterms:modified>
</cp:coreProperties>
</file>